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https://d.docs.live.net/cfe250cf5aac0025/MIN/Jobs/ADB/UZB MNCH Program/4 Planning/"/>
    </mc:Choice>
  </mc:AlternateContent>
  <xr:revisionPtr revIDLastSave="67" documentId="8_{E3C24F4F-ACCF-4B6A-ACDA-68F82D8A1C12}" xr6:coauthVersionLast="47" xr6:coauthVersionMax="47" xr10:uidLastSave="{553CF6D0-B629-4D3D-AF3A-86EBD6670B3A}"/>
  <bookViews>
    <workbookView minimized="1" xWindow="5407" yWindow="2730" windowWidth="13396" windowHeight="7065" xr2:uid="{00000000-000D-0000-FFFF-FFFF00000000}"/>
  </bookViews>
  <sheets>
    <sheet name="3-R-Overview" sheetId="4" r:id="rId1"/>
    <sheet name="Sheet 1" sheetId="1" r:id="rId2"/>
    <sheet name="Sheet 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E44" i="4" l="1"/>
  <c r="DE42" i="4"/>
  <c r="DE41" i="4"/>
  <c r="DE40" i="4"/>
  <c r="DE39" i="4"/>
  <c r="DE38" i="4"/>
  <c r="DE37" i="4"/>
  <c r="DE36" i="4"/>
  <c r="DE35" i="4"/>
  <c r="DE34" i="4"/>
  <c r="DE33" i="4"/>
  <c r="DE32" i="4"/>
  <c r="DE31" i="4"/>
  <c r="DE30" i="4"/>
  <c r="DE29" i="4"/>
  <c r="DE28" i="4"/>
  <c r="DE27" i="4"/>
  <c r="DE26" i="4"/>
  <c r="DE25" i="4"/>
  <c r="DE24" i="4"/>
  <c r="DE23" i="4"/>
  <c r="DE22" i="4"/>
  <c r="DE20" i="4"/>
  <c r="DE19" i="4"/>
  <c r="DE17" i="4"/>
  <c r="DE16" i="4"/>
  <c r="DE15" i="4"/>
  <c r="DE14" i="4"/>
  <c r="DE13" i="4"/>
  <c r="DE12" i="4"/>
  <c r="DE11" i="4"/>
  <c r="DE10" i="4"/>
  <c r="DE9" i="4"/>
  <c r="DE8" i="4"/>
  <c r="DE6" i="4"/>
  <c r="DB33" i="4"/>
  <c r="AF4" i="4"/>
  <c r="K46" i="4"/>
  <c r="L27" i="4"/>
  <c r="L53" i="4"/>
  <c r="L51" i="4"/>
  <c r="K54" i="4"/>
  <c r="DD47" i="4" l="1"/>
  <c r="DD46" i="4"/>
  <c r="DC47" i="4"/>
  <c r="DC46" i="4"/>
  <c r="DB44" i="4"/>
  <c r="CZ44" i="4"/>
  <c r="CY44" i="4"/>
  <c r="CX44" i="4"/>
  <c r="CW44" i="4"/>
  <c r="CV44" i="4"/>
  <c r="CI44" i="4"/>
  <c r="CG44" i="4"/>
  <c r="CF44" i="4"/>
  <c r="CE44" i="4"/>
  <c r="BK44" i="4"/>
  <c r="BL44" i="4" s="1" a="1"/>
  <c r="BL44" i="4" s="1"/>
  <c r="BD44" i="4"/>
  <c r="BC44" i="4"/>
  <c r="BB44" i="4"/>
  <c r="BA44" i="4"/>
  <c r="AZ44" i="4"/>
  <c r="AH44" i="4"/>
  <c r="AG44" i="4"/>
  <c r="AF44" i="4"/>
  <c r="AE44" i="4"/>
  <c r="AD44" i="4"/>
  <c r="AD43" i="4"/>
  <c r="AE43" i="4"/>
  <c r="AF43" i="4"/>
  <c r="AG43" i="4"/>
  <c r="AH43" i="4"/>
  <c r="AC44" i="4"/>
  <c r="AB44" i="4"/>
  <c r="AA44" i="4"/>
  <c r="Z44" i="4"/>
  <c r="Y44" i="4"/>
  <c r="DB20" i="4" l="1"/>
  <c r="DB19" i="4"/>
  <c r="CZ20" i="4"/>
  <c r="CZ19" i="4"/>
  <c r="CY20" i="4"/>
  <c r="CX20" i="4"/>
  <c r="CW20" i="4"/>
  <c r="CV20" i="4"/>
  <c r="CY19" i="4"/>
  <c r="CW19" i="4"/>
  <c r="CX19" i="4"/>
  <c r="CV19" i="4"/>
  <c r="CI20" i="4"/>
  <c r="CI19" i="4"/>
  <c r="CH20" i="4"/>
  <c r="CH19" i="4"/>
  <c r="CG20" i="4"/>
  <c r="CG19" i="4"/>
  <c r="CF20" i="4"/>
  <c r="CF19" i="4"/>
  <c r="CE20" i="4"/>
  <c r="CE19" i="4"/>
  <c r="BL20" i="4" a="1"/>
  <c r="BL20" i="4" s="1"/>
  <c r="BK19" i="4"/>
  <c r="BK20" i="4"/>
  <c r="AV20" i="4"/>
  <c r="AU20" i="4"/>
  <c r="AY20" i="4"/>
  <c r="AX20" i="4"/>
  <c r="AW20" i="4"/>
  <c r="AY19" i="4"/>
  <c r="AX19" i="4"/>
  <c r="AW19" i="4"/>
  <c r="AV19" i="4"/>
  <c r="AU19" i="4"/>
  <c r="Z19" i="4"/>
  <c r="AH20" i="4"/>
  <c r="AH19" i="4"/>
  <c r="AG20" i="4"/>
  <c r="AG19" i="4"/>
  <c r="AF20" i="4"/>
  <c r="AF19" i="4"/>
  <c r="AE20" i="4"/>
  <c r="AE19" i="4"/>
  <c r="AD20" i="4"/>
  <c r="AD19" i="4"/>
  <c r="AC20" i="4"/>
  <c r="AC19" i="4"/>
  <c r="AB20" i="4"/>
  <c r="AB19" i="4"/>
  <c r="AA20" i="4"/>
  <c r="AA19" i="4"/>
  <c r="Z20" i="4"/>
  <c r="Y20" i="4"/>
  <c r="Y19" i="4"/>
  <c r="X21" i="4"/>
  <c r="X20" i="4"/>
  <c r="X19" i="4"/>
  <c r="L4" i="4"/>
  <c r="L20" i="4"/>
  <c r="L19" i="4"/>
  <c r="B53" i="4" l="1"/>
  <c r="B52" i="4"/>
  <c r="B51" i="4"/>
  <c r="B54" i="4" s="1"/>
  <c r="C54" i="4" s="1"/>
  <c r="CU47" i="4"/>
  <c r="CT47" i="4"/>
  <c r="CS47" i="4"/>
  <c r="CR47" i="4"/>
  <c r="CQ47" i="4"/>
  <c r="CP47" i="4"/>
  <c r="CO47" i="4"/>
  <c r="CN47" i="4"/>
  <c r="CM47" i="4"/>
  <c r="CL47" i="4"/>
  <c r="CK47" i="4"/>
  <c r="CJ47" i="4"/>
  <c r="CD47" i="4"/>
  <c r="CC47" i="4"/>
  <c r="CB47" i="4"/>
  <c r="CA47" i="4"/>
  <c r="BZ47" i="4"/>
  <c r="BY47" i="4"/>
  <c r="BX47" i="4"/>
  <c r="BW47" i="4"/>
  <c r="BV47" i="4"/>
  <c r="BU47" i="4"/>
  <c r="BT47" i="4"/>
  <c r="BS47" i="4"/>
  <c r="BR47" i="4"/>
  <c r="BQ47" i="4"/>
  <c r="BP47" i="4"/>
  <c r="BO47" i="4"/>
  <c r="BK43" i="4"/>
  <c r="BL43" i="4" s="1" a="1"/>
  <c r="BL43" i="4" s="1"/>
  <c r="BK42" i="4"/>
  <c r="BK41" i="4"/>
  <c r="BL41" i="4" s="1" a="1"/>
  <c r="BL41" i="4" s="1"/>
  <c r="BK40" i="4"/>
  <c r="BL40" i="4" s="1" a="1"/>
  <c r="BL40" i="4" s="1"/>
  <c r="BK39" i="4"/>
  <c r="BL39" i="4" s="1" a="1"/>
  <c r="BL39" i="4" s="1"/>
  <c r="BK38" i="4"/>
  <c r="BL38" i="4" s="1" a="1"/>
  <c r="BL38" i="4" s="1"/>
  <c r="BK37" i="4"/>
  <c r="BL37" i="4" s="1" a="1"/>
  <c r="BL37" i="4" s="1"/>
  <c r="BK36" i="4"/>
  <c r="BL36" i="4" s="1" a="1"/>
  <c r="BL36" i="4" s="1"/>
  <c r="BK35" i="4"/>
  <c r="BL35" i="4" s="1" a="1"/>
  <c r="BL35" i="4" s="1"/>
  <c r="BK34" i="4"/>
  <c r="BL34" i="4" s="1" a="1"/>
  <c r="BL34" i="4" s="1"/>
  <c r="BK33" i="4"/>
  <c r="BK32" i="4"/>
  <c r="BK31" i="4"/>
  <c r="BL31" i="4" s="1" a="1"/>
  <c r="BL31" i="4" s="1"/>
  <c r="BK30" i="4"/>
  <c r="BK29" i="4"/>
  <c r="BL29" i="4" s="1" a="1"/>
  <c r="BL29" i="4" s="1"/>
  <c r="BK28" i="4"/>
  <c r="BL28" i="4" s="1" a="1"/>
  <c r="BL28" i="4" s="1"/>
  <c r="BK27" i="4"/>
  <c r="BL27" i="4" s="1" a="1"/>
  <c r="BL27" i="4" s="1"/>
  <c r="BK26" i="4"/>
  <c r="BL26" i="4" s="1" a="1"/>
  <c r="BL26" i="4" s="1"/>
  <c r="BK25" i="4"/>
  <c r="BL25" i="4" s="1" a="1"/>
  <c r="BL25" i="4" s="1"/>
  <c r="BK24" i="4"/>
  <c r="BL24" i="4" s="1" a="1"/>
  <c r="BL24" i="4" s="1"/>
  <c r="BK23" i="4"/>
  <c r="BL23" i="4" s="1" a="1"/>
  <c r="BL23" i="4" s="1"/>
  <c r="BK22" i="4"/>
  <c r="BL22" i="4" s="1" a="1"/>
  <c r="BL22" i="4" s="1"/>
  <c r="BK21" i="4"/>
  <c r="BL21" i="4" s="1" a="1"/>
  <c r="BL21" i="4" s="1"/>
  <c r="BK18" i="4"/>
  <c r="BL18" i="4" s="1" a="1"/>
  <c r="BL18" i="4" s="1"/>
  <c r="BK17" i="4"/>
  <c r="BL17" i="4" s="1" a="1"/>
  <c r="BL17" i="4" s="1"/>
  <c r="BK16" i="4"/>
  <c r="BL16" i="4" s="1" a="1"/>
  <c r="BL16" i="4" s="1"/>
  <c r="BK15" i="4"/>
  <c r="BL15" i="4" s="1" a="1"/>
  <c r="BL15" i="4" s="1"/>
  <c r="BK14" i="4"/>
  <c r="BL14" i="4" s="1" a="1"/>
  <c r="BL14" i="4" s="1"/>
  <c r="BK13" i="4"/>
  <c r="BL13" i="4" s="1" a="1"/>
  <c r="BL13" i="4" s="1"/>
  <c r="BK12" i="4"/>
  <c r="BL12" i="4" s="1" a="1"/>
  <c r="BL12" i="4" s="1"/>
  <c r="BK11" i="4"/>
  <c r="BL11" i="4" s="1" a="1"/>
  <c r="BL11" i="4" s="1"/>
  <c r="BK10" i="4"/>
  <c r="BL10" i="4" s="1" a="1"/>
  <c r="BL10" i="4" s="1"/>
  <c r="BK9" i="4"/>
  <c r="BL9" i="4" s="1" a="1"/>
  <c r="BL9" i="4" s="1"/>
  <c r="BK8" i="4"/>
  <c r="BK7" i="4"/>
  <c r="BK6" i="4"/>
  <c r="BL6" i="4" s="1" a="1"/>
  <c r="BL6" i="4" s="1"/>
  <c r="BK5" i="4"/>
  <c r="BL5" i="4" s="1" a="1"/>
  <c r="BL5" i="4" s="1"/>
  <c r="BK4" i="4"/>
  <c r="BL4" i="4" s="1" a="1"/>
  <c r="BL4" i="4" s="1"/>
  <c r="BK3" i="4"/>
  <c r="BL3" i="4" s="1" a="1"/>
  <c r="BL3" i="4" s="1"/>
  <c r="BJ47" i="4"/>
  <c r="BI47" i="4"/>
  <c r="BH47" i="4"/>
  <c r="BG47" i="4"/>
  <c r="BF47" i="4"/>
  <c r="BE47" i="4"/>
  <c r="AN47" i="4"/>
  <c r="AM47" i="4"/>
  <c r="AL47" i="4"/>
  <c r="AK47" i="4"/>
  <c r="AJ47" i="4"/>
  <c r="AI47" i="4"/>
  <c r="R47" i="4"/>
  <c r="Q47" i="4"/>
  <c r="P47" i="4"/>
  <c r="O47" i="4"/>
  <c r="K47" i="4"/>
  <c r="BL42" i="4" a="1"/>
  <c r="BL42" i="4" s="1"/>
  <c r="BL33" i="4" a="1"/>
  <c r="BL33" i="4" s="1"/>
  <c r="BL30" i="4" a="1"/>
  <c r="BL30" i="4" s="1"/>
  <c r="BL8" i="4" a="1"/>
  <c r="BL8" i="4" s="1"/>
  <c r="L44" i="4"/>
  <c r="L43" i="4"/>
  <c r="L42" i="4"/>
  <c r="L41" i="4"/>
  <c r="L40" i="4"/>
  <c r="L39" i="4"/>
  <c r="L38" i="4"/>
  <c r="L37" i="4"/>
  <c r="L36" i="4"/>
  <c r="L35" i="4"/>
  <c r="L34" i="4"/>
  <c r="L31" i="4"/>
  <c r="L30" i="4"/>
  <c r="L29" i="4"/>
  <c r="L28" i="4"/>
  <c r="L26" i="4"/>
  <c r="L25" i="4"/>
  <c r="L24" i="4"/>
  <c r="L23" i="4"/>
  <c r="L21" i="4"/>
  <c r="L18" i="4"/>
  <c r="L17" i="4"/>
  <c r="L16" i="4"/>
  <c r="L15" i="4"/>
  <c r="L14" i="4"/>
  <c r="L13" i="4"/>
  <c r="L12" i="4"/>
  <c r="L11" i="4"/>
  <c r="L10" i="4"/>
  <c r="L9" i="4"/>
  <c r="L8" i="4"/>
  <c r="L7" i="4"/>
  <c r="L6" i="4"/>
  <c r="L5" i="4"/>
  <c r="L33" i="4"/>
  <c r="L22" i="4"/>
  <c r="M53" i="4"/>
  <c r="N53" i="4" s="1"/>
  <c r="L52" i="4"/>
  <c r="M51" i="4"/>
  <c r="N51" i="4" s="1"/>
  <c r="C47" i="4"/>
  <c r="CU46" i="4"/>
  <c r="CT46" i="4"/>
  <c r="CS46" i="4"/>
  <c r="CR46" i="4"/>
  <c r="CQ46" i="4"/>
  <c r="CP46" i="4"/>
  <c r="CO46" i="4"/>
  <c r="CN46" i="4"/>
  <c r="CM46" i="4"/>
  <c r="CL46" i="4"/>
  <c r="CK46" i="4"/>
  <c r="CJ46" i="4"/>
  <c r="CD46" i="4"/>
  <c r="CC46" i="4"/>
  <c r="CB46" i="4"/>
  <c r="CA46" i="4"/>
  <c r="BZ46" i="4"/>
  <c r="BY46" i="4"/>
  <c r="BX46" i="4"/>
  <c r="BW46" i="4"/>
  <c r="BV46" i="4"/>
  <c r="BU46" i="4"/>
  <c r="BT46" i="4"/>
  <c r="BS46" i="4"/>
  <c r="BR46" i="4"/>
  <c r="BQ46" i="4"/>
  <c r="BP46" i="4"/>
  <c r="BO46" i="4"/>
  <c r="BJ46" i="4"/>
  <c r="BI46" i="4"/>
  <c r="BH46" i="4"/>
  <c r="BG46" i="4"/>
  <c r="BF46" i="4"/>
  <c r="BE46" i="4"/>
  <c r="AN46" i="4"/>
  <c r="AM46" i="4"/>
  <c r="AL46" i="4"/>
  <c r="AK46" i="4"/>
  <c r="AJ46" i="4"/>
  <c r="AI46" i="4"/>
  <c r="R46" i="4"/>
  <c r="Q46" i="4"/>
  <c r="P46" i="4"/>
  <c r="O46" i="4"/>
  <c r="DB21" i="4"/>
  <c r="CZ21" i="4"/>
  <c r="CY21" i="4"/>
  <c r="CX21" i="4"/>
  <c r="CW21" i="4"/>
  <c r="CV21" i="4"/>
  <c r="CI21" i="4"/>
  <c r="CH21" i="4"/>
  <c r="CG21" i="4"/>
  <c r="CF21" i="4"/>
  <c r="CE21" i="4"/>
  <c r="AY21" i="4"/>
  <c r="AX21" i="4"/>
  <c r="AW21" i="4"/>
  <c r="AV21" i="4"/>
  <c r="AU21" i="4"/>
  <c r="AH21" i="4"/>
  <c r="AG21" i="4"/>
  <c r="AF21" i="4"/>
  <c r="AE21" i="4"/>
  <c r="AD21" i="4"/>
  <c r="AC21" i="4"/>
  <c r="AB21" i="4"/>
  <c r="AA21" i="4"/>
  <c r="Z21" i="4"/>
  <c r="Y21" i="4"/>
  <c r="DB18" i="4"/>
  <c r="CZ18" i="4"/>
  <c r="CY18" i="4"/>
  <c r="CX18" i="4"/>
  <c r="CW18" i="4"/>
  <c r="CV18" i="4"/>
  <c r="CI18" i="4"/>
  <c r="CH18" i="4"/>
  <c r="CG18" i="4"/>
  <c r="CF18" i="4"/>
  <c r="CE18" i="4"/>
  <c r="AY18" i="4"/>
  <c r="AX18" i="4"/>
  <c r="AW18" i="4"/>
  <c r="AV18" i="4"/>
  <c r="AU18" i="4"/>
  <c r="AH18" i="4"/>
  <c r="AG18" i="4"/>
  <c r="AF18" i="4"/>
  <c r="AE18" i="4"/>
  <c r="AD18" i="4"/>
  <c r="AC18" i="4"/>
  <c r="AB18" i="4"/>
  <c r="AA18" i="4"/>
  <c r="Z18" i="4"/>
  <c r="Y18" i="4"/>
  <c r="DB17" i="4"/>
  <c r="CZ17" i="4"/>
  <c r="CY17" i="4"/>
  <c r="CX17" i="4"/>
  <c r="CW17" i="4"/>
  <c r="CV17" i="4"/>
  <c r="CI17" i="4"/>
  <c r="CH17" i="4"/>
  <c r="CG17" i="4"/>
  <c r="CF17" i="4"/>
  <c r="CE17" i="4"/>
  <c r="AY17" i="4"/>
  <c r="AX17" i="4"/>
  <c r="AW17" i="4"/>
  <c r="AV17" i="4"/>
  <c r="AU17" i="4"/>
  <c r="AH17" i="4"/>
  <c r="AG17" i="4"/>
  <c r="AF17" i="4"/>
  <c r="AE17" i="4"/>
  <c r="AD17" i="4"/>
  <c r="AC17" i="4"/>
  <c r="AB17" i="4"/>
  <c r="AA17" i="4"/>
  <c r="Z17" i="4"/>
  <c r="Y17" i="4"/>
  <c r="DB16" i="4"/>
  <c r="CZ16" i="4"/>
  <c r="CY16" i="4"/>
  <c r="CX16" i="4"/>
  <c r="CW16" i="4"/>
  <c r="CV16" i="4"/>
  <c r="CI16" i="4"/>
  <c r="CH16" i="4"/>
  <c r="CG16" i="4"/>
  <c r="CF16" i="4"/>
  <c r="CE16" i="4"/>
  <c r="AY16" i="4"/>
  <c r="AX16" i="4"/>
  <c r="AW16" i="4"/>
  <c r="AV16" i="4"/>
  <c r="AU16" i="4"/>
  <c r="AH16" i="4"/>
  <c r="AG16" i="4"/>
  <c r="AF16" i="4"/>
  <c r="AE16" i="4"/>
  <c r="AD16" i="4"/>
  <c r="AC16" i="4"/>
  <c r="AB16" i="4"/>
  <c r="AA16" i="4"/>
  <c r="Z16" i="4"/>
  <c r="Y16" i="4"/>
  <c r="DB15" i="4"/>
  <c r="CZ15" i="4"/>
  <c r="CY15" i="4"/>
  <c r="CX15" i="4"/>
  <c r="CW15" i="4"/>
  <c r="CV15" i="4"/>
  <c r="CI15" i="4"/>
  <c r="CH15" i="4"/>
  <c r="CG15" i="4"/>
  <c r="CF15" i="4"/>
  <c r="CE15" i="4"/>
  <c r="AY15" i="4"/>
  <c r="AX15" i="4"/>
  <c r="AW15" i="4"/>
  <c r="AV15" i="4"/>
  <c r="AU15" i="4"/>
  <c r="AH15" i="4"/>
  <c r="AG15" i="4"/>
  <c r="AF15" i="4"/>
  <c r="AE15" i="4"/>
  <c r="AD15" i="4"/>
  <c r="AC15" i="4"/>
  <c r="AB15" i="4"/>
  <c r="AA15" i="4"/>
  <c r="Z15" i="4"/>
  <c r="Y15" i="4"/>
  <c r="DB14" i="4"/>
  <c r="CZ14" i="4"/>
  <c r="CY14" i="4"/>
  <c r="CX14" i="4"/>
  <c r="CW14" i="4"/>
  <c r="CV14" i="4"/>
  <c r="CI14" i="4"/>
  <c r="CH14" i="4"/>
  <c r="CG14" i="4"/>
  <c r="CF14" i="4"/>
  <c r="CE14" i="4"/>
  <c r="AY14" i="4"/>
  <c r="AX14" i="4"/>
  <c r="AW14" i="4"/>
  <c r="AV14" i="4"/>
  <c r="AU14" i="4"/>
  <c r="AH14" i="4"/>
  <c r="AG14" i="4"/>
  <c r="AF14" i="4"/>
  <c r="AE14" i="4"/>
  <c r="AD14" i="4"/>
  <c r="AC14" i="4"/>
  <c r="AB14" i="4"/>
  <c r="AA14" i="4"/>
  <c r="Z14" i="4"/>
  <c r="Y14" i="4"/>
  <c r="DB13" i="4"/>
  <c r="CZ13" i="4"/>
  <c r="CY13" i="4"/>
  <c r="CX13" i="4"/>
  <c r="CW13" i="4"/>
  <c r="CV13" i="4"/>
  <c r="CI13" i="4"/>
  <c r="CH13" i="4"/>
  <c r="CG13" i="4"/>
  <c r="CF13" i="4"/>
  <c r="CE13" i="4"/>
  <c r="AY13" i="4"/>
  <c r="AX13" i="4"/>
  <c r="AW13" i="4"/>
  <c r="AV13" i="4"/>
  <c r="AU13" i="4"/>
  <c r="AH13" i="4"/>
  <c r="AG13" i="4"/>
  <c r="AF13" i="4"/>
  <c r="AE13" i="4"/>
  <c r="AD13" i="4"/>
  <c r="AC13" i="4"/>
  <c r="AB13" i="4"/>
  <c r="AA13" i="4"/>
  <c r="Z13" i="4"/>
  <c r="Y13" i="4"/>
  <c r="DB12" i="4"/>
  <c r="CZ12" i="4"/>
  <c r="CY12" i="4"/>
  <c r="CX12" i="4"/>
  <c r="CW12" i="4"/>
  <c r="CV12" i="4"/>
  <c r="CI12" i="4"/>
  <c r="CH12" i="4"/>
  <c r="CG12" i="4"/>
  <c r="CF12" i="4"/>
  <c r="CE12" i="4"/>
  <c r="AY12" i="4"/>
  <c r="AX12" i="4"/>
  <c r="AW12" i="4"/>
  <c r="AV12" i="4"/>
  <c r="AU12" i="4"/>
  <c r="AH12" i="4"/>
  <c r="AG12" i="4"/>
  <c r="AF12" i="4"/>
  <c r="AE12" i="4"/>
  <c r="AD12" i="4"/>
  <c r="AC12" i="4"/>
  <c r="AB12" i="4"/>
  <c r="AA12" i="4"/>
  <c r="Z12" i="4"/>
  <c r="Y12" i="4"/>
  <c r="DB11" i="4"/>
  <c r="CZ11" i="4"/>
  <c r="CY11" i="4"/>
  <c r="CX11" i="4"/>
  <c r="CW11" i="4"/>
  <c r="CV11" i="4"/>
  <c r="CI11" i="4"/>
  <c r="CH11" i="4"/>
  <c r="CG11" i="4"/>
  <c r="CF11" i="4"/>
  <c r="CE11" i="4"/>
  <c r="AY11" i="4"/>
  <c r="AX11" i="4"/>
  <c r="AW11" i="4"/>
  <c r="AV11" i="4"/>
  <c r="AU11" i="4"/>
  <c r="AH11" i="4"/>
  <c r="AG11" i="4"/>
  <c r="AF11" i="4"/>
  <c r="AE11" i="4"/>
  <c r="AD11" i="4"/>
  <c r="AC11" i="4"/>
  <c r="AB11" i="4"/>
  <c r="AA11" i="4"/>
  <c r="Z11" i="4"/>
  <c r="Y11" i="4"/>
  <c r="DB10" i="4"/>
  <c r="CZ10" i="4"/>
  <c r="CY10" i="4"/>
  <c r="CX10" i="4"/>
  <c r="CW10" i="4"/>
  <c r="CV10" i="4"/>
  <c r="CI10" i="4"/>
  <c r="CH10" i="4"/>
  <c r="CG10" i="4"/>
  <c r="CF10" i="4"/>
  <c r="CE10" i="4"/>
  <c r="AY10" i="4"/>
  <c r="AX10" i="4"/>
  <c r="AW10" i="4"/>
  <c r="AV10" i="4"/>
  <c r="AU10" i="4"/>
  <c r="AG10" i="4"/>
  <c r="AF10" i="4"/>
  <c r="AE10" i="4"/>
  <c r="AD10" i="4"/>
  <c r="AB10" i="4"/>
  <c r="AA10" i="4"/>
  <c r="Z10" i="4"/>
  <c r="Y10" i="4"/>
  <c r="X10" i="4"/>
  <c r="X46" i="4" s="1"/>
  <c r="DB9" i="4"/>
  <c r="CZ9" i="4"/>
  <c r="CY9" i="4"/>
  <c r="CX9" i="4"/>
  <c r="CW9" i="4"/>
  <c r="CV9" i="4"/>
  <c r="CI9" i="4"/>
  <c r="CH9" i="4"/>
  <c r="CG9" i="4"/>
  <c r="CF9" i="4"/>
  <c r="CE9" i="4"/>
  <c r="AY9" i="4"/>
  <c r="AX9" i="4"/>
  <c r="AW9" i="4"/>
  <c r="AV9" i="4"/>
  <c r="AU9" i="4"/>
  <c r="AH9" i="4"/>
  <c r="AG9" i="4"/>
  <c r="AF9" i="4"/>
  <c r="AE9" i="4"/>
  <c r="AC9" i="4"/>
  <c r="AB9" i="4"/>
  <c r="AA9" i="4"/>
  <c r="Z9" i="4"/>
  <c r="S9" i="4"/>
  <c r="Y9" i="4" s="1"/>
  <c r="DB8" i="4"/>
  <c r="CZ8" i="4"/>
  <c r="CY8" i="4"/>
  <c r="CX8" i="4"/>
  <c r="CW8" i="4"/>
  <c r="CV8" i="4"/>
  <c r="CI8" i="4"/>
  <c r="CH8" i="4"/>
  <c r="CG8" i="4"/>
  <c r="CF8" i="4"/>
  <c r="CE8" i="4"/>
  <c r="AY8" i="4"/>
  <c r="AX8" i="4"/>
  <c r="AW8" i="4"/>
  <c r="AV8" i="4"/>
  <c r="AU8" i="4"/>
  <c r="AH8" i="4"/>
  <c r="AG8" i="4"/>
  <c r="AF8" i="4"/>
  <c r="AE8" i="4"/>
  <c r="AD8" i="4"/>
  <c r="AC8" i="4"/>
  <c r="AB8" i="4"/>
  <c r="AA8" i="4"/>
  <c r="Z8" i="4"/>
  <c r="Y8" i="4"/>
  <c r="DA7" i="4"/>
  <c r="DB7" i="4" s="1"/>
  <c r="CZ7" i="4"/>
  <c r="CY7" i="4"/>
  <c r="CX7" i="4"/>
  <c r="CI7" i="4"/>
  <c r="CH7" i="4"/>
  <c r="CG7" i="4"/>
  <c r="AY7" i="4"/>
  <c r="AX7" i="4"/>
  <c r="AW7" i="4"/>
  <c r="AV7" i="4"/>
  <c r="AU7" i="4"/>
  <c r="AH7" i="4"/>
  <c r="AG7" i="4"/>
  <c r="AF7" i="4"/>
  <c r="AC7" i="4"/>
  <c r="AB7" i="4"/>
  <c r="AA7" i="4"/>
  <c r="N7" i="4"/>
  <c r="N47" i="4" s="1"/>
  <c r="DA6" i="4"/>
  <c r="DB6" i="4" s="1"/>
  <c r="CZ6" i="4"/>
  <c r="CY6" i="4"/>
  <c r="CX6" i="4"/>
  <c r="CW6" i="4"/>
  <c r="CV6" i="4"/>
  <c r="CI6" i="4"/>
  <c r="CH6" i="4"/>
  <c r="CG6" i="4"/>
  <c r="CF6" i="4"/>
  <c r="CE6" i="4"/>
  <c r="AY6" i="4"/>
  <c r="AX6" i="4"/>
  <c r="AW6" i="4"/>
  <c r="AV6" i="4"/>
  <c r="AU6" i="4"/>
  <c r="AH6" i="4"/>
  <c r="AC6" i="4"/>
  <c r="W6" i="4"/>
  <c r="W46" i="4" s="1"/>
  <c r="V6" i="4"/>
  <c r="AG6" i="4" s="1"/>
  <c r="U6" i="4"/>
  <c r="AF6" i="4" s="1"/>
  <c r="T6" i="4"/>
  <c r="AE6" i="4" s="1"/>
  <c r="S6" i="4"/>
  <c r="Y6" i="4" s="1"/>
  <c r="DA5" i="4"/>
  <c r="CZ5" i="4"/>
  <c r="CY5" i="4"/>
  <c r="CX5" i="4"/>
  <c r="CW5" i="4"/>
  <c r="CV5" i="4"/>
  <c r="CI5" i="4"/>
  <c r="CH5" i="4"/>
  <c r="CG5" i="4"/>
  <c r="CF5" i="4"/>
  <c r="CE5" i="4"/>
  <c r="AY5" i="4"/>
  <c r="AX5" i="4"/>
  <c r="AW5" i="4"/>
  <c r="AV5" i="4"/>
  <c r="AU5" i="4"/>
  <c r="AH5" i="4"/>
  <c r="AC5" i="4"/>
  <c r="V5" i="4"/>
  <c r="U5" i="4"/>
  <c r="T5" i="4"/>
  <c r="Z5" i="4" s="1"/>
  <c r="S5" i="4"/>
  <c r="Y5" i="4" s="1"/>
  <c r="DB4" i="4"/>
  <c r="CZ4" i="4"/>
  <c r="CY4" i="4"/>
  <c r="CX4" i="4"/>
  <c r="CW4" i="4"/>
  <c r="CV4" i="4"/>
  <c r="CI4" i="4"/>
  <c r="CH4" i="4"/>
  <c r="CG4" i="4"/>
  <c r="CF4" i="4"/>
  <c r="CE4" i="4"/>
  <c r="AY4" i="4"/>
  <c r="AX4" i="4"/>
  <c r="AW4" i="4"/>
  <c r="AV4" i="4"/>
  <c r="AU4" i="4"/>
  <c r="AH4" i="4"/>
  <c r="AG4" i="4"/>
  <c r="AE4" i="4"/>
  <c r="AD4" i="4"/>
  <c r="AC4" i="4"/>
  <c r="AB4" i="4"/>
  <c r="AA4" i="4"/>
  <c r="Z4" i="4"/>
  <c r="Y4" i="4"/>
  <c r="CH44" i="4"/>
  <c r="DB43" i="4"/>
  <c r="CZ43" i="4"/>
  <c r="CY43" i="4"/>
  <c r="CX43" i="4"/>
  <c r="CW43" i="4"/>
  <c r="CV43" i="4"/>
  <c r="CI43" i="4"/>
  <c r="CH43" i="4"/>
  <c r="CG43" i="4"/>
  <c r="CF43" i="4"/>
  <c r="CE43" i="4"/>
  <c r="AY43" i="4"/>
  <c r="AX43" i="4"/>
  <c r="AW43" i="4"/>
  <c r="AV43" i="4"/>
  <c r="AU43" i="4"/>
  <c r="AC43" i="4"/>
  <c r="AB43" i="4"/>
  <c r="AA43" i="4"/>
  <c r="Z43" i="4"/>
  <c r="Y43" i="4"/>
  <c r="DB42" i="4"/>
  <c r="CZ42" i="4"/>
  <c r="CY42" i="4"/>
  <c r="CX42" i="4"/>
  <c r="CW42" i="4"/>
  <c r="CV42" i="4"/>
  <c r="CI42" i="4"/>
  <c r="CH42" i="4"/>
  <c r="CG42" i="4"/>
  <c r="CF42" i="4"/>
  <c r="CE42" i="4"/>
  <c r="AY42" i="4"/>
  <c r="AX42" i="4"/>
  <c r="AW42" i="4"/>
  <c r="AV42" i="4"/>
  <c r="AU42" i="4"/>
  <c r="AH42" i="4"/>
  <c r="AG42" i="4"/>
  <c r="AF42" i="4"/>
  <c r="AE42" i="4"/>
  <c r="AD42" i="4"/>
  <c r="AC42" i="4"/>
  <c r="AB42" i="4"/>
  <c r="AA42" i="4"/>
  <c r="Z42" i="4"/>
  <c r="Y42" i="4"/>
  <c r="DB41" i="4"/>
  <c r="CZ41" i="4"/>
  <c r="CY41" i="4"/>
  <c r="CX41" i="4"/>
  <c r="CW41" i="4"/>
  <c r="CV41" i="4"/>
  <c r="CI41" i="4"/>
  <c r="CH41" i="4"/>
  <c r="CG41" i="4"/>
  <c r="CF41" i="4"/>
  <c r="CE41" i="4"/>
  <c r="AY41" i="4"/>
  <c r="AX41" i="4"/>
  <c r="AW41" i="4"/>
  <c r="AV41" i="4"/>
  <c r="AU41" i="4"/>
  <c r="AH41" i="4"/>
  <c r="AG41" i="4"/>
  <c r="AF41" i="4"/>
  <c r="AE41" i="4"/>
  <c r="AD41" i="4"/>
  <c r="AC41" i="4"/>
  <c r="AB41" i="4"/>
  <c r="AA41" i="4"/>
  <c r="Z41" i="4"/>
  <c r="Y41" i="4"/>
  <c r="DB40" i="4"/>
  <c r="CZ40" i="4"/>
  <c r="CY40" i="4"/>
  <c r="CX40" i="4"/>
  <c r="CW40" i="4"/>
  <c r="CV40" i="4"/>
  <c r="CI40" i="4"/>
  <c r="CH40" i="4"/>
  <c r="CG40" i="4"/>
  <c r="CF40" i="4"/>
  <c r="CE40" i="4"/>
  <c r="AY40" i="4"/>
  <c r="AX40" i="4"/>
  <c r="AW40" i="4"/>
  <c r="AV40" i="4"/>
  <c r="AU40" i="4"/>
  <c r="AH40" i="4"/>
  <c r="AG40" i="4"/>
  <c r="AF40" i="4"/>
  <c r="AE40" i="4"/>
  <c r="AD40" i="4"/>
  <c r="AC40" i="4"/>
  <c r="AB40" i="4"/>
  <c r="AA40" i="4"/>
  <c r="Z40" i="4"/>
  <c r="Y40" i="4"/>
  <c r="DB39" i="4"/>
  <c r="CZ39" i="4"/>
  <c r="CY39" i="4"/>
  <c r="CX39" i="4"/>
  <c r="CW39" i="4"/>
  <c r="CV39" i="4"/>
  <c r="CI39" i="4"/>
  <c r="CH39" i="4"/>
  <c r="CG39" i="4"/>
  <c r="CF39" i="4"/>
  <c r="CE39" i="4"/>
  <c r="AY39" i="4"/>
  <c r="AX39" i="4"/>
  <c r="AW39" i="4"/>
  <c r="AV39" i="4"/>
  <c r="AU39" i="4"/>
  <c r="AH39" i="4"/>
  <c r="AG39" i="4"/>
  <c r="AF39" i="4"/>
  <c r="AE39" i="4"/>
  <c r="AD39" i="4"/>
  <c r="AC39" i="4"/>
  <c r="AB39" i="4"/>
  <c r="AA39" i="4"/>
  <c r="Z39" i="4"/>
  <c r="Y39" i="4"/>
  <c r="DB38" i="4"/>
  <c r="CZ38" i="4"/>
  <c r="CY38" i="4"/>
  <c r="CX38" i="4"/>
  <c r="CW38" i="4"/>
  <c r="CV38" i="4"/>
  <c r="CI38" i="4"/>
  <c r="CH38" i="4"/>
  <c r="CG38" i="4"/>
  <c r="CF38" i="4"/>
  <c r="CE38" i="4"/>
  <c r="AY38" i="4"/>
  <c r="AX38" i="4"/>
  <c r="AW38" i="4"/>
  <c r="AV38" i="4"/>
  <c r="AU38" i="4"/>
  <c r="AH38" i="4"/>
  <c r="AG38" i="4"/>
  <c r="AF38" i="4"/>
  <c r="AE38" i="4"/>
  <c r="AD38" i="4"/>
  <c r="AC38" i="4"/>
  <c r="AB38" i="4"/>
  <c r="AA38" i="4"/>
  <c r="Z38" i="4"/>
  <c r="Y38" i="4"/>
  <c r="DB37" i="4"/>
  <c r="CZ37" i="4"/>
  <c r="CY37" i="4"/>
  <c r="CX37" i="4"/>
  <c r="CW37" i="4"/>
  <c r="CV37" i="4"/>
  <c r="CI37" i="4"/>
  <c r="CH37" i="4"/>
  <c r="CG37" i="4"/>
  <c r="CF37" i="4"/>
  <c r="CE37" i="4"/>
  <c r="AY37" i="4"/>
  <c r="AX37" i="4"/>
  <c r="AW37" i="4"/>
  <c r="AV37" i="4"/>
  <c r="AU37" i="4"/>
  <c r="AH37" i="4"/>
  <c r="AG37" i="4"/>
  <c r="AF37" i="4"/>
  <c r="AE37" i="4"/>
  <c r="AD37" i="4"/>
  <c r="AC37" i="4"/>
  <c r="AB37" i="4"/>
  <c r="AA37" i="4"/>
  <c r="Z37" i="4"/>
  <c r="Y37" i="4"/>
  <c r="DB36" i="4"/>
  <c r="CZ36" i="4"/>
  <c r="CY36" i="4"/>
  <c r="CX36" i="4"/>
  <c r="CW36" i="4"/>
  <c r="CV36" i="4"/>
  <c r="CI36" i="4"/>
  <c r="CH36" i="4"/>
  <c r="CG36" i="4"/>
  <c r="CF36" i="4"/>
  <c r="CE36" i="4"/>
  <c r="AY36" i="4"/>
  <c r="AX36" i="4"/>
  <c r="AW36" i="4"/>
  <c r="AV36" i="4"/>
  <c r="AU36" i="4"/>
  <c r="AH36" i="4"/>
  <c r="AG36" i="4"/>
  <c r="AF36" i="4"/>
  <c r="AE36" i="4"/>
  <c r="AD36" i="4"/>
  <c r="AC36" i="4"/>
  <c r="AB36" i="4"/>
  <c r="AA36" i="4"/>
  <c r="Z36" i="4"/>
  <c r="Y36" i="4"/>
  <c r="DB35" i="4"/>
  <c r="CZ35" i="4"/>
  <c r="CY35" i="4"/>
  <c r="CX35" i="4"/>
  <c r="CW35" i="4"/>
  <c r="CV35" i="4"/>
  <c r="CI35" i="4"/>
  <c r="CH35" i="4"/>
  <c r="CG35" i="4"/>
  <c r="CF35" i="4"/>
  <c r="CE35" i="4"/>
  <c r="AY35" i="4"/>
  <c r="AX35" i="4"/>
  <c r="AW35" i="4"/>
  <c r="AV35" i="4"/>
  <c r="AU35" i="4"/>
  <c r="AH35" i="4"/>
  <c r="AG35" i="4"/>
  <c r="AF35" i="4"/>
  <c r="AE35" i="4"/>
  <c r="AD35" i="4"/>
  <c r="AC35" i="4"/>
  <c r="AB35" i="4"/>
  <c r="AA35" i="4"/>
  <c r="Z35" i="4"/>
  <c r="Y35" i="4"/>
  <c r="DB34" i="4"/>
  <c r="CZ34" i="4"/>
  <c r="CY34" i="4"/>
  <c r="CX34" i="4"/>
  <c r="CW34" i="4"/>
  <c r="CV34" i="4"/>
  <c r="CI34" i="4"/>
  <c r="CH34" i="4"/>
  <c r="CG34" i="4"/>
  <c r="CF34" i="4"/>
  <c r="CE34" i="4"/>
  <c r="AY34" i="4"/>
  <c r="AX34" i="4"/>
  <c r="AW34" i="4"/>
  <c r="AV34" i="4"/>
  <c r="AU34" i="4"/>
  <c r="AH34" i="4"/>
  <c r="AG34" i="4"/>
  <c r="AF34" i="4"/>
  <c r="AE34" i="4"/>
  <c r="AD34" i="4"/>
  <c r="AC34" i="4"/>
  <c r="AB34" i="4"/>
  <c r="AA34" i="4"/>
  <c r="Z34" i="4"/>
  <c r="Y34" i="4"/>
  <c r="CZ33" i="4"/>
  <c r="CY33" i="4"/>
  <c r="CX33" i="4"/>
  <c r="CW33" i="4"/>
  <c r="CV33" i="4"/>
  <c r="CI33" i="4"/>
  <c r="CH33" i="4"/>
  <c r="CG33" i="4"/>
  <c r="CF33" i="4"/>
  <c r="CE33" i="4"/>
  <c r="AY33" i="4"/>
  <c r="AX33" i="4"/>
  <c r="AW33" i="4"/>
  <c r="AV33" i="4"/>
  <c r="AU33" i="4"/>
  <c r="AH33" i="4"/>
  <c r="AG33" i="4"/>
  <c r="AF33" i="4"/>
  <c r="AE33" i="4"/>
  <c r="AD33" i="4"/>
  <c r="AC33" i="4"/>
  <c r="AB33" i="4"/>
  <c r="AA33" i="4"/>
  <c r="Z33" i="4"/>
  <c r="Y33" i="4"/>
  <c r="DB32" i="4"/>
  <c r="BC32" i="4"/>
  <c r="AG32" i="4"/>
  <c r="AB32" i="4"/>
  <c r="DB31" i="4"/>
  <c r="CZ31" i="4"/>
  <c r="CY31" i="4"/>
  <c r="CX31" i="4"/>
  <c r="CW31" i="4"/>
  <c r="CV31" i="4"/>
  <c r="CI31" i="4"/>
  <c r="CH31" i="4"/>
  <c r="CG31" i="4"/>
  <c r="CF31" i="4"/>
  <c r="CE31" i="4"/>
  <c r="AY31" i="4"/>
  <c r="AX31" i="4"/>
  <c r="AW31" i="4"/>
  <c r="AV31" i="4"/>
  <c r="AU31" i="4"/>
  <c r="AH31" i="4"/>
  <c r="AG31" i="4"/>
  <c r="AF31" i="4"/>
  <c r="AE31" i="4"/>
  <c r="AD31" i="4"/>
  <c r="AC31" i="4"/>
  <c r="AB31" i="4"/>
  <c r="AA31" i="4"/>
  <c r="Z31" i="4"/>
  <c r="Y31" i="4"/>
  <c r="DB30" i="4"/>
  <c r="CZ30" i="4"/>
  <c r="CY30" i="4"/>
  <c r="CX30" i="4"/>
  <c r="CW30" i="4"/>
  <c r="CV30" i="4"/>
  <c r="CI30" i="4"/>
  <c r="CH30" i="4"/>
  <c r="CG30" i="4"/>
  <c r="CF30" i="4"/>
  <c r="CE30" i="4"/>
  <c r="AY30" i="4"/>
  <c r="AX30" i="4"/>
  <c r="AW30" i="4"/>
  <c r="AV30" i="4"/>
  <c r="AU30" i="4"/>
  <c r="AH30" i="4"/>
  <c r="AG30" i="4"/>
  <c r="AF30" i="4"/>
  <c r="AE30" i="4"/>
  <c r="AD30" i="4"/>
  <c r="AC30" i="4"/>
  <c r="AB30" i="4"/>
  <c r="AA30" i="4"/>
  <c r="Z30" i="4"/>
  <c r="Y30" i="4"/>
  <c r="DB29" i="4"/>
  <c r="CZ29" i="4"/>
  <c r="CY29" i="4"/>
  <c r="CX29" i="4"/>
  <c r="CW29" i="4"/>
  <c r="CV29" i="4"/>
  <c r="CI29" i="4"/>
  <c r="CH29" i="4"/>
  <c r="CG29" i="4"/>
  <c r="CF29" i="4"/>
  <c r="CE29" i="4"/>
  <c r="AY29" i="4"/>
  <c r="AX29" i="4"/>
  <c r="AW29" i="4"/>
  <c r="AV29" i="4"/>
  <c r="AU29" i="4"/>
  <c r="AH29" i="4"/>
  <c r="AG29" i="4"/>
  <c r="AF29" i="4"/>
  <c r="AE29" i="4"/>
  <c r="AD29" i="4"/>
  <c r="AC29" i="4"/>
  <c r="AB29" i="4"/>
  <c r="AA29" i="4"/>
  <c r="Z29" i="4"/>
  <c r="Y29" i="4"/>
  <c r="DB28" i="4"/>
  <c r="CZ28" i="4"/>
  <c r="CY28" i="4"/>
  <c r="CX28" i="4"/>
  <c r="CW28" i="4"/>
  <c r="CV28" i="4"/>
  <c r="CI28" i="4"/>
  <c r="CH28" i="4"/>
  <c r="CG28" i="4"/>
  <c r="CF28" i="4"/>
  <c r="CE28" i="4"/>
  <c r="AY28" i="4"/>
  <c r="AX28" i="4"/>
  <c r="AW28" i="4"/>
  <c r="AV28" i="4"/>
  <c r="AU28" i="4"/>
  <c r="AH28" i="4"/>
  <c r="AG28" i="4"/>
  <c r="AF28" i="4"/>
  <c r="AE28" i="4"/>
  <c r="AD28" i="4"/>
  <c r="AC28" i="4"/>
  <c r="AB28" i="4"/>
  <c r="AA28" i="4"/>
  <c r="Z28" i="4"/>
  <c r="Y28" i="4"/>
  <c r="DB27" i="4"/>
  <c r="CZ27" i="4"/>
  <c r="CY27" i="4"/>
  <c r="CX27" i="4"/>
  <c r="CW27" i="4"/>
  <c r="CV27" i="4"/>
  <c r="CI27" i="4"/>
  <c r="CH27" i="4"/>
  <c r="CG27" i="4"/>
  <c r="CF27" i="4"/>
  <c r="CE27" i="4"/>
  <c r="AY27" i="4"/>
  <c r="AX27" i="4"/>
  <c r="AW27" i="4"/>
  <c r="AV27" i="4"/>
  <c r="AU27" i="4"/>
  <c r="AH27" i="4"/>
  <c r="AG27" i="4"/>
  <c r="AF27" i="4"/>
  <c r="AE27" i="4"/>
  <c r="AD27" i="4"/>
  <c r="AC27" i="4"/>
  <c r="AB27" i="4"/>
  <c r="AA27" i="4"/>
  <c r="Z27" i="4"/>
  <c r="Y27" i="4"/>
  <c r="DB26" i="4"/>
  <c r="CZ26" i="4"/>
  <c r="CY26" i="4"/>
  <c r="CX26" i="4"/>
  <c r="CW26" i="4"/>
  <c r="CV26" i="4"/>
  <c r="CI26" i="4"/>
  <c r="CH26" i="4"/>
  <c r="CG26" i="4"/>
  <c r="CF26" i="4"/>
  <c r="CE26" i="4"/>
  <c r="AY26" i="4"/>
  <c r="AX26" i="4"/>
  <c r="AW26" i="4"/>
  <c r="AV26" i="4"/>
  <c r="AU26" i="4"/>
  <c r="AH26" i="4"/>
  <c r="AG26" i="4"/>
  <c r="AF26" i="4"/>
  <c r="AE26" i="4"/>
  <c r="AD26" i="4"/>
  <c r="AC26" i="4"/>
  <c r="AB26" i="4"/>
  <c r="AA26" i="4"/>
  <c r="Z26" i="4"/>
  <c r="Y26" i="4"/>
  <c r="DB25" i="4"/>
  <c r="CZ25" i="4"/>
  <c r="CY25" i="4"/>
  <c r="CX25" i="4"/>
  <c r="CW25" i="4"/>
  <c r="CV25" i="4"/>
  <c r="CI25" i="4"/>
  <c r="CH25" i="4"/>
  <c r="CG25" i="4"/>
  <c r="CF25" i="4"/>
  <c r="CE25" i="4"/>
  <c r="AY25" i="4"/>
  <c r="AX25" i="4"/>
  <c r="AW25" i="4"/>
  <c r="AV25" i="4"/>
  <c r="AU25" i="4"/>
  <c r="AH25" i="4"/>
  <c r="AG25" i="4"/>
  <c r="AF25" i="4"/>
  <c r="AE25" i="4"/>
  <c r="AD25" i="4"/>
  <c r="AC25" i="4"/>
  <c r="AB25" i="4"/>
  <c r="AA25" i="4"/>
  <c r="Z25" i="4"/>
  <c r="Y25" i="4"/>
  <c r="DB24" i="4"/>
  <c r="CZ24" i="4"/>
  <c r="CY24" i="4"/>
  <c r="CX24" i="4"/>
  <c r="CW24" i="4"/>
  <c r="CV24" i="4"/>
  <c r="CI24" i="4"/>
  <c r="CH24" i="4"/>
  <c r="CG24" i="4"/>
  <c r="CF24" i="4"/>
  <c r="CE24" i="4"/>
  <c r="AY24" i="4"/>
  <c r="AX24" i="4"/>
  <c r="AW24" i="4"/>
  <c r="AV24" i="4"/>
  <c r="AU24" i="4"/>
  <c r="AH24" i="4"/>
  <c r="AG24" i="4"/>
  <c r="AF24" i="4"/>
  <c r="AE24" i="4"/>
  <c r="AD24" i="4"/>
  <c r="AC24" i="4"/>
  <c r="AB24" i="4"/>
  <c r="AA24" i="4"/>
  <c r="Z24" i="4"/>
  <c r="Y24" i="4"/>
  <c r="DB23" i="4"/>
  <c r="CZ23" i="4"/>
  <c r="CY23" i="4"/>
  <c r="CX23" i="4"/>
  <c r="CW23" i="4"/>
  <c r="CV23" i="4"/>
  <c r="CI23" i="4"/>
  <c r="CH23" i="4"/>
  <c r="CG23" i="4"/>
  <c r="CF23" i="4"/>
  <c r="CE23" i="4"/>
  <c r="AY23" i="4"/>
  <c r="AX23" i="4"/>
  <c r="AW23" i="4"/>
  <c r="AV23" i="4"/>
  <c r="AU23" i="4"/>
  <c r="AH23" i="4"/>
  <c r="AG23" i="4"/>
  <c r="AF23" i="4"/>
  <c r="AE23" i="4"/>
  <c r="AD23" i="4"/>
  <c r="AC23" i="4"/>
  <c r="AB23" i="4"/>
  <c r="AA23" i="4"/>
  <c r="Z23" i="4"/>
  <c r="Y23" i="4"/>
  <c r="DB22" i="4"/>
  <c r="CZ22" i="4"/>
  <c r="CY22" i="4"/>
  <c r="CX22" i="4"/>
  <c r="CW22" i="4"/>
  <c r="CV22" i="4"/>
  <c r="CI22" i="4"/>
  <c r="CH22" i="4"/>
  <c r="CG22" i="4"/>
  <c r="CF22" i="4"/>
  <c r="CE22" i="4"/>
  <c r="AY22" i="4"/>
  <c r="AX22" i="4"/>
  <c r="AW22" i="4"/>
  <c r="AV22" i="4"/>
  <c r="AU22" i="4"/>
  <c r="AH22" i="4"/>
  <c r="AG22" i="4"/>
  <c r="AF22" i="4"/>
  <c r="AE22" i="4"/>
  <c r="AD22" i="4"/>
  <c r="AC22" i="4"/>
  <c r="AB22" i="4"/>
  <c r="AA22" i="4"/>
  <c r="Z22" i="4"/>
  <c r="Y22" i="4"/>
  <c r="DB3" i="4"/>
  <c r="CZ3" i="4"/>
  <c r="CY3" i="4"/>
  <c r="CX3" i="4"/>
  <c r="CW3" i="4"/>
  <c r="CV3" i="4"/>
  <c r="CI3" i="4"/>
  <c r="CH3" i="4"/>
  <c r="CG3" i="4"/>
  <c r="CF3" i="4"/>
  <c r="CE3" i="4"/>
  <c r="AY3" i="4"/>
  <c r="AX3" i="4"/>
  <c r="AW3" i="4"/>
  <c r="AV3" i="4"/>
  <c r="AU3" i="4"/>
  <c r="AH3" i="4"/>
  <c r="AG3" i="4"/>
  <c r="AF3" i="4"/>
  <c r="AE3" i="4"/>
  <c r="AD3" i="4"/>
  <c r="AC3" i="4"/>
  <c r="AB3" i="4"/>
  <c r="AA3" i="4"/>
  <c r="Z3" i="4"/>
  <c r="Y3" i="4"/>
  <c r="L27" i="1"/>
  <c r="L15" i="1"/>
  <c r="L4" i="1"/>
  <c r="C46" i="1"/>
  <c r="L47" i="4" l="1"/>
  <c r="O48" i="4"/>
  <c r="Q48" i="4"/>
  <c r="M52" i="4"/>
  <c r="N52" i="4" s="1"/>
  <c r="L54" i="4"/>
  <c r="R48" i="4"/>
  <c r="P48" i="4"/>
  <c r="DA46" i="4"/>
  <c r="DB46" i="4" s="1"/>
  <c r="N48" i="4"/>
  <c r="W47" i="4"/>
  <c r="CY47" i="4"/>
  <c r="DA47" i="4"/>
  <c r="DB47" i="4" s="1"/>
  <c r="CZ47" i="4"/>
  <c r="AX47" i="4"/>
  <c r="BC47" i="4" s="1"/>
  <c r="AY47" i="4"/>
  <c r="BD47" i="4" s="1"/>
  <c r="BK47" i="4"/>
  <c r="AU47" i="4"/>
  <c r="AZ47" i="4" s="1"/>
  <c r="AV47" i="4"/>
  <c r="BA47" i="4" s="1"/>
  <c r="BK46" i="4"/>
  <c r="AW47" i="4"/>
  <c r="BB47" i="4" s="1"/>
  <c r="X47" i="4"/>
  <c r="CZ46" i="4"/>
  <c r="CI47" i="4"/>
  <c r="M7" i="4"/>
  <c r="BM7" i="4" s="1"/>
  <c r="BM47" i="4" s="1"/>
  <c r="CH47" i="4"/>
  <c r="AB5" i="4"/>
  <c r="CI46" i="4"/>
  <c r="AX46" i="4"/>
  <c r="BC46" i="4" s="1"/>
  <c r="AA6" i="4"/>
  <c r="AF5" i="4"/>
  <c r="AB6" i="4"/>
  <c r="AD9" i="4"/>
  <c r="CG46" i="4"/>
  <c r="CX46" i="4"/>
  <c r="AU46" i="4"/>
  <c r="AZ46" i="4" s="1"/>
  <c r="CX47" i="4"/>
  <c r="CY46" i="4"/>
  <c r="AW46" i="4"/>
  <c r="BB46" i="4" s="1"/>
  <c r="AA5" i="4"/>
  <c r="AY46" i="4"/>
  <c r="BD46" i="4" s="1"/>
  <c r="AV46" i="4"/>
  <c r="BA46" i="4" s="1"/>
  <c r="Z6" i="4"/>
  <c r="CH46" i="4"/>
  <c r="CG47" i="4"/>
  <c r="AC46" i="4"/>
  <c r="AH46" i="4"/>
  <c r="DB5" i="4"/>
  <c r="AH10" i="4"/>
  <c r="AD5" i="4"/>
  <c r="AD6" i="4"/>
  <c r="AE5" i="4"/>
  <c r="T7" i="4"/>
  <c r="BN7" i="4"/>
  <c r="BN47" i="4" s="1"/>
  <c r="N46" i="4"/>
  <c r="AG5" i="4"/>
  <c r="M54" i="4" l="1"/>
  <c r="N54" i="4" s="1"/>
  <c r="R49" i="4"/>
  <c r="BL47" i="4" a="1"/>
  <c r="BL47" i="4" s="1"/>
  <c r="BL7" i="4" a="1"/>
  <c r="BL7" i="4" s="1"/>
  <c r="M46" i="4"/>
  <c r="M47" i="4"/>
  <c r="M48" i="4" s="1"/>
  <c r="S7" i="4"/>
  <c r="CE7" i="4"/>
  <c r="CV7" i="4"/>
  <c r="BM46" i="4"/>
  <c r="BL46" i="4" s="1" a="1"/>
  <c r="BL46" i="4" s="1"/>
  <c r="AC47" i="4"/>
  <c r="AH47" i="4"/>
  <c r="Z7" i="4"/>
  <c r="AE7" i="4"/>
  <c r="BN46" i="4"/>
  <c r="CF7" i="4"/>
  <c r="CW7" i="4"/>
  <c r="AD7" i="4" l="1"/>
  <c r="Y7" i="4"/>
  <c r="CE46" i="4"/>
  <c r="CV46" i="4"/>
  <c r="CF47" i="4"/>
  <c r="CW47" i="4"/>
  <c r="CV47" i="4"/>
  <c r="CE47" i="4"/>
  <c r="CW46" i="4"/>
  <c r="CF46" i="4"/>
  <c r="CZ14" i="1"/>
  <c r="BC14" i="1"/>
  <c r="AB14" i="1"/>
  <c r="AG14" i="1"/>
  <c r="CF26" i="1"/>
  <c r="BC26" i="1"/>
  <c r="AW30" i="1" l="1"/>
  <c r="M51" i="1"/>
  <c r="N51" i="1" s="1"/>
  <c r="O51" i="1" s="1"/>
  <c r="M50" i="1"/>
  <c r="N50" i="1" s="1"/>
  <c r="O50" i="1" s="1"/>
  <c r="M49" i="1"/>
  <c r="N49" i="1" s="1"/>
  <c r="O49" i="1" s="1"/>
  <c r="B49" i="1"/>
  <c r="B51" i="1"/>
  <c r="B50" i="1"/>
  <c r="X33" i="1" l="1"/>
  <c r="AH33" i="1" s="1"/>
  <c r="S29" i="1" l="1"/>
  <c r="S28" i="1"/>
  <c r="AC28" i="1"/>
  <c r="AY3" i="1" l="1"/>
  <c r="AE32" i="1"/>
  <c r="AF32" i="1"/>
  <c r="AG32" i="1"/>
  <c r="AH32" i="1"/>
  <c r="CD3" i="1"/>
  <c r="CE3" i="1"/>
  <c r="CF3" i="1"/>
  <c r="CG3" i="1"/>
  <c r="CG42" i="1"/>
  <c r="CG41" i="1"/>
  <c r="CG40" i="1"/>
  <c r="CG39" i="1"/>
  <c r="CG38" i="1"/>
  <c r="CG37" i="1"/>
  <c r="CG36" i="1"/>
  <c r="CG35" i="1"/>
  <c r="CG34" i="1"/>
  <c r="CG33" i="1"/>
  <c r="CG32" i="1"/>
  <c r="CG31" i="1"/>
  <c r="CG30" i="1"/>
  <c r="CG29" i="1"/>
  <c r="CG28" i="1"/>
  <c r="CG27" i="1"/>
  <c r="CG25" i="1"/>
  <c r="CG24" i="1"/>
  <c r="CG23" i="1"/>
  <c r="CG22" i="1"/>
  <c r="CG21" i="1"/>
  <c r="CG20" i="1"/>
  <c r="CG19" i="1"/>
  <c r="CG18" i="1"/>
  <c r="CG17" i="1"/>
  <c r="CG16" i="1"/>
  <c r="CG15" i="1"/>
  <c r="CG13" i="1"/>
  <c r="CG12" i="1"/>
  <c r="CG11" i="1"/>
  <c r="CG10" i="1"/>
  <c r="CG9" i="1"/>
  <c r="CG8" i="1"/>
  <c r="CG7" i="1"/>
  <c r="CG6" i="1"/>
  <c r="CG5" i="1"/>
  <c r="CG4" i="1"/>
  <c r="CF42" i="1"/>
  <c r="CF41" i="1"/>
  <c r="CF40" i="1"/>
  <c r="CF39" i="1"/>
  <c r="CF38" i="1"/>
  <c r="CF37" i="1"/>
  <c r="CF36" i="1"/>
  <c r="CF35" i="1"/>
  <c r="CF34" i="1"/>
  <c r="CF33" i="1"/>
  <c r="CF32" i="1"/>
  <c r="CF31" i="1"/>
  <c r="CF30" i="1"/>
  <c r="CF29" i="1"/>
  <c r="CF28" i="1"/>
  <c r="CF27" i="1"/>
  <c r="CF25" i="1"/>
  <c r="CF24" i="1"/>
  <c r="CF23" i="1"/>
  <c r="CF22" i="1"/>
  <c r="CF21" i="1"/>
  <c r="CF20" i="1"/>
  <c r="CF19" i="1"/>
  <c r="CF18" i="1"/>
  <c r="CF17" i="1"/>
  <c r="CF16" i="1"/>
  <c r="CF15" i="1"/>
  <c r="CF13" i="1"/>
  <c r="CF12" i="1"/>
  <c r="CF11" i="1"/>
  <c r="CF10" i="1"/>
  <c r="CF9" i="1"/>
  <c r="CF8" i="1"/>
  <c r="CF7" i="1"/>
  <c r="CF6" i="1"/>
  <c r="CF5" i="1"/>
  <c r="CF4" i="1"/>
  <c r="CE42" i="1"/>
  <c r="CE41" i="1"/>
  <c r="CE40" i="1"/>
  <c r="CE39" i="1"/>
  <c r="CE38" i="1"/>
  <c r="CE37" i="1"/>
  <c r="CE36" i="1"/>
  <c r="CE35" i="1"/>
  <c r="CE34" i="1"/>
  <c r="CE33" i="1"/>
  <c r="CE32" i="1"/>
  <c r="CE31" i="1"/>
  <c r="CE30" i="1"/>
  <c r="CE29" i="1"/>
  <c r="CE28" i="1"/>
  <c r="CE27" i="1"/>
  <c r="CE25" i="1"/>
  <c r="CE24" i="1"/>
  <c r="CE23" i="1"/>
  <c r="CE22" i="1"/>
  <c r="CE21" i="1"/>
  <c r="CE20" i="1"/>
  <c r="CE19" i="1"/>
  <c r="CE18" i="1"/>
  <c r="CE17" i="1"/>
  <c r="CE16" i="1"/>
  <c r="CE15" i="1"/>
  <c r="CE13" i="1"/>
  <c r="CE12" i="1"/>
  <c r="CE11" i="1"/>
  <c r="CE10" i="1"/>
  <c r="CE9" i="1"/>
  <c r="CE8" i="1"/>
  <c r="CE7" i="1"/>
  <c r="CE6" i="1"/>
  <c r="CE5" i="1"/>
  <c r="CE4" i="1"/>
  <c r="CD42" i="1"/>
  <c r="CD41" i="1"/>
  <c r="CD40" i="1"/>
  <c r="CD39" i="1"/>
  <c r="CD38" i="1"/>
  <c r="CD37" i="1"/>
  <c r="CD36" i="1"/>
  <c r="CD35" i="1"/>
  <c r="CD34" i="1"/>
  <c r="CD33" i="1"/>
  <c r="CD32" i="1"/>
  <c r="CD31" i="1"/>
  <c r="CD29" i="1"/>
  <c r="CD28" i="1"/>
  <c r="CD27" i="1"/>
  <c r="CD25" i="1"/>
  <c r="CD24" i="1"/>
  <c r="CD23" i="1"/>
  <c r="CD22" i="1"/>
  <c r="CD21" i="1"/>
  <c r="CD20" i="1"/>
  <c r="CD19" i="1"/>
  <c r="CD18" i="1"/>
  <c r="CD17" i="1"/>
  <c r="CD16" i="1"/>
  <c r="CD15" i="1"/>
  <c r="CD13" i="1"/>
  <c r="CD12" i="1"/>
  <c r="CD11" i="1"/>
  <c r="CD10" i="1"/>
  <c r="CD9" i="1"/>
  <c r="CD8" i="1"/>
  <c r="CD7" i="1"/>
  <c r="CD6" i="1"/>
  <c r="CD5" i="1"/>
  <c r="CD4" i="1"/>
  <c r="CC3" i="1"/>
  <c r="CC42" i="1"/>
  <c r="CC41" i="1"/>
  <c r="CC40" i="1"/>
  <c r="CC39" i="1"/>
  <c r="CC38" i="1"/>
  <c r="CC37" i="1"/>
  <c r="CC36" i="1"/>
  <c r="CC35" i="1"/>
  <c r="CC34" i="1"/>
  <c r="CC33" i="1"/>
  <c r="CC32" i="1"/>
  <c r="CC31" i="1"/>
  <c r="CC29" i="1"/>
  <c r="CC28" i="1"/>
  <c r="CC27" i="1"/>
  <c r="CC25" i="1"/>
  <c r="CC24" i="1"/>
  <c r="CC23" i="1"/>
  <c r="CC22" i="1"/>
  <c r="CC21" i="1"/>
  <c r="CC20" i="1"/>
  <c r="CC19" i="1"/>
  <c r="CC18" i="1"/>
  <c r="CC17" i="1"/>
  <c r="CC16" i="1"/>
  <c r="CC15" i="1"/>
  <c r="CC13" i="1"/>
  <c r="CC12" i="1"/>
  <c r="CC11" i="1"/>
  <c r="CC10" i="1"/>
  <c r="CC9" i="1"/>
  <c r="CC8" i="1"/>
  <c r="CC7" i="1"/>
  <c r="CC6" i="1"/>
  <c r="CC5" i="1"/>
  <c r="CC4" i="1"/>
  <c r="CU21" i="1"/>
  <c r="CX42" i="1"/>
  <c r="CX41" i="1"/>
  <c r="CX40" i="1"/>
  <c r="CX39" i="1"/>
  <c r="CX38" i="1"/>
  <c r="CX37" i="1"/>
  <c r="CX36" i="1"/>
  <c r="CX35" i="1"/>
  <c r="CX34" i="1"/>
  <c r="CX33" i="1"/>
  <c r="CX32" i="1"/>
  <c r="CX31" i="1"/>
  <c r="CX30" i="1"/>
  <c r="CX29" i="1"/>
  <c r="CX28" i="1"/>
  <c r="CX27" i="1"/>
  <c r="CX25" i="1"/>
  <c r="CX24" i="1"/>
  <c r="CX23" i="1"/>
  <c r="CX22" i="1"/>
  <c r="CX21" i="1"/>
  <c r="CX20" i="1"/>
  <c r="CX19" i="1"/>
  <c r="CX18" i="1"/>
  <c r="CX17" i="1"/>
  <c r="CX16" i="1"/>
  <c r="CX15" i="1"/>
  <c r="CX13" i="1"/>
  <c r="CX12" i="1"/>
  <c r="CX11" i="1"/>
  <c r="CX10" i="1"/>
  <c r="CX9" i="1"/>
  <c r="CX8" i="1"/>
  <c r="CX7" i="1"/>
  <c r="CX6" i="1"/>
  <c r="CX5" i="1"/>
  <c r="CX4" i="1"/>
  <c r="CX3" i="1"/>
  <c r="CW42" i="1"/>
  <c r="CW41" i="1"/>
  <c r="CW40" i="1"/>
  <c r="CW39" i="1"/>
  <c r="CW38" i="1"/>
  <c r="CW37" i="1"/>
  <c r="CW36" i="1"/>
  <c r="CW35" i="1"/>
  <c r="CW34" i="1"/>
  <c r="CW33" i="1"/>
  <c r="CW32" i="1"/>
  <c r="CW31" i="1"/>
  <c r="CW30" i="1"/>
  <c r="CW29" i="1"/>
  <c r="CW28" i="1"/>
  <c r="CW27" i="1"/>
  <c r="CW25" i="1"/>
  <c r="CW24" i="1"/>
  <c r="CW23" i="1"/>
  <c r="CW22" i="1"/>
  <c r="CW21" i="1"/>
  <c r="CW20" i="1"/>
  <c r="CW19" i="1"/>
  <c r="CW18" i="1"/>
  <c r="CW17" i="1"/>
  <c r="CW16" i="1"/>
  <c r="CW15" i="1"/>
  <c r="CW13" i="1"/>
  <c r="CW12" i="1"/>
  <c r="CW11" i="1"/>
  <c r="CW10" i="1"/>
  <c r="CW9" i="1"/>
  <c r="CW8" i="1"/>
  <c r="CW7" i="1"/>
  <c r="CW6" i="1"/>
  <c r="CW5" i="1"/>
  <c r="CW4" i="1"/>
  <c r="CW3" i="1"/>
  <c r="CV42" i="1"/>
  <c r="CV41" i="1"/>
  <c r="CV40" i="1"/>
  <c r="CV39" i="1"/>
  <c r="CV38" i="1"/>
  <c r="CV37" i="1"/>
  <c r="CV36" i="1"/>
  <c r="CV35" i="1"/>
  <c r="CV34" i="1"/>
  <c r="CV33" i="1"/>
  <c r="CV32" i="1"/>
  <c r="CV31" i="1"/>
  <c r="CV30" i="1"/>
  <c r="CV29" i="1"/>
  <c r="CV28" i="1"/>
  <c r="CV27" i="1"/>
  <c r="CV25" i="1"/>
  <c r="CV24" i="1"/>
  <c r="CV23" i="1"/>
  <c r="CV22" i="1"/>
  <c r="CV21" i="1"/>
  <c r="CV20" i="1"/>
  <c r="CV19" i="1"/>
  <c r="CV18" i="1"/>
  <c r="CV17" i="1"/>
  <c r="CV16" i="1"/>
  <c r="CV15" i="1"/>
  <c r="CV13" i="1"/>
  <c r="CV12" i="1"/>
  <c r="CV11" i="1"/>
  <c r="CV10" i="1"/>
  <c r="CV9" i="1"/>
  <c r="CV8" i="1"/>
  <c r="CV7" i="1"/>
  <c r="CV6" i="1"/>
  <c r="CV5" i="1"/>
  <c r="CV4" i="1"/>
  <c r="CV3" i="1"/>
  <c r="CU3" i="1"/>
  <c r="CU42" i="1"/>
  <c r="CU41" i="1"/>
  <c r="CU40" i="1"/>
  <c r="CU39" i="1"/>
  <c r="CU38" i="1"/>
  <c r="CU37" i="1"/>
  <c r="CU36" i="1"/>
  <c r="CU35" i="1"/>
  <c r="CU34" i="1"/>
  <c r="CU33" i="1"/>
  <c r="CU32" i="1"/>
  <c r="CU31" i="1"/>
  <c r="CU29" i="1"/>
  <c r="CU28" i="1"/>
  <c r="CU27" i="1"/>
  <c r="CU25" i="1"/>
  <c r="CU24" i="1"/>
  <c r="CU23" i="1"/>
  <c r="CU22" i="1"/>
  <c r="CU20" i="1"/>
  <c r="CU19" i="1"/>
  <c r="CU18" i="1"/>
  <c r="CU17" i="1"/>
  <c r="CU16" i="1"/>
  <c r="CU15" i="1"/>
  <c r="CU13" i="1"/>
  <c r="CU12" i="1"/>
  <c r="CU11" i="1"/>
  <c r="CU10" i="1"/>
  <c r="CU9" i="1"/>
  <c r="CU8" i="1"/>
  <c r="CU7" i="1"/>
  <c r="CU6" i="1"/>
  <c r="CU5" i="1"/>
  <c r="CU4" i="1"/>
  <c r="CS46" i="1"/>
  <c r="CR46" i="1"/>
  <c r="CQ46" i="1"/>
  <c r="CP46" i="1"/>
  <c r="CO46" i="1"/>
  <c r="CN46" i="1"/>
  <c r="CS44" i="1"/>
  <c r="CR44" i="1"/>
  <c r="CQ44" i="1"/>
  <c r="CP44" i="1"/>
  <c r="CO44" i="1"/>
  <c r="CN44" i="1"/>
  <c r="CT42" i="1"/>
  <c r="CT41" i="1"/>
  <c r="CT40" i="1"/>
  <c r="CT39" i="1"/>
  <c r="CT38" i="1"/>
  <c r="CT37" i="1"/>
  <c r="CT36" i="1"/>
  <c r="CT35" i="1"/>
  <c r="CT34" i="1"/>
  <c r="CT33" i="1"/>
  <c r="CT32" i="1"/>
  <c r="CT31" i="1"/>
  <c r="CT29" i="1"/>
  <c r="CT28" i="1"/>
  <c r="CT27" i="1"/>
  <c r="CT25" i="1"/>
  <c r="CT24" i="1"/>
  <c r="CT23" i="1"/>
  <c r="CT22" i="1"/>
  <c r="CT21" i="1"/>
  <c r="CT20" i="1"/>
  <c r="CT19" i="1"/>
  <c r="CT18" i="1"/>
  <c r="CT17" i="1"/>
  <c r="CT16" i="1"/>
  <c r="CT15" i="1"/>
  <c r="CT13" i="1"/>
  <c r="CT12" i="1"/>
  <c r="CT11" i="1"/>
  <c r="CT10" i="1"/>
  <c r="CT9" i="1"/>
  <c r="CT8" i="1"/>
  <c r="CT7" i="1"/>
  <c r="CT6" i="1"/>
  <c r="CT5" i="1"/>
  <c r="CT4" i="1"/>
  <c r="CT3" i="1"/>
  <c r="DA44" i="1"/>
  <c r="CY30" i="1"/>
  <c r="CZ30" i="1" s="1"/>
  <c r="CY29" i="1"/>
  <c r="CZ29" i="1" s="1"/>
  <c r="CY28" i="1"/>
  <c r="BQ46" i="1"/>
  <c r="BR46" i="1"/>
  <c r="BS46" i="1"/>
  <c r="BT46" i="1"/>
  <c r="BU46" i="1"/>
  <c r="BV46" i="1"/>
  <c r="BW46" i="1"/>
  <c r="BX46" i="1"/>
  <c r="BY46" i="1"/>
  <c r="BZ46" i="1"/>
  <c r="CA46" i="1"/>
  <c r="CG46" i="1" s="1"/>
  <c r="CB46" i="1"/>
  <c r="CH46" i="1"/>
  <c r="CI46" i="1"/>
  <c r="S32" i="1"/>
  <c r="Y32" i="1" s="1"/>
  <c r="O46" i="1"/>
  <c r="N30" i="1"/>
  <c r="T30" i="1" s="1"/>
  <c r="AE30" i="1" s="1"/>
  <c r="AC29" i="1"/>
  <c r="V29" i="1"/>
  <c r="U29" i="1"/>
  <c r="AF29" i="1" s="1"/>
  <c r="T29" i="1"/>
  <c r="Z29" i="1" s="1"/>
  <c r="Y29" i="1"/>
  <c r="W29" i="1"/>
  <c r="W44" i="1" s="1"/>
  <c r="AH28" i="1"/>
  <c r="V28" i="1"/>
  <c r="U28" i="1"/>
  <c r="AA28" i="1" s="1"/>
  <c r="T28" i="1"/>
  <c r="AE28" i="1" s="1"/>
  <c r="CZ42" i="1"/>
  <c r="CZ41" i="1"/>
  <c r="CZ40" i="1"/>
  <c r="CZ39" i="1"/>
  <c r="CZ38" i="1"/>
  <c r="CZ37" i="1"/>
  <c r="CZ36" i="1"/>
  <c r="CZ35" i="1"/>
  <c r="CZ34" i="1"/>
  <c r="CZ33" i="1"/>
  <c r="CZ32" i="1"/>
  <c r="CZ31" i="1"/>
  <c r="CZ27" i="1"/>
  <c r="CZ25" i="1"/>
  <c r="CZ24" i="1"/>
  <c r="CZ23" i="1"/>
  <c r="CZ22" i="1"/>
  <c r="CZ21" i="1"/>
  <c r="CZ20" i="1"/>
  <c r="CZ19" i="1"/>
  <c r="CZ18" i="1"/>
  <c r="CZ17" i="1"/>
  <c r="CZ16" i="1"/>
  <c r="CZ15" i="1"/>
  <c r="CZ13" i="1"/>
  <c r="CZ12" i="1"/>
  <c r="CZ11" i="1"/>
  <c r="CZ10" i="1"/>
  <c r="CZ9" i="1"/>
  <c r="CZ8" i="1"/>
  <c r="CZ7" i="1"/>
  <c r="CZ6" i="1"/>
  <c r="CZ5" i="1"/>
  <c r="CZ4" i="1"/>
  <c r="CZ3" i="1"/>
  <c r="CM46" i="1"/>
  <c r="CL46" i="1"/>
  <c r="CK46" i="1"/>
  <c r="CJ46" i="1"/>
  <c r="BP46" i="1"/>
  <c r="BO46" i="1"/>
  <c r="BN46" i="1"/>
  <c r="BM46" i="1"/>
  <c r="BJ46" i="1"/>
  <c r="BI46" i="1"/>
  <c r="BH46" i="1"/>
  <c r="BG46" i="1"/>
  <c r="BF46" i="1"/>
  <c r="BE46" i="1"/>
  <c r="AN46" i="1"/>
  <c r="AM46" i="1"/>
  <c r="AL46" i="1"/>
  <c r="AK46" i="1"/>
  <c r="AJ46" i="1"/>
  <c r="AI46" i="1"/>
  <c r="R46" i="1"/>
  <c r="Q46" i="1"/>
  <c r="P46" i="1"/>
  <c r="K46" i="1"/>
  <c r="AH42" i="1"/>
  <c r="AH41" i="1"/>
  <c r="AH40" i="1"/>
  <c r="AH39" i="1"/>
  <c r="AH38" i="1"/>
  <c r="AH37" i="1"/>
  <c r="AH36" i="1"/>
  <c r="AH35" i="1"/>
  <c r="AH34" i="1"/>
  <c r="AH31" i="1"/>
  <c r="AH30" i="1"/>
  <c r="AH27" i="1"/>
  <c r="AH25" i="1"/>
  <c r="AH24" i="1"/>
  <c r="AH23" i="1"/>
  <c r="AH22" i="1"/>
  <c r="AH21" i="1"/>
  <c r="AH20" i="1"/>
  <c r="AH19" i="1"/>
  <c r="AH18" i="1"/>
  <c r="AH17" i="1"/>
  <c r="AH16" i="1"/>
  <c r="AH15" i="1"/>
  <c r="AH13" i="1"/>
  <c r="AH12" i="1"/>
  <c r="AH11" i="1"/>
  <c r="AH10" i="1"/>
  <c r="AH9" i="1"/>
  <c r="AH8" i="1"/>
  <c r="AH7" i="1"/>
  <c r="AH6" i="1"/>
  <c r="AH5" i="1"/>
  <c r="AH4" i="1"/>
  <c r="AH3" i="1"/>
  <c r="AG42" i="1"/>
  <c r="AG41" i="1"/>
  <c r="AG40" i="1"/>
  <c r="AG39" i="1"/>
  <c r="AG38" i="1"/>
  <c r="AG37" i="1"/>
  <c r="AG36" i="1"/>
  <c r="AG35" i="1"/>
  <c r="AG34" i="1"/>
  <c r="AG33" i="1"/>
  <c r="AG31" i="1"/>
  <c r="AG30" i="1"/>
  <c r="AG27" i="1"/>
  <c r="AG25" i="1"/>
  <c r="AG24" i="1"/>
  <c r="AG23" i="1"/>
  <c r="AG22" i="1"/>
  <c r="AG21" i="1"/>
  <c r="AG20" i="1"/>
  <c r="AG19" i="1"/>
  <c r="AG18" i="1"/>
  <c r="AG17" i="1"/>
  <c r="AG16" i="1"/>
  <c r="AG15" i="1"/>
  <c r="AG13" i="1"/>
  <c r="AG12" i="1"/>
  <c r="AG11" i="1"/>
  <c r="AG10" i="1"/>
  <c r="AG9" i="1"/>
  <c r="AG8" i="1"/>
  <c r="AG7" i="1"/>
  <c r="AG6" i="1"/>
  <c r="AG5" i="1"/>
  <c r="AG4" i="1"/>
  <c r="AG3" i="1"/>
  <c r="AF42" i="1"/>
  <c r="AF41" i="1"/>
  <c r="AF40" i="1"/>
  <c r="AF39" i="1"/>
  <c r="AF38" i="1"/>
  <c r="AF37" i="1"/>
  <c r="AF36" i="1"/>
  <c r="AF35" i="1"/>
  <c r="AF34" i="1"/>
  <c r="AF33" i="1"/>
  <c r="AF31" i="1"/>
  <c r="AF30" i="1"/>
  <c r="AF27" i="1"/>
  <c r="AF25" i="1"/>
  <c r="AF24" i="1"/>
  <c r="AF23" i="1"/>
  <c r="AF22" i="1"/>
  <c r="AF21" i="1"/>
  <c r="AF20" i="1"/>
  <c r="AF19" i="1"/>
  <c r="AF18" i="1"/>
  <c r="AF17" i="1"/>
  <c r="AF16" i="1"/>
  <c r="AF15" i="1"/>
  <c r="AF13" i="1"/>
  <c r="AF12" i="1"/>
  <c r="AF11" i="1"/>
  <c r="AF10" i="1"/>
  <c r="AF9" i="1"/>
  <c r="AF8" i="1"/>
  <c r="AF7" i="1"/>
  <c r="AF6" i="1"/>
  <c r="AF5" i="1"/>
  <c r="AF4" i="1"/>
  <c r="AF3" i="1"/>
  <c r="AE42" i="1"/>
  <c r="AE41" i="1"/>
  <c r="AE40" i="1"/>
  <c r="AE39" i="1"/>
  <c r="AE38" i="1"/>
  <c r="AE37" i="1"/>
  <c r="AE36" i="1"/>
  <c r="AE35" i="1"/>
  <c r="AE34" i="1"/>
  <c r="AE33" i="1"/>
  <c r="AE31" i="1"/>
  <c r="AE27" i="1"/>
  <c r="AE25" i="1"/>
  <c r="AE24" i="1"/>
  <c r="AE23" i="1"/>
  <c r="AE22" i="1"/>
  <c r="AE21" i="1"/>
  <c r="AE20" i="1"/>
  <c r="AE19" i="1"/>
  <c r="AE18" i="1"/>
  <c r="AE17" i="1"/>
  <c r="AE16" i="1"/>
  <c r="AE15" i="1"/>
  <c r="AE13" i="1"/>
  <c r="AE12" i="1"/>
  <c r="AE11" i="1"/>
  <c r="AE10" i="1"/>
  <c r="AE9" i="1"/>
  <c r="AE8" i="1"/>
  <c r="AE7" i="1"/>
  <c r="AE6" i="1"/>
  <c r="AE5" i="1"/>
  <c r="AE4" i="1"/>
  <c r="AE3" i="1"/>
  <c r="AD42" i="1"/>
  <c r="AD41" i="1"/>
  <c r="AD40" i="1"/>
  <c r="AD39" i="1"/>
  <c r="AD38" i="1"/>
  <c r="AD37" i="1"/>
  <c r="AD36" i="1"/>
  <c r="AD35" i="1"/>
  <c r="AD34" i="1"/>
  <c r="AD33" i="1"/>
  <c r="AD31" i="1"/>
  <c r="AD27" i="1"/>
  <c r="AD25" i="1"/>
  <c r="AD24" i="1"/>
  <c r="AD23" i="1"/>
  <c r="AD22" i="1"/>
  <c r="AD21" i="1"/>
  <c r="AD20" i="1"/>
  <c r="AD19" i="1"/>
  <c r="AD18" i="1"/>
  <c r="AD17" i="1"/>
  <c r="AD16" i="1"/>
  <c r="AD15" i="1"/>
  <c r="AD13" i="1"/>
  <c r="AD12" i="1"/>
  <c r="AD11" i="1"/>
  <c r="AD10" i="1"/>
  <c r="AD9" i="1"/>
  <c r="AD8" i="1"/>
  <c r="AD7" i="1"/>
  <c r="AD6" i="1"/>
  <c r="AD5" i="1"/>
  <c r="AD4" i="1"/>
  <c r="AD3" i="1"/>
  <c r="AC42" i="1"/>
  <c r="AC41" i="1"/>
  <c r="AC40" i="1"/>
  <c r="AC39" i="1"/>
  <c r="AC38" i="1"/>
  <c r="AC37" i="1"/>
  <c r="AC36" i="1"/>
  <c r="AC35" i="1"/>
  <c r="AC34" i="1"/>
  <c r="AC32" i="1"/>
  <c r="AC31" i="1"/>
  <c r="AC30" i="1"/>
  <c r="AC27" i="1"/>
  <c r="AC25" i="1"/>
  <c r="AC24" i="1"/>
  <c r="AC23" i="1"/>
  <c r="AC22" i="1"/>
  <c r="AC21" i="1"/>
  <c r="AC20" i="1"/>
  <c r="AC19" i="1"/>
  <c r="AC18" i="1"/>
  <c r="AC17" i="1"/>
  <c r="AC16" i="1"/>
  <c r="AC15" i="1"/>
  <c r="AC13" i="1"/>
  <c r="AC12" i="1"/>
  <c r="AC11" i="1"/>
  <c r="AC10" i="1"/>
  <c r="AC9" i="1"/>
  <c r="AC8" i="1"/>
  <c r="AC7" i="1"/>
  <c r="AC6" i="1"/>
  <c r="AC5" i="1"/>
  <c r="AC4" i="1"/>
  <c r="AC3" i="1"/>
  <c r="AB42" i="1"/>
  <c r="AB41" i="1"/>
  <c r="AB40" i="1"/>
  <c r="AB39" i="1"/>
  <c r="AB38" i="1"/>
  <c r="AB37" i="1"/>
  <c r="AB36" i="1"/>
  <c r="AB35" i="1"/>
  <c r="AB34" i="1"/>
  <c r="AB33" i="1"/>
  <c r="AB32" i="1"/>
  <c r="AB31" i="1"/>
  <c r="AB30" i="1"/>
  <c r="AB27" i="1"/>
  <c r="AB25" i="1"/>
  <c r="AB24" i="1"/>
  <c r="AB23" i="1"/>
  <c r="AB22" i="1"/>
  <c r="AB21" i="1"/>
  <c r="AB20" i="1"/>
  <c r="AB19" i="1"/>
  <c r="AB18" i="1"/>
  <c r="AB17" i="1"/>
  <c r="AB16" i="1"/>
  <c r="AB15" i="1"/>
  <c r="AB13" i="1"/>
  <c r="AB12" i="1"/>
  <c r="AB11" i="1"/>
  <c r="AB10" i="1"/>
  <c r="AB9" i="1"/>
  <c r="AB8" i="1"/>
  <c r="AB7" i="1"/>
  <c r="AB6" i="1"/>
  <c r="AB5" i="1"/>
  <c r="AB4" i="1"/>
  <c r="AB3" i="1"/>
  <c r="AA3" i="1"/>
  <c r="AA42" i="1"/>
  <c r="AA41" i="1"/>
  <c r="AA40" i="1"/>
  <c r="AA39" i="1"/>
  <c r="AA38" i="1"/>
  <c r="AA37" i="1"/>
  <c r="AA36" i="1"/>
  <c r="AA35" i="1"/>
  <c r="AA34" i="1"/>
  <c r="AA33" i="1"/>
  <c r="AA32" i="1"/>
  <c r="AA31" i="1"/>
  <c r="AA30" i="1"/>
  <c r="AA27" i="1"/>
  <c r="AA25" i="1"/>
  <c r="AA24" i="1"/>
  <c r="AA23" i="1"/>
  <c r="AA22" i="1"/>
  <c r="AA21" i="1"/>
  <c r="AA20" i="1"/>
  <c r="AA19" i="1"/>
  <c r="AA18" i="1"/>
  <c r="AA17" i="1"/>
  <c r="AA16" i="1"/>
  <c r="AA15" i="1"/>
  <c r="AA13" i="1"/>
  <c r="AA12" i="1"/>
  <c r="AA11" i="1"/>
  <c r="AA10" i="1"/>
  <c r="AA9" i="1"/>
  <c r="AA8" i="1"/>
  <c r="AA7" i="1"/>
  <c r="AA6" i="1"/>
  <c r="AA5" i="1"/>
  <c r="AA4" i="1"/>
  <c r="Z42" i="1"/>
  <c r="Z41" i="1"/>
  <c r="Z40" i="1"/>
  <c r="Z39" i="1"/>
  <c r="Z38" i="1"/>
  <c r="Z37" i="1"/>
  <c r="Z36" i="1"/>
  <c r="Z35" i="1"/>
  <c r="Z34" i="1"/>
  <c r="Z33" i="1"/>
  <c r="Z32" i="1"/>
  <c r="Z31" i="1"/>
  <c r="Z27" i="1"/>
  <c r="Z25" i="1"/>
  <c r="Z24" i="1"/>
  <c r="Z23" i="1"/>
  <c r="Z22" i="1"/>
  <c r="Z21" i="1"/>
  <c r="Z20" i="1"/>
  <c r="Z19" i="1"/>
  <c r="Z18" i="1"/>
  <c r="Z17" i="1"/>
  <c r="Z16" i="1"/>
  <c r="Z15" i="1"/>
  <c r="Z13" i="1"/>
  <c r="Z12" i="1"/>
  <c r="Z11" i="1"/>
  <c r="Z10" i="1"/>
  <c r="Z9" i="1"/>
  <c r="Z8" i="1"/>
  <c r="Z7" i="1"/>
  <c r="Z6" i="1"/>
  <c r="Z5" i="1"/>
  <c r="Z4" i="1"/>
  <c r="Z3" i="1"/>
  <c r="Y42" i="1"/>
  <c r="Y41" i="1"/>
  <c r="Y40" i="1"/>
  <c r="Y39" i="1"/>
  <c r="Y38" i="1"/>
  <c r="Y37" i="1"/>
  <c r="Y36" i="1"/>
  <c r="Y35" i="1"/>
  <c r="Y34" i="1"/>
  <c r="Y33" i="1"/>
  <c r="Y31" i="1"/>
  <c r="Y27" i="1"/>
  <c r="Y25" i="1"/>
  <c r="Y24" i="1"/>
  <c r="Y23" i="1"/>
  <c r="Y22" i="1"/>
  <c r="Y21" i="1"/>
  <c r="Y20" i="1"/>
  <c r="Y19" i="1"/>
  <c r="Y18" i="1"/>
  <c r="Y17" i="1"/>
  <c r="Y16" i="1"/>
  <c r="Y15" i="1"/>
  <c r="Y13" i="1"/>
  <c r="Y12" i="1"/>
  <c r="Y11" i="1"/>
  <c r="Y10" i="1"/>
  <c r="Y9" i="1"/>
  <c r="Y8" i="1"/>
  <c r="Y7" i="1"/>
  <c r="Y6" i="1"/>
  <c r="Y5" i="1"/>
  <c r="Y4" i="1"/>
  <c r="Y3" i="1"/>
  <c r="CM44" i="1"/>
  <c r="CL44" i="1"/>
  <c r="CK44" i="1"/>
  <c r="CJ44" i="1"/>
  <c r="CI44" i="1"/>
  <c r="CH44" i="1"/>
  <c r="CB44" i="1"/>
  <c r="CA44" i="1"/>
  <c r="BZ44" i="1"/>
  <c r="CF44" i="1" s="1"/>
  <c r="BY44" i="1"/>
  <c r="BX44" i="1"/>
  <c r="BW44" i="1"/>
  <c r="BV44" i="1"/>
  <c r="BU44" i="1"/>
  <c r="BT44" i="1"/>
  <c r="BS44" i="1"/>
  <c r="BR44" i="1"/>
  <c r="BQ44" i="1"/>
  <c r="BP44" i="1"/>
  <c r="BO44" i="1"/>
  <c r="BN44" i="1"/>
  <c r="BM44" i="1"/>
  <c r="CV44" i="1" s="1"/>
  <c r="BJ44" i="1"/>
  <c r="BI44" i="1"/>
  <c r="BH44" i="1"/>
  <c r="BG44" i="1"/>
  <c r="BF44" i="1"/>
  <c r="BE44" i="1"/>
  <c r="AY42" i="1"/>
  <c r="AY41" i="1"/>
  <c r="AY40" i="1"/>
  <c r="AY39" i="1"/>
  <c r="AY38" i="1"/>
  <c r="AY37" i="1"/>
  <c r="AY36" i="1"/>
  <c r="AY35" i="1"/>
  <c r="AY34" i="1"/>
  <c r="AY33" i="1"/>
  <c r="AY32" i="1"/>
  <c r="AY31" i="1"/>
  <c r="AY30" i="1"/>
  <c r="AY29" i="1"/>
  <c r="AY28" i="1"/>
  <c r="AY27" i="1"/>
  <c r="AY25" i="1"/>
  <c r="AY24" i="1"/>
  <c r="AY23" i="1"/>
  <c r="AY22" i="1"/>
  <c r="AY21" i="1"/>
  <c r="AY20" i="1"/>
  <c r="AY19" i="1"/>
  <c r="AY18" i="1"/>
  <c r="AY17" i="1"/>
  <c r="AY16" i="1"/>
  <c r="AY15" i="1"/>
  <c r="AY13" i="1"/>
  <c r="AY12" i="1"/>
  <c r="AY11" i="1"/>
  <c r="AY10" i="1"/>
  <c r="AY9" i="1"/>
  <c r="AY8" i="1"/>
  <c r="AY7" i="1"/>
  <c r="AY6" i="1"/>
  <c r="AY5" i="1"/>
  <c r="AY4" i="1"/>
  <c r="AX42" i="1"/>
  <c r="AX41" i="1"/>
  <c r="AX40" i="1"/>
  <c r="AX39" i="1"/>
  <c r="AX38" i="1"/>
  <c r="AX37" i="1"/>
  <c r="AX36" i="1"/>
  <c r="AX35" i="1"/>
  <c r="AX34" i="1"/>
  <c r="AX33" i="1"/>
  <c r="AX32" i="1"/>
  <c r="AX31" i="1"/>
  <c r="AX30" i="1"/>
  <c r="AX29" i="1"/>
  <c r="AX28" i="1"/>
  <c r="AX27" i="1"/>
  <c r="AX25" i="1"/>
  <c r="AX24" i="1"/>
  <c r="AX23" i="1"/>
  <c r="AX22" i="1"/>
  <c r="AX21" i="1"/>
  <c r="AX20" i="1"/>
  <c r="AX19" i="1"/>
  <c r="AX18" i="1"/>
  <c r="AX17" i="1"/>
  <c r="AX16" i="1"/>
  <c r="AX15" i="1"/>
  <c r="AX13" i="1"/>
  <c r="AX12" i="1"/>
  <c r="AX11" i="1"/>
  <c r="AX10" i="1"/>
  <c r="AX9" i="1"/>
  <c r="AX8" i="1"/>
  <c r="AX7" i="1"/>
  <c r="AX6" i="1"/>
  <c r="AX5" i="1"/>
  <c r="AX4" i="1"/>
  <c r="AX3" i="1"/>
  <c r="AW42" i="1"/>
  <c r="AW41" i="1"/>
  <c r="AW40" i="1"/>
  <c r="AW39" i="1"/>
  <c r="AW38" i="1"/>
  <c r="AW37" i="1"/>
  <c r="AW36" i="1"/>
  <c r="AW35" i="1"/>
  <c r="AW34" i="1"/>
  <c r="AW33" i="1"/>
  <c r="AW32" i="1"/>
  <c r="AW31" i="1"/>
  <c r="AW29" i="1"/>
  <c r="AW28" i="1"/>
  <c r="AW27" i="1"/>
  <c r="AW25" i="1"/>
  <c r="AW24" i="1"/>
  <c r="AW23" i="1"/>
  <c r="AW22" i="1"/>
  <c r="AW21" i="1"/>
  <c r="AW20" i="1"/>
  <c r="AW19" i="1"/>
  <c r="AW18" i="1"/>
  <c r="AW17" i="1"/>
  <c r="AW16" i="1"/>
  <c r="AW15" i="1"/>
  <c r="AW13" i="1"/>
  <c r="AW12" i="1"/>
  <c r="AW11" i="1"/>
  <c r="AW10" i="1"/>
  <c r="AW9" i="1"/>
  <c r="AW8" i="1"/>
  <c r="AW7" i="1"/>
  <c r="AW6" i="1"/>
  <c r="AW5" i="1"/>
  <c r="AW4" i="1"/>
  <c r="AW3" i="1"/>
  <c r="AV42" i="1"/>
  <c r="AV41" i="1"/>
  <c r="AV40" i="1"/>
  <c r="AV39" i="1"/>
  <c r="AV38" i="1"/>
  <c r="AV37" i="1"/>
  <c r="AV36" i="1"/>
  <c r="AV35" i="1"/>
  <c r="AV34" i="1"/>
  <c r="AV33" i="1"/>
  <c r="AV32" i="1"/>
  <c r="AV31" i="1"/>
  <c r="AV30" i="1"/>
  <c r="AV29" i="1"/>
  <c r="AV28" i="1"/>
  <c r="AV27" i="1"/>
  <c r="AV25" i="1"/>
  <c r="AV24" i="1"/>
  <c r="AV23" i="1"/>
  <c r="AV22" i="1"/>
  <c r="AV21" i="1"/>
  <c r="AV20" i="1"/>
  <c r="AV19" i="1"/>
  <c r="AV18" i="1"/>
  <c r="AV17" i="1"/>
  <c r="AV16" i="1"/>
  <c r="AV15" i="1"/>
  <c r="AV13" i="1"/>
  <c r="AV12" i="1"/>
  <c r="AV11" i="1"/>
  <c r="AV10" i="1"/>
  <c r="AV9" i="1"/>
  <c r="AV8" i="1"/>
  <c r="AV7" i="1"/>
  <c r="AV6" i="1"/>
  <c r="AV5" i="1"/>
  <c r="AV4" i="1"/>
  <c r="AV3" i="1"/>
  <c r="AU5" i="1"/>
  <c r="AU42" i="1"/>
  <c r="AU41" i="1"/>
  <c r="AU40" i="1"/>
  <c r="AU39" i="1"/>
  <c r="AU38" i="1"/>
  <c r="AU37" i="1"/>
  <c r="AU36" i="1"/>
  <c r="AU35" i="1"/>
  <c r="AU34" i="1"/>
  <c r="AU33" i="1"/>
  <c r="AU32" i="1"/>
  <c r="AU31" i="1"/>
  <c r="AU30" i="1"/>
  <c r="AU29" i="1"/>
  <c r="AU28" i="1"/>
  <c r="AU27" i="1"/>
  <c r="AU25" i="1"/>
  <c r="AU24" i="1"/>
  <c r="AU23" i="1"/>
  <c r="AU22" i="1"/>
  <c r="AU21" i="1"/>
  <c r="AU20" i="1"/>
  <c r="AU19" i="1"/>
  <c r="AU18" i="1"/>
  <c r="AU17" i="1"/>
  <c r="AU16" i="1"/>
  <c r="AU15" i="1"/>
  <c r="AU13" i="1"/>
  <c r="AU12" i="1"/>
  <c r="AU11" i="1"/>
  <c r="AU10" i="1"/>
  <c r="AU9" i="1"/>
  <c r="AU8" i="1"/>
  <c r="AU7" i="1"/>
  <c r="AU6" i="1"/>
  <c r="AU4" i="1"/>
  <c r="AN44" i="1"/>
  <c r="AM44" i="1"/>
  <c r="AL44" i="1"/>
  <c r="AK44" i="1"/>
  <c r="AJ44" i="1"/>
  <c r="AI44" i="1"/>
  <c r="R44" i="1"/>
  <c r="Q44" i="1"/>
  <c r="P44" i="1"/>
  <c r="O44" i="1"/>
  <c r="K44" i="1"/>
  <c r="AL42" i="2"/>
  <c r="CJ38" i="2"/>
  <c r="CJ37" i="2"/>
  <c r="CJ36" i="2"/>
  <c r="CJ35" i="2"/>
  <c r="CJ34" i="2"/>
  <c r="CJ33" i="2"/>
  <c r="CJ32" i="2"/>
  <c r="CJ31" i="2"/>
  <c r="CJ30" i="2"/>
  <c r="CJ29" i="2"/>
  <c r="CJ27" i="2"/>
  <c r="CJ23" i="2"/>
  <c r="CJ22" i="2"/>
  <c r="CJ21" i="2"/>
  <c r="CJ20" i="2"/>
  <c r="CJ19" i="2"/>
  <c r="CJ18" i="2"/>
  <c r="CJ17" i="2"/>
  <c r="CJ16" i="2"/>
  <c r="CJ15" i="2"/>
  <c r="CJ14" i="2"/>
  <c r="CJ13" i="2"/>
  <c r="CJ12" i="2"/>
  <c r="CJ11" i="2"/>
  <c r="CJ10" i="2"/>
  <c r="CJ9" i="2"/>
  <c r="CJ8" i="2"/>
  <c r="CJ7" i="2"/>
  <c r="CJ6" i="2"/>
  <c r="CJ5" i="2"/>
  <c r="CJ4" i="2"/>
  <c r="CJ3" i="2"/>
  <c r="CG40" i="2"/>
  <c r="CG39" i="2"/>
  <c r="CG38" i="2"/>
  <c r="CG37" i="2"/>
  <c r="CG36" i="2"/>
  <c r="CG35" i="2"/>
  <c r="CG34" i="2"/>
  <c r="CG33" i="2"/>
  <c r="CG32" i="2"/>
  <c r="CG31" i="2"/>
  <c r="CG30" i="2"/>
  <c r="CG29" i="2"/>
  <c r="CG28" i="2"/>
  <c r="CG27" i="2"/>
  <c r="CG26" i="2"/>
  <c r="CG25" i="2"/>
  <c r="CG24" i="2"/>
  <c r="CG23" i="2"/>
  <c r="CG22" i="2"/>
  <c r="CG21" i="2"/>
  <c r="CG20" i="2"/>
  <c r="CG19" i="2"/>
  <c r="CG18" i="2"/>
  <c r="CG17" i="2"/>
  <c r="CG16" i="2"/>
  <c r="CG15" i="2"/>
  <c r="CG14" i="2"/>
  <c r="CG13" i="2"/>
  <c r="CG12" i="2"/>
  <c r="CG11" i="2"/>
  <c r="CG10" i="2"/>
  <c r="CG9" i="2"/>
  <c r="CG8" i="2"/>
  <c r="CG7" i="2"/>
  <c r="CG6" i="2"/>
  <c r="CG5" i="2"/>
  <c r="CG4" i="2"/>
  <c r="CG3" i="2"/>
  <c r="CE40" i="2"/>
  <c r="CE39" i="2"/>
  <c r="CE38" i="2"/>
  <c r="CE37" i="2"/>
  <c r="CE36" i="2"/>
  <c r="CE35" i="2"/>
  <c r="CE34" i="2"/>
  <c r="CE33" i="2"/>
  <c r="CE32" i="2"/>
  <c r="CE31" i="2"/>
  <c r="CE30" i="2"/>
  <c r="CE29" i="2"/>
  <c r="CE28" i="2"/>
  <c r="CE27" i="2"/>
  <c r="CE26" i="2"/>
  <c r="CE25" i="2"/>
  <c r="CE24" i="2"/>
  <c r="CE23" i="2"/>
  <c r="CE22" i="2"/>
  <c r="CE21" i="2"/>
  <c r="CE20" i="2"/>
  <c r="CE19" i="2"/>
  <c r="CE18" i="2"/>
  <c r="CE17" i="2"/>
  <c r="CE16" i="2"/>
  <c r="CE15" i="2"/>
  <c r="CE14" i="2"/>
  <c r="CE13" i="2"/>
  <c r="CE12" i="2"/>
  <c r="CE11" i="2"/>
  <c r="CE10" i="2"/>
  <c r="CE9" i="2"/>
  <c r="CE8" i="2"/>
  <c r="CE7" i="2"/>
  <c r="CE6" i="2"/>
  <c r="CE5" i="2"/>
  <c r="CE4" i="2"/>
  <c r="CE3" i="2"/>
  <c r="BR40" i="2"/>
  <c r="BR39" i="2"/>
  <c r="BR38" i="2"/>
  <c r="BR37" i="2"/>
  <c r="BR36" i="2"/>
  <c r="BR35" i="2"/>
  <c r="BR34" i="2"/>
  <c r="BR33" i="2"/>
  <c r="BR32" i="2"/>
  <c r="BR31" i="2"/>
  <c r="BR30" i="2"/>
  <c r="BR29" i="2"/>
  <c r="BR28" i="2"/>
  <c r="BR27" i="2"/>
  <c r="BR26" i="2"/>
  <c r="BR25" i="2"/>
  <c r="BR24" i="2"/>
  <c r="BR23" i="2"/>
  <c r="BR22" i="2"/>
  <c r="BR21" i="2"/>
  <c r="BR20" i="2"/>
  <c r="BR19" i="2"/>
  <c r="BR18" i="2"/>
  <c r="BR17" i="2"/>
  <c r="BR16" i="2"/>
  <c r="BR15" i="2"/>
  <c r="BR14" i="2"/>
  <c r="BR13" i="2"/>
  <c r="BR12" i="2"/>
  <c r="BR11" i="2"/>
  <c r="BR10" i="2"/>
  <c r="BR9" i="2"/>
  <c r="BR8" i="2"/>
  <c r="BR7" i="2"/>
  <c r="BR6" i="2"/>
  <c r="BR5" i="2"/>
  <c r="BR4" i="2"/>
  <c r="BR3" i="2"/>
  <c r="AY40" i="2"/>
  <c r="AY39" i="2"/>
  <c r="AY38" i="2"/>
  <c r="AY37" i="2"/>
  <c r="AY36" i="2"/>
  <c r="AY35" i="2"/>
  <c r="AY34" i="2"/>
  <c r="AY33" i="2"/>
  <c r="AY32" i="2"/>
  <c r="AY31" i="2"/>
  <c r="AY30" i="2"/>
  <c r="AY29" i="2"/>
  <c r="AY28" i="2"/>
  <c r="AY27" i="2"/>
  <c r="AY26" i="2"/>
  <c r="AY25" i="2"/>
  <c r="AY24" i="2"/>
  <c r="AY23" i="2"/>
  <c r="AY22" i="2"/>
  <c r="AY21" i="2"/>
  <c r="AY20" i="2"/>
  <c r="AY19" i="2"/>
  <c r="AY18" i="2"/>
  <c r="AY17" i="2"/>
  <c r="AY16" i="2"/>
  <c r="AY15" i="2"/>
  <c r="AY14" i="2"/>
  <c r="AY13" i="2"/>
  <c r="AY12" i="2"/>
  <c r="AY11" i="2"/>
  <c r="AY10" i="2"/>
  <c r="AY9" i="2"/>
  <c r="AY8" i="2"/>
  <c r="AY7" i="2"/>
  <c r="AY6" i="2"/>
  <c r="AY5" i="2"/>
  <c r="AY4" i="2"/>
  <c r="AY3" i="2"/>
  <c r="AR40" i="2"/>
  <c r="AR39" i="2"/>
  <c r="AR38" i="2"/>
  <c r="AR37" i="2"/>
  <c r="AR36" i="2"/>
  <c r="AR35" i="2"/>
  <c r="AR34" i="2"/>
  <c r="AR33" i="2"/>
  <c r="AR32" i="2"/>
  <c r="AR31" i="2"/>
  <c r="AR30" i="2"/>
  <c r="AR29" i="2"/>
  <c r="AR28" i="2"/>
  <c r="AR27" i="2"/>
  <c r="AR26" i="2"/>
  <c r="AR25" i="2"/>
  <c r="AR24" i="2"/>
  <c r="AR23" i="2"/>
  <c r="AR22" i="2"/>
  <c r="AR21" i="2"/>
  <c r="AR20" i="2"/>
  <c r="AR19" i="2"/>
  <c r="AR18" i="2"/>
  <c r="AR17" i="2"/>
  <c r="AR16" i="2"/>
  <c r="AR15" i="2"/>
  <c r="AR14" i="2"/>
  <c r="AR13" i="2"/>
  <c r="AR12" i="2"/>
  <c r="AR11" i="2"/>
  <c r="AR10" i="2"/>
  <c r="AR9" i="2"/>
  <c r="AR8" i="2"/>
  <c r="AR7" i="2"/>
  <c r="AR6" i="2"/>
  <c r="AR5" i="2"/>
  <c r="AR4" i="2"/>
  <c r="AR3" i="2"/>
  <c r="CE46" i="1" l="1"/>
  <c r="CF46" i="1"/>
  <c r="CG44" i="1"/>
  <c r="CE44" i="1"/>
  <c r="CX46" i="1"/>
  <c r="CW44" i="1"/>
  <c r="CV46" i="1"/>
  <c r="CW46" i="1"/>
  <c r="W46" i="1"/>
  <c r="CX44" i="1"/>
  <c r="BL30" i="1"/>
  <c r="CD30" i="1" s="1"/>
  <c r="AD32" i="1"/>
  <c r="AF28" i="1"/>
  <c r="M30" i="1"/>
  <c r="BK30" i="1" s="1"/>
  <c r="CC30" i="1" s="1"/>
  <c r="V44" i="1"/>
  <c r="AB44" i="1" s="1"/>
  <c r="AH29" i="1"/>
  <c r="AU46" i="1"/>
  <c r="AZ46" i="1" s="1"/>
  <c r="AY46" i="1"/>
  <c r="BD46" i="1" s="1"/>
  <c r="AW46" i="1"/>
  <c r="BB46" i="1" s="1"/>
  <c r="AX46" i="1"/>
  <c r="BC46" i="1" s="1"/>
  <c r="AV46" i="1"/>
  <c r="BA46" i="1" s="1"/>
  <c r="Z30" i="1"/>
  <c r="N44" i="1"/>
  <c r="N46" i="1"/>
  <c r="AG29" i="1"/>
  <c r="AB29" i="1"/>
  <c r="U44" i="1"/>
  <c r="AF44" i="1" s="1"/>
  <c r="U46" i="1"/>
  <c r="AF46" i="1" s="1"/>
  <c r="AA29" i="1"/>
  <c r="AE29" i="1"/>
  <c r="X44" i="1"/>
  <c r="AC44" i="1" s="1"/>
  <c r="X46" i="1"/>
  <c r="AC46" i="1" s="1"/>
  <c r="AB28" i="1"/>
  <c r="V46" i="1"/>
  <c r="AB46" i="1" s="1"/>
  <c r="AG28" i="1"/>
  <c r="Z28" i="1"/>
  <c r="T44" i="1"/>
  <c r="T46" i="1"/>
  <c r="AD29" i="1"/>
  <c r="AX44" i="1"/>
  <c r="BC44" i="1" s="1"/>
  <c r="AW44" i="1"/>
  <c r="BB44" i="1" s="1"/>
  <c r="AV44" i="1"/>
  <c r="BA44" i="1" s="1"/>
  <c r="AY44" i="1"/>
  <c r="BD44" i="1" s="1"/>
  <c r="CG42" i="2"/>
  <c r="K42" i="2"/>
  <c r="C42" i="2"/>
  <c r="Z40" i="2"/>
  <c r="Z39" i="2"/>
  <c r="Z38" i="2"/>
  <c r="Z37" i="2"/>
  <c r="Z36" i="2"/>
  <c r="Z35" i="2"/>
  <c r="Z34" i="2"/>
  <c r="Z33" i="2"/>
  <c r="Z32" i="2"/>
  <c r="Z31" i="2"/>
  <c r="Z30" i="2"/>
  <c r="Z29" i="2"/>
  <c r="Z28" i="2"/>
  <c r="Z25" i="2"/>
  <c r="Z24" i="2"/>
  <c r="Z23" i="2"/>
  <c r="Z22" i="2"/>
  <c r="Z21" i="2"/>
  <c r="Z20" i="2"/>
  <c r="Z19" i="2"/>
  <c r="Z18" i="2"/>
  <c r="Z17" i="2"/>
  <c r="Z16" i="2"/>
  <c r="Z15" i="2"/>
  <c r="Z14" i="2"/>
  <c r="Z13" i="2"/>
  <c r="Z12" i="2"/>
  <c r="Z11" i="2"/>
  <c r="Z10" i="2"/>
  <c r="Z9" i="2"/>
  <c r="Z8" i="2"/>
  <c r="Z7" i="2"/>
  <c r="Z6" i="2"/>
  <c r="Z5" i="2"/>
  <c r="Z4" i="2"/>
  <c r="Z3" i="2"/>
  <c r="Z27" i="2"/>
  <c r="X26" i="2"/>
  <c r="Z26" i="2" s="1"/>
  <c r="R42" i="2"/>
  <c r="Y40" i="2"/>
  <c r="Y39" i="2"/>
  <c r="Y38" i="2"/>
  <c r="Y37" i="2"/>
  <c r="Y36" i="2"/>
  <c r="Y35" i="2"/>
  <c r="Y34" i="2"/>
  <c r="Y33" i="2"/>
  <c r="Y32" i="2"/>
  <c r="Y31" i="2"/>
  <c r="Y30" i="2"/>
  <c r="Y29" i="2"/>
  <c r="Y28" i="2"/>
  <c r="Y25" i="2"/>
  <c r="Y24" i="2"/>
  <c r="Y23" i="2"/>
  <c r="Y22" i="2"/>
  <c r="Y21" i="2"/>
  <c r="Y20" i="2"/>
  <c r="Y19" i="2"/>
  <c r="Y18" i="2"/>
  <c r="Y17" i="2"/>
  <c r="Y16" i="2"/>
  <c r="Y15" i="2"/>
  <c r="Y14" i="2"/>
  <c r="Y13" i="2"/>
  <c r="Y12" i="2"/>
  <c r="Y11" i="2"/>
  <c r="Y10" i="2"/>
  <c r="Y9" i="2"/>
  <c r="Y8" i="2"/>
  <c r="Y7" i="2"/>
  <c r="Y6" i="2"/>
  <c r="Y5" i="2"/>
  <c r="Y4" i="2"/>
  <c r="Y3" i="2"/>
  <c r="AH46" i="1" l="1"/>
  <c r="BK44" i="1"/>
  <c r="BK46" i="1"/>
  <c r="CT30" i="1"/>
  <c r="BL44" i="1"/>
  <c r="CU30" i="1"/>
  <c r="BL46" i="1"/>
  <c r="AA46" i="1"/>
  <c r="AG44" i="1"/>
  <c r="S30" i="1"/>
  <c r="M46" i="1"/>
  <c r="M44" i="1"/>
  <c r="AG46" i="1"/>
  <c r="AA44" i="1"/>
  <c r="Z46" i="1"/>
  <c r="Z44" i="1"/>
  <c r="AE44" i="1"/>
  <c r="AE46" i="1"/>
  <c r="AH44" i="1"/>
  <c r="X42" i="2"/>
  <c r="Y27" i="2"/>
  <c r="Y26" i="2"/>
  <c r="CU44" i="1" l="1"/>
  <c r="CD44" i="1"/>
  <c r="CT46" i="1"/>
  <c r="CC46" i="1"/>
  <c r="CT44" i="1"/>
  <c r="CC44" i="1"/>
  <c r="CU46" i="1"/>
  <c r="CD46" i="1"/>
  <c r="AD30" i="1"/>
  <c r="Y30" i="1"/>
  <c r="Y42" i="2"/>
  <c r="Z42" i="2"/>
  <c r="S44" i="1"/>
  <c r="AD44" i="1" s="1"/>
  <c r="AD28" i="1"/>
  <c r="Y28" i="1"/>
  <c r="S46" i="1"/>
  <c r="AD46" i="1" s="1"/>
  <c r="Y44" i="1" l="1"/>
  <c r="Y46" i="1"/>
  <c r="CY44" i="1"/>
  <c r="CZ44" i="1" s="1"/>
  <c r="CY46" i="1"/>
  <c r="CZ46" i="1" s="1"/>
  <c r="CZ28" i="1"/>
  <c r="AU3" i="1"/>
  <c r="AU44" i="1" s="1"/>
  <c r="AZ44" i="1" s="1"/>
  <c r="S47" i="4"/>
  <c r="AD47" i="4" s="1"/>
  <c r="S46" i="4"/>
  <c r="AD46" i="4" s="1"/>
  <c r="Y47" i="4" l="1"/>
  <c r="Y46" i="4"/>
  <c r="T47" i="4"/>
  <c r="AE47" i="4" s="1"/>
  <c r="T46" i="4"/>
  <c r="AE46" i="4" s="1"/>
  <c r="Z47" i="4" l="1"/>
  <c r="Z46" i="4"/>
  <c r="U47" i="4"/>
  <c r="AA47" i="4" s="1"/>
  <c r="U46" i="4"/>
  <c r="AF46" i="4" s="1"/>
  <c r="AA46" i="4" l="1"/>
  <c r="AF47" i="4"/>
  <c r="V47" i="4"/>
  <c r="AB47" i="4" s="1"/>
  <c r="V46" i="4"/>
  <c r="AB46" i="4" s="1"/>
  <c r="AG46" i="4" l="1"/>
  <c r="AG47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<sst xmlns="http://schemas.openxmlformats.org/spreadsheetml/2006/main" count="861" uniqueCount="309">
  <si>
    <t>Provice</t>
  </si>
  <si>
    <t>1_2_Facility_Name</t>
  </si>
  <si>
    <t>1_6_Population_Served</t>
  </si>
  <si>
    <t>1_3_Facility Category</t>
  </si>
  <si>
    <t>Lat</t>
  </si>
  <si>
    <t>Lon</t>
  </si>
  <si>
    <t>2_Inpatients_Bed_2019</t>
  </si>
  <si>
    <t>2_Inpatients_Bed_2020</t>
  </si>
  <si>
    <t>2_Inpatients_Bed_2021</t>
  </si>
  <si>
    <t>2_Inpatients_Bed_2022</t>
  </si>
  <si>
    <t>2_Inpatients_Bed_2023</t>
  </si>
  <si>
    <t>2_Inpatients_Bed_2023_1</t>
  </si>
  <si>
    <t>3_Patients_Admitted_2019</t>
  </si>
  <si>
    <t>3_Patients_Admitted_2020</t>
  </si>
  <si>
    <t>3_Patients_Admitted_2021</t>
  </si>
  <si>
    <t>3_Patients_Admitted_2022</t>
  </si>
  <si>
    <t>3_Patients_Admitted_2023</t>
  </si>
  <si>
    <t>3_Patients_Admitted_2023_1</t>
  </si>
  <si>
    <t>4_Inpatients_days_2019</t>
  </si>
  <si>
    <t>4_Inpatients_days_2020</t>
  </si>
  <si>
    <t>4_Inpatients_days_2021</t>
  </si>
  <si>
    <t>4_Inpatients_days_2022</t>
  </si>
  <si>
    <t>4_Inpatients_days_2023</t>
  </si>
  <si>
    <t>4_Inpatients_days_2023_1</t>
  </si>
  <si>
    <t>5_1_Delivery_2019</t>
  </si>
  <si>
    <t>5_1_Delivery_2020</t>
  </si>
  <si>
    <t>5_1_Delivery_2021</t>
  </si>
  <si>
    <t>5_1_Delivery_2022</t>
  </si>
  <si>
    <t>5_1_Delivery_2023</t>
  </si>
  <si>
    <t>5_1_Delivery_2023_1</t>
  </si>
  <si>
    <t>8_1_Deliveries_all_2019</t>
  </si>
  <si>
    <t>8_1_Deliveries_all_2020</t>
  </si>
  <si>
    <t>8_1_Deliveries_all_2021</t>
  </si>
  <si>
    <t>8_1_Deliveries_all_2022</t>
  </si>
  <si>
    <t>8_1_Deliveries_all_2023</t>
  </si>
  <si>
    <t>8_1_4_CS_perc_2019</t>
  </si>
  <si>
    <t>8_1_4_CS_perc_2020</t>
  </si>
  <si>
    <t>8_1_4_CS_perc_2021</t>
  </si>
  <si>
    <t>8_1_4_CS_perc_2022</t>
  </si>
  <si>
    <t>8_1_4_CS_perc_2023</t>
  </si>
  <si>
    <t>8_2_Stillbirth_2019</t>
  </si>
  <si>
    <t>8_2_Stillbirth_2020</t>
  </si>
  <si>
    <t>8_2_Stillbirth_2021</t>
  </si>
  <si>
    <t>8_2_Stillbirth_2022</t>
  </si>
  <si>
    <t>8_2_Stillbirth_2023</t>
  </si>
  <si>
    <t>8_2_Stillbirth_2023_1</t>
  </si>
  <si>
    <t>8_3_Livebirth_2019</t>
  </si>
  <si>
    <t>8_3_Livebirth_2020</t>
  </si>
  <si>
    <t>8_3_Livebirth_2021</t>
  </si>
  <si>
    <t>8_3_Livebirth_2022</t>
  </si>
  <si>
    <t>8_3_Livebirth_2023</t>
  </si>
  <si>
    <t>8_4_Neonatal_Transfer_2019</t>
  </si>
  <si>
    <t>8_4_Neonatal_Transfer_2020</t>
  </si>
  <si>
    <t>8_4_Neonatal_Transfer_2021</t>
  </si>
  <si>
    <t>8_4_Neonatal_Transfer_2022</t>
  </si>
  <si>
    <t>8_4_Neonatal_Transfer_2023</t>
  </si>
  <si>
    <t>8_4_Neonatal_Transfer_2023_1</t>
  </si>
  <si>
    <t>8_5_Neonatal_Deaths_2019</t>
  </si>
  <si>
    <t>8_5_Neonatal_Deaths_2020</t>
  </si>
  <si>
    <t>8_5_Neonatal_Deaths_2021</t>
  </si>
  <si>
    <t>8_5_Neonatal_Deaths_2022</t>
  </si>
  <si>
    <t>8_5_Neonatal_Deaths_2023</t>
  </si>
  <si>
    <t>8_5_Neonatal_Deaths_2023_1</t>
  </si>
  <si>
    <t>8_8_Maternal_Transfer_2019</t>
  </si>
  <si>
    <t>8_8_Maternal_Transfer_2020</t>
  </si>
  <si>
    <t>8_8_Maternal_Transfer_2021</t>
  </si>
  <si>
    <t>8_8_Maternal_Transfer_2022</t>
  </si>
  <si>
    <t>8_8_Maternal_Transfer_2023</t>
  </si>
  <si>
    <t>8_8_Maternal_Transfer_2023_1</t>
  </si>
  <si>
    <t>8.9_Maternal_Mortality_2019</t>
  </si>
  <si>
    <t>8.9_Maternal_Mortality_2020</t>
  </si>
  <si>
    <t>8.9_Maternal_Mortality_2021</t>
  </si>
  <si>
    <t>8.9_Maternal_Mortality_2022</t>
  </si>
  <si>
    <t>8.9_Maternal_Mortality_2023</t>
  </si>
  <si>
    <t>8.9_Maternal_Mortality_2023_1</t>
  </si>
  <si>
    <t>13_1_Building_Size_sqm</t>
  </si>
  <si>
    <t>Year_of_Construction</t>
  </si>
  <si>
    <t>Year_of_last_major_refurbishment</t>
  </si>
  <si>
    <t>Regional</t>
  </si>
  <si>
    <t>Republican Perinatal Center</t>
  </si>
  <si>
    <t>Fergana</t>
  </si>
  <si>
    <t>Fergana Regional Perinatal Center</t>
  </si>
  <si>
    <t>Regional Perinatal Center</t>
  </si>
  <si>
    <t>Besharik Interdistrict Perinatal Center</t>
  </si>
  <si>
    <t>Interdistrict Perinatal Center</t>
  </si>
  <si>
    <t>Margilan Interdistrict Perinatal Center</t>
  </si>
  <si>
    <t>Kokand City Interdistrict Perinatal Center</t>
  </si>
  <si>
    <t xml:space="preserve">Kushtepa District Hospital </t>
  </si>
  <si>
    <t xml:space="preserve">Multiprofile District Hospital </t>
  </si>
  <si>
    <t xml:space="preserve">Oltiarik District Hospital </t>
  </si>
  <si>
    <t xml:space="preserve">Uzbekiston District Hospital </t>
  </si>
  <si>
    <t xml:space="preserve">Furkat District Hospital </t>
  </si>
  <si>
    <t xml:space="preserve">Fergana City Hospital </t>
  </si>
  <si>
    <t xml:space="preserve">Multiprofile City Hospital </t>
  </si>
  <si>
    <t>Rishtan District Hospital</t>
  </si>
  <si>
    <t>Namangan</t>
  </si>
  <si>
    <t>Namangan Regional Perinatal Center</t>
  </si>
  <si>
    <t>Yangikurgan Interdistrict Perinatal Center</t>
  </si>
  <si>
    <t>Chust Interdistrict Perinatal Center</t>
  </si>
  <si>
    <t>Namangan City Maternity Hospital #1</t>
  </si>
  <si>
    <t xml:space="preserve"> City Maternity Hospital</t>
  </si>
  <si>
    <t xml:space="preserve">Namangan District Hospital </t>
  </si>
  <si>
    <t xml:space="preserve">Mingbulak District Hospital </t>
  </si>
  <si>
    <t xml:space="preserve">Davlatabad District Hospital </t>
  </si>
  <si>
    <t xml:space="preserve">District Maternity Hospital </t>
  </si>
  <si>
    <t xml:space="preserve">Uchkurgan District Hospital </t>
  </si>
  <si>
    <t>Turakurgan District Hospital</t>
  </si>
  <si>
    <t>Narin District Hospital</t>
  </si>
  <si>
    <t>Pop District Hospital</t>
  </si>
  <si>
    <t>Andijan</t>
  </si>
  <si>
    <t>Andijan Regional Perinatal Center</t>
  </si>
  <si>
    <t>Kurgantepa Interdistrict Perinatal Center</t>
  </si>
  <si>
    <t>Pakhtabad Interdistrict Perinatal Center</t>
  </si>
  <si>
    <t>Shakhrikhan Interdistrict Perinatal Center</t>
  </si>
  <si>
    <t>Andijan City Maternity Hospital #1</t>
  </si>
  <si>
    <t>Andijan City Maternity Hospital #2</t>
  </si>
  <si>
    <t xml:space="preserve">Andijan District Hospital </t>
  </si>
  <si>
    <t>Asaka District Maternity Hospital #1</t>
  </si>
  <si>
    <t>District Maternity Hospital</t>
  </si>
  <si>
    <t>Asaka District Maternity Hospital #2</t>
  </si>
  <si>
    <t>Balikchi District Hospital #1</t>
  </si>
  <si>
    <t>Balikchi District Hospital #2</t>
  </si>
  <si>
    <t>Izboskan District Hospital</t>
  </si>
  <si>
    <t>Karasuv City Maternity Hospital</t>
  </si>
  <si>
    <t>City Maternity Hospital</t>
  </si>
  <si>
    <t>Khanabad District Hospital</t>
  </si>
  <si>
    <t>Khujabad District Hospital</t>
  </si>
  <si>
    <t>Ulugnar District Hospital</t>
  </si>
  <si>
    <t>8_1_Deliveries_all_2023_1</t>
  </si>
  <si>
    <t>8_3_Livebirth_2023_1</t>
  </si>
  <si>
    <t>National</t>
  </si>
  <si>
    <t>Facility Name</t>
  </si>
  <si>
    <t>Population served</t>
  </si>
  <si>
    <t>Facility Category</t>
  </si>
  <si>
    <t>Inpatient beds</t>
  </si>
  <si>
    <t>Patients admitted</t>
  </si>
  <si>
    <t>ALOS (days)</t>
  </si>
  <si>
    <t>All</t>
  </si>
  <si>
    <t>BOR (%)</t>
  </si>
  <si>
    <t>Deliveries</t>
  </si>
  <si>
    <t>C-Sections (%)</t>
  </si>
  <si>
    <t>Stillbirths (%)</t>
  </si>
  <si>
    <t>Neonatal deaths (%)</t>
  </si>
  <si>
    <r>
      <t>Maternal mortality (</t>
    </r>
    <r>
      <rPr>
        <sz val="11"/>
        <color theme="1"/>
        <rFont val="Aptos Narrow"/>
        <family val="2"/>
      </rPr>
      <t>x/100,000)</t>
    </r>
  </si>
  <si>
    <t>sqm/bed</t>
  </si>
  <si>
    <t>Years since last major refurbishment</t>
  </si>
  <si>
    <t>Inpatient days</t>
  </si>
  <si>
    <t>Name</t>
  </si>
  <si>
    <t>RPC</t>
  </si>
  <si>
    <t>IDPC</t>
  </si>
  <si>
    <t>MDH</t>
  </si>
  <si>
    <t>MCH</t>
  </si>
  <si>
    <t>CMH</t>
  </si>
  <si>
    <t>DMH</t>
  </si>
  <si>
    <t>NPC</t>
  </si>
  <si>
    <t>Category</t>
  </si>
  <si>
    <t>Beds 2019</t>
  </si>
  <si>
    <t>Beds 2020</t>
  </si>
  <si>
    <t>Beds 2021</t>
  </si>
  <si>
    <t>Beds 2022</t>
  </si>
  <si>
    <t>Beds 2023</t>
  </si>
  <si>
    <t>Admissions 2019</t>
  </si>
  <si>
    <t>Admissions 2020</t>
  </si>
  <si>
    <t>Admissions 2021</t>
  </si>
  <si>
    <t>Admissions 2022</t>
  </si>
  <si>
    <t>Admissions 2023</t>
  </si>
  <si>
    <t>Inpatient days 2019</t>
  </si>
  <si>
    <t>Inpatient days 2021</t>
  </si>
  <si>
    <t>Inpatient days 2022</t>
  </si>
  <si>
    <t>Deliveries 2019</t>
  </si>
  <si>
    <t>Deliveries 2020</t>
  </si>
  <si>
    <t>Deliveries 2021</t>
  </si>
  <si>
    <t>Deliveries 2022</t>
  </si>
  <si>
    <t>Deliveries 2023</t>
  </si>
  <si>
    <t xml:space="preserve">Deliveries 2023c </t>
  </si>
  <si>
    <t>Inpatient days 2023c</t>
  </si>
  <si>
    <t>Deiveries 2022</t>
  </si>
  <si>
    <t>Deliveries 2023c</t>
  </si>
  <si>
    <t>CS rate (%) 2019</t>
  </si>
  <si>
    <t>CS rate (%) 2020</t>
  </si>
  <si>
    <t>CS rate (%) 2021</t>
  </si>
  <si>
    <t>CS rate (%) 2022</t>
  </si>
  <si>
    <t>CS rate (%) 2023</t>
  </si>
  <si>
    <t>Region</t>
  </si>
  <si>
    <t>CS 2019</t>
  </si>
  <si>
    <t>Admissions 2023c</t>
  </si>
  <si>
    <t>CS 2020</t>
  </si>
  <si>
    <t>CS 2021</t>
  </si>
  <si>
    <t>CS 2022</t>
  </si>
  <si>
    <t>CS 2023c</t>
  </si>
  <si>
    <t>Stillbirths 2019</t>
  </si>
  <si>
    <t>Stillbirths 2020</t>
  </si>
  <si>
    <t>Stillbirths 2021</t>
  </si>
  <si>
    <t>Stillbirths 2022</t>
  </si>
  <si>
    <t>Stillbirths 2023</t>
  </si>
  <si>
    <t>Stillbirths 2023c</t>
  </si>
  <si>
    <t>Livebirths 2019</t>
  </si>
  <si>
    <t>Livebirths 2020</t>
  </si>
  <si>
    <t>Livebirths 2021</t>
  </si>
  <si>
    <t>Livebirths 2022</t>
  </si>
  <si>
    <t>Livebirths 2023</t>
  </si>
  <si>
    <t>Livebirths 2023c</t>
  </si>
  <si>
    <t>Neonatal Transfer 2019</t>
  </si>
  <si>
    <t>Neonatal Transfer 2020</t>
  </si>
  <si>
    <t>Neonatal Transfer 2021</t>
  </si>
  <si>
    <t>Neonatal Transfer 2022</t>
  </si>
  <si>
    <t>Neonatal Transfer 2023</t>
  </si>
  <si>
    <t>Neonatal Transfer 2023c</t>
  </si>
  <si>
    <t>Neonatal Death 2019</t>
  </si>
  <si>
    <t>Neonatal Death 2020</t>
  </si>
  <si>
    <t>Neonatal Death 2021</t>
  </si>
  <si>
    <t>Neonatal Death 2022</t>
  </si>
  <si>
    <t>Neonatal Death 2023</t>
  </si>
  <si>
    <t>Neonatal Death 2023c</t>
  </si>
  <si>
    <t>Maternal Transfer 2019</t>
  </si>
  <si>
    <t>Maternal Transfer 2020</t>
  </si>
  <si>
    <t>Maternal Transfer 2021</t>
  </si>
  <si>
    <t>Maternal Transfer 2022</t>
  </si>
  <si>
    <t>Maternal Transfer 2023</t>
  </si>
  <si>
    <t>Maternal Transfer 2023c</t>
  </si>
  <si>
    <t>MMR 2019</t>
  </si>
  <si>
    <t>MMR 2020</t>
  </si>
  <si>
    <t>MMR 2021</t>
  </si>
  <si>
    <t>MMR 2022</t>
  </si>
  <si>
    <t>MMR 2023c</t>
  </si>
  <si>
    <t>Building size (sqm)</t>
  </si>
  <si>
    <t>Year of construction</t>
  </si>
  <si>
    <t>Last refur-bishment</t>
  </si>
  <si>
    <t>ALOS 2023</t>
  </si>
  <si>
    <t>BOR 2023</t>
  </si>
  <si>
    <t>ALOS 2019</t>
  </si>
  <si>
    <t>ALOS 2020</t>
  </si>
  <si>
    <t>ALOS 2021</t>
  </si>
  <si>
    <t>ALOS 2022</t>
  </si>
  <si>
    <t>BOR 2019</t>
  </si>
  <si>
    <t>BOR 2020</t>
  </si>
  <si>
    <t>BOR 2021</t>
  </si>
  <si>
    <t>BOR 2022</t>
  </si>
  <si>
    <t>Republican PC</t>
  </si>
  <si>
    <t>Besharik IDPC</t>
  </si>
  <si>
    <t>Margilan IDPC</t>
  </si>
  <si>
    <t>Kokand City IDPC</t>
  </si>
  <si>
    <t>Kushtepa DH</t>
  </si>
  <si>
    <t>Oltiarik DH</t>
  </si>
  <si>
    <t>Uzbekiston DH</t>
  </si>
  <si>
    <t>Furkat DH</t>
  </si>
  <si>
    <t>Fergana CH</t>
  </si>
  <si>
    <t>Rishtan DH</t>
  </si>
  <si>
    <t>Namangan RPC</t>
  </si>
  <si>
    <t>Fergana RPC</t>
  </si>
  <si>
    <t>Yangikurgan IDPC</t>
  </si>
  <si>
    <t>Chust IDPC</t>
  </si>
  <si>
    <t>Namangan CMH #1</t>
  </si>
  <si>
    <t>Namangan DH</t>
  </si>
  <si>
    <t>Mingbulak DH</t>
  </si>
  <si>
    <t>Davlatabad DH</t>
  </si>
  <si>
    <t>Uchkurgan DH</t>
  </si>
  <si>
    <t>Narin DH</t>
  </si>
  <si>
    <t>Pop DH</t>
  </si>
  <si>
    <t>Andijan RPC</t>
  </si>
  <si>
    <t>Kurgantepa IDPC</t>
  </si>
  <si>
    <t>Pakhtabad IDPC</t>
  </si>
  <si>
    <t>Shakhrikhan IDPC</t>
  </si>
  <si>
    <t>Andijan CMH #1</t>
  </si>
  <si>
    <t>Andijan CMH #2</t>
  </si>
  <si>
    <t>Andijan DH</t>
  </si>
  <si>
    <t>Asaka DMH #1</t>
  </si>
  <si>
    <t>Asaka DMH #2</t>
  </si>
  <si>
    <t>Balikchi DH #1</t>
  </si>
  <si>
    <t>Balikchi DH #2</t>
  </si>
  <si>
    <t>Izboskan DH</t>
  </si>
  <si>
    <t>Karasuv CMH</t>
  </si>
  <si>
    <t>Khanabad DH</t>
  </si>
  <si>
    <t>Khujabad DH</t>
  </si>
  <si>
    <t>Ulugnar DH</t>
  </si>
  <si>
    <t>Inpatient days 2020</t>
  </si>
  <si>
    <t>Maternal Deaths 2019</t>
  </si>
  <si>
    <t>Maternal Deaths 2020</t>
  </si>
  <si>
    <t>Maternal Deaths 2021</t>
  </si>
  <si>
    <t>Maternal Deaths 2022</t>
  </si>
  <si>
    <t>Maternal Deaths 2023c</t>
  </si>
  <si>
    <t>NMR 2019</t>
  </si>
  <si>
    <t>NMR 2020</t>
  </si>
  <si>
    <t>NMR 2021</t>
  </si>
  <si>
    <t>NMR 2022</t>
  </si>
  <si>
    <t>NMR 2023c</t>
  </si>
  <si>
    <t>n.a.</t>
  </si>
  <si>
    <t xml:space="preserve">n.a. </t>
  </si>
  <si>
    <t xml:space="preserve">Bed distribution </t>
  </si>
  <si>
    <t>Per 1,000 population</t>
  </si>
  <si>
    <t>Crude brth rate (2022)</t>
  </si>
  <si>
    <t>Population 2023</t>
  </si>
  <si>
    <t>Nb of live births (2023)</t>
  </si>
  <si>
    <t>Nb of live births registered in PCs</t>
  </si>
  <si>
    <t>Delta</t>
  </si>
  <si>
    <t>Delta (%)</t>
  </si>
  <si>
    <t>Turakurgon DH</t>
  </si>
  <si>
    <t>Uytchi</t>
  </si>
  <si>
    <t>Uchkuprik</t>
  </si>
  <si>
    <t>Beds / 1,000 population</t>
  </si>
  <si>
    <t>Stillbirths 5yrs average</t>
  </si>
  <si>
    <t>Stillbirths / 1,000 LB</t>
  </si>
  <si>
    <t>sqm / Bed</t>
  </si>
  <si>
    <t>Population</t>
  </si>
  <si>
    <t>Altynkul DH</t>
  </si>
  <si>
    <t>Markhamat DH</t>
  </si>
  <si>
    <t>Uychi DH</t>
  </si>
  <si>
    <t>Crude birth rate (2022)</t>
  </si>
  <si>
    <t>All regions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</si>
</sst>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2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sz val="11"/>
      <color theme="1"/>
      <name val="Aptos Narrow"/>
      <family val="2"/>
    </font>
    <font>
      <sz val="11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8"/>
      <color theme="1"/>
      <name val="Aptos Narrow"/>
      <family val="2"/>
      <scheme val="minor"/>
    </font>
    <font>
      <sz val="9"/>
      <color theme="1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rgb="FFFF0000"/>
      <name val="Aptos Narrow"/>
      <family val="2"/>
      <scheme val="minor"/>
    </font>
    <font>
      <sz val="11"/>
      <color theme="1"/>
      <name val="Aptos Narrow"/>
      <family val="2"/>
      <charset val="204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1" fillId="0" borderId="0"/>
  </cellStyleXfs>
  <cellXfs count="93">
    <xf numFmtId="0" fontId="0" fillId="0" borderId="0" xfId="0"/>
    <xf numFmtId="3" fontId="0" fillId="0" borderId="0" xfId="0" applyNumberFormat="1"/>
    <xf numFmtId="2" fontId="0" fillId="0" borderId="0" xfId="0" applyNumberFormat="1"/>
    <xf numFmtId="3" fontId="2" fillId="2" borderId="0" xfId="0" applyNumberFormat="1" applyFont="1" applyFill="1"/>
    <xf numFmtId="2" fontId="1" fillId="0" borderId="0" xfId="0" applyNumberFormat="1" applyFont="1"/>
    <xf numFmtId="2" fontId="1" fillId="3" borderId="0" xfId="0" applyNumberFormat="1" applyFont="1" applyFill="1"/>
    <xf numFmtId="0" fontId="0" fillId="3" borderId="0" xfId="0" applyFill="1"/>
    <xf numFmtId="3" fontId="0" fillId="3" borderId="0" xfId="0" applyNumberFormat="1" applyFill="1"/>
    <xf numFmtId="2" fontId="0" fillId="3" borderId="0" xfId="0" applyNumberFormat="1" applyFill="1"/>
    <xf numFmtId="1" fontId="0" fillId="0" borderId="0" xfId="0" applyNumberFormat="1"/>
    <xf numFmtId="1" fontId="0" fillId="3" borderId="0" xfId="0" applyNumberFormat="1" applyFill="1"/>
    <xf numFmtId="1" fontId="1" fillId="4" borderId="0" xfId="0" applyNumberFormat="1" applyFont="1" applyFill="1"/>
    <xf numFmtId="0" fontId="1" fillId="0" borderId="0" xfId="0" applyFont="1"/>
    <xf numFmtId="0" fontId="1" fillId="3" borderId="0" xfId="0" applyFont="1" applyFill="1"/>
    <xf numFmtId="2" fontId="2" fillId="0" borderId="0" xfId="0" applyNumberFormat="1" applyFont="1"/>
    <xf numFmtId="2" fontId="4" fillId="0" borderId="0" xfId="0" applyNumberFormat="1" applyFont="1"/>
    <xf numFmtId="0" fontId="0" fillId="5" borderId="0" xfId="0" applyFill="1"/>
    <xf numFmtId="0" fontId="0" fillId="0" borderId="0" xfId="0" applyAlignment="1">
      <alignment horizontal="center"/>
    </xf>
    <xf numFmtId="4" fontId="0" fillId="0" borderId="0" xfId="0" applyNumberFormat="1"/>
    <xf numFmtId="49" fontId="5" fillId="0" borderId="0" xfId="0" applyNumberFormat="1" applyFont="1" applyAlignment="1">
      <alignment horizontal="center" wrapText="1"/>
    </xf>
    <xf numFmtId="3" fontId="0" fillId="6" borderId="0" xfId="0" applyNumberFormat="1" applyFill="1"/>
    <xf numFmtId="49" fontId="5" fillId="7" borderId="0" xfId="0" applyNumberFormat="1" applyFont="1" applyFill="1" applyAlignment="1">
      <alignment horizontal="center" wrapText="1"/>
    </xf>
    <xf numFmtId="0" fontId="0" fillId="8" borderId="0" xfId="0" applyFill="1"/>
    <xf numFmtId="3" fontId="0" fillId="8" borderId="0" xfId="0" applyNumberFormat="1" applyFill="1"/>
    <xf numFmtId="0" fontId="0" fillId="8" borderId="0" xfId="0" applyFill="1" applyAlignment="1">
      <alignment horizontal="center"/>
    </xf>
    <xf numFmtId="4" fontId="0" fillId="8" borderId="0" xfId="0" applyNumberFormat="1" applyFill="1"/>
    <xf numFmtId="2" fontId="0" fillId="8" borderId="0" xfId="0" applyNumberFormat="1" applyFill="1"/>
    <xf numFmtId="0" fontId="0" fillId="2" borderId="0" xfId="0" applyFill="1"/>
    <xf numFmtId="3" fontId="0" fillId="2" borderId="0" xfId="0" applyNumberFormat="1" applyFill="1"/>
    <xf numFmtId="0" fontId="0" fillId="2" borderId="0" xfId="0" applyFill="1" applyAlignment="1">
      <alignment horizontal="center"/>
    </xf>
    <xf numFmtId="4" fontId="0" fillId="2" borderId="0" xfId="0" applyNumberFormat="1" applyFill="1"/>
    <xf numFmtId="2" fontId="0" fillId="2" borderId="0" xfId="0" applyNumberFormat="1" applyFill="1"/>
    <xf numFmtId="49" fontId="6" fillId="0" borderId="0" xfId="0" applyNumberFormat="1" applyFont="1" applyAlignment="1">
      <alignment vertical="center" wrapText="1"/>
    </xf>
    <xf numFmtId="49" fontId="6" fillId="0" borderId="0" xfId="0" applyNumberFormat="1" applyFont="1" applyAlignment="1">
      <alignment horizontal="center" vertical="center" wrapText="1"/>
    </xf>
    <xf numFmtId="1" fontId="0" fillId="8" borderId="0" xfId="0" applyNumberFormat="1" applyFill="1"/>
    <xf numFmtId="1" fontId="0" fillId="2" borderId="0" xfId="0" applyNumberFormat="1" applyFill="1"/>
    <xf numFmtId="49" fontId="7" fillId="7" borderId="0" xfId="0" applyNumberFormat="1" applyFont="1" applyFill="1" applyAlignment="1">
      <alignment horizontal="center" vertical="center" wrapText="1"/>
    </xf>
    <xf numFmtId="3" fontId="7" fillId="7" borderId="0" xfId="0" applyNumberFormat="1" applyFont="1" applyFill="1" applyAlignment="1">
      <alignment horizontal="center" vertical="center" wrapText="1"/>
    </xf>
    <xf numFmtId="4" fontId="0" fillId="3" borderId="0" xfId="0" applyNumberFormat="1" applyFill="1"/>
    <xf numFmtId="4" fontId="0" fillId="6" borderId="0" xfId="0" applyNumberFormat="1" applyFill="1"/>
    <xf numFmtId="4" fontId="0" fillId="9" borderId="0" xfId="0" applyNumberFormat="1" applyFill="1"/>
    <xf numFmtId="4" fontId="0" fillId="10" borderId="0" xfId="0" applyNumberFormat="1" applyFill="1"/>
    <xf numFmtId="3" fontId="1" fillId="8" borderId="0" xfId="0" applyNumberFormat="1" applyFont="1" applyFill="1"/>
    <xf numFmtId="3" fontId="2" fillId="0" borderId="0" xfId="0" applyNumberFormat="1" applyFont="1"/>
    <xf numFmtId="1" fontId="1" fillId="0" borderId="0" xfId="0" applyNumberFormat="1" applyFont="1"/>
    <xf numFmtId="1" fontId="8" fillId="6" borderId="0" xfId="0" applyNumberFormat="1" applyFont="1" applyFill="1"/>
    <xf numFmtId="2" fontId="8" fillId="6" borderId="0" xfId="0" applyNumberFormat="1" applyFont="1" applyFill="1"/>
    <xf numFmtId="2" fontId="0" fillId="6" borderId="0" xfId="0" applyNumberFormat="1" applyFill="1"/>
    <xf numFmtId="49" fontId="0" fillId="0" borderId="0" xfId="0" applyNumberFormat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164" fontId="0" fillId="0" borderId="1" xfId="0" applyNumberFormat="1" applyBorder="1"/>
    <xf numFmtId="0" fontId="0" fillId="0" borderId="1" xfId="0" applyBorder="1" applyAlignment="1">
      <alignment horizontal="center"/>
    </xf>
    <xf numFmtId="3" fontId="0" fillId="0" borderId="1" xfId="0" applyNumberFormat="1" applyBorder="1"/>
    <xf numFmtId="2" fontId="0" fillId="0" borderId="1" xfId="0" applyNumberFormat="1" applyBorder="1"/>
    <xf numFmtId="3" fontId="0" fillId="11" borderId="0" xfId="0" applyNumberFormat="1" applyFill="1"/>
    <xf numFmtId="3" fontId="10" fillId="2" borderId="0" xfId="0" applyNumberFormat="1" applyFont="1" applyFill="1"/>
    <xf numFmtId="3" fontId="10" fillId="0" borderId="0" xfId="0" applyNumberFormat="1" applyFont="1"/>
    <xf numFmtId="3" fontId="1" fillId="0" borderId="0" xfId="0" applyNumberFormat="1" applyFont="1"/>
    <xf numFmtId="0" fontId="1" fillId="2" borderId="0" xfId="0" applyFont="1" applyFill="1"/>
    <xf numFmtId="4" fontId="1" fillId="6" borderId="0" xfId="0" applyNumberFormat="1" applyFont="1" applyFill="1"/>
    <xf numFmtId="3" fontId="1" fillId="6" borderId="0" xfId="0" applyNumberFormat="1" applyFont="1" applyFill="1"/>
    <xf numFmtId="0" fontId="0" fillId="6" borderId="0" xfId="0" applyFill="1"/>
    <xf numFmtId="0" fontId="4" fillId="0" borderId="0" xfId="0" applyFont="1"/>
    <xf numFmtId="0" fontId="0" fillId="8" borderId="0" xfId="0" applyFill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2" borderId="0" xfId="0" applyFill="1" applyAlignment="1">
      <alignment horizontal="right" vertical="center"/>
    </xf>
    <xf numFmtId="0" fontId="9" fillId="2" borderId="0" xfId="0" applyFont="1" applyFill="1"/>
    <xf numFmtId="3" fontId="9" fillId="2" borderId="0" xfId="0" applyNumberFormat="1" applyFont="1" applyFill="1"/>
    <xf numFmtId="0" fontId="9" fillId="2" borderId="0" xfId="0" applyFont="1" applyFill="1" applyAlignment="1">
      <alignment horizontal="center"/>
    </xf>
    <xf numFmtId="2" fontId="9" fillId="2" borderId="0" xfId="0" applyNumberFormat="1" applyFont="1" applyFill="1"/>
    <xf numFmtId="4" fontId="9" fillId="2" borderId="0" xfId="0" applyNumberFormat="1" applyFont="1" applyFill="1"/>
    <xf numFmtId="1" fontId="9" fillId="2" borderId="0" xfId="0" applyNumberFormat="1" applyFont="1" applyFill="1"/>
    <xf numFmtId="0" fontId="9" fillId="8" borderId="0" xfId="0" applyFont="1" applyFill="1"/>
    <xf numFmtId="3" fontId="9" fillId="8" borderId="0" xfId="0" applyNumberFormat="1" applyFont="1" applyFill="1"/>
    <xf numFmtId="0" fontId="9" fillId="8" borderId="0" xfId="0" applyFont="1" applyFill="1" applyAlignment="1">
      <alignment horizontal="center"/>
    </xf>
    <xf numFmtId="4" fontId="9" fillId="8" borderId="0" xfId="0" applyNumberFormat="1" applyFont="1" applyFill="1"/>
    <xf numFmtId="2" fontId="9" fillId="8" borderId="0" xfId="0" applyNumberFormat="1" applyFont="1" applyFill="1"/>
    <xf numFmtId="1" fontId="9" fillId="8" borderId="0" xfId="0" applyNumberFormat="1" applyFont="1" applyFill="1"/>
    <xf numFmtId="0" fontId="9" fillId="8" borderId="0" xfId="0" applyFont="1" applyFill="1" applyAlignment="1">
      <alignment horizontal="right" vertical="center"/>
    </xf>
    <xf numFmtId="0" fontId="9" fillId="2" borderId="0" xfId="0" applyFont="1" applyFill="1" applyAlignment="1">
      <alignment horizontal="right" vertical="center"/>
    </xf>
    <xf numFmtId="0" fontId="8" fillId="2" borderId="0" xfId="0" applyFont="1" applyFill="1"/>
    <xf numFmtId="3" fontId="9" fillId="3" borderId="0" xfId="0" applyNumberFormat="1" applyFont="1" applyFill="1"/>
    <xf numFmtId="3" fontId="8" fillId="8" borderId="0" xfId="0" applyNumberFormat="1" applyFont="1" applyFill="1"/>
    <xf numFmtId="3" fontId="4" fillId="0" borderId="0" xfId="0" applyNumberFormat="1" applyFont="1"/>
    <xf numFmtId="49" fontId="0" fillId="2" borderId="1" xfId="0" applyNumberFormat="1" applyFill="1" applyBorder="1" applyAlignment="1">
      <alignment horizontal="left" vertical="center" wrapText="1"/>
    </xf>
    <xf numFmtId="49" fontId="0" fillId="2" borderId="1" xfId="0" applyNumberForma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9" fillId="2" borderId="1" xfId="0" applyFont="1" applyFill="1" applyBorder="1"/>
    <xf numFmtId="3" fontId="9" fillId="2" borderId="1" xfId="0" applyNumberFormat="1" applyFont="1" applyFill="1" applyBorder="1"/>
    <xf numFmtId="2" fontId="9" fillId="2" borderId="1" xfId="0" applyNumberFormat="1" applyFont="1" applyFill="1" applyBorder="1"/>
    <xf numFmtId="2" fontId="9" fillId="2" borderId="1" xfId="0" applyNumberFormat="1" applyFont="1" applyFill="1" applyBorder="1" applyAlignment="1">
      <alignment horizontal="center" vertical="center"/>
    </xf>
  </cellXfs>
  <cellStyles count="2">
    <cellStyle name="Normal" xfId="0" builtinId="0"/>
    <cellStyle name="Normal 2" xfId="1" xr:uid="{59E6E318-AF7B-49B8-B927-E10823B1870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E31DD-0DD1-4AB1-937D-ADC615D9D05D}">
  <dimension ref="A1:DE54"/>
  <sheetViews>
    <sheetView tabSelected="1" topLeftCell="A2" zoomScaleNormal="100" workbookViewId="0">
      <pane xSplit="26" ySplit="18" topLeftCell="BP50" activePane="bottomRight" state="frozen"/>
      <selection activeCell="A2" sqref="A2"/>
      <selection pane="topRight" activeCell="AA2" sqref="AA2"/>
      <selection pane="bottomLeft" activeCell="A20" sqref="A20"/>
      <selection pane="bottomRight" activeCell="I58" sqref="I58"/>
    </sheetView>
  </sheetViews>
  <sheetFormatPr defaultRowHeight="14.25" x14ac:dyDescent="0.45"/>
  <cols>
    <col min="1" max="1" width="14" customWidth="1"/>
    <col min="2" max="2" width="16.06640625" customWidth="1"/>
    <col min="3" max="3" width="11.73046875" customWidth="1"/>
    <col min="4" max="4" width="8.33203125" style="17" customWidth="1"/>
    <col min="5" max="11" width="9.06640625" customWidth="1"/>
    <col min="12" max="12" width="8.59765625" customWidth="1"/>
    <col min="13" max="44" width="9.06640625" customWidth="1"/>
    <col min="45" max="45" width="9.06640625" style="1" customWidth="1"/>
    <col min="46" max="62" width="9.06640625" customWidth="1"/>
    <col min="69" max="69" width="0" hidden="1" customWidth="1"/>
    <col min="71" max="82" width="0" hidden="1" customWidth="1"/>
    <col min="88" max="99" width="0" hidden="1" customWidth="1"/>
  </cols>
  <sheetData>
    <row r="1" spans="1:109" ht="31.5" hidden="1" x14ac:dyDescent="0.45">
      <c r="A1" s="32" t="s">
        <v>183</v>
      </c>
      <c r="B1" s="32" t="s">
        <v>1</v>
      </c>
      <c r="C1" s="32" t="s">
        <v>2</v>
      </c>
      <c r="D1" s="33" t="s">
        <v>3</v>
      </c>
      <c r="E1" s="32" t="s">
        <v>4</v>
      </c>
      <c r="F1" s="32" t="s">
        <v>5</v>
      </c>
      <c r="G1" s="32" t="s">
        <v>6</v>
      </c>
      <c r="H1" s="32" t="s">
        <v>7</v>
      </c>
      <c r="I1" s="32" t="s">
        <v>8</v>
      </c>
      <c r="J1" s="32" t="s">
        <v>9</v>
      </c>
      <c r="K1" s="32" t="s">
        <v>10</v>
      </c>
      <c r="L1" s="32"/>
      <c r="M1" s="32" t="s">
        <v>12</v>
      </c>
      <c r="N1" s="32" t="s">
        <v>13</v>
      </c>
      <c r="O1" s="32" t="s">
        <v>14</v>
      </c>
      <c r="P1" s="32" t="s">
        <v>15</v>
      </c>
      <c r="Q1" s="32" t="s">
        <v>16</v>
      </c>
      <c r="R1" s="32" t="s">
        <v>17</v>
      </c>
      <c r="S1" s="32" t="s">
        <v>18</v>
      </c>
      <c r="T1" s="32" t="s">
        <v>19</v>
      </c>
      <c r="U1" s="32" t="s">
        <v>20</v>
      </c>
      <c r="V1" s="32" t="s">
        <v>21</v>
      </c>
      <c r="W1" s="32" t="s">
        <v>22</v>
      </c>
      <c r="X1" s="32" t="s">
        <v>23</v>
      </c>
      <c r="Y1" s="32"/>
      <c r="Z1" s="32"/>
      <c r="AA1" s="32"/>
      <c r="AB1" s="32"/>
      <c r="AC1" s="32"/>
      <c r="AD1" s="32"/>
      <c r="AE1" s="32"/>
      <c r="AF1" s="32"/>
      <c r="AG1" s="32"/>
      <c r="AH1" s="32"/>
      <c r="AI1" s="32" t="s">
        <v>24</v>
      </c>
      <c r="AJ1" s="32" t="s">
        <v>25</v>
      </c>
      <c r="AK1" s="32" t="s">
        <v>26</v>
      </c>
      <c r="AL1" s="32" t="s">
        <v>27</v>
      </c>
      <c r="AM1" s="32" t="s">
        <v>28</v>
      </c>
      <c r="AN1" s="32" t="s">
        <v>29</v>
      </c>
      <c r="AO1" s="32" t="s">
        <v>30</v>
      </c>
      <c r="AP1" s="32" t="s">
        <v>31</v>
      </c>
      <c r="AQ1" s="32" t="s">
        <v>32</v>
      </c>
      <c r="AR1" s="32" t="s">
        <v>33</v>
      </c>
      <c r="AS1" s="32" t="s">
        <v>34</v>
      </c>
      <c r="AT1" s="32" t="s">
        <v>128</v>
      </c>
      <c r="AU1" s="32"/>
      <c r="AV1" s="32"/>
      <c r="AW1" s="32"/>
      <c r="AX1" s="32"/>
      <c r="AY1" s="32"/>
      <c r="AZ1" s="32" t="s">
        <v>35</v>
      </c>
      <c r="BA1" s="32" t="s">
        <v>36</v>
      </c>
      <c r="BB1" s="32" t="s">
        <v>37</v>
      </c>
      <c r="BC1" s="32" t="s">
        <v>38</v>
      </c>
      <c r="BD1" s="32" t="s">
        <v>39</v>
      </c>
      <c r="BE1" s="32" t="s">
        <v>40</v>
      </c>
      <c r="BF1" s="32" t="s">
        <v>41</v>
      </c>
      <c r="BG1" s="32" t="s">
        <v>42</v>
      </c>
      <c r="BH1" s="32" t="s">
        <v>43</v>
      </c>
      <c r="BI1" s="32" t="s">
        <v>44</v>
      </c>
      <c r="BJ1" s="32" t="s">
        <v>45</v>
      </c>
      <c r="BK1" s="32"/>
      <c r="BL1" s="32"/>
      <c r="BM1" s="32" t="s">
        <v>46</v>
      </c>
      <c r="BN1" s="32" t="s">
        <v>47</v>
      </c>
      <c r="BO1" s="32" t="s">
        <v>48</v>
      </c>
      <c r="BP1" s="32" t="s">
        <v>49</v>
      </c>
      <c r="BQ1" s="32" t="s">
        <v>50</v>
      </c>
      <c r="BR1" s="32" t="s">
        <v>129</v>
      </c>
      <c r="BS1" s="32" t="s">
        <v>51</v>
      </c>
      <c r="BT1" s="32" t="s">
        <v>52</v>
      </c>
      <c r="BU1" s="32" t="s">
        <v>53</v>
      </c>
      <c r="BV1" s="32" t="s">
        <v>54</v>
      </c>
      <c r="BW1" s="32" t="s">
        <v>55</v>
      </c>
      <c r="BX1" s="32" t="s">
        <v>56</v>
      </c>
      <c r="BY1" s="32" t="s">
        <v>57</v>
      </c>
      <c r="BZ1" s="32" t="s">
        <v>58</v>
      </c>
      <c r="CA1" s="32" t="s">
        <v>59</v>
      </c>
      <c r="CB1" s="32" t="s">
        <v>60</v>
      </c>
      <c r="CC1" s="32" t="s">
        <v>61</v>
      </c>
      <c r="CD1" s="32" t="s">
        <v>62</v>
      </c>
      <c r="CE1" s="32"/>
      <c r="CF1" s="32"/>
      <c r="CG1" s="32"/>
      <c r="CH1" s="32"/>
      <c r="CI1" s="32"/>
      <c r="CJ1" s="32" t="s">
        <v>63</v>
      </c>
      <c r="CK1" s="32" t="s">
        <v>64</v>
      </c>
      <c r="CL1" s="32" t="s">
        <v>65</v>
      </c>
      <c r="CM1" s="32" t="s">
        <v>66</v>
      </c>
      <c r="CN1" s="32" t="s">
        <v>67</v>
      </c>
      <c r="CO1" s="32" t="s">
        <v>68</v>
      </c>
      <c r="CP1" s="32" t="s">
        <v>69</v>
      </c>
      <c r="CQ1" s="32" t="s">
        <v>70</v>
      </c>
      <c r="CR1" s="32" t="s">
        <v>71</v>
      </c>
      <c r="CS1" s="32" t="s">
        <v>72</v>
      </c>
      <c r="CT1" s="32" t="s">
        <v>73</v>
      </c>
      <c r="CU1" s="32" t="s">
        <v>74</v>
      </c>
      <c r="CV1" s="32"/>
      <c r="CW1" s="32"/>
      <c r="CX1" s="32"/>
      <c r="CY1" s="32"/>
      <c r="CZ1" s="32"/>
      <c r="DA1" s="32" t="s">
        <v>75</v>
      </c>
      <c r="DB1" s="32"/>
      <c r="DC1" s="32" t="s">
        <v>76</v>
      </c>
      <c r="DD1" s="32" t="s">
        <v>77</v>
      </c>
    </row>
    <row r="2" spans="1:109" s="19" customFormat="1" ht="36" x14ac:dyDescent="0.4">
      <c r="A2" s="36" t="s">
        <v>183</v>
      </c>
      <c r="B2" s="36" t="s">
        <v>147</v>
      </c>
      <c r="C2" s="36" t="s">
        <v>291</v>
      </c>
      <c r="D2" s="36" t="s">
        <v>155</v>
      </c>
      <c r="E2" s="36"/>
      <c r="F2" s="36"/>
      <c r="G2" s="36" t="s">
        <v>156</v>
      </c>
      <c r="H2" s="36" t="s">
        <v>157</v>
      </c>
      <c r="I2" s="36" t="s">
        <v>158</v>
      </c>
      <c r="J2" s="36" t="s">
        <v>159</v>
      </c>
      <c r="K2" s="36" t="s">
        <v>160</v>
      </c>
      <c r="L2" s="36" t="s">
        <v>299</v>
      </c>
      <c r="M2" s="36" t="s">
        <v>161</v>
      </c>
      <c r="N2" s="36" t="s">
        <v>162</v>
      </c>
      <c r="O2" s="36" t="s">
        <v>163</v>
      </c>
      <c r="P2" s="36" t="s">
        <v>164</v>
      </c>
      <c r="Q2" s="36" t="s">
        <v>165</v>
      </c>
      <c r="R2" s="36" t="s">
        <v>185</v>
      </c>
      <c r="S2" s="36" t="s">
        <v>166</v>
      </c>
      <c r="T2" s="36" t="s">
        <v>275</v>
      </c>
      <c r="U2" s="36" t="s">
        <v>167</v>
      </c>
      <c r="V2" s="36" t="s">
        <v>168</v>
      </c>
      <c r="W2" s="36"/>
      <c r="X2" s="36" t="s">
        <v>175</v>
      </c>
      <c r="Y2" s="36" t="s">
        <v>230</v>
      </c>
      <c r="Z2" s="36" t="s">
        <v>231</v>
      </c>
      <c r="AA2" s="36" t="s">
        <v>232</v>
      </c>
      <c r="AB2" s="36" t="s">
        <v>233</v>
      </c>
      <c r="AC2" s="36" t="s">
        <v>228</v>
      </c>
      <c r="AD2" s="36" t="s">
        <v>234</v>
      </c>
      <c r="AE2" s="36" t="s">
        <v>235</v>
      </c>
      <c r="AF2" s="36" t="s">
        <v>236</v>
      </c>
      <c r="AG2" s="36" t="s">
        <v>237</v>
      </c>
      <c r="AH2" s="36" t="s">
        <v>229</v>
      </c>
      <c r="AI2" s="36" t="s">
        <v>169</v>
      </c>
      <c r="AJ2" s="36" t="s">
        <v>170</v>
      </c>
      <c r="AK2" s="36" t="s">
        <v>171</v>
      </c>
      <c r="AL2" s="36" t="s">
        <v>172</v>
      </c>
      <c r="AM2" s="36" t="s">
        <v>173</v>
      </c>
      <c r="AN2" s="36" t="s">
        <v>174</v>
      </c>
      <c r="AO2" s="36" t="s">
        <v>169</v>
      </c>
      <c r="AP2" s="36" t="s">
        <v>170</v>
      </c>
      <c r="AQ2" s="36" t="s">
        <v>171</v>
      </c>
      <c r="AR2" s="36" t="s">
        <v>176</v>
      </c>
      <c r="AS2" s="37" t="s">
        <v>173</v>
      </c>
      <c r="AT2" s="36" t="s">
        <v>177</v>
      </c>
      <c r="AU2" s="36" t="s">
        <v>184</v>
      </c>
      <c r="AV2" s="36" t="s">
        <v>186</v>
      </c>
      <c r="AW2" s="36" t="s">
        <v>187</v>
      </c>
      <c r="AX2" s="36" t="s">
        <v>188</v>
      </c>
      <c r="AY2" s="36" t="s">
        <v>189</v>
      </c>
      <c r="AZ2" s="36" t="s">
        <v>178</v>
      </c>
      <c r="BA2" s="36" t="s">
        <v>179</v>
      </c>
      <c r="BB2" s="36" t="s">
        <v>180</v>
      </c>
      <c r="BC2" s="36" t="s">
        <v>181</v>
      </c>
      <c r="BD2" s="36" t="s">
        <v>182</v>
      </c>
      <c r="BE2" s="36" t="s">
        <v>190</v>
      </c>
      <c r="BF2" s="36" t="s">
        <v>191</v>
      </c>
      <c r="BG2" s="36" t="s">
        <v>192</v>
      </c>
      <c r="BH2" s="36" t="s">
        <v>193</v>
      </c>
      <c r="BI2" s="36" t="s">
        <v>194</v>
      </c>
      <c r="BJ2" s="36" t="s">
        <v>195</v>
      </c>
      <c r="BK2" s="36" t="s">
        <v>300</v>
      </c>
      <c r="BL2" s="36" t="s">
        <v>301</v>
      </c>
      <c r="BM2" s="36" t="s">
        <v>196</v>
      </c>
      <c r="BN2" s="36" t="s">
        <v>197</v>
      </c>
      <c r="BO2" s="36" t="s">
        <v>198</v>
      </c>
      <c r="BP2" s="36" t="s">
        <v>199</v>
      </c>
      <c r="BQ2" s="36" t="s">
        <v>200</v>
      </c>
      <c r="BR2" s="36" t="s">
        <v>201</v>
      </c>
      <c r="BS2" s="36" t="s">
        <v>202</v>
      </c>
      <c r="BT2" s="36" t="s">
        <v>203</v>
      </c>
      <c r="BU2" s="36" t="s">
        <v>204</v>
      </c>
      <c r="BV2" s="36" t="s">
        <v>205</v>
      </c>
      <c r="BW2" s="36" t="s">
        <v>206</v>
      </c>
      <c r="BX2" s="36" t="s">
        <v>207</v>
      </c>
      <c r="BY2" s="36" t="s">
        <v>208</v>
      </c>
      <c r="BZ2" s="36" t="s">
        <v>209</v>
      </c>
      <c r="CA2" s="36" t="s">
        <v>210</v>
      </c>
      <c r="CB2" s="36" t="s">
        <v>211</v>
      </c>
      <c r="CC2" s="36" t="s">
        <v>212</v>
      </c>
      <c r="CD2" s="36" t="s">
        <v>213</v>
      </c>
      <c r="CE2" s="36" t="s">
        <v>281</v>
      </c>
      <c r="CF2" s="36" t="s">
        <v>282</v>
      </c>
      <c r="CG2" s="36" t="s">
        <v>283</v>
      </c>
      <c r="CH2" s="36" t="s">
        <v>284</v>
      </c>
      <c r="CI2" s="36" t="s">
        <v>285</v>
      </c>
      <c r="CJ2" s="36" t="s">
        <v>214</v>
      </c>
      <c r="CK2" s="36" t="s">
        <v>215</v>
      </c>
      <c r="CL2" s="36" t="s">
        <v>216</v>
      </c>
      <c r="CM2" s="36" t="s">
        <v>217</v>
      </c>
      <c r="CN2" s="36" t="s">
        <v>218</v>
      </c>
      <c r="CO2" s="36" t="s">
        <v>219</v>
      </c>
      <c r="CP2" s="36" t="s">
        <v>276</v>
      </c>
      <c r="CQ2" s="36" t="s">
        <v>277</v>
      </c>
      <c r="CR2" s="36" t="s">
        <v>278</v>
      </c>
      <c r="CS2" s="36" t="s">
        <v>279</v>
      </c>
      <c r="CT2" s="36" t="s">
        <v>280</v>
      </c>
      <c r="CU2" s="36" t="s">
        <v>280</v>
      </c>
      <c r="CV2" s="36" t="s">
        <v>220</v>
      </c>
      <c r="CW2" s="36" t="s">
        <v>221</v>
      </c>
      <c r="CX2" s="36" t="s">
        <v>222</v>
      </c>
      <c r="CY2" s="36" t="s">
        <v>223</v>
      </c>
      <c r="CZ2" s="36" t="s">
        <v>224</v>
      </c>
      <c r="DA2" s="36" t="s">
        <v>225</v>
      </c>
      <c r="DB2" s="36" t="s">
        <v>302</v>
      </c>
      <c r="DC2" s="36" t="s">
        <v>226</v>
      </c>
      <c r="DD2" s="36" t="s">
        <v>227</v>
      </c>
    </row>
    <row r="3" spans="1:109" x14ac:dyDescent="0.45">
      <c r="A3" s="74" t="s">
        <v>130</v>
      </c>
      <c r="B3" s="74" t="s">
        <v>238</v>
      </c>
      <c r="C3" s="75">
        <v>0</v>
      </c>
      <c r="D3" s="76" t="s">
        <v>154</v>
      </c>
      <c r="E3" s="74">
        <v>41.364400000000003</v>
      </c>
      <c r="F3" s="74">
        <v>69.336205000000007</v>
      </c>
      <c r="G3" s="74">
        <v>150</v>
      </c>
      <c r="H3" s="74">
        <v>150</v>
      </c>
      <c r="I3" s="74">
        <v>150</v>
      </c>
      <c r="J3" s="74">
        <v>150</v>
      </c>
      <c r="K3" s="74">
        <v>180</v>
      </c>
      <c r="L3" s="74"/>
      <c r="M3" s="75">
        <v>8215</v>
      </c>
      <c r="N3" s="75">
        <v>7500</v>
      </c>
      <c r="O3" s="75">
        <v>7644</v>
      </c>
      <c r="P3" s="75">
        <v>7214</v>
      </c>
      <c r="Q3" s="75">
        <v>5103</v>
      </c>
      <c r="R3" s="75">
        <v>8935</v>
      </c>
      <c r="S3" s="75">
        <v>53603</v>
      </c>
      <c r="T3" s="75">
        <v>47981</v>
      </c>
      <c r="U3" s="75">
        <v>50924</v>
      </c>
      <c r="V3" s="75">
        <v>44870</v>
      </c>
      <c r="W3" s="75">
        <v>34016</v>
      </c>
      <c r="X3" s="75">
        <v>41856</v>
      </c>
      <c r="Y3" s="77">
        <f t="shared" ref="Y3:Y21" si="0">S3/M3</f>
        <v>6.5250152160681676</v>
      </c>
      <c r="Z3" s="77">
        <f t="shared" ref="Z3:Z21" si="1">T3/N3</f>
        <v>6.3974666666666664</v>
      </c>
      <c r="AA3" s="77">
        <f t="shared" ref="AA3:AA21" si="2">U3/O3</f>
        <v>6.661957090528519</v>
      </c>
      <c r="AB3" s="77">
        <f t="shared" ref="AB3:AB21" si="3">V3/P3</f>
        <v>6.2198502911006379</v>
      </c>
      <c r="AC3" s="77">
        <f t="shared" ref="AC3:AC9" si="4">X3/R3</f>
        <v>4.6844991606043651</v>
      </c>
      <c r="AD3" s="77">
        <f t="shared" ref="AD3:AD21" si="5">(S3/($K3*365))*100</f>
        <v>81.587519025875181</v>
      </c>
      <c r="AE3" s="77">
        <f t="shared" ref="AE3:AE21" si="6">(T3/($K3*365))*100</f>
        <v>73.030441400304412</v>
      </c>
      <c r="AF3" s="77">
        <f t="shared" ref="AF3:AF21" si="7">(U3/($K3*365))*100</f>
        <v>77.509893455098933</v>
      </c>
      <c r="AG3" s="77">
        <f t="shared" ref="AG3:AG21" si="8">(V3/($K3*365))*100</f>
        <v>68.295281582952811</v>
      </c>
      <c r="AH3" s="77">
        <f t="shared" ref="AH3:AH9" si="9">(X3/($K3*365))*100</f>
        <v>63.707762557077629</v>
      </c>
      <c r="AI3" s="75">
        <v>5683</v>
      </c>
      <c r="AJ3" s="75">
        <v>5554</v>
      </c>
      <c r="AK3" s="75">
        <v>5544</v>
      </c>
      <c r="AL3" s="75">
        <v>4966</v>
      </c>
      <c r="AM3" s="75">
        <v>3597</v>
      </c>
      <c r="AN3" s="75">
        <v>4328</v>
      </c>
      <c r="AO3" s="75">
        <v>5683</v>
      </c>
      <c r="AP3" s="75">
        <v>5554</v>
      </c>
      <c r="AQ3" s="75">
        <v>5544</v>
      </c>
      <c r="AR3" s="75">
        <v>4966</v>
      </c>
      <c r="AS3" s="75">
        <v>3597</v>
      </c>
      <c r="AT3" s="75">
        <v>4796</v>
      </c>
      <c r="AU3" s="75">
        <f t="shared" ref="AU3:AU21" si="10">AI3*AZ3</f>
        <v>2408</v>
      </c>
      <c r="AV3" s="75">
        <f t="shared" ref="AV3:AV21" si="11">AJ3*BA3</f>
        <v>2572</v>
      </c>
      <c r="AW3" s="75">
        <f t="shared" ref="AW3:AW21" si="12">AK3*BB3</f>
        <v>2533</v>
      </c>
      <c r="AX3" s="75">
        <f t="shared" ref="AX3:AX21" si="13">AL3*BC3</f>
        <v>2137</v>
      </c>
      <c r="AY3" s="75">
        <f t="shared" ref="AY3:AY21" si="14">AN3*BD3</f>
        <v>2077.44</v>
      </c>
      <c r="AZ3" s="78">
        <v>0.42371986626781627</v>
      </c>
      <c r="BA3" s="78">
        <v>0.46308966510622973</v>
      </c>
      <c r="BB3" s="78">
        <v>0.4568903318903319</v>
      </c>
      <c r="BC3" s="78">
        <v>0.43032621828433348</v>
      </c>
      <c r="BD3" s="78">
        <v>0.48</v>
      </c>
      <c r="BE3" s="74">
        <v>63</v>
      </c>
      <c r="BF3" s="74">
        <v>0</v>
      </c>
      <c r="BG3" s="74">
        <v>44</v>
      </c>
      <c r="BH3" s="74">
        <v>38</v>
      </c>
      <c r="BI3" s="74">
        <v>26</v>
      </c>
      <c r="BJ3" s="79">
        <v>34.666666666666664</v>
      </c>
      <c r="BK3" s="79">
        <f>(BE3+BF3+BG3+BH3+BJ3)/5</f>
        <v>35.93333333333333</v>
      </c>
      <c r="BL3" s="78" cm="1">
        <f t="array" ref="BL3">BK3/(SUM(BM3:BP3+BR3))*1000</f>
        <v>0.85275365070324483</v>
      </c>
      <c r="BM3" s="75">
        <v>5876</v>
      </c>
      <c r="BN3" s="75">
        <v>5698</v>
      </c>
      <c r="BO3" s="75">
        <v>5713</v>
      </c>
      <c r="BP3" s="75">
        <v>5139</v>
      </c>
      <c r="BQ3" s="75">
        <v>3696</v>
      </c>
      <c r="BR3" s="75">
        <v>4928</v>
      </c>
      <c r="BS3" s="74">
        <v>66</v>
      </c>
      <c r="BT3" s="74">
        <v>18</v>
      </c>
      <c r="BU3" s="74">
        <v>65</v>
      </c>
      <c r="BV3" s="74">
        <v>67</v>
      </c>
      <c r="BW3" s="74">
        <v>40</v>
      </c>
      <c r="BX3" s="79">
        <v>53.333333333333336</v>
      </c>
      <c r="BY3" s="74">
        <v>118</v>
      </c>
      <c r="BZ3" s="74">
        <v>73</v>
      </c>
      <c r="CA3" s="74">
        <v>80</v>
      </c>
      <c r="CB3" s="74">
        <v>85</v>
      </c>
      <c r="CC3" s="74">
        <v>58</v>
      </c>
      <c r="CD3" s="79">
        <v>77.333333333333343</v>
      </c>
      <c r="CE3" s="78">
        <f t="shared" ref="CE3:CE21" si="15">BY3/BM3*1000</f>
        <v>20.081688223281144</v>
      </c>
      <c r="CF3" s="78">
        <f t="shared" ref="CF3:CI3" si="16">BZ3/BN3*1000</f>
        <v>12.811512811512811</v>
      </c>
      <c r="CG3" s="78">
        <f t="shared" si="16"/>
        <v>14.003150708909505</v>
      </c>
      <c r="CH3" s="78">
        <f t="shared" si="16"/>
        <v>16.540182914963999</v>
      </c>
      <c r="CI3" s="78">
        <f t="shared" si="16"/>
        <v>15.692640692640692</v>
      </c>
      <c r="CJ3" s="74">
        <v>14</v>
      </c>
      <c r="CK3" s="74">
        <v>43</v>
      </c>
      <c r="CL3" s="74">
        <v>57</v>
      </c>
      <c r="CM3" s="74">
        <v>45</v>
      </c>
      <c r="CN3" s="74">
        <v>3</v>
      </c>
      <c r="CO3" s="74">
        <v>4</v>
      </c>
      <c r="CP3" s="79">
        <v>3</v>
      </c>
      <c r="CQ3" s="79">
        <v>1</v>
      </c>
      <c r="CR3" s="79">
        <v>0</v>
      </c>
      <c r="CS3" s="79">
        <v>2</v>
      </c>
      <c r="CT3" s="79">
        <v>2</v>
      </c>
      <c r="CU3" s="79">
        <v>2.6666666666666665</v>
      </c>
      <c r="CV3" s="78">
        <f t="shared" ref="CV3:CZ44" si="17">(CP3/BM3)*100000</f>
        <v>51.05513955071477</v>
      </c>
      <c r="CW3" s="78">
        <f t="shared" si="17"/>
        <v>17.55001755001755</v>
      </c>
      <c r="CX3" s="78">
        <f t="shared" si="17"/>
        <v>0</v>
      </c>
      <c r="CY3" s="78">
        <f t="shared" si="17"/>
        <v>38.918077446974117</v>
      </c>
      <c r="CZ3" s="78">
        <f t="shared" si="17"/>
        <v>54.112554112554115</v>
      </c>
      <c r="DA3" s="75">
        <v>26040</v>
      </c>
      <c r="DB3" s="75">
        <f>DA3/K3</f>
        <v>144.66666666666666</v>
      </c>
      <c r="DC3" s="74">
        <v>1982</v>
      </c>
      <c r="DD3" s="80">
        <v>0</v>
      </c>
    </row>
    <row r="4" spans="1:109" x14ac:dyDescent="0.45">
      <c r="A4" s="68" t="s">
        <v>109</v>
      </c>
      <c r="B4" s="68" t="s">
        <v>259</v>
      </c>
      <c r="C4" s="69">
        <v>3322700</v>
      </c>
      <c r="D4" s="70" t="s">
        <v>148</v>
      </c>
      <c r="E4" s="68">
        <v>40.749901000000001</v>
      </c>
      <c r="F4" s="68">
        <v>72.372204999999994</v>
      </c>
      <c r="G4" s="68">
        <v>200</v>
      </c>
      <c r="H4" s="68">
        <v>200</v>
      </c>
      <c r="I4" s="68">
        <v>200</v>
      </c>
      <c r="J4" s="68">
        <v>210</v>
      </c>
      <c r="K4" s="68">
        <v>210</v>
      </c>
      <c r="L4" s="71">
        <f>(SUM(K4:K21)/C4)*1000</f>
        <v>0.5778433201914106</v>
      </c>
      <c r="M4" s="69">
        <v>15547</v>
      </c>
      <c r="N4" s="69">
        <v>13870</v>
      </c>
      <c r="O4" s="69">
        <v>16672</v>
      </c>
      <c r="P4" s="69">
        <v>16955</v>
      </c>
      <c r="Q4" s="69">
        <v>13396</v>
      </c>
      <c r="R4" s="69">
        <v>17861.333333333332</v>
      </c>
      <c r="S4" s="69">
        <v>73617</v>
      </c>
      <c r="T4" s="69">
        <v>58943</v>
      </c>
      <c r="U4" s="69">
        <v>70439</v>
      </c>
      <c r="V4" s="69">
        <v>70662</v>
      </c>
      <c r="W4" s="69">
        <v>56628</v>
      </c>
      <c r="X4" s="69">
        <v>75504</v>
      </c>
      <c r="Y4" s="72">
        <f t="shared" si="0"/>
        <v>4.7351257477326811</v>
      </c>
      <c r="Z4" s="72">
        <f t="shared" si="1"/>
        <v>4.2496755587599138</v>
      </c>
      <c r="AA4" s="72">
        <f t="shared" si="2"/>
        <v>4.2249880038387717</v>
      </c>
      <c r="AB4" s="72">
        <f t="shared" si="3"/>
        <v>4.1676201710409906</v>
      </c>
      <c r="AC4" s="72">
        <f t="shared" si="4"/>
        <v>4.2272320095550917</v>
      </c>
      <c r="AD4" s="72">
        <f t="shared" si="5"/>
        <v>96.043052837573384</v>
      </c>
      <c r="AE4" s="72">
        <f t="shared" si="6"/>
        <v>76.898891063274618</v>
      </c>
      <c r="AF4" s="72">
        <f>(U4/($K4*365))*100</f>
        <v>91.896934116112192</v>
      </c>
      <c r="AG4" s="72">
        <f t="shared" si="8"/>
        <v>92.18786692759295</v>
      </c>
      <c r="AH4" s="72">
        <f t="shared" si="9"/>
        <v>98.504892367906066</v>
      </c>
      <c r="AI4" s="69">
        <v>8097</v>
      </c>
      <c r="AJ4" s="69">
        <v>7835</v>
      </c>
      <c r="AK4" s="69">
        <v>9065</v>
      </c>
      <c r="AL4" s="69">
        <v>8942</v>
      </c>
      <c r="AM4" s="69">
        <v>7001</v>
      </c>
      <c r="AN4" s="69">
        <v>9334.6666666666679</v>
      </c>
      <c r="AO4" s="69">
        <v>8097</v>
      </c>
      <c r="AP4" s="69">
        <v>7835</v>
      </c>
      <c r="AQ4" s="69">
        <v>9065</v>
      </c>
      <c r="AR4" s="69">
        <v>8942</v>
      </c>
      <c r="AS4" s="69">
        <v>7001</v>
      </c>
      <c r="AT4" s="69">
        <v>9334.6666666666679</v>
      </c>
      <c r="AU4" s="69">
        <f t="shared" si="10"/>
        <v>2840</v>
      </c>
      <c r="AV4" s="69">
        <f t="shared" si="11"/>
        <v>3102</v>
      </c>
      <c r="AW4" s="69">
        <f t="shared" si="12"/>
        <v>3753</v>
      </c>
      <c r="AX4" s="69">
        <f t="shared" si="13"/>
        <v>3505</v>
      </c>
      <c r="AY4" s="69">
        <f t="shared" si="14"/>
        <v>3713.3333333333339</v>
      </c>
      <c r="AZ4" s="71">
        <v>0.35074719031740148</v>
      </c>
      <c r="BA4" s="71">
        <v>0.39591576260370132</v>
      </c>
      <c r="BB4" s="71">
        <v>0.41400992829564259</v>
      </c>
      <c r="BC4" s="71">
        <v>0.39197047640348914</v>
      </c>
      <c r="BD4" s="71">
        <v>0.39780031424082274</v>
      </c>
      <c r="BE4" s="68">
        <v>193</v>
      </c>
      <c r="BF4" s="68">
        <v>221</v>
      </c>
      <c r="BG4" s="68">
        <v>257</v>
      </c>
      <c r="BH4" s="68">
        <v>223</v>
      </c>
      <c r="BI4" s="68">
        <v>189</v>
      </c>
      <c r="BJ4" s="73">
        <v>252</v>
      </c>
      <c r="BK4" s="73">
        <f t="shared" ref="BK4:BK47" si="18">(BE4+BF4+BG4+BH4+BJ4)/5</f>
        <v>229.2</v>
      </c>
      <c r="BL4" s="71" cm="1">
        <f t="array" ref="BL4">BK4/(SUM(BM4:BP4+BR4))*1000</f>
        <v>3.1406151513213789</v>
      </c>
      <c r="BM4" s="69">
        <v>8187</v>
      </c>
      <c r="BN4" s="69">
        <v>8004</v>
      </c>
      <c r="BO4" s="69">
        <v>9237</v>
      </c>
      <c r="BP4" s="69">
        <v>9194</v>
      </c>
      <c r="BQ4" s="69">
        <v>7192</v>
      </c>
      <c r="BR4" s="69">
        <v>9589.3333333333321</v>
      </c>
      <c r="BS4" s="68">
        <v>702</v>
      </c>
      <c r="BT4" s="68">
        <v>1007</v>
      </c>
      <c r="BU4" s="68">
        <v>1093</v>
      </c>
      <c r="BV4" s="68">
        <v>1181</v>
      </c>
      <c r="BW4" s="68">
        <v>619</v>
      </c>
      <c r="BX4" s="73">
        <v>825.33333333333326</v>
      </c>
      <c r="BY4" s="68">
        <v>252</v>
      </c>
      <c r="BZ4" s="68">
        <v>341</v>
      </c>
      <c r="CA4" s="68">
        <v>385</v>
      </c>
      <c r="CB4" s="68">
        <v>445</v>
      </c>
      <c r="CC4" s="68">
        <v>304</v>
      </c>
      <c r="CD4" s="73">
        <v>405.33333333333337</v>
      </c>
      <c r="CE4" s="71">
        <f t="shared" si="15"/>
        <v>30.780505679736166</v>
      </c>
      <c r="CF4" s="71">
        <f t="shared" ref="CF4:CF21" si="19">BZ4/BN4*1000</f>
        <v>42.603698150924536</v>
      </c>
      <c r="CG4" s="71">
        <f t="shared" ref="CG4:CG21" si="20">CA4/BO4*1000</f>
        <v>41.680199198874092</v>
      </c>
      <c r="CH4" s="71">
        <f t="shared" ref="CH4:CH21" si="21">CB4/BP4*1000</f>
        <v>48.40113117250381</v>
      </c>
      <c r="CI4" s="71">
        <f t="shared" ref="CI4:CI21" si="22">CC4/BQ4*1000</f>
        <v>42.269187986651836</v>
      </c>
      <c r="CJ4" s="68">
        <v>2</v>
      </c>
      <c r="CK4" s="68">
        <v>0</v>
      </c>
      <c r="CL4" s="68">
        <v>3</v>
      </c>
      <c r="CM4" s="68">
        <v>2</v>
      </c>
      <c r="CN4" s="68">
        <v>3</v>
      </c>
      <c r="CO4" s="73">
        <v>4</v>
      </c>
      <c r="CP4" s="73">
        <v>2</v>
      </c>
      <c r="CQ4" s="73">
        <v>7</v>
      </c>
      <c r="CR4" s="73">
        <v>5</v>
      </c>
      <c r="CS4" s="73">
        <v>4</v>
      </c>
      <c r="CT4" s="73">
        <v>4</v>
      </c>
      <c r="CU4" s="73">
        <v>5.333333333333333</v>
      </c>
      <c r="CV4" s="71">
        <f t="shared" ref="CV4" si="23">(CP4/BM4)*100000</f>
        <v>24.42897276169537</v>
      </c>
      <c r="CW4" s="71">
        <f t="shared" si="17"/>
        <v>87.456271864067972</v>
      </c>
      <c r="CX4" s="71">
        <f t="shared" si="17"/>
        <v>54.130128829706614</v>
      </c>
      <c r="CY4" s="71">
        <f t="shared" si="17"/>
        <v>43.506634761801173</v>
      </c>
      <c r="CZ4" s="71">
        <f t="shared" si="17"/>
        <v>55.617352614015573</v>
      </c>
      <c r="DA4" s="69">
        <v>12000</v>
      </c>
      <c r="DB4" s="69">
        <f>DA4/K4</f>
        <v>57.142857142857146</v>
      </c>
      <c r="DC4" s="68">
        <v>2022</v>
      </c>
      <c r="DD4" s="81">
        <v>0</v>
      </c>
    </row>
    <row r="5" spans="1:109" x14ac:dyDescent="0.45">
      <c r="A5" t="s">
        <v>109</v>
      </c>
      <c r="B5" t="s">
        <v>260</v>
      </c>
      <c r="C5" s="1">
        <v>183443</v>
      </c>
      <c r="D5" s="17" t="s">
        <v>149</v>
      </c>
      <c r="E5">
        <v>40.738185000000001</v>
      </c>
      <c r="F5">
        <v>72.757013999999998</v>
      </c>
      <c r="G5">
        <v>90</v>
      </c>
      <c r="H5">
        <v>90</v>
      </c>
      <c r="I5">
        <v>90</v>
      </c>
      <c r="J5">
        <v>94</v>
      </c>
      <c r="K5">
        <v>100</v>
      </c>
      <c r="L5" s="2">
        <f>K5/C5*1000</f>
        <v>0.54512845952148625</v>
      </c>
      <c r="M5" s="1">
        <v>11114</v>
      </c>
      <c r="N5" s="1">
        <v>11324</v>
      </c>
      <c r="O5" s="1">
        <v>10563</v>
      </c>
      <c r="P5" s="1">
        <v>10718</v>
      </c>
      <c r="Q5" s="1">
        <v>5402</v>
      </c>
      <c r="R5" s="1">
        <v>7202.6666666666661</v>
      </c>
      <c r="S5" s="43">
        <f>M5*Y50</f>
        <v>58015.079999999994</v>
      </c>
      <c r="T5" s="43">
        <f>N5*Z50</f>
        <v>47560.800000000003</v>
      </c>
      <c r="U5" s="43">
        <f>O5*AA50</f>
        <v>45526.53</v>
      </c>
      <c r="V5" s="43">
        <f>P5*AB50</f>
        <v>46087.4</v>
      </c>
      <c r="W5" s="1">
        <v>0</v>
      </c>
      <c r="X5" s="43">
        <v>32124</v>
      </c>
      <c r="Y5" s="18">
        <f t="shared" si="0"/>
        <v>5.22</v>
      </c>
      <c r="Z5" s="18">
        <f t="shared" si="1"/>
        <v>4.2</v>
      </c>
      <c r="AA5" s="18">
        <f t="shared" si="2"/>
        <v>4.3099999999999996</v>
      </c>
      <c r="AB5" s="18">
        <f t="shared" si="3"/>
        <v>4.3</v>
      </c>
      <c r="AC5" s="18">
        <f t="shared" si="4"/>
        <v>4.4600148093298779</v>
      </c>
      <c r="AD5" s="39">
        <f t="shared" si="5"/>
        <v>158.94542465753423</v>
      </c>
      <c r="AE5" s="39">
        <f t="shared" si="6"/>
        <v>130.30356164383562</v>
      </c>
      <c r="AF5" s="18">
        <f t="shared" si="7"/>
        <v>124.73021917808218</v>
      </c>
      <c r="AG5" s="39">
        <f t="shared" si="8"/>
        <v>126.26684931506851</v>
      </c>
      <c r="AH5" s="18">
        <f t="shared" si="9"/>
        <v>88.0109589041096</v>
      </c>
      <c r="AI5" s="1">
        <v>3358</v>
      </c>
      <c r="AJ5" s="1">
        <v>3962</v>
      </c>
      <c r="AK5" s="1">
        <v>3729</v>
      </c>
      <c r="AL5" s="1">
        <v>3755</v>
      </c>
      <c r="AM5" s="1">
        <v>2830</v>
      </c>
      <c r="AN5" s="1">
        <v>3773.3333333333335</v>
      </c>
      <c r="AO5" s="1">
        <v>3358</v>
      </c>
      <c r="AP5" s="1">
        <v>3962</v>
      </c>
      <c r="AQ5" s="1">
        <v>3729</v>
      </c>
      <c r="AR5" s="1">
        <v>3755</v>
      </c>
      <c r="AS5" s="1">
        <v>2830</v>
      </c>
      <c r="AT5" s="1">
        <v>3773.3333333333335</v>
      </c>
      <c r="AU5" s="1">
        <f t="shared" si="10"/>
        <v>496.99999999999994</v>
      </c>
      <c r="AV5" s="1">
        <f t="shared" si="11"/>
        <v>557</v>
      </c>
      <c r="AW5" s="1">
        <f t="shared" si="12"/>
        <v>714</v>
      </c>
      <c r="AX5" s="1">
        <f t="shared" si="13"/>
        <v>696</v>
      </c>
      <c r="AY5" s="1">
        <f t="shared" si="14"/>
        <v>822.66666666666674</v>
      </c>
      <c r="AZ5" s="2">
        <v>0.1480047647409172</v>
      </c>
      <c r="BA5" s="2">
        <v>0.14058556284704696</v>
      </c>
      <c r="BB5" s="2">
        <v>0.19147224456958969</v>
      </c>
      <c r="BC5" s="2">
        <v>0.18535286284953395</v>
      </c>
      <c r="BD5" s="2">
        <v>0.21802120141342757</v>
      </c>
      <c r="BE5">
        <v>31</v>
      </c>
      <c r="BF5">
        <v>42</v>
      </c>
      <c r="BG5">
        <v>38</v>
      </c>
      <c r="BH5">
        <v>32</v>
      </c>
      <c r="BI5">
        <v>40</v>
      </c>
      <c r="BJ5" s="9">
        <v>53.333333333333336</v>
      </c>
      <c r="BK5" s="9">
        <f t="shared" si="18"/>
        <v>39.266666666666666</v>
      </c>
      <c r="BL5" s="2" cm="1">
        <f t="array" ref="BL5">BK5/(SUM(BM5:BP5+BR5))*1000</f>
        <v>1.3172608131681354</v>
      </c>
      <c r="BM5" s="1">
        <v>3502</v>
      </c>
      <c r="BN5" s="1">
        <v>3829</v>
      </c>
      <c r="BO5" s="1">
        <v>3716</v>
      </c>
      <c r="BP5" s="1">
        <v>3733</v>
      </c>
      <c r="BQ5" s="1">
        <v>2818</v>
      </c>
      <c r="BR5" s="1">
        <v>3757.333333333333</v>
      </c>
      <c r="BS5">
        <v>22</v>
      </c>
      <c r="BT5">
        <v>21</v>
      </c>
      <c r="BU5">
        <v>23</v>
      </c>
      <c r="BV5">
        <v>8</v>
      </c>
      <c r="BW5">
        <v>21</v>
      </c>
      <c r="BX5" s="9">
        <v>28</v>
      </c>
      <c r="BY5">
        <v>2</v>
      </c>
      <c r="BZ5">
        <v>12</v>
      </c>
      <c r="CA5">
        <v>9</v>
      </c>
      <c r="CB5">
        <v>8</v>
      </c>
      <c r="CC5">
        <v>13</v>
      </c>
      <c r="CD5" s="9">
        <v>17.333333333333332</v>
      </c>
      <c r="CE5" s="2">
        <f t="shared" si="15"/>
        <v>0.57110222729868643</v>
      </c>
      <c r="CF5" s="2">
        <f t="shared" si="19"/>
        <v>3.1339775398276313</v>
      </c>
      <c r="CG5" s="2">
        <f t="shared" si="20"/>
        <v>2.4219590958019377</v>
      </c>
      <c r="CH5" s="2">
        <f t="shared" si="21"/>
        <v>2.1430484864720065</v>
      </c>
      <c r="CI5" s="2">
        <f t="shared" si="22"/>
        <v>4.61320085166785</v>
      </c>
      <c r="CJ5">
        <v>39</v>
      </c>
      <c r="CK5">
        <v>43</v>
      </c>
      <c r="CL5">
        <v>54</v>
      </c>
      <c r="CM5">
        <v>68</v>
      </c>
      <c r="CN5">
        <v>100</v>
      </c>
      <c r="CO5" s="9">
        <v>133.33333333333331</v>
      </c>
      <c r="CP5" s="9">
        <v>0</v>
      </c>
      <c r="CQ5" s="9">
        <v>1</v>
      </c>
      <c r="CR5" s="9">
        <v>1</v>
      </c>
      <c r="CS5" s="9">
        <v>0</v>
      </c>
      <c r="CT5" s="9">
        <v>2</v>
      </c>
      <c r="CU5" s="9">
        <v>2.6666666666666665</v>
      </c>
      <c r="CV5" s="2">
        <f t="shared" si="17"/>
        <v>0</v>
      </c>
      <c r="CW5" s="2">
        <f t="shared" si="17"/>
        <v>26.116479498563596</v>
      </c>
      <c r="CX5" s="2">
        <f t="shared" si="17"/>
        <v>26.910656620021527</v>
      </c>
      <c r="CY5" s="2">
        <f t="shared" si="17"/>
        <v>0</v>
      </c>
      <c r="CZ5" s="2">
        <f t="shared" si="17"/>
        <v>70.972320794889995</v>
      </c>
      <c r="DA5" s="43">
        <f>K5*39</f>
        <v>3900</v>
      </c>
      <c r="DB5" s="1">
        <f>DA5/K5</f>
        <v>39</v>
      </c>
      <c r="DC5">
        <v>0</v>
      </c>
      <c r="DD5" s="66">
        <v>0</v>
      </c>
    </row>
    <row r="6" spans="1:109" x14ac:dyDescent="0.45">
      <c r="A6" t="s">
        <v>109</v>
      </c>
      <c r="B6" t="s">
        <v>261</v>
      </c>
      <c r="C6" s="1">
        <v>200187</v>
      </c>
      <c r="D6" s="17" t="s">
        <v>149</v>
      </c>
      <c r="E6">
        <v>40.931247999999997</v>
      </c>
      <c r="F6">
        <v>72.504762999999997</v>
      </c>
      <c r="G6">
        <v>100</v>
      </c>
      <c r="H6">
        <v>100</v>
      </c>
      <c r="I6">
        <v>100</v>
      </c>
      <c r="J6">
        <v>100</v>
      </c>
      <c r="K6">
        <v>110</v>
      </c>
      <c r="L6" s="2">
        <f t="shared" ref="L6:L21" si="24">K6/C6*1000</f>
        <v>0.54948623037459976</v>
      </c>
      <c r="M6" s="1">
        <v>16022</v>
      </c>
      <c r="N6" s="1">
        <v>17623</v>
      </c>
      <c r="O6" s="1">
        <v>14812</v>
      </c>
      <c r="P6" s="1">
        <v>14198</v>
      </c>
      <c r="Q6" s="1">
        <v>13778</v>
      </c>
      <c r="R6" s="1">
        <v>18370.666666666668</v>
      </c>
      <c r="S6" s="43">
        <f>M6*Y50</f>
        <v>83634.84</v>
      </c>
      <c r="T6" s="43">
        <f>N6*Z50</f>
        <v>74016.600000000006</v>
      </c>
      <c r="U6" s="43">
        <f>O6*AA50</f>
        <v>63839.719999999994</v>
      </c>
      <c r="V6" s="43">
        <f>P6*AB50</f>
        <v>61051.399999999994</v>
      </c>
      <c r="W6" s="43">
        <f>Q6*AD50</f>
        <v>0</v>
      </c>
      <c r="X6" s="43">
        <v>46524</v>
      </c>
      <c r="Y6" s="18">
        <f t="shared" si="0"/>
        <v>5.22</v>
      </c>
      <c r="Z6" s="18">
        <f t="shared" si="1"/>
        <v>4.2</v>
      </c>
      <c r="AA6" s="18">
        <f t="shared" si="2"/>
        <v>4.3099999999999996</v>
      </c>
      <c r="AB6" s="18">
        <f t="shared" si="3"/>
        <v>4.3</v>
      </c>
      <c r="AC6" s="18">
        <f t="shared" si="4"/>
        <v>2.5325156045870227</v>
      </c>
      <c r="AD6" s="38">
        <f t="shared" si="5"/>
        <v>208.30595267745952</v>
      </c>
      <c r="AE6" s="38">
        <f t="shared" si="6"/>
        <v>184.35018679950187</v>
      </c>
      <c r="AF6" s="38">
        <f t="shared" si="7"/>
        <v>159.00303860523039</v>
      </c>
      <c r="AG6" s="38">
        <f t="shared" si="8"/>
        <v>152.0582814445828</v>
      </c>
      <c r="AH6" s="18">
        <f t="shared" si="9"/>
        <v>115.87546699875466</v>
      </c>
      <c r="AI6" s="1">
        <v>4431</v>
      </c>
      <c r="AJ6" s="1">
        <v>4987</v>
      </c>
      <c r="AK6" s="1">
        <v>4017</v>
      </c>
      <c r="AL6" s="1">
        <v>5078</v>
      </c>
      <c r="AM6" s="1">
        <v>4034</v>
      </c>
      <c r="AN6" s="1">
        <v>5378.666666666667</v>
      </c>
      <c r="AO6" s="1">
        <v>4431</v>
      </c>
      <c r="AP6" s="1">
        <v>4987</v>
      </c>
      <c r="AQ6" s="1">
        <v>4017</v>
      </c>
      <c r="AR6" s="1">
        <v>5068</v>
      </c>
      <c r="AS6" s="1">
        <v>4025</v>
      </c>
      <c r="AT6" s="1">
        <v>5366.666666666667</v>
      </c>
      <c r="AU6" s="1">
        <f t="shared" si="10"/>
        <v>900</v>
      </c>
      <c r="AV6" s="1">
        <f t="shared" si="11"/>
        <v>978.00000000000011</v>
      </c>
      <c r="AW6" s="1">
        <f t="shared" si="12"/>
        <v>1050</v>
      </c>
      <c r="AX6" s="1">
        <f t="shared" si="13"/>
        <v>1142.249408050513</v>
      </c>
      <c r="AY6" s="1">
        <f t="shared" si="14"/>
        <v>962.14658385093173</v>
      </c>
      <c r="AZ6" s="2">
        <v>0.2031144211238998</v>
      </c>
      <c r="BA6" s="2">
        <v>0.19610988570282736</v>
      </c>
      <c r="BB6" s="2">
        <v>0.26138909634055263</v>
      </c>
      <c r="BC6" s="2">
        <v>0.22494080505130229</v>
      </c>
      <c r="BD6" s="2">
        <v>0.17888198757763976</v>
      </c>
      <c r="BE6">
        <v>0</v>
      </c>
      <c r="BF6">
        <v>0</v>
      </c>
      <c r="BG6">
        <v>54</v>
      </c>
      <c r="BH6">
        <v>47</v>
      </c>
      <c r="BI6">
        <v>30</v>
      </c>
      <c r="BJ6" s="9">
        <v>40</v>
      </c>
      <c r="BK6" s="9">
        <f t="shared" si="18"/>
        <v>28.2</v>
      </c>
      <c r="BL6" s="2" cm="1">
        <f t="array" ref="BL6">BK6/(SUM(BM6:BP6+BR6))*1000</f>
        <v>0.68960457780060158</v>
      </c>
      <c r="BM6" s="1">
        <v>4431</v>
      </c>
      <c r="BN6" s="1">
        <v>4987</v>
      </c>
      <c r="BO6" s="1">
        <v>5002</v>
      </c>
      <c r="BP6" s="1">
        <v>5033</v>
      </c>
      <c r="BQ6" s="1">
        <v>4020</v>
      </c>
      <c r="BR6" s="1">
        <v>5360</v>
      </c>
      <c r="BS6">
        <v>39</v>
      </c>
      <c r="BT6">
        <v>47</v>
      </c>
      <c r="BU6">
        <v>51</v>
      </c>
      <c r="BV6">
        <v>63</v>
      </c>
      <c r="BW6">
        <v>36</v>
      </c>
      <c r="BX6" s="9">
        <v>48</v>
      </c>
      <c r="BY6">
        <v>63</v>
      </c>
      <c r="BZ6">
        <v>64</v>
      </c>
      <c r="CA6">
        <v>61</v>
      </c>
      <c r="CB6">
        <v>60</v>
      </c>
      <c r="CC6">
        <v>52</v>
      </c>
      <c r="CD6" s="9">
        <v>69.333333333333329</v>
      </c>
      <c r="CE6" s="2">
        <f t="shared" si="15"/>
        <v>14.218009478672984</v>
      </c>
      <c r="CF6" s="2">
        <f t="shared" si="19"/>
        <v>12.833366753559254</v>
      </c>
      <c r="CG6" s="2">
        <f t="shared" si="20"/>
        <v>12.195121951219512</v>
      </c>
      <c r="CH6" s="2">
        <f t="shared" si="21"/>
        <v>11.92131929266839</v>
      </c>
      <c r="CI6" s="2">
        <f t="shared" si="22"/>
        <v>12.935323383084576</v>
      </c>
      <c r="CJ6">
        <v>12</v>
      </c>
      <c r="CK6">
        <v>18</v>
      </c>
      <c r="CL6">
        <v>20</v>
      </c>
      <c r="CM6">
        <v>16</v>
      </c>
      <c r="CN6">
        <v>9</v>
      </c>
      <c r="CO6" s="9">
        <v>12</v>
      </c>
      <c r="CP6" s="9">
        <v>0</v>
      </c>
      <c r="CQ6" s="9">
        <v>0</v>
      </c>
      <c r="CR6" s="9">
        <v>0</v>
      </c>
      <c r="CS6" s="9">
        <v>1</v>
      </c>
      <c r="CT6" s="9">
        <v>2</v>
      </c>
      <c r="CU6" s="9">
        <v>2.6666666666666665</v>
      </c>
      <c r="CV6" s="2">
        <f t="shared" si="17"/>
        <v>0</v>
      </c>
      <c r="CW6" s="2">
        <f t="shared" si="17"/>
        <v>0</v>
      </c>
      <c r="CX6" s="2">
        <f t="shared" si="17"/>
        <v>0</v>
      </c>
      <c r="CY6" s="2">
        <f t="shared" si="17"/>
        <v>19.868865487780649</v>
      </c>
      <c r="CZ6" s="2">
        <f t="shared" si="17"/>
        <v>49.751243781094523</v>
      </c>
      <c r="DA6" s="43">
        <f>K6*39</f>
        <v>4290</v>
      </c>
      <c r="DB6" s="1">
        <f>DA6/K6</f>
        <v>39</v>
      </c>
      <c r="DC6">
        <v>1984</v>
      </c>
      <c r="DD6">
        <v>2017</v>
      </c>
      <c r="DE6">
        <f>$DE$51-DD6</f>
        <v>6</v>
      </c>
    </row>
    <row r="7" spans="1:109" x14ac:dyDescent="0.45">
      <c r="A7" t="s">
        <v>109</v>
      </c>
      <c r="B7" t="s">
        <v>262</v>
      </c>
      <c r="C7" s="1">
        <v>317210</v>
      </c>
      <c r="D7" s="17" t="s">
        <v>149</v>
      </c>
      <c r="E7">
        <v>40.693826999999999</v>
      </c>
      <c r="F7">
        <v>72.064165000000003</v>
      </c>
      <c r="G7">
        <v>0</v>
      </c>
      <c r="H7">
        <v>0</v>
      </c>
      <c r="I7">
        <v>165</v>
      </c>
      <c r="J7">
        <v>165</v>
      </c>
      <c r="K7">
        <v>165</v>
      </c>
      <c r="L7" s="2">
        <f t="shared" si="24"/>
        <v>0.52016014627533802</v>
      </c>
      <c r="M7" s="57">
        <f>N7+(N7*7.2946%)</f>
        <v>6677.6197723367995</v>
      </c>
      <c r="N7" s="57">
        <f>O7-(O7*11.42%)</f>
        <v>6223.6307999999999</v>
      </c>
      <c r="O7" s="1">
        <v>7026</v>
      </c>
      <c r="P7" s="1">
        <v>8405</v>
      </c>
      <c r="Q7" s="1">
        <v>7056</v>
      </c>
      <c r="R7" s="1">
        <v>9408</v>
      </c>
      <c r="S7" s="58">
        <f>M7*Y50</f>
        <v>34857.175211598093</v>
      </c>
      <c r="T7" s="58">
        <f>N7*Z50</f>
        <v>26139.249360000002</v>
      </c>
      <c r="U7" s="85">
        <v>35625</v>
      </c>
      <c r="V7" s="1">
        <v>27432</v>
      </c>
      <c r="W7" s="1">
        <v>18509</v>
      </c>
      <c r="X7" s="1">
        <v>41629</v>
      </c>
      <c r="Y7" s="18">
        <f t="shared" si="0"/>
        <v>5.22</v>
      </c>
      <c r="Z7" s="18">
        <f t="shared" si="1"/>
        <v>4.2</v>
      </c>
      <c r="AA7" s="18">
        <f t="shared" si="2"/>
        <v>5.0704526046114431</v>
      </c>
      <c r="AB7" s="18">
        <f t="shared" si="3"/>
        <v>3.2637715645449137</v>
      </c>
      <c r="AC7" s="18">
        <f t="shared" si="4"/>
        <v>4.4248511904761907</v>
      </c>
      <c r="AD7" s="41">
        <f t="shared" si="5"/>
        <v>57.878248587128425</v>
      </c>
      <c r="AE7" s="41">
        <f t="shared" si="6"/>
        <v>43.402655641344964</v>
      </c>
      <c r="AF7" s="41">
        <f t="shared" si="7"/>
        <v>59.153175591531756</v>
      </c>
      <c r="AG7" s="41">
        <f t="shared" si="8"/>
        <v>45.54919053549191</v>
      </c>
      <c r="AH7" s="41">
        <f t="shared" si="9"/>
        <v>69.122457451224577</v>
      </c>
      <c r="AI7" s="59">
        <v>0</v>
      </c>
      <c r="AJ7" s="59">
        <v>0</v>
      </c>
      <c r="AK7" s="1">
        <v>4705</v>
      </c>
      <c r="AL7" s="1">
        <v>4343</v>
      </c>
      <c r="AM7" s="1">
        <v>3793</v>
      </c>
      <c r="AN7" s="1">
        <v>5057.3333333333339</v>
      </c>
      <c r="AO7" s="1">
        <v>0</v>
      </c>
      <c r="AP7" s="1">
        <v>0</v>
      </c>
      <c r="AQ7" s="1">
        <v>4705</v>
      </c>
      <c r="AR7" s="1">
        <v>4343</v>
      </c>
      <c r="AS7" s="1">
        <v>3793</v>
      </c>
      <c r="AT7" s="1">
        <v>5057.3333333333339</v>
      </c>
      <c r="AU7" s="59">
        <f t="shared" si="10"/>
        <v>0</v>
      </c>
      <c r="AV7" s="59">
        <f t="shared" si="11"/>
        <v>0</v>
      </c>
      <c r="AW7" s="1">
        <f t="shared" si="12"/>
        <v>713</v>
      </c>
      <c r="AX7" s="1">
        <f t="shared" si="13"/>
        <v>704</v>
      </c>
      <c r="AY7" s="1">
        <f t="shared" si="14"/>
        <v>1104.0000000000002</v>
      </c>
      <c r="AZ7" s="2">
        <v>0</v>
      </c>
      <c r="BA7" s="2">
        <v>0</v>
      </c>
      <c r="BB7" s="2">
        <v>0.15154091392136027</v>
      </c>
      <c r="BC7" s="2">
        <v>0.16209993092332489</v>
      </c>
      <c r="BD7" s="2">
        <v>0.21829686264170842</v>
      </c>
      <c r="BE7">
        <v>0</v>
      </c>
      <c r="BF7">
        <v>0</v>
      </c>
      <c r="BG7">
        <v>12</v>
      </c>
      <c r="BH7">
        <v>24</v>
      </c>
      <c r="BI7">
        <v>20</v>
      </c>
      <c r="BJ7" s="9">
        <v>26.666666666666668</v>
      </c>
      <c r="BK7" s="9">
        <f t="shared" si="18"/>
        <v>12.533333333333335</v>
      </c>
      <c r="BL7" s="2" cm="1">
        <f t="array" ref="BL7">BK7/(SUM(BM7:BP7+BR7))*1000</f>
        <v>0.34868778635255165</v>
      </c>
      <c r="BM7" s="57">
        <f>M7*0.4942</f>
        <v>3300.079691488846</v>
      </c>
      <c r="BN7" s="57">
        <f>N7*0.5405</f>
        <v>3363.8724474000001</v>
      </c>
      <c r="BO7" s="1">
        <v>4707</v>
      </c>
      <c r="BP7" s="1">
        <v>4344</v>
      </c>
      <c r="BQ7" s="1">
        <v>3793</v>
      </c>
      <c r="BR7" s="1">
        <v>5057.3333333333339</v>
      </c>
      <c r="BS7">
        <v>0</v>
      </c>
      <c r="BT7">
        <v>0</v>
      </c>
      <c r="BU7">
        <v>88</v>
      </c>
      <c r="BV7">
        <v>66</v>
      </c>
      <c r="BW7">
        <v>109</v>
      </c>
      <c r="BX7" s="9">
        <v>145.33333333333331</v>
      </c>
      <c r="BY7">
        <v>0</v>
      </c>
      <c r="BZ7">
        <v>0</v>
      </c>
      <c r="CA7">
        <v>23</v>
      </c>
      <c r="CB7">
        <v>12</v>
      </c>
      <c r="CC7">
        <v>29</v>
      </c>
      <c r="CD7" s="9">
        <v>38.666666666666671</v>
      </c>
      <c r="CE7" s="2">
        <f t="shared" si="15"/>
        <v>0</v>
      </c>
      <c r="CF7" s="2">
        <f t="shared" si="19"/>
        <v>0</v>
      </c>
      <c r="CG7" s="2">
        <f t="shared" si="20"/>
        <v>4.8863394943700875</v>
      </c>
      <c r="CH7" s="2">
        <f t="shared" si="21"/>
        <v>2.7624309392265194</v>
      </c>
      <c r="CI7" s="2">
        <f t="shared" si="22"/>
        <v>7.6456630635380964</v>
      </c>
      <c r="CJ7">
        <v>0</v>
      </c>
      <c r="CK7">
        <v>0</v>
      </c>
      <c r="CL7">
        <v>65</v>
      </c>
      <c r="CM7">
        <v>70</v>
      </c>
      <c r="CN7">
        <v>12</v>
      </c>
      <c r="CO7" s="9">
        <v>16</v>
      </c>
      <c r="CP7" s="9">
        <v>0</v>
      </c>
      <c r="CQ7" s="9">
        <v>0</v>
      </c>
      <c r="CR7" s="9">
        <v>1</v>
      </c>
      <c r="CS7" s="9">
        <v>1</v>
      </c>
      <c r="CT7" s="9">
        <v>1</v>
      </c>
      <c r="CU7" s="9">
        <v>1.3333333333333333</v>
      </c>
      <c r="CV7" s="2">
        <f t="shared" si="17"/>
        <v>0</v>
      </c>
      <c r="CW7" s="2">
        <f t="shared" si="17"/>
        <v>0</v>
      </c>
      <c r="CX7" s="2">
        <f t="shared" si="17"/>
        <v>21.244954323348203</v>
      </c>
      <c r="CY7" s="2">
        <f t="shared" si="17"/>
        <v>23.020257826887661</v>
      </c>
      <c r="CZ7" s="2">
        <f t="shared" si="17"/>
        <v>26.364355391510681</v>
      </c>
      <c r="DA7" s="43">
        <f>K7*39</f>
        <v>6435</v>
      </c>
      <c r="DB7" s="1">
        <f>DA7/K8</f>
        <v>39</v>
      </c>
      <c r="DC7">
        <v>2020</v>
      </c>
      <c r="DD7" s="66">
        <v>0</v>
      </c>
    </row>
    <row r="8" spans="1:109" x14ac:dyDescent="0.45">
      <c r="A8" t="s">
        <v>109</v>
      </c>
      <c r="B8" t="s">
        <v>263</v>
      </c>
      <c r="C8" s="1">
        <v>300000</v>
      </c>
      <c r="D8" s="17" t="s">
        <v>152</v>
      </c>
      <c r="E8">
        <v>40.749183000000002</v>
      </c>
      <c r="F8">
        <v>72.359272000000004</v>
      </c>
      <c r="G8">
        <v>165</v>
      </c>
      <c r="H8">
        <v>165</v>
      </c>
      <c r="I8">
        <v>165</v>
      </c>
      <c r="J8">
        <v>165</v>
      </c>
      <c r="K8">
        <v>165</v>
      </c>
      <c r="L8" s="2">
        <f t="shared" si="24"/>
        <v>0.55000000000000004</v>
      </c>
      <c r="M8" s="1">
        <v>11195</v>
      </c>
      <c r="N8" s="1">
        <v>10129</v>
      </c>
      <c r="O8" s="1">
        <v>12350</v>
      </c>
      <c r="P8" s="1">
        <v>11231</v>
      </c>
      <c r="Q8" s="1">
        <v>8488</v>
      </c>
      <c r="R8" s="1">
        <v>11317.333333333332</v>
      </c>
      <c r="S8" s="1">
        <v>56121</v>
      </c>
      <c r="T8" s="1">
        <v>49380</v>
      </c>
      <c r="U8" s="1">
        <v>62504</v>
      </c>
      <c r="V8" s="1">
        <v>59280</v>
      </c>
      <c r="W8" s="1">
        <v>41075</v>
      </c>
      <c r="X8" s="1">
        <v>54766.666666666664</v>
      </c>
      <c r="Y8" s="18">
        <f t="shared" si="0"/>
        <v>5.0130415364001788</v>
      </c>
      <c r="Z8" s="18">
        <f t="shared" si="1"/>
        <v>4.875111067232698</v>
      </c>
      <c r="AA8" s="18">
        <f t="shared" si="2"/>
        <v>5.0610526315789475</v>
      </c>
      <c r="AB8" s="18">
        <f t="shared" si="3"/>
        <v>5.2782477072388927</v>
      </c>
      <c r="AC8" s="18">
        <f t="shared" si="4"/>
        <v>4.8391847313854859</v>
      </c>
      <c r="AD8" s="18">
        <f t="shared" si="5"/>
        <v>93.185554171855543</v>
      </c>
      <c r="AE8" s="18">
        <f t="shared" si="6"/>
        <v>81.992528019925288</v>
      </c>
      <c r="AF8" s="18">
        <f t="shared" si="7"/>
        <v>103.78414279784143</v>
      </c>
      <c r="AG8" s="18">
        <f t="shared" si="8"/>
        <v>98.430884184308837</v>
      </c>
      <c r="AH8" s="18">
        <f t="shared" si="9"/>
        <v>90.936764909367639</v>
      </c>
      <c r="AI8" s="1">
        <v>6966</v>
      </c>
      <c r="AJ8" s="1">
        <v>7406</v>
      </c>
      <c r="AK8" s="1">
        <v>8953</v>
      </c>
      <c r="AL8" s="1">
        <v>7818</v>
      </c>
      <c r="AM8" s="1">
        <v>6215</v>
      </c>
      <c r="AN8" s="1">
        <v>8286.6666666666661</v>
      </c>
      <c r="AO8" s="1">
        <v>6966</v>
      </c>
      <c r="AP8" s="1">
        <v>7406</v>
      </c>
      <c r="AQ8" s="1">
        <v>8953</v>
      </c>
      <c r="AR8" s="1">
        <v>7818</v>
      </c>
      <c r="AS8" s="1">
        <v>6215</v>
      </c>
      <c r="AT8" s="1">
        <v>8286.6666666666661</v>
      </c>
      <c r="AU8" s="1">
        <f t="shared" si="10"/>
        <v>1199</v>
      </c>
      <c r="AV8" s="1">
        <f t="shared" si="11"/>
        <v>1181</v>
      </c>
      <c r="AW8" s="1">
        <f t="shared" si="12"/>
        <v>1533</v>
      </c>
      <c r="AX8" s="1">
        <f t="shared" si="13"/>
        <v>1406</v>
      </c>
      <c r="AY8" s="1">
        <f t="shared" si="14"/>
        <v>1746.6666666666665</v>
      </c>
      <c r="AZ8" s="2">
        <v>0.17212173413723802</v>
      </c>
      <c r="BA8" s="2">
        <v>0.15946529840669726</v>
      </c>
      <c r="BB8" s="2">
        <v>0.17122752150117279</v>
      </c>
      <c r="BC8" s="2">
        <v>0.17984139166027116</v>
      </c>
      <c r="BD8" s="2">
        <v>0.21078037007240547</v>
      </c>
      <c r="BE8">
        <v>60</v>
      </c>
      <c r="BF8">
        <v>64</v>
      </c>
      <c r="BG8">
        <v>77</v>
      </c>
      <c r="BH8">
        <v>72</v>
      </c>
      <c r="BI8">
        <v>50</v>
      </c>
      <c r="BJ8" s="9">
        <v>66.666666666666657</v>
      </c>
      <c r="BK8" s="9">
        <f t="shared" si="18"/>
        <v>67.933333333333323</v>
      </c>
      <c r="BL8" s="2" cm="1">
        <f t="array" ref="BL8">BK8/(SUM(BM8:BP8+BR8))*1000</f>
        <v>1.0574762742381552</v>
      </c>
      <c r="BM8" s="1">
        <v>6965</v>
      </c>
      <c r="BN8" s="1">
        <v>7412</v>
      </c>
      <c r="BO8" s="1">
        <v>8938</v>
      </c>
      <c r="BP8" s="1">
        <v>7806</v>
      </c>
      <c r="BQ8" s="1">
        <v>6210</v>
      </c>
      <c r="BR8" s="1">
        <v>8280</v>
      </c>
      <c r="BS8">
        <v>59</v>
      </c>
      <c r="BT8">
        <v>70</v>
      </c>
      <c r="BU8">
        <v>62</v>
      </c>
      <c r="BV8">
        <v>60</v>
      </c>
      <c r="BW8">
        <v>45</v>
      </c>
      <c r="BX8" s="9">
        <v>60</v>
      </c>
      <c r="BY8">
        <v>43</v>
      </c>
      <c r="BZ8">
        <v>33</v>
      </c>
      <c r="CA8">
        <v>63</v>
      </c>
      <c r="CB8">
        <v>39</v>
      </c>
      <c r="CC8">
        <v>22</v>
      </c>
      <c r="CD8" s="9">
        <v>29.333333333333336</v>
      </c>
      <c r="CE8" s="2">
        <f t="shared" si="15"/>
        <v>6.1737257717157217</v>
      </c>
      <c r="CF8" s="2">
        <f t="shared" si="19"/>
        <v>4.4522396114409064</v>
      </c>
      <c r="CG8" s="2">
        <f t="shared" si="20"/>
        <v>7.0485567240993507</v>
      </c>
      <c r="CH8" s="2">
        <f t="shared" si="21"/>
        <v>4.9961568024596463</v>
      </c>
      <c r="CI8" s="2">
        <f t="shared" si="22"/>
        <v>3.5426731078904989</v>
      </c>
      <c r="CJ8">
        <v>0</v>
      </c>
      <c r="CK8">
        <v>0</v>
      </c>
      <c r="CL8">
        <v>0</v>
      </c>
      <c r="CM8">
        <v>0</v>
      </c>
      <c r="CN8">
        <v>0</v>
      </c>
      <c r="CO8" s="9">
        <v>0</v>
      </c>
      <c r="CP8" s="9">
        <v>0</v>
      </c>
      <c r="CQ8" s="9">
        <v>0</v>
      </c>
      <c r="CR8" s="9">
        <v>0</v>
      </c>
      <c r="CS8" s="9">
        <v>0</v>
      </c>
      <c r="CT8" s="9">
        <v>0</v>
      </c>
      <c r="CU8" s="9">
        <v>0</v>
      </c>
      <c r="CV8" s="2">
        <f t="shared" si="17"/>
        <v>0</v>
      </c>
      <c r="CW8" s="2">
        <f t="shared" si="17"/>
        <v>0</v>
      </c>
      <c r="CX8" s="2">
        <f t="shared" si="17"/>
        <v>0</v>
      </c>
      <c r="CY8" s="2">
        <f t="shared" si="17"/>
        <v>0</v>
      </c>
      <c r="CZ8" s="2">
        <f t="shared" si="17"/>
        <v>0</v>
      </c>
      <c r="DA8" s="1">
        <v>12000</v>
      </c>
      <c r="DB8" s="56">
        <f t="shared" ref="DB8:DB44" si="25">DA8/K8</f>
        <v>72.727272727272734</v>
      </c>
      <c r="DC8">
        <v>2014</v>
      </c>
      <c r="DD8">
        <v>2023</v>
      </c>
      <c r="DE8">
        <f>$DE$51-DD8</f>
        <v>0</v>
      </c>
    </row>
    <row r="9" spans="1:109" x14ac:dyDescent="0.45">
      <c r="A9" t="s">
        <v>109</v>
      </c>
      <c r="B9" t="s">
        <v>264</v>
      </c>
      <c r="C9" s="1">
        <v>215300</v>
      </c>
      <c r="D9" s="17" t="s">
        <v>152</v>
      </c>
      <c r="E9">
        <v>40.777507999999997</v>
      </c>
      <c r="F9">
        <v>72.352096000000003</v>
      </c>
      <c r="G9">
        <v>210</v>
      </c>
      <c r="H9">
        <v>210</v>
      </c>
      <c r="I9">
        <v>210</v>
      </c>
      <c r="J9">
        <v>210</v>
      </c>
      <c r="K9">
        <v>210</v>
      </c>
      <c r="L9" s="2">
        <f t="shared" si="24"/>
        <v>0.97538318625174181</v>
      </c>
      <c r="M9" s="1">
        <v>16338</v>
      </c>
      <c r="N9" s="1">
        <v>13956</v>
      </c>
      <c r="O9" s="1">
        <v>14515</v>
      </c>
      <c r="P9" s="1">
        <v>16753</v>
      </c>
      <c r="Q9" s="1">
        <v>11942</v>
      </c>
      <c r="R9" s="1">
        <v>15922.666666666668</v>
      </c>
      <c r="S9" s="1">
        <f>M9*4.75</f>
        <v>77605.5</v>
      </c>
      <c r="T9" s="1">
        <v>57902</v>
      </c>
      <c r="U9" s="1">
        <v>64676</v>
      </c>
      <c r="V9" s="1">
        <v>73560</v>
      </c>
      <c r="W9" s="1">
        <v>51400</v>
      </c>
      <c r="X9" s="1">
        <v>68533.333333333343</v>
      </c>
      <c r="Y9" s="18">
        <f t="shared" si="0"/>
        <v>4.75</v>
      </c>
      <c r="Z9" s="18">
        <f t="shared" si="1"/>
        <v>4.1488965319575808</v>
      </c>
      <c r="AA9" s="18">
        <f t="shared" si="2"/>
        <v>4.4558043403375818</v>
      </c>
      <c r="AB9" s="18">
        <f t="shared" si="3"/>
        <v>4.3908553691876078</v>
      </c>
      <c r="AC9" s="18">
        <f t="shared" si="4"/>
        <v>4.3041366605258755</v>
      </c>
      <c r="AD9" s="18">
        <f t="shared" si="5"/>
        <v>101.24657534246575</v>
      </c>
      <c r="AE9" s="18">
        <f t="shared" si="6"/>
        <v>75.540769732550544</v>
      </c>
      <c r="AF9" s="18">
        <f t="shared" si="7"/>
        <v>84.378343118069139</v>
      </c>
      <c r="AG9" s="18">
        <f t="shared" si="8"/>
        <v>95.968688845401175</v>
      </c>
      <c r="AH9" s="18">
        <f t="shared" si="9"/>
        <v>89.410741465536006</v>
      </c>
      <c r="AI9" s="1">
        <v>9374</v>
      </c>
      <c r="AJ9" s="1">
        <v>8588</v>
      </c>
      <c r="AK9" s="1">
        <v>8752</v>
      </c>
      <c r="AL9" s="1">
        <v>9568</v>
      </c>
      <c r="AM9" s="1">
        <v>7132</v>
      </c>
      <c r="AN9" s="1">
        <v>9509.3333333333339</v>
      </c>
      <c r="AO9" s="1">
        <v>9374</v>
      </c>
      <c r="AP9" s="1">
        <v>8588</v>
      </c>
      <c r="AQ9" s="1">
        <v>8752</v>
      </c>
      <c r="AR9" s="1">
        <v>9568</v>
      </c>
      <c r="AS9" s="1">
        <v>7132</v>
      </c>
      <c r="AT9" s="1">
        <v>9509.3333333333339</v>
      </c>
      <c r="AU9" s="1">
        <f t="shared" si="10"/>
        <v>1979</v>
      </c>
      <c r="AV9" s="1">
        <f t="shared" si="11"/>
        <v>1608</v>
      </c>
      <c r="AW9" s="1">
        <f t="shared" si="12"/>
        <v>1665</v>
      </c>
      <c r="AX9" s="1">
        <f t="shared" si="13"/>
        <v>1813</v>
      </c>
      <c r="AY9" s="1">
        <f t="shared" si="14"/>
        <v>1977.3333333333335</v>
      </c>
      <c r="AZ9" s="2">
        <v>0.21111585235758482</v>
      </c>
      <c r="BA9" s="2">
        <v>0.18723800652072659</v>
      </c>
      <c r="BB9" s="2">
        <v>0.19024223034734919</v>
      </c>
      <c r="BC9" s="2">
        <v>0.18948578595317725</v>
      </c>
      <c r="BD9" s="2">
        <v>0.20793606281547952</v>
      </c>
      <c r="BE9">
        <v>125</v>
      </c>
      <c r="BF9">
        <v>116</v>
      </c>
      <c r="BG9">
        <v>107</v>
      </c>
      <c r="BH9">
        <v>76</v>
      </c>
      <c r="BI9">
        <v>69</v>
      </c>
      <c r="BJ9" s="9">
        <v>92</v>
      </c>
      <c r="BK9" s="9">
        <f t="shared" si="18"/>
        <v>103.2</v>
      </c>
      <c r="BL9" s="2" cm="1">
        <f t="array" ref="BL9">BK9/(SUM(BM9:BP9+BR9))*1000</f>
        <v>1.3840087975753024</v>
      </c>
      <c r="BM9" s="1">
        <v>9349</v>
      </c>
      <c r="BN9" s="1">
        <v>8565</v>
      </c>
      <c r="BO9" s="1">
        <v>8729</v>
      </c>
      <c r="BP9" s="1">
        <v>9875</v>
      </c>
      <c r="BQ9" s="1">
        <v>7134</v>
      </c>
      <c r="BR9" s="1">
        <v>9512</v>
      </c>
      <c r="BS9">
        <v>0</v>
      </c>
      <c r="BT9">
        <v>0</v>
      </c>
      <c r="BU9">
        <v>0</v>
      </c>
      <c r="BV9">
        <v>0</v>
      </c>
      <c r="BW9">
        <v>0</v>
      </c>
      <c r="BX9" s="9">
        <v>0</v>
      </c>
      <c r="BY9">
        <v>81</v>
      </c>
      <c r="BZ9">
        <v>72</v>
      </c>
      <c r="CA9">
        <v>51</v>
      </c>
      <c r="CB9">
        <v>50</v>
      </c>
      <c r="CC9">
        <v>45</v>
      </c>
      <c r="CD9" s="9">
        <v>60</v>
      </c>
      <c r="CE9" s="2">
        <f t="shared" si="15"/>
        <v>8.6640282383142573</v>
      </c>
      <c r="CF9" s="2">
        <f t="shared" si="19"/>
        <v>8.4063047285464112</v>
      </c>
      <c r="CG9" s="2">
        <f t="shared" si="20"/>
        <v>5.8425936533394438</v>
      </c>
      <c r="CH9" s="2">
        <f t="shared" si="21"/>
        <v>5.0632911392405067</v>
      </c>
      <c r="CI9" s="2">
        <f t="shared" si="22"/>
        <v>6.3078216989066442</v>
      </c>
      <c r="CJ9">
        <v>0</v>
      </c>
      <c r="CK9">
        <v>0</v>
      </c>
      <c r="CL9">
        <v>0</v>
      </c>
      <c r="CM9">
        <v>0</v>
      </c>
      <c r="CN9">
        <v>0</v>
      </c>
      <c r="CO9" s="9">
        <v>0</v>
      </c>
      <c r="CP9" s="9">
        <v>0</v>
      </c>
      <c r="CQ9" s="9">
        <v>0</v>
      </c>
      <c r="CR9" s="9">
        <v>0</v>
      </c>
      <c r="CS9" s="9">
        <v>1</v>
      </c>
      <c r="CT9" s="9">
        <v>0</v>
      </c>
      <c r="CU9" s="9">
        <v>0</v>
      </c>
      <c r="CV9" s="2">
        <f t="shared" si="17"/>
        <v>0</v>
      </c>
      <c r="CW9" s="2">
        <f t="shared" si="17"/>
        <v>0</v>
      </c>
      <c r="CX9" s="2">
        <f t="shared" si="17"/>
        <v>0</v>
      </c>
      <c r="CY9" s="2">
        <f t="shared" si="17"/>
        <v>10.126582278481013</v>
      </c>
      <c r="CZ9" s="2">
        <f t="shared" si="17"/>
        <v>0</v>
      </c>
      <c r="DA9" s="1">
        <v>4095</v>
      </c>
      <c r="DB9" s="1">
        <f t="shared" si="25"/>
        <v>19.5</v>
      </c>
      <c r="DC9">
        <v>1991</v>
      </c>
      <c r="DD9">
        <v>2015</v>
      </c>
      <c r="DE9">
        <f>$DE$51-DD9</f>
        <v>8</v>
      </c>
    </row>
    <row r="10" spans="1:109" x14ac:dyDescent="0.45">
      <c r="A10" t="s">
        <v>109</v>
      </c>
      <c r="B10" t="s">
        <v>265</v>
      </c>
      <c r="C10" s="1">
        <v>250517</v>
      </c>
      <c r="D10" s="17" t="s">
        <v>150</v>
      </c>
      <c r="E10">
        <v>40.796174000000001</v>
      </c>
      <c r="F10">
        <v>72.374700000000004</v>
      </c>
      <c r="G10">
        <v>110</v>
      </c>
      <c r="H10">
        <v>110</v>
      </c>
      <c r="I10">
        <v>110</v>
      </c>
      <c r="J10">
        <v>110</v>
      </c>
      <c r="K10">
        <v>110</v>
      </c>
      <c r="L10" s="2">
        <f t="shared" si="24"/>
        <v>0.43909195783120503</v>
      </c>
      <c r="M10" s="1">
        <v>4517</v>
      </c>
      <c r="N10" s="1">
        <v>2589</v>
      </c>
      <c r="O10" s="1">
        <v>3491</v>
      </c>
      <c r="P10" s="1">
        <v>4322</v>
      </c>
      <c r="Q10" s="1">
        <v>3964</v>
      </c>
      <c r="R10" s="1">
        <v>5285.3333333333339</v>
      </c>
      <c r="S10" s="1">
        <v>17016</v>
      </c>
      <c r="T10" s="1">
        <v>9097</v>
      </c>
      <c r="U10" s="1">
        <v>13856</v>
      </c>
      <c r="V10" s="1">
        <v>15838</v>
      </c>
      <c r="W10" s="1">
        <v>15512</v>
      </c>
      <c r="X10" s="1">
        <f>R10*AC10</f>
        <v>38054.400000000009</v>
      </c>
      <c r="Y10" s="18">
        <f t="shared" si="0"/>
        <v>3.7671020588886428</v>
      </c>
      <c r="Z10" s="18">
        <f t="shared" si="1"/>
        <v>3.5137118578601778</v>
      </c>
      <c r="AA10" s="18">
        <f t="shared" si="2"/>
        <v>3.9690633056430822</v>
      </c>
      <c r="AB10" s="18">
        <f t="shared" si="3"/>
        <v>3.6645071726052754</v>
      </c>
      <c r="AC10" s="18">
        <v>7.2</v>
      </c>
      <c r="AD10" s="40">
        <f t="shared" si="5"/>
        <v>42.381070983810709</v>
      </c>
      <c r="AE10" s="41">
        <f t="shared" si="6"/>
        <v>22.657534246575342</v>
      </c>
      <c r="AF10" s="41">
        <f t="shared" si="7"/>
        <v>34.510585305105849</v>
      </c>
      <c r="AG10" s="41">
        <f t="shared" si="8"/>
        <v>39.447073474470734</v>
      </c>
      <c r="AH10" s="39">
        <f>X10/($K10*365)*100</f>
        <v>94.780572851805758</v>
      </c>
      <c r="AI10" s="1">
        <v>2660</v>
      </c>
      <c r="AJ10" s="1">
        <v>3245</v>
      </c>
      <c r="AK10" s="1">
        <v>3575</v>
      </c>
      <c r="AL10" s="1">
        <v>3400</v>
      </c>
      <c r="AM10" s="1">
        <v>2690</v>
      </c>
      <c r="AN10" s="1">
        <v>3586.666666666667</v>
      </c>
      <c r="AO10" s="1">
        <v>2642</v>
      </c>
      <c r="AP10" s="1">
        <v>3214</v>
      </c>
      <c r="AQ10" s="1">
        <v>3538</v>
      </c>
      <c r="AR10" s="1">
        <v>3392</v>
      </c>
      <c r="AS10" s="1">
        <v>2678</v>
      </c>
      <c r="AT10" s="1">
        <v>3570.6666666666665</v>
      </c>
      <c r="AU10" s="1">
        <f t="shared" si="10"/>
        <v>412.79333838001514</v>
      </c>
      <c r="AV10" s="1">
        <f t="shared" si="11"/>
        <v>466.45612943372743</v>
      </c>
      <c r="AW10" s="1">
        <f t="shared" si="12"/>
        <v>452.68513284341435</v>
      </c>
      <c r="AX10" s="1">
        <f t="shared" si="13"/>
        <v>463.08962264150938</v>
      </c>
      <c r="AY10" s="1">
        <f t="shared" si="14"/>
        <v>471.43639531989055</v>
      </c>
      <c r="AZ10" s="2">
        <v>0.15518546555639667</v>
      </c>
      <c r="BA10" s="2">
        <v>0.14374611076540136</v>
      </c>
      <c r="BB10" s="2">
        <v>0.12662521198417184</v>
      </c>
      <c r="BC10" s="2">
        <v>0.13620283018867924</v>
      </c>
      <c r="BD10" s="2">
        <v>0.13144137415982077</v>
      </c>
      <c r="BE10">
        <v>15</v>
      </c>
      <c r="BF10">
        <v>16</v>
      </c>
      <c r="BG10">
        <v>12</v>
      </c>
      <c r="BH10">
        <v>13</v>
      </c>
      <c r="BI10">
        <v>11</v>
      </c>
      <c r="BJ10" s="9">
        <v>14.666666666666668</v>
      </c>
      <c r="BK10" s="9">
        <f t="shared" si="18"/>
        <v>14.133333333333335</v>
      </c>
      <c r="BL10" s="2" cm="1">
        <f t="array" ref="BL10">BK10/(SUM(BM10:BP10+BR10))*1000</f>
        <v>0.52266311650210184</v>
      </c>
      <c r="BM10" s="1">
        <v>2638</v>
      </c>
      <c r="BN10" s="1">
        <v>3207</v>
      </c>
      <c r="BO10" s="1">
        <v>3536</v>
      </c>
      <c r="BP10" s="1">
        <v>3388</v>
      </c>
      <c r="BQ10" s="1">
        <v>2676</v>
      </c>
      <c r="BR10" s="1">
        <v>3568</v>
      </c>
      <c r="BS10">
        <v>36</v>
      </c>
      <c r="BT10">
        <v>45</v>
      </c>
      <c r="BU10">
        <v>43</v>
      </c>
      <c r="BV10">
        <v>47</v>
      </c>
      <c r="BW10">
        <v>27</v>
      </c>
      <c r="BX10" s="9">
        <v>36</v>
      </c>
      <c r="BY10">
        <v>10</v>
      </c>
      <c r="BZ10">
        <v>10</v>
      </c>
      <c r="CA10">
        <v>9</v>
      </c>
      <c r="CB10">
        <v>14</v>
      </c>
      <c r="CC10">
        <v>11</v>
      </c>
      <c r="CD10" s="9">
        <v>14.666666666666668</v>
      </c>
      <c r="CE10" s="2">
        <f t="shared" si="15"/>
        <v>3.7907505686125851</v>
      </c>
      <c r="CF10" s="2">
        <f t="shared" si="19"/>
        <v>3.1181789834736517</v>
      </c>
      <c r="CG10" s="2">
        <f t="shared" si="20"/>
        <v>2.5452488687782808</v>
      </c>
      <c r="CH10" s="2">
        <f t="shared" si="21"/>
        <v>4.1322314049586781</v>
      </c>
      <c r="CI10" s="2">
        <f t="shared" si="22"/>
        <v>4.1106128550074743</v>
      </c>
      <c r="CJ10">
        <v>32</v>
      </c>
      <c r="CK10">
        <v>42</v>
      </c>
      <c r="CL10">
        <v>38</v>
      </c>
      <c r="CM10">
        <v>48</v>
      </c>
      <c r="CN10">
        <v>17</v>
      </c>
      <c r="CO10" s="9">
        <v>22.666666666666664</v>
      </c>
      <c r="CP10" s="9">
        <v>0</v>
      </c>
      <c r="CQ10" s="9">
        <v>0</v>
      </c>
      <c r="CR10" s="9">
        <v>0</v>
      </c>
      <c r="CS10" s="9">
        <v>0</v>
      </c>
      <c r="CT10" s="9">
        <v>0</v>
      </c>
      <c r="CU10" s="9">
        <v>0</v>
      </c>
      <c r="CV10" s="2">
        <f t="shared" si="17"/>
        <v>0</v>
      </c>
      <c r="CW10" s="2">
        <f t="shared" si="17"/>
        <v>0</v>
      </c>
      <c r="CX10" s="2">
        <f t="shared" si="17"/>
        <v>0</v>
      </c>
      <c r="CY10" s="2">
        <f t="shared" si="17"/>
        <v>0</v>
      </c>
      <c r="CZ10" s="2">
        <f t="shared" si="17"/>
        <v>0</v>
      </c>
      <c r="DA10" s="7">
        <v>1225</v>
      </c>
      <c r="DB10" s="7">
        <f t="shared" si="25"/>
        <v>11.136363636363637</v>
      </c>
      <c r="DC10">
        <v>1983</v>
      </c>
      <c r="DD10">
        <v>2010</v>
      </c>
      <c r="DE10">
        <f>$DE$51-DD10</f>
        <v>13</v>
      </c>
    </row>
    <row r="11" spans="1:109" x14ac:dyDescent="0.45">
      <c r="A11" t="s">
        <v>109</v>
      </c>
      <c r="B11" t="s">
        <v>266</v>
      </c>
      <c r="C11" s="1">
        <v>89603</v>
      </c>
      <c r="D11" s="17" t="s">
        <v>153</v>
      </c>
      <c r="E11">
        <v>40.665227000000002</v>
      </c>
      <c r="F11">
        <v>72.240679</v>
      </c>
      <c r="G11">
        <v>95</v>
      </c>
      <c r="H11">
        <v>95</v>
      </c>
      <c r="I11">
        <v>95</v>
      </c>
      <c r="J11">
        <v>95</v>
      </c>
      <c r="K11">
        <v>95</v>
      </c>
      <c r="L11" s="2">
        <f t="shared" si="24"/>
        <v>1.0602323582915751</v>
      </c>
      <c r="M11" s="1">
        <v>6406</v>
      </c>
      <c r="N11" s="1">
        <v>7162</v>
      </c>
      <c r="O11" s="1">
        <v>6307</v>
      </c>
      <c r="P11" s="1">
        <v>6705</v>
      </c>
      <c r="Q11" s="1">
        <v>5391</v>
      </c>
      <c r="R11" s="1">
        <v>7188</v>
      </c>
      <c r="S11" s="1">
        <v>34499</v>
      </c>
      <c r="T11" s="1">
        <v>34490</v>
      </c>
      <c r="U11" s="1">
        <v>30745</v>
      </c>
      <c r="V11" s="1">
        <v>37308</v>
      </c>
      <c r="W11" s="1">
        <v>25610</v>
      </c>
      <c r="X11" s="1">
        <v>34146.666666666672</v>
      </c>
      <c r="Y11" s="18">
        <f t="shared" si="0"/>
        <v>5.3854199188261003</v>
      </c>
      <c r="Z11" s="18">
        <f t="shared" si="1"/>
        <v>4.8156939402401564</v>
      </c>
      <c r="AA11" s="18">
        <f t="shared" si="2"/>
        <v>4.8747423497700968</v>
      </c>
      <c r="AB11" s="18">
        <f t="shared" si="3"/>
        <v>5.5642058165548098</v>
      </c>
      <c r="AC11" s="18">
        <f t="shared" ref="AC11:AC21" si="26">X11/R11</f>
        <v>4.7505101094416631</v>
      </c>
      <c r="AD11" s="18">
        <f t="shared" si="5"/>
        <v>99.492429704397978</v>
      </c>
      <c r="AE11" s="18">
        <f t="shared" si="6"/>
        <v>99.466474405191065</v>
      </c>
      <c r="AF11" s="18">
        <f t="shared" si="7"/>
        <v>88.666186012977661</v>
      </c>
      <c r="AG11" s="18">
        <f t="shared" si="8"/>
        <v>107.59336697909157</v>
      </c>
      <c r="AH11" s="18">
        <f t="shared" ref="AH11:AH21" si="27">(X11/($K11*365))*100</f>
        <v>98.476327805815927</v>
      </c>
      <c r="AI11" s="1">
        <v>3556</v>
      </c>
      <c r="AJ11" s="1">
        <v>5088</v>
      </c>
      <c r="AK11" s="1">
        <v>4011</v>
      </c>
      <c r="AL11" s="1">
        <v>4179</v>
      </c>
      <c r="AM11" s="1">
        <v>3333</v>
      </c>
      <c r="AN11" s="1">
        <v>4444</v>
      </c>
      <c r="AO11" s="1">
        <v>3556</v>
      </c>
      <c r="AP11" s="1">
        <v>5088</v>
      </c>
      <c r="AQ11" s="1">
        <v>4011</v>
      </c>
      <c r="AR11" s="1">
        <v>4179</v>
      </c>
      <c r="AS11" s="1">
        <v>3333</v>
      </c>
      <c r="AT11" s="1">
        <v>4444</v>
      </c>
      <c r="AU11" s="1">
        <f t="shared" si="10"/>
        <v>192</v>
      </c>
      <c r="AV11" s="1">
        <f t="shared" si="11"/>
        <v>421</v>
      </c>
      <c r="AW11" s="1">
        <f t="shared" si="12"/>
        <v>369</v>
      </c>
      <c r="AX11" s="1">
        <f t="shared" si="13"/>
        <v>519</v>
      </c>
      <c r="AY11" s="1">
        <f t="shared" si="14"/>
        <v>549.33333333333337</v>
      </c>
      <c r="AZ11" s="2">
        <v>5.3993250843644543E-2</v>
      </c>
      <c r="BA11" s="2">
        <v>8.2743710691823902E-2</v>
      </c>
      <c r="BB11" s="2">
        <v>9.1997008227374721E-2</v>
      </c>
      <c r="BC11" s="2">
        <v>0.12419239052404882</v>
      </c>
      <c r="BD11" s="2">
        <v>0.12361236123612361</v>
      </c>
      <c r="BE11">
        <v>41</v>
      </c>
      <c r="BF11">
        <v>50</v>
      </c>
      <c r="BG11">
        <v>32</v>
      </c>
      <c r="BH11">
        <v>35</v>
      </c>
      <c r="BI11">
        <v>29</v>
      </c>
      <c r="BJ11" s="9">
        <v>38.666666666666671</v>
      </c>
      <c r="BK11" s="9">
        <f t="shared" si="18"/>
        <v>39.333333333333336</v>
      </c>
      <c r="BL11" s="2" cm="1">
        <f t="array" ref="BL11">BK11/(SUM(BM11:BP11+BR11))*1000</f>
        <v>1.1397442336668857</v>
      </c>
      <c r="BM11" s="1">
        <v>3529</v>
      </c>
      <c r="BN11" s="1">
        <v>5065</v>
      </c>
      <c r="BO11" s="1">
        <v>4011</v>
      </c>
      <c r="BP11" s="1">
        <v>4167</v>
      </c>
      <c r="BQ11" s="1">
        <v>3326</v>
      </c>
      <c r="BR11" s="1">
        <v>4434.6666666666661</v>
      </c>
      <c r="BS11">
        <v>22</v>
      </c>
      <c r="BT11">
        <v>22</v>
      </c>
      <c r="BU11">
        <v>37</v>
      </c>
      <c r="BV11">
        <v>27</v>
      </c>
      <c r="BW11">
        <v>27</v>
      </c>
      <c r="BX11" s="9">
        <v>36</v>
      </c>
      <c r="BY11">
        <v>55</v>
      </c>
      <c r="BZ11">
        <v>100</v>
      </c>
      <c r="CA11">
        <v>71</v>
      </c>
      <c r="CB11">
        <v>69</v>
      </c>
      <c r="CC11">
        <v>50</v>
      </c>
      <c r="CD11" s="9">
        <v>66.666666666666657</v>
      </c>
      <c r="CE11" s="2">
        <f t="shared" si="15"/>
        <v>15.585151601020119</v>
      </c>
      <c r="CF11" s="2">
        <f t="shared" si="19"/>
        <v>19.743336623889437</v>
      </c>
      <c r="CG11" s="2">
        <f t="shared" si="20"/>
        <v>17.701321366242833</v>
      </c>
      <c r="CH11" s="2">
        <f t="shared" si="21"/>
        <v>16.55867530597552</v>
      </c>
      <c r="CI11" s="2">
        <f t="shared" si="22"/>
        <v>15.033072760072159</v>
      </c>
      <c r="CJ11">
        <v>19</v>
      </c>
      <c r="CK11">
        <v>21</v>
      </c>
      <c r="CL11">
        <v>22</v>
      </c>
      <c r="CM11">
        <v>18</v>
      </c>
      <c r="CN11">
        <v>10</v>
      </c>
      <c r="CO11" s="9">
        <v>13.333333333333334</v>
      </c>
      <c r="CP11" s="9">
        <v>0</v>
      </c>
      <c r="CQ11" s="9">
        <v>0</v>
      </c>
      <c r="CR11" s="9">
        <v>0</v>
      </c>
      <c r="CS11" s="9">
        <v>0</v>
      </c>
      <c r="CT11" s="9">
        <v>0</v>
      </c>
      <c r="CU11" s="9">
        <v>0</v>
      </c>
      <c r="CV11" s="2">
        <f t="shared" si="17"/>
        <v>0</v>
      </c>
      <c r="CW11" s="2">
        <f t="shared" si="17"/>
        <v>0</v>
      </c>
      <c r="CX11" s="2">
        <f t="shared" si="17"/>
        <v>0</v>
      </c>
      <c r="CY11" s="2">
        <f t="shared" si="17"/>
        <v>0</v>
      </c>
      <c r="CZ11" s="2">
        <f t="shared" si="17"/>
        <v>0</v>
      </c>
      <c r="DA11" s="7">
        <v>1250</v>
      </c>
      <c r="DB11" s="7">
        <f t="shared" si="25"/>
        <v>13.157894736842104</v>
      </c>
      <c r="DC11">
        <v>1969</v>
      </c>
      <c r="DD11">
        <v>2017</v>
      </c>
      <c r="DE11">
        <f>$DE$51-DD11</f>
        <v>6</v>
      </c>
    </row>
    <row r="12" spans="1:109" x14ac:dyDescent="0.45">
      <c r="A12" t="s">
        <v>109</v>
      </c>
      <c r="B12" t="s">
        <v>267</v>
      </c>
      <c r="C12" s="1">
        <v>89603</v>
      </c>
      <c r="D12" s="17" t="s">
        <v>153</v>
      </c>
      <c r="E12">
        <v>40.643965999999999</v>
      </c>
      <c r="F12">
        <v>72.235426000000004</v>
      </c>
      <c r="G12">
        <v>90</v>
      </c>
      <c r="H12">
        <v>90</v>
      </c>
      <c r="I12">
        <v>90</v>
      </c>
      <c r="J12">
        <v>90</v>
      </c>
      <c r="K12">
        <v>90</v>
      </c>
      <c r="L12" s="2">
        <f t="shared" si="24"/>
        <v>1.0044306552235973</v>
      </c>
      <c r="M12" s="1">
        <v>5823</v>
      </c>
      <c r="N12" s="1">
        <v>3435</v>
      </c>
      <c r="O12" s="1">
        <v>5845</v>
      </c>
      <c r="P12" s="1">
        <v>5434</v>
      </c>
      <c r="Q12" s="1">
        <v>3913</v>
      </c>
      <c r="R12" s="1">
        <v>5217.333333333333</v>
      </c>
      <c r="S12" s="1">
        <v>32058</v>
      </c>
      <c r="T12" s="1">
        <v>19315</v>
      </c>
      <c r="U12" s="1">
        <v>32907</v>
      </c>
      <c r="V12" s="1">
        <v>29602</v>
      </c>
      <c r="W12" s="1">
        <v>22239</v>
      </c>
      <c r="X12" s="1">
        <v>29652</v>
      </c>
      <c r="Y12" s="18">
        <f t="shared" si="0"/>
        <v>5.5054095826893352</v>
      </c>
      <c r="Z12" s="18">
        <f t="shared" si="1"/>
        <v>5.6229985443959247</v>
      </c>
      <c r="AA12" s="18">
        <f t="shared" si="2"/>
        <v>5.6299401197604793</v>
      </c>
      <c r="AB12" s="18">
        <f t="shared" si="3"/>
        <v>5.4475524475524475</v>
      </c>
      <c r="AC12" s="18">
        <f t="shared" si="26"/>
        <v>5.6833631484794278</v>
      </c>
      <c r="AD12" s="18">
        <f t="shared" si="5"/>
        <v>97.589041095890423</v>
      </c>
      <c r="AE12" s="18">
        <f t="shared" si="6"/>
        <v>58.797564687975644</v>
      </c>
      <c r="AF12" s="18">
        <f t="shared" si="7"/>
        <v>100.17351598173516</v>
      </c>
      <c r="AG12" s="18">
        <f t="shared" si="8"/>
        <v>90.112633181126327</v>
      </c>
      <c r="AH12" s="18">
        <f t="shared" si="27"/>
        <v>90.264840182648399</v>
      </c>
      <c r="AI12" s="1">
        <v>3149</v>
      </c>
      <c r="AJ12" s="1">
        <v>2301</v>
      </c>
      <c r="AK12" s="1">
        <v>3902</v>
      </c>
      <c r="AL12" s="1">
        <v>3574</v>
      </c>
      <c r="AM12" s="1">
        <v>2459</v>
      </c>
      <c r="AN12" s="1">
        <v>3278.666666666667</v>
      </c>
      <c r="AO12" s="1">
        <v>3149</v>
      </c>
      <c r="AP12" s="1">
        <v>2301</v>
      </c>
      <c r="AQ12" s="1">
        <v>3902</v>
      </c>
      <c r="AR12" s="1">
        <v>3574</v>
      </c>
      <c r="AS12" s="1">
        <v>2459</v>
      </c>
      <c r="AT12" s="1">
        <v>3278.666666666667</v>
      </c>
      <c r="AU12" s="1">
        <f t="shared" si="10"/>
        <v>194</v>
      </c>
      <c r="AV12" s="1">
        <f t="shared" si="11"/>
        <v>139</v>
      </c>
      <c r="AW12" s="1">
        <f t="shared" si="12"/>
        <v>407</v>
      </c>
      <c r="AX12" s="1">
        <f t="shared" si="13"/>
        <v>433</v>
      </c>
      <c r="AY12" s="1">
        <f t="shared" si="14"/>
        <v>474.66666666666674</v>
      </c>
      <c r="AZ12" s="2">
        <v>6.1606859320419177E-2</v>
      </c>
      <c r="BA12" s="2">
        <v>6.0408518035636682E-2</v>
      </c>
      <c r="BB12" s="2">
        <v>0.10430548436699129</v>
      </c>
      <c r="BC12" s="2">
        <v>0.12115277000559597</v>
      </c>
      <c r="BD12" s="2">
        <v>0.14477429849532331</v>
      </c>
      <c r="BE12">
        <v>49</v>
      </c>
      <c r="BF12">
        <v>25</v>
      </c>
      <c r="BG12">
        <v>56</v>
      </c>
      <c r="BH12">
        <v>34</v>
      </c>
      <c r="BI12">
        <v>19</v>
      </c>
      <c r="BJ12" s="9">
        <v>25.333333333333336</v>
      </c>
      <c r="BK12" s="9">
        <f t="shared" si="18"/>
        <v>37.866666666666667</v>
      </c>
      <c r="BL12" s="2" cm="1">
        <f t="array" ref="BL12">BK12/(SUM(BM12:BP12+BR12))*1000</f>
        <v>1.6612801801670056</v>
      </c>
      <c r="BM12" s="1">
        <v>2912</v>
      </c>
      <c r="BN12" s="1">
        <v>2147</v>
      </c>
      <c r="BO12" s="1">
        <v>3452</v>
      </c>
      <c r="BP12" s="1">
        <v>3120</v>
      </c>
      <c r="BQ12" s="1">
        <v>2093</v>
      </c>
      <c r="BR12" s="1">
        <v>2790.6666666666665</v>
      </c>
      <c r="BS12">
        <v>65</v>
      </c>
      <c r="BT12">
        <v>29</v>
      </c>
      <c r="BU12">
        <v>90</v>
      </c>
      <c r="BV12">
        <v>73</v>
      </c>
      <c r="BW12">
        <v>23</v>
      </c>
      <c r="BX12" s="9">
        <v>30.666666666666664</v>
      </c>
      <c r="BY12">
        <v>49</v>
      </c>
      <c r="BZ12">
        <v>25</v>
      </c>
      <c r="CA12">
        <v>56</v>
      </c>
      <c r="CB12">
        <v>34</v>
      </c>
      <c r="CC12">
        <v>19</v>
      </c>
      <c r="CD12" s="9">
        <v>25.333333333333336</v>
      </c>
      <c r="CE12" s="2">
        <f t="shared" si="15"/>
        <v>16.826923076923077</v>
      </c>
      <c r="CF12" s="2">
        <f t="shared" si="19"/>
        <v>11.644154634373546</v>
      </c>
      <c r="CG12" s="2">
        <f t="shared" si="20"/>
        <v>16.222479721900346</v>
      </c>
      <c r="CH12" s="2">
        <f t="shared" si="21"/>
        <v>10.897435897435896</v>
      </c>
      <c r="CI12" s="2">
        <f t="shared" si="22"/>
        <v>9.0778786430960334</v>
      </c>
      <c r="CJ12">
        <v>27</v>
      </c>
      <c r="CK12">
        <v>18</v>
      </c>
      <c r="CL12">
        <v>41</v>
      </c>
      <c r="CM12">
        <v>35</v>
      </c>
      <c r="CN12">
        <v>19</v>
      </c>
      <c r="CO12" s="9">
        <v>25.333333333333336</v>
      </c>
      <c r="CP12" s="9">
        <v>1</v>
      </c>
      <c r="CQ12" s="9">
        <v>0</v>
      </c>
      <c r="CR12" s="9">
        <v>0</v>
      </c>
      <c r="CS12" s="9">
        <v>1</v>
      </c>
      <c r="CT12" s="9">
        <v>0</v>
      </c>
      <c r="CU12" s="9">
        <v>0</v>
      </c>
      <c r="CV12" s="2">
        <f t="shared" si="17"/>
        <v>34.340659340659343</v>
      </c>
      <c r="CW12" s="2">
        <f t="shared" si="17"/>
        <v>0</v>
      </c>
      <c r="CX12" s="2">
        <f t="shared" si="17"/>
        <v>0</v>
      </c>
      <c r="CY12" s="2">
        <f t="shared" si="17"/>
        <v>32.051282051282051</v>
      </c>
      <c r="CZ12" s="2">
        <f t="shared" si="17"/>
        <v>0</v>
      </c>
      <c r="DA12" s="7">
        <v>1282</v>
      </c>
      <c r="DB12" s="7">
        <f t="shared" si="25"/>
        <v>14.244444444444444</v>
      </c>
      <c r="DC12">
        <v>1969</v>
      </c>
      <c r="DD12">
        <v>2015</v>
      </c>
      <c r="DE12">
        <f>$DE$51-DD12</f>
        <v>8</v>
      </c>
    </row>
    <row r="13" spans="1:109" x14ac:dyDescent="0.45">
      <c r="A13" t="s">
        <v>109</v>
      </c>
      <c r="B13" t="s">
        <v>268</v>
      </c>
      <c r="C13" s="1">
        <v>192085</v>
      </c>
      <c r="D13" s="17" t="s">
        <v>150</v>
      </c>
      <c r="E13">
        <v>40.876744000000002</v>
      </c>
      <c r="F13">
        <v>71.979360999999997</v>
      </c>
      <c r="G13">
        <v>60</v>
      </c>
      <c r="H13">
        <v>60</v>
      </c>
      <c r="I13">
        <v>60</v>
      </c>
      <c r="J13">
        <v>60</v>
      </c>
      <c r="K13">
        <v>60</v>
      </c>
      <c r="L13" s="2">
        <f t="shared" si="24"/>
        <v>0.3123617148658146</v>
      </c>
      <c r="M13" s="1">
        <v>5563</v>
      </c>
      <c r="N13" s="1">
        <v>5500</v>
      </c>
      <c r="O13" s="1">
        <v>5712</v>
      </c>
      <c r="P13" s="1">
        <v>5885</v>
      </c>
      <c r="Q13" s="1">
        <v>4608</v>
      </c>
      <c r="R13" s="1">
        <v>6144</v>
      </c>
      <c r="S13" s="1">
        <v>26510</v>
      </c>
      <c r="T13" s="1">
        <v>24567</v>
      </c>
      <c r="U13" s="1">
        <v>24443</v>
      </c>
      <c r="V13" s="1">
        <v>24673</v>
      </c>
      <c r="W13" s="1">
        <v>4577</v>
      </c>
      <c r="X13" s="1">
        <v>25219</v>
      </c>
      <c r="Y13" s="18">
        <f t="shared" si="0"/>
        <v>4.7654143447779971</v>
      </c>
      <c r="Z13" s="18">
        <f t="shared" si="1"/>
        <v>4.4667272727272724</v>
      </c>
      <c r="AA13" s="18">
        <f t="shared" si="2"/>
        <v>4.2792366946778708</v>
      </c>
      <c r="AB13" s="18">
        <f t="shared" si="3"/>
        <v>4.1925233644859814</v>
      </c>
      <c r="AC13" s="18">
        <f t="shared" si="26"/>
        <v>4.104654947916667</v>
      </c>
      <c r="AD13" s="18">
        <f t="shared" si="5"/>
        <v>121.05022831050228</v>
      </c>
      <c r="AE13" s="18">
        <f t="shared" si="6"/>
        <v>112.17808219178083</v>
      </c>
      <c r="AF13" s="18">
        <f t="shared" si="7"/>
        <v>111.61187214611871</v>
      </c>
      <c r="AG13" s="18">
        <f t="shared" si="8"/>
        <v>112.66210045662099</v>
      </c>
      <c r="AH13" s="18">
        <f t="shared" si="27"/>
        <v>115.15525114155251</v>
      </c>
      <c r="AI13" s="1">
        <v>2159</v>
      </c>
      <c r="AJ13" s="1">
        <v>2678</v>
      </c>
      <c r="AK13" s="1">
        <v>2432</v>
      </c>
      <c r="AL13" s="1">
        <v>2466</v>
      </c>
      <c r="AM13" s="1">
        <v>2113</v>
      </c>
      <c r="AN13" s="1">
        <v>2817.333333333333</v>
      </c>
      <c r="AO13" s="1">
        <v>2159</v>
      </c>
      <c r="AP13" s="1">
        <v>2678</v>
      </c>
      <c r="AQ13" s="1">
        <v>2432</v>
      </c>
      <c r="AR13" s="1">
        <v>2466</v>
      </c>
      <c r="AS13" s="1">
        <v>2113</v>
      </c>
      <c r="AT13" s="1">
        <v>2817.333333333333</v>
      </c>
      <c r="AU13" s="1">
        <f t="shared" si="10"/>
        <v>334</v>
      </c>
      <c r="AV13" s="1">
        <f t="shared" si="11"/>
        <v>418</v>
      </c>
      <c r="AW13" s="1">
        <f t="shared" si="12"/>
        <v>461.99999999999994</v>
      </c>
      <c r="AX13" s="1">
        <f t="shared" si="13"/>
        <v>453</v>
      </c>
      <c r="AY13" s="1">
        <f t="shared" si="14"/>
        <v>572</v>
      </c>
      <c r="AZ13" s="2">
        <v>0.15470125057897174</v>
      </c>
      <c r="BA13" s="2">
        <v>0.15608663181478716</v>
      </c>
      <c r="BB13" s="2">
        <v>0.18996710526315788</v>
      </c>
      <c r="BC13" s="2">
        <v>0.18369829683698297</v>
      </c>
      <c r="BD13" s="2">
        <v>0.20302886890676763</v>
      </c>
      <c r="BE13">
        <v>26</v>
      </c>
      <c r="BF13">
        <v>34</v>
      </c>
      <c r="BG13">
        <v>22</v>
      </c>
      <c r="BH13">
        <v>20</v>
      </c>
      <c r="BI13">
        <v>23</v>
      </c>
      <c r="BJ13" s="9">
        <v>30.666666666666664</v>
      </c>
      <c r="BK13" s="9">
        <f t="shared" si="18"/>
        <v>26.533333333333331</v>
      </c>
      <c r="BL13" s="2" cm="1">
        <f t="array" ref="BL13">BK13/(SUM(BM13:BP13+BR13))*1000</f>
        <v>1.2683439825363694</v>
      </c>
      <c r="BM13" s="1">
        <v>2143</v>
      </c>
      <c r="BN13" s="1">
        <v>2660</v>
      </c>
      <c r="BO13" s="1">
        <v>2426</v>
      </c>
      <c r="BP13" s="1">
        <v>2464</v>
      </c>
      <c r="BQ13" s="1">
        <v>2105</v>
      </c>
      <c r="BR13" s="1">
        <v>2806.6666666666665</v>
      </c>
      <c r="BS13">
        <v>35</v>
      </c>
      <c r="BT13">
        <v>26</v>
      </c>
      <c r="BU13">
        <v>24</v>
      </c>
      <c r="BV13">
        <v>26</v>
      </c>
      <c r="BW13">
        <v>80</v>
      </c>
      <c r="BX13" s="9">
        <v>106.66666666666667</v>
      </c>
      <c r="BY13">
        <v>10</v>
      </c>
      <c r="BZ13">
        <v>9</v>
      </c>
      <c r="CA13">
        <v>4</v>
      </c>
      <c r="CB13">
        <v>8</v>
      </c>
      <c r="CC13">
        <v>4</v>
      </c>
      <c r="CD13" s="9">
        <v>5.333333333333333</v>
      </c>
      <c r="CE13" s="2">
        <f t="shared" si="15"/>
        <v>4.6663555762949134</v>
      </c>
      <c r="CF13" s="2">
        <f t="shared" si="19"/>
        <v>3.3834586466165413</v>
      </c>
      <c r="CG13" s="2">
        <f t="shared" si="20"/>
        <v>1.6488046166529267</v>
      </c>
      <c r="CH13" s="2">
        <f t="shared" si="21"/>
        <v>3.2467532467532472</v>
      </c>
      <c r="CI13" s="2">
        <f t="shared" si="22"/>
        <v>1.9002375296912113</v>
      </c>
      <c r="CJ13">
        <v>33</v>
      </c>
      <c r="CK13">
        <v>19</v>
      </c>
      <c r="CL13">
        <v>39</v>
      </c>
      <c r="CM13">
        <v>22</v>
      </c>
      <c r="CN13">
        <v>28</v>
      </c>
      <c r="CO13" s="9">
        <v>37.333333333333336</v>
      </c>
      <c r="CP13" s="9">
        <v>0</v>
      </c>
      <c r="CQ13" s="9">
        <v>0</v>
      </c>
      <c r="CR13" s="9">
        <v>0</v>
      </c>
      <c r="CS13" s="9">
        <v>0</v>
      </c>
      <c r="CT13" s="9">
        <v>0</v>
      </c>
      <c r="CU13" s="9">
        <v>0</v>
      </c>
      <c r="CV13" s="2">
        <f t="shared" si="17"/>
        <v>0</v>
      </c>
      <c r="CW13" s="2">
        <f t="shared" si="17"/>
        <v>0</v>
      </c>
      <c r="CX13" s="2">
        <f t="shared" si="17"/>
        <v>0</v>
      </c>
      <c r="CY13" s="2">
        <f t="shared" si="17"/>
        <v>0</v>
      </c>
      <c r="CZ13" s="2">
        <f t="shared" si="17"/>
        <v>0</v>
      </c>
      <c r="DA13" s="1">
        <v>1322.65</v>
      </c>
      <c r="DB13" s="1">
        <f t="shared" si="25"/>
        <v>22.044166666666669</v>
      </c>
      <c r="DC13">
        <v>1985</v>
      </c>
      <c r="DD13">
        <v>2023</v>
      </c>
      <c r="DE13">
        <f>$DE$51-DD13</f>
        <v>0</v>
      </c>
    </row>
    <row r="14" spans="1:109" x14ac:dyDescent="0.45">
      <c r="A14" t="s">
        <v>109</v>
      </c>
      <c r="B14" t="s">
        <v>269</v>
      </c>
      <c r="C14" s="1">
        <v>192085</v>
      </c>
      <c r="D14" s="17" t="s">
        <v>150</v>
      </c>
      <c r="E14">
        <v>40.902838000000003</v>
      </c>
      <c r="F14">
        <v>71.851865000000004</v>
      </c>
      <c r="G14">
        <v>50</v>
      </c>
      <c r="H14">
        <v>50</v>
      </c>
      <c r="I14">
        <v>50</v>
      </c>
      <c r="J14">
        <v>50</v>
      </c>
      <c r="K14">
        <v>50</v>
      </c>
      <c r="L14" s="2">
        <f t="shared" si="24"/>
        <v>0.26030142905484555</v>
      </c>
      <c r="M14" s="1">
        <v>3623</v>
      </c>
      <c r="N14" s="1">
        <v>4197</v>
      </c>
      <c r="O14" s="1">
        <v>4339</v>
      </c>
      <c r="P14" s="1">
        <v>3828</v>
      </c>
      <c r="Q14" s="1">
        <v>2619</v>
      </c>
      <c r="R14" s="1">
        <v>3492</v>
      </c>
      <c r="S14" s="1">
        <v>17128</v>
      </c>
      <c r="T14" s="1">
        <v>15653</v>
      </c>
      <c r="U14" s="1">
        <v>18070</v>
      </c>
      <c r="V14" s="1">
        <v>15105</v>
      </c>
      <c r="W14" s="1">
        <v>10660</v>
      </c>
      <c r="X14" s="1">
        <v>14213.333333333332</v>
      </c>
      <c r="Y14" s="18">
        <f t="shared" si="0"/>
        <v>4.7275738338393598</v>
      </c>
      <c r="Z14" s="18">
        <f t="shared" si="1"/>
        <v>3.7295687395758876</v>
      </c>
      <c r="AA14" s="18">
        <f t="shared" si="2"/>
        <v>4.164554044710763</v>
      </c>
      <c r="AB14" s="18">
        <f t="shared" si="3"/>
        <v>3.945924764890282</v>
      </c>
      <c r="AC14" s="18">
        <f t="shared" si="26"/>
        <v>4.0702558228331425</v>
      </c>
      <c r="AD14" s="18">
        <f t="shared" si="5"/>
        <v>93.852054794520541</v>
      </c>
      <c r="AE14" s="18">
        <f t="shared" si="6"/>
        <v>85.76986301369864</v>
      </c>
      <c r="AF14" s="18">
        <f t="shared" si="7"/>
        <v>99.013698630136986</v>
      </c>
      <c r="AG14" s="18">
        <f t="shared" si="8"/>
        <v>82.767123287671225</v>
      </c>
      <c r="AH14" s="18">
        <f t="shared" si="27"/>
        <v>77.881278538812779</v>
      </c>
      <c r="AI14" s="1">
        <v>1898</v>
      </c>
      <c r="AJ14" s="1">
        <v>1978</v>
      </c>
      <c r="AK14" s="1">
        <v>2322</v>
      </c>
      <c r="AL14" s="1">
        <v>2325</v>
      </c>
      <c r="AM14" s="1">
        <v>1345</v>
      </c>
      <c r="AN14" s="1">
        <v>1793.3333333333335</v>
      </c>
      <c r="AO14" s="1">
        <v>1898</v>
      </c>
      <c r="AP14" s="1">
        <v>1978</v>
      </c>
      <c r="AQ14" s="1">
        <v>2322</v>
      </c>
      <c r="AR14" s="1">
        <v>2325</v>
      </c>
      <c r="AS14" s="1">
        <v>1345</v>
      </c>
      <c r="AT14" s="1">
        <v>1793.3333333333335</v>
      </c>
      <c r="AU14" s="1">
        <f t="shared" si="10"/>
        <v>123.99999999999999</v>
      </c>
      <c r="AV14" s="1">
        <f t="shared" si="11"/>
        <v>114</v>
      </c>
      <c r="AW14" s="1">
        <f t="shared" si="12"/>
        <v>158</v>
      </c>
      <c r="AX14" s="1">
        <f t="shared" si="13"/>
        <v>332</v>
      </c>
      <c r="AY14" s="1">
        <f t="shared" si="14"/>
        <v>198.66666666666669</v>
      </c>
      <c r="AZ14" s="2">
        <v>6.5331928345626969E-2</v>
      </c>
      <c r="BA14" s="2">
        <v>5.7633973710819006E-2</v>
      </c>
      <c r="BB14" s="2">
        <v>6.8044788975021531E-2</v>
      </c>
      <c r="BC14" s="2">
        <v>0.14279569892473118</v>
      </c>
      <c r="BD14" s="2">
        <v>0.11078066914498141</v>
      </c>
      <c r="BE14">
        <v>17</v>
      </c>
      <c r="BF14">
        <v>27</v>
      </c>
      <c r="BG14">
        <v>21</v>
      </c>
      <c r="BH14">
        <v>26</v>
      </c>
      <c r="BI14">
        <v>13</v>
      </c>
      <c r="BJ14" s="9">
        <v>17.333333333333332</v>
      </c>
      <c r="BK14" s="9">
        <f t="shared" si="18"/>
        <v>21.666666666666664</v>
      </c>
      <c r="BL14" s="2" cm="1">
        <f t="array" ref="BL14">BK14/(SUM(BM14:BP14+BR14))*1000</f>
        <v>1.394610367318915</v>
      </c>
      <c r="BM14" s="1">
        <v>1881</v>
      </c>
      <c r="BN14" s="1">
        <v>1951</v>
      </c>
      <c r="BO14" s="1">
        <v>2301</v>
      </c>
      <c r="BP14" s="1">
        <v>2299</v>
      </c>
      <c r="BQ14" s="1">
        <v>1332</v>
      </c>
      <c r="BR14" s="1">
        <v>1776</v>
      </c>
      <c r="BS14">
        <v>54</v>
      </c>
      <c r="BT14">
        <v>26</v>
      </c>
      <c r="BU14">
        <v>51</v>
      </c>
      <c r="BV14">
        <v>42</v>
      </c>
      <c r="BW14">
        <v>28</v>
      </c>
      <c r="BX14" s="9">
        <v>37.333333333333336</v>
      </c>
      <c r="BY14" s="12">
        <v>0</v>
      </c>
      <c r="BZ14" s="12">
        <v>0</v>
      </c>
      <c r="CA14" s="12">
        <v>0</v>
      </c>
      <c r="CB14" s="12">
        <v>0</v>
      </c>
      <c r="CC14" s="12">
        <v>0</v>
      </c>
      <c r="CD14" s="44">
        <v>0</v>
      </c>
      <c r="CE14" s="4">
        <f t="shared" si="15"/>
        <v>0</v>
      </c>
      <c r="CF14" s="4">
        <f t="shared" si="19"/>
        <v>0</v>
      </c>
      <c r="CG14" s="4">
        <f t="shared" si="20"/>
        <v>0</v>
      </c>
      <c r="CH14" s="4">
        <f t="shared" si="21"/>
        <v>0</v>
      </c>
      <c r="CI14" s="4">
        <f t="shared" si="22"/>
        <v>0</v>
      </c>
      <c r="CJ14">
        <v>54</v>
      </c>
      <c r="CK14">
        <v>26</v>
      </c>
      <c r="CL14">
        <v>51</v>
      </c>
      <c r="CM14">
        <v>42</v>
      </c>
      <c r="CN14">
        <v>28</v>
      </c>
      <c r="CO14" s="9">
        <v>37.333333333333336</v>
      </c>
      <c r="CP14" s="9">
        <v>0</v>
      </c>
      <c r="CQ14" s="9">
        <v>0</v>
      </c>
      <c r="CR14" s="9">
        <v>0</v>
      </c>
      <c r="CS14" s="9">
        <v>0</v>
      </c>
      <c r="CT14" s="9">
        <v>0</v>
      </c>
      <c r="CU14" s="9">
        <v>0</v>
      </c>
      <c r="CV14" s="2">
        <f t="shared" si="17"/>
        <v>0</v>
      </c>
      <c r="CW14" s="2">
        <f t="shared" si="17"/>
        <v>0</v>
      </c>
      <c r="CX14" s="2">
        <f t="shared" si="17"/>
        <v>0</v>
      </c>
      <c r="CY14" s="2">
        <f t="shared" si="17"/>
        <v>0</v>
      </c>
      <c r="CZ14" s="2">
        <f t="shared" si="17"/>
        <v>0</v>
      </c>
      <c r="DA14" s="1">
        <v>1002</v>
      </c>
      <c r="DB14" s="1">
        <f t="shared" si="25"/>
        <v>20.04</v>
      </c>
      <c r="DC14">
        <v>1985</v>
      </c>
      <c r="DD14">
        <v>2023</v>
      </c>
      <c r="DE14">
        <f>$DE$51-DD14</f>
        <v>0</v>
      </c>
    </row>
    <row r="15" spans="1:109" x14ac:dyDescent="0.45">
      <c r="A15" t="s">
        <v>109</v>
      </c>
      <c r="B15" t="s">
        <v>270</v>
      </c>
      <c r="C15" s="1">
        <v>250333</v>
      </c>
      <c r="D15" s="17" t="s">
        <v>150</v>
      </c>
      <c r="E15">
        <v>40.893971000000001</v>
      </c>
      <c r="F15">
        <v>72.258866999999995</v>
      </c>
      <c r="G15">
        <v>135</v>
      </c>
      <c r="H15">
        <v>135</v>
      </c>
      <c r="I15">
        <v>135</v>
      </c>
      <c r="J15">
        <v>135</v>
      </c>
      <c r="K15">
        <v>135</v>
      </c>
      <c r="L15" s="2">
        <f t="shared" si="24"/>
        <v>0.53928167680649375</v>
      </c>
      <c r="M15" s="1">
        <v>10719</v>
      </c>
      <c r="N15" s="1">
        <v>10242</v>
      </c>
      <c r="O15" s="1">
        <v>11960</v>
      </c>
      <c r="P15" s="1">
        <v>11718</v>
      </c>
      <c r="Q15" s="1">
        <v>8898</v>
      </c>
      <c r="R15" s="1">
        <v>11864</v>
      </c>
      <c r="S15" s="1">
        <v>44004</v>
      </c>
      <c r="T15" s="1">
        <v>35336</v>
      </c>
      <c r="U15" s="1">
        <v>42272</v>
      </c>
      <c r="V15" s="1">
        <v>40911</v>
      </c>
      <c r="W15" s="1">
        <v>30540</v>
      </c>
      <c r="X15" s="1">
        <v>40720</v>
      </c>
      <c r="Y15" s="18">
        <f t="shared" si="0"/>
        <v>4.1052336971732437</v>
      </c>
      <c r="Z15" s="18">
        <f t="shared" si="1"/>
        <v>3.4501074008982622</v>
      </c>
      <c r="AA15" s="18">
        <f t="shared" si="2"/>
        <v>3.534448160535117</v>
      </c>
      <c r="AB15" s="18">
        <f t="shared" si="3"/>
        <v>3.491295442908346</v>
      </c>
      <c r="AC15" s="18">
        <f t="shared" si="26"/>
        <v>3.4322319622387054</v>
      </c>
      <c r="AD15" s="18">
        <f t="shared" si="5"/>
        <v>89.302891933028917</v>
      </c>
      <c r="AE15" s="18">
        <f t="shared" si="6"/>
        <v>71.711821410451549</v>
      </c>
      <c r="AF15" s="18">
        <f t="shared" si="7"/>
        <v>85.787924911212585</v>
      </c>
      <c r="AG15" s="18">
        <f t="shared" si="8"/>
        <v>83.025875190258745</v>
      </c>
      <c r="AH15" s="18">
        <f t="shared" si="27"/>
        <v>82.63825469304922</v>
      </c>
      <c r="AI15" s="1">
        <v>4569</v>
      </c>
      <c r="AJ15" s="1">
        <v>5292</v>
      </c>
      <c r="AK15" s="1">
        <v>5445</v>
      </c>
      <c r="AL15" s="1">
        <v>5181</v>
      </c>
      <c r="AM15" s="1">
        <v>3708</v>
      </c>
      <c r="AN15" s="1">
        <v>4944</v>
      </c>
      <c r="AO15" s="1">
        <v>4569</v>
      </c>
      <c r="AP15" s="1">
        <v>5292</v>
      </c>
      <c r="AQ15" s="1">
        <v>5514</v>
      </c>
      <c r="AR15" s="1">
        <v>5254</v>
      </c>
      <c r="AS15" s="1">
        <v>3748</v>
      </c>
      <c r="AT15" s="1">
        <v>4997.3333333333339</v>
      </c>
      <c r="AU15" s="1">
        <f t="shared" si="10"/>
        <v>729.00000000000011</v>
      </c>
      <c r="AV15" s="1">
        <f t="shared" si="11"/>
        <v>1068</v>
      </c>
      <c r="AW15" s="1">
        <f t="shared" si="12"/>
        <v>1282.7448313384114</v>
      </c>
      <c r="AX15" s="1">
        <f t="shared" si="13"/>
        <v>1429.8534449942899</v>
      </c>
      <c r="AY15" s="1">
        <f t="shared" si="14"/>
        <v>1181.9167556029881</v>
      </c>
      <c r="AZ15" s="2">
        <v>0.15955351280367697</v>
      </c>
      <c r="BA15" s="2">
        <v>0.20181405895691609</v>
      </c>
      <c r="BB15" s="2">
        <v>0.23558215451577802</v>
      </c>
      <c r="BC15" s="2">
        <v>0.27598020555767033</v>
      </c>
      <c r="BD15" s="2">
        <v>0.23906083244397011</v>
      </c>
      <c r="BE15">
        <v>58</v>
      </c>
      <c r="BF15">
        <v>79</v>
      </c>
      <c r="BG15">
        <v>69</v>
      </c>
      <c r="BH15">
        <v>73</v>
      </c>
      <c r="BI15">
        <v>40</v>
      </c>
      <c r="BJ15" s="9">
        <v>53.333333333333336</v>
      </c>
      <c r="BK15" s="9">
        <f t="shared" si="18"/>
        <v>66.466666666666669</v>
      </c>
      <c r="BL15" s="2" cm="1">
        <f t="array" ref="BL15">BK15/(SUM(BM15:BP15+BR15))*1000</f>
        <v>1.6564488527804084</v>
      </c>
      <c r="BM15" s="1">
        <v>4511</v>
      </c>
      <c r="BN15" s="1">
        <v>5213</v>
      </c>
      <c r="BO15" s="1">
        <v>5445</v>
      </c>
      <c r="BP15" s="1">
        <v>5181</v>
      </c>
      <c r="BQ15" s="1">
        <v>3708</v>
      </c>
      <c r="BR15" s="1">
        <v>4944</v>
      </c>
      <c r="BS15">
        <v>198</v>
      </c>
      <c r="BT15">
        <v>241</v>
      </c>
      <c r="BU15">
        <v>295</v>
      </c>
      <c r="BV15">
        <v>341</v>
      </c>
      <c r="BW15">
        <v>214</v>
      </c>
      <c r="BX15" s="9">
        <v>285.33333333333337</v>
      </c>
      <c r="BY15">
        <v>42</v>
      </c>
      <c r="BZ15">
        <v>79</v>
      </c>
      <c r="CA15">
        <v>69</v>
      </c>
      <c r="CB15">
        <v>73</v>
      </c>
      <c r="CC15">
        <v>29</v>
      </c>
      <c r="CD15" s="9">
        <v>38.666666666666671</v>
      </c>
      <c r="CE15" s="2">
        <f t="shared" si="15"/>
        <v>9.3105741520727108</v>
      </c>
      <c r="CF15" s="2">
        <f t="shared" si="19"/>
        <v>15.154421638212161</v>
      </c>
      <c r="CG15" s="2">
        <f t="shared" si="20"/>
        <v>12.672176308539946</v>
      </c>
      <c r="CH15" s="2">
        <f t="shared" si="21"/>
        <v>14.089944026249759</v>
      </c>
      <c r="CI15" s="2">
        <f t="shared" si="22"/>
        <v>7.8209277238403452</v>
      </c>
      <c r="CJ15">
        <v>556</v>
      </c>
      <c r="CK15">
        <v>625</v>
      </c>
      <c r="CL15">
        <v>948</v>
      </c>
      <c r="CM15">
        <v>882</v>
      </c>
      <c r="CN15">
        <v>723</v>
      </c>
      <c r="CO15" s="9">
        <v>964</v>
      </c>
      <c r="CP15" s="9">
        <v>2</v>
      </c>
      <c r="CQ15" s="9">
        <v>1</v>
      </c>
      <c r="CR15" s="9">
        <v>1</v>
      </c>
      <c r="CS15" s="9">
        <v>2</v>
      </c>
      <c r="CT15" s="9">
        <v>1</v>
      </c>
      <c r="CU15" s="9">
        <v>1.3333333333333333</v>
      </c>
      <c r="CV15" s="2">
        <f t="shared" si="17"/>
        <v>44.336067390822429</v>
      </c>
      <c r="CW15" s="2">
        <f t="shared" si="17"/>
        <v>19.182812200268561</v>
      </c>
      <c r="CX15" s="2">
        <f t="shared" si="17"/>
        <v>18.365472910927455</v>
      </c>
      <c r="CY15" s="2">
        <f t="shared" si="17"/>
        <v>38.602586373287011</v>
      </c>
      <c r="CZ15" s="2">
        <f t="shared" si="17"/>
        <v>26.968716289104638</v>
      </c>
      <c r="DA15" s="7">
        <v>2000</v>
      </c>
      <c r="DB15" s="7">
        <f t="shared" si="25"/>
        <v>14.814814814814815</v>
      </c>
      <c r="DC15">
        <v>1984</v>
      </c>
      <c r="DD15">
        <v>2023</v>
      </c>
      <c r="DE15">
        <f>$DE$51-DD15</f>
        <v>0</v>
      </c>
    </row>
    <row r="16" spans="1:109" x14ac:dyDescent="0.45">
      <c r="A16" t="s">
        <v>109</v>
      </c>
      <c r="B16" t="s">
        <v>271</v>
      </c>
      <c r="C16" s="1">
        <v>35997</v>
      </c>
      <c r="D16" s="17" t="s">
        <v>152</v>
      </c>
      <c r="E16">
        <v>40.728555999999998</v>
      </c>
      <c r="F16">
        <v>72.872355999999996</v>
      </c>
      <c r="G16">
        <v>60</v>
      </c>
      <c r="H16">
        <v>60</v>
      </c>
      <c r="I16">
        <v>60</v>
      </c>
      <c r="J16">
        <v>60</v>
      </c>
      <c r="K16">
        <v>60</v>
      </c>
      <c r="L16" s="2">
        <f t="shared" si="24"/>
        <v>1.6668055671305941</v>
      </c>
      <c r="M16" s="1">
        <v>1489</v>
      </c>
      <c r="N16" s="1">
        <v>1365</v>
      </c>
      <c r="O16" s="1">
        <v>1592</v>
      </c>
      <c r="P16" s="1">
        <v>1364</v>
      </c>
      <c r="Q16" s="1">
        <v>1135</v>
      </c>
      <c r="R16" s="1">
        <v>1513.3333333333335</v>
      </c>
      <c r="S16" s="1">
        <v>12492</v>
      </c>
      <c r="T16" s="1">
        <v>9120</v>
      </c>
      <c r="U16" s="1">
        <v>11150</v>
      </c>
      <c r="V16" s="1">
        <v>10017</v>
      </c>
      <c r="W16" s="1">
        <v>7821</v>
      </c>
      <c r="X16" s="1">
        <v>10597</v>
      </c>
      <c r="Y16" s="18">
        <f t="shared" si="0"/>
        <v>8.3895231699126924</v>
      </c>
      <c r="Z16" s="18">
        <f t="shared" si="1"/>
        <v>6.6813186813186816</v>
      </c>
      <c r="AA16" s="18">
        <f t="shared" si="2"/>
        <v>7.0037688442211055</v>
      </c>
      <c r="AB16" s="18">
        <f t="shared" si="3"/>
        <v>7.3438416422287389</v>
      </c>
      <c r="AC16" s="18">
        <f t="shared" si="26"/>
        <v>7.0024229074889863</v>
      </c>
      <c r="AD16" s="41">
        <f t="shared" si="5"/>
        <v>57.041095890410965</v>
      </c>
      <c r="AE16" s="41">
        <f t="shared" si="6"/>
        <v>41.643835616438359</v>
      </c>
      <c r="AF16" s="41">
        <f t="shared" si="7"/>
        <v>50.913242009132418</v>
      </c>
      <c r="AG16" s="41">
        <f t="shared" si="8"/>
        <v>45.739726027397261</v>
      </c>
      <c r="AH16" s="41">
        <f t="shared" si="27"/>
        <v>48.388127853881279</v>
      </c>
      <c r="AI16" s="1">
        <v>700</v>
      </c>
      <c r="AJ16" s="1">
        <v>656</v>
      </c>
      <c r="AK16" s="1">
        <v>717</v>
      </c>
      <c r="AL16" s="1">
        <v>572</v>
      </c>
      <c r="AM16" s="1">
        <v>545</v>
      </c>
      <c r="AN16" s="1">
        <v>726.66666666666674</v>
      </c>
      <c r="AO16" s="1">
        <v>700</v>
      </c>
      <c r="AP16" s="1">
        <v>656</v>
      </c>
      <c r="AQ16" s="1">
        <v>717</v>
      </c>
      <c r="AR16" s="1">
        <v>572</v>
      </c>
      <c r="AS16" s="1">
        <v>544</v>
      </c>
      <c r="AT16" s="1">
        <v>725.33333333333326</v>
      </c>
      <c r="AU16" s="1">
        <f t="shared" si="10"/>
        <v>0</v>
      </c>
      <c r="AV16" s="1">
        <f t="shared" si="11"/>
        <v>3</v>
      </c>
      <c r="AW16" s="1">
        <f t="shared" si="12"/>
        <v>1</v>
      </c>
      <c r="AX16" s="1">
        <f t="shared" si="13"/>
        <v>0</v>
      </c>
      <c r="AY16" s="1">
        <f t="shared" si="14"/>
        <v>2.6715686274509807</v>
      </c>
      <c r="AZ16" s="2">
        <v>0</v>
      </c>
      <c r="BA16" s="2">
        <v>4.5731707317073168E-3</v>
      </c>
      <c r="BB16" s="2">
        <v>1.3947001394700139E-3</v>
      </c>
      <c r="BC16" s="2">
        <v>0</v>
      </c>
      <c r="BD16" s="2">
        <v>3.6764705882352941E-3</v>
      </c>
      <c r="BE16">
        <v>0</v>
      </c>
      <c r="BF16">
        <v>0</v>
      </c>
      <c r="BG16">
        <v>1</v>
      </c>
      <c r="BH16">
        <v>1</v>
      </c>
      <c r="BI16">
        <v>3</v>
      </c>
      <c r="BJ16" s="9">
        <v>4</v>
      </c>
      <c r="BK16" s="9">
        <f t="shared" si="18"/>
        <v>1.2</v>
      </c>
      <c r="BL16" s="2" cm="1">
        <f t="array" ref="BL16">BK16/(SUM(BM16:BP16+BR16))*1000</f>
        <v>0.2168544063610626</v>
      </c>
      <c r="BM16" s="1">
        <v>700</v>
      </c>
      <c r="BN16" s="1">
        <v>656</v>
      </c>
      <c r="BO16" s="1">
        <v>716</v>
      </c>
      <c r="BP16" s="1">
        <v>571</v>
      </c>
      <c r="BQ16" s="1">
        <v>542</v>
      </c>
      <c r="BR16" s="1">
        <v>722.66666666666663</v>
      </c>
      <c r="BS16">
        <v>0</v>
      </c>
      <c r="BT16">
        <v>0</v>
      </c>
      <c r="BU16">
        <v>0</v>
      </c>
      <c r="BV16">
        <v>0</v>
      </c>
      <c r="BW16">
        <v>0</v>
      </c>
      <c r="BX16" s="44">
        <v>0</v>
      </c>
      <c r="BY16" s="12">
        <v>0</v>
      </c>
      <c r="BZ16" s="12">
        <v>0</v>
      </c>
      <c r="CA16" s="12">
        <v>0</v>
      </c>
      <c r="CB16" s="12">
        <v>0</v>
      </c>
      <c r="CC16" s="12">
        <v>0</v>
      </c>
      <c r="CD16" s="44">
        <v>0</v>
      </c>
      <c r="CE16" s="2">
        <f t="shared" si="15"/>
        <v>0</v>
      </c>
      <c r="CF16" s="2">
        <f t="shared" si="19"/>
        <v>0</v>
      </c>
      <c r="CG16" s="2">
        <f t="shared" si="20"/>
        <v>0</v>
      </c>
      <c r="CH16" s="2">
        <f t="shared" si="21"/>
        <v>0</v>
      </c>
      <c r="CI16" s="2">
        <f t="shared" si="22"/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 s="9">
        <v>0</v>
      </c>
      <c r="CP16" s="9">
        <v>0</v>
      </c>
      <c r="CQ16" s="9">
        <v>0</v>
      </c>
      <c r="CR16" s="9">
        <v>0</v>
      </c>
      <c r="CS16" s="9">
        <v>0</v>
      </c>
      <c r="CT16" s="9">
        <v>0</v>
      </c>
      <c r="CU16" s="9">
        <v>0</v>
      </c>
      <c r="CV16" s="2">
        <f t="shared" si="17"/>
        <v>0</v>
      </c>
      <c r="CW16" s="2">
        <f t="shared" si="17"/>
        <v>0</v>
      </c>
      <c r="CX16" s="2">
        <f t="shared" si="17"/>
        <v>0</v>
      </c>
      <c r="CY16" s="2">
        <f t="shared" si="17"/>
        <v>0</v>
      </c>
      <c r="CZ16" s="2">
        <f t="shared" si="17"/>
        <v>0</v>
      </c>
      <c r="DA16" s="7">
        <v>727.12</v>
      </c>
      <c r="DB16" s="7">
        <f t="shared" si="25"/>
        <v>12.118666666666666</v>
      </c>
      <c r="DC16">
        <v>1974</v>
      </c>
      <c r="DD16">
        <v>2011</v>
      </c>
      <c r="DE16">
        <f>$DE$51-DD16</f>
        <v>12</v>
      </c>
    </row>
    <row r="17" spans="1:109" x14ac:dyDescent="0.45">
      <c r="A17" t="s">
        <v>109</v>
      </c>
      <c r="B17" t="s">
        <v>272</v>
      </c>
      <c r="C17" s="1">
        <v>41049</v>
      </c>
      <c r="D17" s="17" t="s">
        <v>150</v>
      </c>
      <c r="E17">
        <v>40.799107999999997</v>
      </c>
      <c r="F17">
        <v>72.994478000000001</v>
      </c>
      <c r="G17">
        <v>55</v>
      </c>
      <c r="H17">
        <v>55</v>
      </c>
      <c r="I17">
        <v>55</v>
      </c>
      <c r="J17">
        <v>55</v>
      </c>
      <c r="K17">
        <v>55</v>
      </c>
      <c r="L17" s="2">
        <f t="shared" si="24"/>
        <v>1.339862116007698</v>
      </c>
      <c r="M17" s="1">
        <v>2053</v>
      </c>
      <c r="N17" s="1">
        <v>2049</v>
      </c>
      <c r="O17" s="1">
        <v>2043</v>
      </c>
      <c r="P17" s="1">
        <v>2457</v>
      </c>
      <c r="Q17" s="1">
        <v>1774</v>
      </c>
      <c r="R17" s="1">
        <v>2365.3333333333335</v>
      </c>
      <c r="S17" s="1">
        <v>9215</v>
      </c>
      <c r="T17" s="1">
        <v>9805</v>
      </c>
      <c r="U17" s="1">
        <v>10245</v>
      </c>
      <c r="V17" s="1">
        <v>10712</v>
      </c>
      <c r="W17" s="1">
        <v>9030</v>
      </c>
      <c r="X17" s="1">
        <v>12040</v>
      </c>
      <c r="Y17" s="18">
        <f t="shared" si="0"/>
        <v>4.4885533365806136</v>
      </c>
      <c r="Z17" s="18">
        <f t="shared" si="1"/>
        <v>4.7852611029770618</v>
      </c>
      <c r="AA17" s="18">
        <f t="shared" si="2"/>
        <v>5.0146842878120408</v>
      </c>
      <c r="AB17" s="18">
        <f t="shared" si="3"/>
        <v>4.35978835978836</v>
      </c>
      <c r="AC17" s="18">
        <f t="shared" si="26"/>
        <v>5.0901916572717019</v>
      </c>
      <c r="AD17" s="41">
        <f t="shared" si="5"/>
        <v>45.90286425902864</v>
      </c>
      <c r="AE17" s="41">
        <f t="shared" si="6"/>
        <v>48.841843088418429</v>
      </c>
      <c r="AF17" s="41">
        <f t="shared" si="7"/>
        <v>51.033623910336232</v>
      </c>
      <c r="AG17" s="41">
        <f t="shared" si="8"/>
        <v>53.359900373599004</v>
      </c>
      <c r="AH17" s="41">
        <f t="shared" si="27"/>
        <v>59.975093399750932</v>
      </c>
      <c r="AI17" s="1">
        <v>1006</v>
      </c>
      <c r="AJ17" s="1">
        <v>1035</v>
      </c>
      <c r="AK17" s="1">
        <v>1069</v>
      </c>
      <c r="AL17" s="1">
        <v>1145</v>
      </c>
      <c r="AM17" s="1">
        <v>780</v>
      </c>
      <c r="AN17" s="1">
        <v>1040</v>
      </c>
      <c r="AO17" s="1">
        <v>1006</v>
      </c>
      <c r="AP17" s="1">
        <v>1035</v>
      </c>
      <c r="AQ17" s="1">
        <v>1069</v>
      </c>
      <c r="AR17" s="1">
        <v>1145</v>
      </c>
      <c r="AS17" s="1">
        <v>780</v>
      </c>
      <c r="AT17" s="1">
        <v>1040</v>
      </c>
      <c r="AU17" s="1">
        <f t="shared" si="10"/>
        <v>149</v>
      </c>
      <c r="AV17" s="1">
        <f t="shared" si="11"/>
        <v>157</v>
      </c>
      <c r="AW17" s="1">
        <f t="shared" si="12"/>
        <v>182</v>
      </c>
      <c r="AX17" s="1">
        <f t="shared" si="13"/>
        <v>202</v>
      </c>
      <c r="AY17" s="1">
        <f t="shared" si="14"/>
        <v>142.66666666666669</v>
      </c>
      <c r="AZ17" s="2">
        <v>0.14811133200795229</v>
      </c>
      <c r="BA17" s="2">
        <v>0.15169082125603864</v>
      </c>
      <c r="BB17" s="2">
        <v>0.17025257249766138</v>
      </c>
      <c r="BC17" s="2">
        <v>0.17641921397379912</v>
      </c>
      <c r="BD17" s="2">
        <v>0.13717948717948719</v>
      </c>
      <c r="BE17">
        <v>15</v>
      </c>
      <c r="BF17">
        <v>10</v>
      </c>
      <c r="BG17">
        <v>4</v>
      </c>
      <c r="BH17">
        <v>8</v>
      </c>
      <c r="BI17">
        <v>4</v>
      </c>
      <c r="BJ17" s="9">
        <v>5.333333333333333</v>
      </c>
      <c r="BK17" s="9">
        <f t="shared" si="18"/>
        <v>8.4666666666666668</v>
      </c>
      <c r="BL17" s="2" cm="1">
        <f t="array" ref="BL17">BK17/(SUM(BM17:BP17+BR17))*1000</f>
        <v>1.0132843978138588</v>
      </c>
      <c r="BM17" s="1">
        <v>991</v>
      </c>
      <c r="BN17" s="1">
        <v>1025</v>
      </c>
      <c r="BO17" s="1">
        <v>1064</v>
      </c>
      <c r="BP17" s="1">
        <v>1137</v>
      </c>
      <c r="BQ17" s="1">
        <v>776</v>
      </c>
      <c r="BR17" s="1">
        <v>1034.6666666666667</v>
      </c>
      <c r="BS17">
        <v>4</v>
      </c>
      <c r="BT17">
        <v>9</v>
      </c>
      <c r="BU17">
        <v>8</v>
      </c>
      <c r="BV17">
        <v>11</v>
      </c>
      <c r="BW17">
        <v>6</v>
      </c>
      <c r="BX17" s="9">
        <v>8</v>
      </c>
      <c r="BY17">
        <v>1</v>
      </c>
      <c r="BZ17">
        <v>3</v>
      </c>
      <c r="CA17">
        <v>0</v>
      </c>
      <c r="CB17">
        <v>1</v>
      </c>
      <c r="CC17">
        <v>0</v>
      </c>
      <c r="CD17" s="9">
        <v>0</v>
      </c>
      <c r="CE17" s="2">
        <f t="shared" si="15"/>
        <v>1.0090817356205852</v>
      </c>
      <c r="CF17" s="2">
        <f t="shared" si="19"/>
        <v>2.9268292682926829</v>
      </c>
      <c r="CG17" s="2">
        <f t="shared" si="20"/>
        <v>0</v>
      </c>
      <c r="CH17" s="2">
        <f t="shared" si="21"/>
        <v>0.87950747581354449</v>
      </c>
      <c r="CI17" s="2">
        <f t="shared" si="22"/>
        <v>0</v>
      </c>
      <c r="CJ17">
        <v>15</v>
      </c>
      <c r="CK17">
        <v>32</v>
      </c>
      <c r="CL17">
        <v>21</v>
      </c>
      <c r="CM17">
        <v>26</v>
      </c>
      <c r="CN17">
        <v>17</v>
      </c>
      <c r="CO17" s="9">
        <v>22.666666666666664</v>
      </c>
      <c r="CP17" s="9">
        <v>0</v>
      </c>
      <c r="CQ17" s="9">
        <v>0</v>
      </c>
      <c r="CR17" s="9">
        <v>0</v>
      </c>
      <c r="CS17" s="9">
        <v>0</v>
      </c>
      <c r="CT17" s="9">
        <v>0</v>
      </c>
      <c r="CU17" s="9">
        <v>0</v>
      </c>
      <c r="CV17" s="2">
        <f t="shared" si="17"/>
        <v>0</v>
      </c>
      <c r="CW17" s="2">
        <f t="shared" si="17"/>
        <v>0</v>
      </c>
      <c r="CX17" s="2">
        <f t="shared" si="17"/>
        <v>0</v>
      </c>
      <c r="CY17" s="2">
        <f t="shared" si="17"/>
        <v>0</v>
      </c>
      <c r="CZ17" s="2">
        <f t="shared" si="17"/>
        <v>0</v>
      </c>
      <c r="DA17" s="1">
        <v>2482</v>
      </c>
      <c r="DB17" s="1">
        <f t="shared" si="25"/>
        <v>45.127272727272725</v>
      </c>
      <c r="DC17">
        <v>1976</v>
      </c>
      <c r="DD17">
        <v>2016</v>
      </c>
      <c r="DE17">
        <f>$DE$51-DD17</f>
        <v>7</v>
      </c>
    </row>
    <row r="18" spans="1:109" x14ac:dyDescent="0.45">
      <c r="A18" t="s">
        <v>109</v>
      </c>
      <c r="B18" t="s">
        <v>273</v>
      </c>
      <c r="C18" s="1">
        <v>117177</v>
      </c>
      <c r="D18" s="17" t="s">
        <v>150</v>
      </c>
      <c r="E18">
        <v>40.606580999999998</v>
      </c>
      <c r="F18">
        <v>72.648097000000007</v>
      </c>
      <c r="G18">
        <v>102</v>
      </c>
      <c r="H18">
        <v>102</v>
      </c>
      <c r="I18">
        <v>102</v>
      </c>
      <c r="J18">
        <v>102</v>
      </c>
      <c r="K18">
        <v>105</v>
      </c>
      <c r="L18" s="2">
        <f t="shared" si="24"/>
        <v>0.89608028879387591</v>
      </c>
      <c r="M18" s="1">
        <v>5042</v>
      </c>
      <c r="N18" s="1">
        <v>5584</v>
      </c>
      <c r="O18" s="1">
        <v>5722</v>
      </c>
      <c r="P18" s="1">
        <v>5771</v>
      </c>
      <c r="Q18" s="1">
        <v>5387</v>
      </c>
      <c r="R18" s="1">
        <v>7182.6666666666661</v>
      </c>
      <c r="S18" s="1">
        <v>21249</v>
      </c>
      <c r="T18" s="1">
        <v>19626</v>
      </c>
      <c r="U18" s="1">
        <v>22857</v>
      </c>
      <c r="V18" s="1">
        <v>24171</v>
      </c>
      <c r="W18" s="1">
        <v>18134</v>
      </c>
      <c r="X18" s="1">
        <v>24178.666666666668</v>
      </c>
      <c r="Y18" s="18">
        <f t="shared" si="0"/>
        <v>4.2143990479968263</v>
      </c>
      <c r="Z18" s="18">
        <f t="shared" si="1"/>
        <v>3.5146848137535818</v>
      </c>
      <c r="AA18" s="18">
        <f t="shared" si="2"/>
        <v>3.9945823138762671</v>
      </c>
      <c r="AB18" s="18">
        <f t="shared" si="3"/>
        <v>4.1883555709582394</v>
      </c>
      <c r="AC18" s="18">
        <f t="shared" si="26"/>
        <v>3.3662520883608691</v>
      </c>
      <c r="AD18" s="41">
        <f t="shared" si="5"/>
        <v>55.444227005870836</v>
      </c>
      <c r="AE18" s="41">
        <f t="shared" si="6"/>
        <v>51.209393346379649</v>
      </c>
      <c r="AF18" s="41">
        <f t="shared" si="7"/>
        <v>59.639921722113499</v>
      </c>
      <c r="AG18" s="41">
        <f t="shared" si="8"/>
        <v>63.068493150684937</v>
      </c>
      <c r="AH18" s="41">
        <f t="shared" si="27"/>
        <v>63.088497499456409</v>
      </c>
      <c r="AI18" s="1">
        <v>2558</v>
      </c>
      <c r="AJ18" s="1">
        <v>2653</v>
      </c>
      <c r="AK18" s="1">
        <v>2763</v>
      </c>
      <c r="AL18" s="1">
        <v>3021</v>
      </c>
      <c r="AM18" s="1">
        <v>2370</v>
      </c>
      <c r="AN18" s="1">
        <v>3160</v>
      </c>
      <c r="AO18" s="1">
        <v>2544</v>
      </c>
      <c r="AP18" s="1">
        <v>2649</v>
      </c>
      <c r="AQ18" s="1">
        <v>2757</v>
      </c>
      <c r="AR18" s="1">
        <v>3016</v>
      </c>
      <c r="AS18" s="1">
        <v>2361</v>
      </c>
      <c r="AT18" s="1">
        <v>3148</v>
      </c>
      <c r="AU18" s="1">
        <f t="shared" si="10"/>
        <v>464.54245283018867</v>
      </c>
      <c r="AV18" s="1">
        <f t="shared" si="11"/>
        <v>487.73537183842961</v>
      </c>
      <c r="AW18" s="1">
        <f t="shared" si="12"/>
        <v>495.07508161044615</v>
      </c>
      <c r="AX18" s="1">
        <f t="shared" si="13"/>
        <v>486.8057029177719</v>
      </c>
      <c r="AY18" s="1">
        <f t="shared" si="14"/>
        <v>612.9944938585345</v>
      </c>
      <c r="AZ18" s="2">
        <v>0.18160377358490565</v>
      </c>
      <c r="BA18" s="2">
        <v>0.18384295960739902</v>
      </c>
      <c r="BB18" s="2">
        <v>0.17918026840768952</v>
      </c>
      <c r="BC18" s="2">
        <v>0.16114058355437666</v>
      </c>
      <c r="BD18" s="2">
        <v>0.19398559932232104</v>
      </c>
      <c r="BE18">
        <v>22</v>
      </c>
      <c r="BF18">
        <v>17</v>
      </c>
      <c r="BG18">
        <v>11</v>
      </c>
      <c r="BH18">
        <v>19</v>
      </c>
      <c r="BI18">
        <v>15</v>
      </c>
      <c r="BJ18" s="9">
        <v>20</v>
      </c>
      <c r="BK18" s="9">
        <f t="shared" si="18"/>
        <v>17.8</v>
      </c>
      <c r="BL18" s="2" cm="1">
        <f t="array" ref="BL18">BK18/(SUM(BM18:BP18+BR18))*1000</f>
        <v>0.7578337874659401</v>
      </c>
      <c r="BM18" s="1">
        <v>2531</v>
      </c>
      <c r="BN18" s="1">
        <v>2636</v>
      </c>
      <c r="BO18" s="1">
        <v>2759</v>
      </c>
      <c r="BP18" s="1">
        <v>3002</v>
      </c>
      <c r="BQ18" s="1">
        <v>2355</v>
      </c>
      <c r="BR18" s="1">
        <v>3140</v>
      </c>
      <c r="BS18">
        <v>32</v>
      </c>
      <c r="BT18">
        <v>25</v>
      </c>
      <c r="BU18">
        <v>18</v>
      </c>
      <c r="BV18">
        <v>27</v>
      </c>
      <c r="BW18">
        <v>52</v>
      </c>
      <c r="BX18" s="9">
        <v>69.333333333333329</v>
      </c>
      <c r="BY18">
        <v>8</v>
      </c>
      <c r="BZ18">
        <v>13</v>
      </c>
      <c r="CA18">
        <v>9</v>
      </c>
      <c r="CB18">
        <v>14</v>
      </c>
      <c r="CC18">
        <v>11</v>
      </c>
      <c r="CD18" s="9">
        <v>14.666666666666668</v>
      </c>
      <c r="CE18" s="2">
        <f t="shared" si="15"/>
        <v>3.1608060055314104</v>
      </c>
      <c r="CF18" s="2">
        <f t="shared" si="19"/>
        <v>4.9317147192716231</v>
      </c>
      <c r="CG18" s="2">
        <f t="shared" si="20"/>
        <v>3.2620514679231603</v>
      </c>
      <c r="CH18" s="2">
        <f t="shared" si="21"/>
        <v>4.6635576282478342</v>
      </c>
      <c r="CI18" s="2">
        <f t="shared" si="22"/>
        <v>4.6709129511677281</v>
      </c>
      <c r="CJ18">
        <v>24</v>
      </c>
      <c r="CK18">
        <v>22</v>
      </c>
      <c r="CL18">
        <v>24</v>
      </c>
      <c r="CM18">
        <v>23</v>
      </c>
      <c r="CN18">
        <v>15</v>
      </c>
      <c r="CO18" s="9">
        <v>20</v>
      </c>
      <c r="CP18" s="9">
        <v>1</v>
      </c>
      <c r="CQ18" s="9">
        <v>1</v>
      </c>
      <c r="CR18" s="9">
        <v>0</v>
      </c>
      <c r="CS18" s="9">
        <v>1</v>
      </c>
      <c r="CT18" s="9">
        <v>1</v>
      </c>
      <c r="CU18" s="9">
        <v>1.3333333333333333</v>
      </c>
      <c r="CV18" s="2">
        <f t="shared" si="17"/>
        <v>39.51007506914263</v>
      </c>
      <c r="CW18" s="2">
        <f t="shared" si="17"/>
        <v>37.936267071320181</v>
      </c>
      <c r="CX18" s="2">
        <f t="shared" si="17"/>
        <v>0</v>
      </c>
      <c r="CY18" s="2">
        <f t="shared" si="17"/>
        <v>33.311125916055964</v>
      </c>
      <c r="CZ18" s="2">
        <f t="shared" si="17"/>
        <v>42.462845010615716</v>
      </c>
      <c r="DA18" s="1">
        <v>50.78</v>
      </c>
      <c r="DB18" s="1">
        <f t="shared" si="25"/>
        <v>0.48361904761904762</v>
      </c>
      <c r="DC18">
        <v>2021</v>
      </c>
      <c r="DD18" s="66">
        <v>0</v>
      </c>
    </row>
    <row r="19" spans="1:109" x14ac:dyDescent="0.45">
      <c r="A19" t="s">
        <v>109</v>
      </c>
      <c r="B19" t="s">
        <v>304</v>
      </c>
      <c r="C19" s="1">
        <v>166636</v>
      </c>
      <c r="D19" s="17" t="s">
        <v>150</v>
      </c>
      <c r="K19">
        <v>85</v>
      </c>
      <c r="L19" s="2">
        <f t="shared" si="24"/>
        <v>0.51009385726973755</v>
      </c>
      <c r="M19" s="1">
        <v>4713</v>
      </c>
      <c r="N19" s="1">
        <v>4263</v>
      </c>
      <c r="O19" s="1">
        <v>3821</v>
      </c>
      <c r="P19" s="1">
        <v>4264</v>
      </c>
      <c r="Q19" s="1"/>
      <c r="R19" s="1">
        <v>5276</v>
      </c>
      <c r="S19" s="1">
        <v>31156</v>
      </c>
      <c r="T19" s="1">
        <v>32978</v>
      </c>
      <c r="U19" s="1">
        <v>29861</v>
      </c>
      <c r="V19" s="1">
        <v>27240</v>
      </c>
      <c r="W19" s="1">
        <v>20222</v>
      </c>
      <c r="X19" s="1">
        <f>W19/9*12</f>
        <v>26962.666666666664</v>
      </c>
      <c r="Y19" s="18">
        <f t="shared" si="0"/>
        <v>6.6106513897729684</v>
      </c>
      <c r="Z19" s="18">
        <f>T19/N19</f>
        <v>7.7358667604973022</v>
      </c>
      <c r="AA19" s="18">
        <f t="shared" si="2"/>
        <v>7.8149699031667099</v>
      </c>
      <c r="AB19" s="18">
        <f t="shared" si="3"/>
        <v>6.3883677298311445</v>
      </c>
      <c r="AC19" s="18">
        <f t="shared" si="26"/>
        <v>5.1104371998989127</v>
      </c>
      <c r="AD19" s="41">
        <f t="shared" si="5"/>
        <v>100.42224012892828</v>
      </c>
      <c r="AE19" s="41">
        <f t="shared" si="6"/>
        <v>106.29492344883158</v>
      </c>
      <c r="AF19" s="41">
        <f t="shared" si="7"/>
        <v>96.248186946011288</v>
      </c>
      <c r="AG19" s="41">
        <f t="shared" si="8"/>
        <v>87.800161160354548</v>
      </c>
      <c r="AH19" s="41">
        <f t="shared" si="27"/>
        <v>86.906258393768454</v>
      </c>
      <c r="AI19" s="1">
        <v>2825</v>
      </c>
      <c r="AJ19" s="1">
        <v>2999</v>
      </c>
      <c r="AK19" s="1">
        <v>1640</v>
      </c>
      <c r="AL19" s="1">
        <v>2718</v>
      </c>
      <c r="AM19" s="1"/>
      <c r="AN19" s="1">
        <v>2816</v>
      </c>
      <c r="AO19" s="1"/>
      <c r="AP19" s="1"/>
      <c r="AQ19" s="1"/>
      <c r="AR19" s="1"/>
      <c r="AT19" s="1"/>
      <c r="AU19" s="1">
        <f t="shared" ref="AU19:AX20" si="28">AI19*AZ19</f>
        <v>550</v>
      </c>
      <c r="AV19" s="1">
        <f t="shared" si="28"/>
        <v>626.79099999999994</v>
      </c>
      <c r="AW19" s="1">
        <f t="shared" si="28"/>
        <v>438</v>
      </c>
      <c r="AX19" s="1">
        <f t="shared" si="28"/>
        <v>583</v>
      </c>
      <c r="AY19" s="1">
        <f>AN19*BD19</f>
        <v>667.61498340445712</v>
      </c>
      <c r="AZ19" s="2">
        <v>0.19469026548672566</v>
      </c>
      <c r="BA19" s="2">
        <v>0.20899999999999999</v>
      </c>
      <c r="BB19" s="2">
        <v>0.26707317073170733</v>
      </c>
      <c r="BC19" s="2">
        <v>0.21449595290654894</v>
      </c>
      <c r="BD19" s="2">
        <v>0.23707918444760551</v>
      </c>
      <c r="BE19" s="44">
        <v>0</v>
      </c>
      <c r="BF19" s="44">
        <v>0</v>
      </c>
      <c r="BG19" s="44">
        <v>0</v>
      </c>
      <c r="BH19" s="44">
        <v>0</v>
      </c>
      <c r="BI19" s="12"/>
      <c r="BJ19" s="44">
        <v>0</v>
      </c>
      <c r="BK19" s="44">
        <f t="shared" si="18"/>
        <v>0</v>
      </c>
      <c r="BL19" s="4">
        <v>0</v>
      </c>
      <c r="BM19" s="1">
        <v>2822</v>
      </c>
      <c r="BN19" s="1">
        <v>2953</v>
      </c>
      <c r="BO19" s="1">
        <v>1644</v>
      </c>
      <c r="BP19" s="1">
        <v>2750</v>
      </c>
      <c r="BQ19" s="1"/>
      <c r="BR19" s="1">
        <v>2832</v>
      </c>
      <c r="BS19">
        <v>21</v>
      </c>
      <c r="BT19">
        <v>20</v>
      </c>
      <c r="BU19">
        <v>24</v>
      </c>
      <c r="BV19">
        <v>21</v>
      </c>
      <c r="BX19" s="9">
        <v>28</v>
      </c>
      <c r="BY19" s="1">
        <v>7</v>
      </c>
      <c r="BZ19" s="1">
        <v>9</v>
      </c>
      <c r="CA19" s="1">
        <v>13</v>
      </c>
      <c r="CB19" s="1">
        <v>7</v>
      </c>
      <c r="CD19" s="9">
        <v>13</v>
      </c>
      <c r="CE19" s="2">
        <f t="shared" si="15"/>
        <v>2.4805102763997167</v>
      </c>
      <c r="CF19" s="2">
        <f t="shared" si="19"/>
        <v>3.0477480528276328</v>
      </c>
      <c r="CG19" s="2">
        <f t="shared" si="20"/>
        <v>7.9075425790754261</v>
      </c>
      <c r="CH19" s="2">
        <f t="shared" si="21"/>
        <v>2.5454545454545454</v>
      </c>
      <c r="CI19" s="2">
        <f>CD19/BR19*1000</f>
        <v>4.5903954802259888</v>
      </c>
      <c r="CJ19">
        <v>8</v>
      </c>
      <c r="CK19">
        <v>8</v>
      </c>
      <c r="CL19">
        <v>10</v>
      </c>
      <c r="CM19">
        <v>14</v>
      </c>
      <c r="CO19" s="9">
        <v>16</v>
      </c>
      <c r="CP19" s="9">
        <v>0</v>
      </c>
      <c r="CQ19" s="9">
        <v>0</v>
      </c>
      <c r="CR19" s="9">
        <v>0</v>
      </c>
      <c r="CS19" s="9">
        <v>0</v>
      </c>
      <c r="CT19" s="9"/>
      <c r="CU19" s="9">
        <v>0</v>
      </c>
      <c r="CV19" s="2">
        <f t="shared" si="17"/>
        <v>0</v>
      </c>
      <c r="CW19" s="2">
        <f t="shared" si="17"/>
        <v>0</v>
      </c>
      <c r="CX19" s="2">
        <f t="shared" si="17"/>
        <v>0</v>
      </c>
      <c r="CY19" s="2">
        <f t="shared" si="17"/>
        <v>0</v>
      </c>
      <c r="CZ19" s="2">
        <f>(CU19/BR19)*100000</f>
        <v>0</v>
      </c>
      <c r="DA19" s="1">
        <v>1842</v>
      </c>
      <c r="DB19" s="1">
        <f t="shared" si="25"/>
        <v>21.670588235294119</v>
      </c>
      <c r="DC19">
        <v>2012</v>
      </c>
      <c r="DD19" s="66">
        <v>2023</v>
      </c>
      <c r="DE19">
        <f>$DE$51-DD19</f>
        <v>0</v>
      </c>
    </row>
    <row r="20" spans="1:109" x14ac:dyDescent="0.45">
      <c r="A20" t="s">
        <v>109</v>
      </c>
      <c r="B20" t="s">
        <v>305</v>
      </c>
      <c r="C20" s="1">
        <v>166066</v>
      </c>
      <c r="D20" s="17" t="s">
        <v>150</v>
      </c>
      <c r="K20">
        <v>80</v>
      </c>
      <c r="L20" s="2">
        <f t="shared" si="24"/>
        <v>0.48173617718256595</v>
      </c>
      <c r="M20" s="1">
        <v>6317</v>
      </c>
      <c r="N20" s="1">
        <v>6779</v>
      </c>
      <c r="O20" s="1">
        <v>7319</v>
      </c>
      <c r="P20" s="1">
        <v>6893</v>
      </c>
      <c r="Q20" s="1"/>
      <c r="R20" s="1">
        <v>8925</v>
      </c>
      <c r="S20" s="1">
        <v>26760</v>
      </c>
      <c r="T20" s="1">
        <v>25097</v>
      </c>
      <c r="U20" s="1">
        <v>29285</v>
      </c>
      <c r="V20" s="1">
        <v>27643</v>
      </c>
      <c r="W20" s="1">
        <v>20488</v>
      </c>
      <c r="X20" s="1">
        <f>W20/9*12</f>
        <v>27317.333333333332</v>
      </c>
      <c r="Y20" s="18">
        <f t="shared" si="0"/>
        <v>4.2361880639544092</v>
      </c>
      <c r="Z20" s="18">
        <f t="shared" si="1"/>
        <v>3.7021684614249888</v>
      </c>
      <c r="AA20" s="18">
        <f t="shared" si="2"/>
        <v>4.0012296761852708</v>
      </c>
      <c r="AB20" s="18">
        <f t="shared" si="3"/>
        <v>4.0103003046568979</v>
      </c>
      <c r="AC20" s="18">
        <f t="shared" si="26"/>
        <v>3.0607656395891687</v>
      </c>
      <c r="AD20" s="41">
        <f t="shared" si="5"/>
        <v>91.643835616438352</v>
      </c>
      <c r="AE20" s="41">
        <f t="shared" si="6"/>
        <v>85.94863013698631</v>
      </c>
      <c r="AF20" s="41">
        <f t="shared" si="7"/>
        <v>100.29109589041096</v>
      </c>
      <c r="AG20" s="41">
        <f t="shared" si="8"/>
        <v>94.667808219178085</v>
      </c>
      <c r="AH20" s="41">
        <f t="shared" si="27"/>
        <v>93.552511415525103</v>
      </c>
      <c r="AI20" s="1">
        <v>3325</v>
      </c>
      <c r="AJ20" s="1">
        <v>3976</v>
      </c>
      <c r="AK20" s="1">
        <v>4150</v>
      </c>
      <c r="AL20" s="1">
        <v>3960</v>
      </c>
      <c r="AM20" s="1"/>
      <c r="AN20" s="1">
        <v>5160</v>
      </c>
      <c r="AO20" s="1"/>
      <c r="AP20" s="1"/>
      <c r="AQ20" s="1"/>
      <c r="AR20" s="1"/>
      <c r="AT20" s="1"/>
      <c r="AU20" s="1">
        <f t="shared" si="28"/>
        <v>511.99999999999989</v>
      </c>
      <c r="AV20" s="1">
        <f t="shared" si="28"/>
        <v>784</v>
      </c>
      <c r="AW20" s="1">
        <f t="shared" si="28"/>
        <v>702</v>
      </c>
      <c r="AX20" s="1">
        <f t="shared" si="28"/>
        <v>797</v>
      </c>
      <c r="AY20" s="1">
        <f>AN20*BD20</f>
        <v>936.00000000000011</v>
      </c>
      <c r="AZ20" s="2">
        <v>0.153984962406015</v>
      </c>
      <c r="BA20" s="2">
        <v>0.19718309859154928</v>
      </c>
      <c r="BB20" s="2">
        <v>0.16915662650602409</v>
      </c>
      <c r="BC20" s="2">
        <v>0.20126262626262625</v>
      </c>
      <c r="BD20" s="2">
        <v>0.18139534883720931</v>
      </c>
      <c r="BE20">
        <v>11</v>
      </c>
      <c r="BF20">
        <v>10</v>
      </c>
      <c r="BG20">
        <v>9</v>
      </c>
      <c r="BH20">
        <v>13</v>
      </c>
      <c r="BJ20" s="9">
        <v>12</v>
      </c>
      <c r="BK20" s="9">
        <f t="shared" si="18"/>
        <v>11</v>
      </c>
      <c r="BL20" s="2" cm="1">
        <f t="array" ref="BL20">BK20/(SUM(BM20:BP20+BR20))*1000</f>
        <v>0.30653476382889788</v>
      </c>
      <c r="BM20" s="1">
        <v>3156</v>
      </c>
      <c r="BN20" s="1">
        <v>3979</v>
      </c>
      <c r="BO20" s="1">
        <v>4150</v>
      </c>
      <c r="BP20" s="1">
        <v>3960</v>
      </c>
      <c r="BQ20" s="1"/>
      <c r="BR20" s="1">
        <v>5160</v>
      </c>
      <c r="BS20">
        <v>132</v>
      </c>
      <c r="BT20">
        <v>140</v>
      </c>
      <c r="BU20">
        <v>135</v>
      </c>
      <c r="BV20">
        <v>141</v>
      </c>
      <c r="BX20" s="9">
        <v>184</v>
      </c>
      <c r="BY20" s="1">
        <v>14</v>
      </c>
      <c r="BZ20" s="1">
        <v>9</v>
      </c>
      <c r="CA20" s="1">
        <v>13</v>
      </c>
      <c r="CB20" s="1">
        <v>24</v>
      </c>
      <c r="CD20" s="9">
        <v>19</v>
      </c>
      <c r="CE20" s="2">
        <f t="shared" si="15"/>
        <v>4.4359949302915087</v>
      </c>
      <c r="CF20" s="2">
        <f t="shared" si="19"/>
        <v>2.2618748429253581</v>
      </c>
      <c r="CG20" s="2">
        <f t="shared" si="20"/>
        <v>3.1325301204819276</v>
      </c>
      <c r="CH20" s="2">
        <f t="shared" si="21"/>
        <v>6.0606060606060606</v>
      </c>
      <c r="CI20" s="2">
        <f>CD20/BR20*1000</f>
        <v>3.6821705426356588</v>
      </c>
      <c r="CJ20" s="12">
        <v>0</v>
      </c>
      <c r="CK20" s="12">
        <v>0</v>
      </c>
      <c r="CL20" s="12">
        <v>0</v>
      </c>
      <c r="CM20" s="12">
        <v>0</v>
      </c>
      <c r="CN20" s="12"/>
      <c r="CO20" s="44">
        <v>0</v>
      </c>
      <c r="CP20" s="9">
        <v>0</v>
      </c>
      <c r="CQ20" s="9">
        <v>0</v>
      </c>
      <c r="CR20" s="9">
        <v>0</v>
      </c>
      <c r="CS20" s="9">
        <v>0</v>
      </c>
      <c r="CT20" s="9"/>
      <c r="CU20" s="9">
        <v>0</v>
      </c>
      <c r="CV20" s="2">
        <f t="shared" si="17"/>
        <v>0</v>
      </c>
      <c r="CW20" s="2">
        <f t="shared" si="17"/>
        <v>0</v>
      </c>
      <c r="CX20" s="2">
        <f t="shared" si="17"/>
        <v>0</v>
      </c>
      <c r="CY20" s="2">
        <f t="shared" si="17"/>
        <v>0</v>
      </c>
      <c r="CZ20" s="2">
        <f>(CU20/BR20)*100000</f>
        <v>0</v>
      </c>
      <c r="DA20" s="1">
        <v>1162</v>
      </c>
      <c r="DB20" s="1">
        <f t="shared" si="25"/>
        <v>14.525</v>
      </c>
      <c r="DC20">
        <v>1982</v>
      </c>
      <c r="DD20" s="66">
        <v>2022</v>
      </c>
      <c r="DE20">
        <f>$DE$51-DD20</f>
        <v>1</v>
      </c>
    </row>
    <row r="21" spans="1:109" x14ac:dyDescent="0.45">
      <c r="A21" t="s">
        <v>109</v>
      </c>
      <c r="B21" t="s">
        <v>274</v>
      </c>
      <c r="C21" s="1">
        <v>62970</v>
      </c>
      <c r="D21" s="17" t="s">
        <v>150</v>
      </c>
      <c r="E21">
        <v>40.748759999999997</v>
      </c>
      <c r="F21">
        <v>71.708529999999996</v>
      </c>
      <c r="G21">
        <v>35</v>
      </c>
      <c r="H21">
        <v>35</v>
      </c>
      <c r="I21">
        <v>35</v>
      </c>
      <c r="J21">
        <v>35</v>
      </c>
      <c r="K21">
        <v>35</v>
      </c>
      <c r="L21" s="2">
        <f t="shared" si="24"/>
        <v>0.55582023185643958</v>
      </c>
      <c r="M21" s="1">
        <v>2756</v>
      </c>
      <c r="N21" s="1">
        <v>2556</v>
      </c>
      <c r="O21" s="1">
        <v>2874</v>
      </c>
      <c r="P21" s="1">
        <v>2647</v>
      </c>
      <c r="Q21" s="1">
        <v>2017</v>
      </c>
      <c r="R21" s="1">
        <v>2689.3333333333335</v>
      </c>
      <c r="S21" s="1">
        <v>15346</v>
      </c>
      <c r="T21" s="1">
        <v>11282</v>
      </c>
      <c r="U21" s="1">
        <v>13413</v>
      </c>
      <c r="V21" s="1">
        <v>12442</v>
      </c>
      <c r="W21" s="1">
        <v>9950</v>
      </c>
      <c r="X21" s="1">
        <f>W21/9*12</f>
        <v>13266.666666666668</v>
      </c>
      <c r="Y21" s="18">
        <f t="shared" si="0"/>
        <v>5.568214804063861</v>
      </c>
      <c r="Z21" s="18">
        <f t="shared" si="1"/>
        <v>4.4139280125195617</v>
      </c>
      <c r="AA21" s="18">
        <f t="shared" si="2"/>
        <v>4.6670146137787061</v>
      </c>
      <c r="AB21" s="18">
        <f t="shared" si="3"/>
        <v>4.7004155647903287</v>
      </c>
      <c r="AC21" s="18">
        <f t="shared" si="26"/>
        <v>4.9330689142290529</v>
      </c>
      <c r="AD21" s="18">
        <f t="shared" si="5"/>
        <v>120.12524461839531</v>
      </c>
      <c r="AE21" s="18">
        <f t="shared" si="6"/>
        <v>88.313111545988249</v>
      </c>
      <c r="AF21" s="18">
        <f t="shared" si="7"/>
        <v>104.99412915851272</v>
      </c>
      <c r="AG21" s="18">
        <f t="shared" si="8"/>
        <v>97.393346379647753</v>
      </c>
      <c r="AH21" s="18">
        <f t="shared" si="27"/>
        <v>103.84866275277236</v>
      </c>
      <c r="AI21" s="1">
        <v>1023</v>
      </c>
      <c r="AJ21" s="1">
        <v>1262</v>
      </c>
      <c r="AK21" s="1">
        <v>1115</v>
      </c>
      <c r="AL21" s="1">
        <v>988</v>
      </c>
      <c r="AM21" s="1">
        <v>696</v>
      </c>
      <c r="AN21" s="1">
        <v>928</v>
      </c>
      <c r="AO21" s="1">
        <v>1023</v>
      </c>
      <c r="AP21" s="1">
        <v>1262</v>
      </c>
      <c r="AQ21" s="1">
        <v>1115</v>
      </c>
      <c r="AR21" s="1">
        <v>988</v>
      </c>
      <c r="AS21" s="1">
        <v>697</v>
      </c>
      <c r="AT21" s="1">
        <v>929.33333333333326</v>
      </c>
      <c r="AU21" s="1">
        <f t="shared" si="10"/>
        <v>106</v>
      </c>
      <c r="AV21" s="1">
        <f t="shared" si="11"/>
        <v>128</v>
      </c>
      <c r="AW21" s="1">
        <f t="shared" si="12"/>
        <v>114</v>
      </c>
      <c r="AX21" s="1">
        <f t="shared" si="13"/>
        <v>103</v>
      </c>
      <c r="AY21" s="1">
        <f t="shared" si="14"/>
        <v>54.588235294117645</v>
      </c>
      <c r="AZ21" s="2">
        <v>0.10361681329423265</v>
      </c>
      <c r="BA21" s="2">
        <v>0.10142630744849446</v>
      </c>
      <c r="BB21" s="2">
        <v>0.10224215246636771</v>
      </c>
      <c r="BC21" s="2">
        <v>0.10425101214574899</v>
      </c>
      <c r="BD21" s="2">
        <v>5.8823529411764705E-2</v>
      </c>
      <c r="BE21">
        <v>8</v>
      </c>
      <c r="BF21">
        <v>17</v>
      </c>
      <c r="BG21">
        <v>6</v>
      </c>
      <c r="BH21">
        <v>5</v>
      </c>
      <c r="BI21">
        <v>2</v>
      </c>
      <c r="BJ21" s="9">
        <v>2.6666666666666665</v>
      </c>
      <c r="BK21" s="9">
        <f t="shared" si="18"/>
        <v>7.7333333333333325</v>
      </c>
      <c r="BL21" s="2" cm="1">
        <f t="array" ref="BL21">BK21/(SUM(BM21:BP21+BR21))*1000</f>
        <v>0.95485039305264019</v>
      </c>
      <c r="BM21" s="1">
        <v>1018</v>
      </c>
      <c r="BN21" s="1">
        <v>1253</v>
      </c>
      <c r="BO21" s="1">
        <v>1112</v>
      </c>
      <c r="BP21" s="1">
        <v>988</v>
      </c>
      <c r="BQ21" s="1">
        <v>699</v>
      </c>
      <c r="BR21" s="1">
        <v>932</v>
      </c>
      <c r="BS21">
        <v>8</v>
      </c>
      <c r="BT21">
        <v>10</v>
      </c>
      <c r="BU21">
        <v>8</v>
      </c>
      <c r="BV21">
        <v>6</v>
      </c>
      <c r="BW21">
        <v>6</v>
      </c>
      <c r="BX21" s="9">
        <v>8</v>
      </c>
      <c r="BY21" s="12">
        <v>0</v>
      </c>
      <c r="BZ21" s="12">
        <v>0</v>
      </c>
      <c r="CA21" s="12">
        <v>0</v>
      </c>
      <c r="CB21" s="12">
        <v>0</v>
      </c>
      <c r="CC21" s="12">
        <v>0</v>
      </c>
      <c r="CD21" s="44">
        <v>0</v>
      </c>
      <c r="CE21" s="4">
        <f t="shared" si="15"/>
        <v>0</v>
      </c>
      <c r="CF21" s="4">
        <f t="shared" si="19"/>
        <v>0</v>
      </c>
      <c r="CG21" s="4">
        <f t="shared" si="20"/>
        <v>0</v>
      </c>
      <c r="CH21" s="4">
        <f t="shared" si="21"/>
        <v>0</v>
      </c>
      <c r="CI21" s="4">
        <f t="shared" si="22"/>
        <v>0</v>
      </c>
      <c r="CJ21">
        <v>150</v>
      </c>
      <c r="CK21">
        <v>30</v>
      </c>
      <c r="CL21">
        <v>186</v>
      </c>
      <c r="CM21">
        <v>190</v>
      </c>
      <c r="CN21">
        <v>169</v>
      </c>
      <c r="CO21" s="9">
        <v>225.33333333333334</v>
      </c>
      <c r="CP21" s="9">
        <v>1</v>
      </c>
      <c r="CQ21" s="9">
        <v>0</v>
      </c>
      <c r="CR21" s="9">
        <v>1</v>
      </c>
      <c r="CS21" s="9">
        <v>0</v>
      </c>
      <c r="CT21" s="9">
        <v>1</v>
      </c>
      <c r="CU21" s="9">
        <v>1.3333333333333333</v>
      </c>
      <c r="CV21" s="2">
        <f t="shared" si="17"/>
        <v>98.231827111984273</v>
      </c>
      <c r="CW21" s="2">
        <f t="shared" si="17"/>
        <v>0</v>
      </c>
      <c r="CX21" s="2">
        <f t="shared" si="17"/>
        <v>89.928057553956833</v>
      </c>
      <c r="CY21" s="2">
        <f t="shared" si="17"/>
        <v>0</v>
      </c>
      <c r="CZ21" s="2">
        <f t="shared" si="17"/>
        <v>143.06151645207439</v>
      </c>
      <c r="DA21" s="1">
        <v>292</v>
      </c>
      <c r="DB21" s="1">
        <f t="shared" si="25"/>
        <v>8.3428571428571434</v>
      </c>
      <c r="DC21">
        <v>1979</v>
      </c>
      <c r="DD21" s="66">
        <v>0</v>
      </c>
    </row>
    <row r="22" spans="1:109" x14ac:dyDescent="0.45">
      <c r="A22" s="68" t="s">
        <v>80</v>
      </c>
      <c r="B22" s="68" t="s">
        <v>249</v>
      </c>
      <c r="C22" s="69">
        <v>3976300</v>
      </c>
      <c r="D22" s="70" t="s">
        <v>148</v>
      </c>
      <c r="E22" s="68">
        <v>40.369197</v>
      </c>
      <c r="F22" s="68">
        <v>71.792625000000001</v>
      </c>
      <c r="G22" s="68">
        <v>220</v>
      </c>
      <c r="H22" s="68">
        <v>220</v>
      </c>
      <c r="I22" s="68">
        <v>220</v>
      </c>
      <c r="J22" s="68">
        <v>220</v>
      </c>
      <c r="K22" s="68">
        <v>220</v>
      </c>
      <c r="L22" s="71">
        <f>(SUM(K22:K32)/C22)*1000</f>
        <v>0.36113975303674267</v>
      </c>
      <c r="M22" s="69">
        <v>11333</v>
      </c>
      <c r="N22" s="69">
        <v>10595</v>
      </c>
      <c r="O22" s="69">
        <v>11121</v>
      </c>
      <c r="P22" s="69">
        <v>10703</v>
      </c>
      <c r="Q22" s="69">
        <v>8822</v>
      </c>
      <c r="R22" s="69">
        <v>11762.666666666666</v>
      </c>
      <c r="S22" s="69">
        <v>70608</v>
      </c>
      <c r="T22" s="69">
        <v>62553</v>
      </c>
      <c r="U22" s="69">
        <v>67518</v>
      </c>
      <c r="V22" s="69">
        <v>67471</v>
      </c>
      <c r="W22" s="69">
        <v>53974</v>
      </c>
      <c r="X22" s="69">
        <v>71965.333333333343</v>
      </c>
      <c r="Y22" s="72">
        <f t="shared" ref="Y22:AB43" si="29">S22/M22</f>
        <v>6.230300891202682</v>
      </c>
      <c r="Z22" s="72">
        <f t="shared" si="29"/>
        <v>5.9040113260972156</v>
      </c>
      <c r="AA22" s="72">
        <f t="shared" si="29"/>
        <v>6.0712166172106823</v>
      </c>
      <c r="AB22" s="72">
        <f t="shared" si="29"/>
        <v>6.303933476595347</v>
      </c>
      <c r="AC22" s="72">
        <f t="shared" ref="AC22:AC46" si="30">X22/R22</f>
        <v>6.1181138063931089</v>
      </c>
      <c r="AD22" s="72">
        <f t="shared" ref="AD22:AG46" si="31">(S22/($K22*365))*100</f>
        <v>87.930261519302604</v>
      </c>
      <c r="AE22" s="72">
        <f t="shared" si="31"/>
        <v>77.899128268991277</v>
      </c>
      <c r="AF22" s="72">
        <f t="shared" si="31"/>
        <v>84.082191780821915</v>
      </c>
      <c r="AG22" s="72">
        <f t="shared" si="31"/>
        <v>84.023661270236616</v>
      </c>
      <c r="AH22" s="72">
        <f t="shared" ref="AH22:AH46" si="32">(X22/($K22*365))*100</f>
        <v>89.620589456205906</v>
      </c>
      <c r="AI22" s="69">
        <v>6542</v>
      </c>
      <c r="AJ22" s="69">
        <v>6850</v>
      </c>
      <c r="AK22" s="69">
        <v>7223</v>
      </c>
      <c r="AL22" s="69">
        <v>6916</v>
      </c>
      <c r="AM22" s="69">
        <v>5430</v>
      </c>
      <c r="AN22" s="69">
        <v>7240</v>
      </c>
      <c r="AO22" s="69">
        <v>6542</v>
      </c>
      <c r="AP22" s="69">
        <v>6850</v>
      </c>
      <c r="AQ22" s="69">
        <v>7223</v>
      </c>
      <c r="AR22" s="69">
        <v>6916</v>
      </c>
      <c r="AS22" s="69">
        <v>5430</v>
      </c>
      <c r="AT22" s="69">
        <v>7240</v>
      </c>
      <c r="AU22" s="69">
        <f t="shared" ref="AU22:AX43" si="33">AI22*AZ22</f>
        <v>1709</v>
      </c>
      <c r="AV22" s="69">
        <f t="shared" si="33"/>
        <v>1955</v>
      </c>
      <c r="AW22" s="69">
        <f t="shared" si="33"/>
        <v>2282</v>
      </c>
      <c r="AX22" s="69">
        <f t="shared" si="33"/>
        <v>2542</v>
      </c>
      <c r="AY22" s="69">
        <f t="shared" ref="AY22:AY43" si="34">AN22*BD22</f>
        <v>2805.333333333333</v>
      </c>
      <c r="AZ22" s="71">
        <v>0.26123509630082542</v>
      </c>
      <c r="BA22" s="71">
        <v>0.28540145985401461</v>
      </c>
      <c r="BB22" s="71">
        <v>0.3159352069777101</v>
      </c>
      <c r="BC22" s="71">
        <v>0.3675534991324465</v>
      </c>
      <c r="BD22" s="71">
        <v>0.3874769797421731</v>
      </c>
      <c r="BE22" s="68">
        <v>234</v>
      </c>
      <c r="BF22" s="68">
        <v>195</v>
      </c>
      <c r="BG22" s="68">
        <v>234</v>
      </c>
      <c r="BH22" s="68">
        <v>221</v>
      </c>
      <c r="BI22" s="68">
        <v>197</v>
      </c>
      <c r="BJ22" s="73">
        <v>262.66666666666669</v>
      </c>
      <c r="BK22" s="73">
        <f t="shared" si="18"/>
        <v>229.33333333333334</v>
      </c>
      <c r="BL22" s="71" cm="1">
        <f t="array" ref="BL22">BK22/(SUM(BM22:BP22+BR22))*1000</f>
        <v>3.9808134051576989</v>
      </c>
      <c r="BM22" s="69">
        <v>6639</v>
      </c>
      <c r="BN22" s="69">
        <v>6983</v>
      </c>
      <c r="BO22" s="69">
        <v>7338</v>
      </c>
      <c r="BP22" s="69">
        <v>7039</v>
      </c>
      <c r="BQ22" s="69">
        <v>5552</v>
      </c>
      <c r="BR22" s="69">
        <v>7402.666666666667</v>
      </c>
      <c r="BS22" s="68">
        <v>69</v>
      </c>
      <c r="BT22" s="68">
        <v>40</v>
      </c>
      <c r="BU22" s="68">
        <v>55</v>
      </c>
      <c r="BV22" s="68">
        <v>71</v>
      </c>
      <c r="BW22" s="68">
        <v>69</v>
      </c>
      <c r="BX22" s="73">
        <v>92</v>
      </c>
      <c r="BY22" s="68">
        <v>128</v>
      </c>
      <c r="BZ22" s="68">
        <v>140</v>
      </c>
      <c r="CA22" s="68">
        <v>125</v>
      </c>
      <c r="CB22" s="68">
        <v>136</v>
      </c>
      <c r="CC22" s="68">
        <v>88</v>
      </c>
      <c r="CD22" s="73">
        <v>117.33333333333334</v>
      </c>
      <c r="CE22" s="71">
        <f t="shared" ref="CE22:CI47" si="35">BY22/BM22*1000</f>
        <v>19.280012050007532</v>
      </c>
      <c r="CF22" s="71">
        <f t="shared" si="35"/>
        <v>20.04868967492482</v>
      </c>
      <c r="CG22" s="71">
        <f t="shared" si="35"/>
        <v>17.034614336331426</v>
      </c>
      <c r="CH22" s="71">
        <f t="shared" si="35"/>
        <v>19.320926267935786</v>
      </c>
      <c r="CI22" s="71">
        <f t="shared" si="35"/>
        <v>15.85014409221902</v>
      </c>
      <c r="CJ22" s="68">
        <v>11</v>
      </c>
      <c r="CK22" s="68">
        <v>15</v>
      </c>
      <c r="CL22" s="68">
        <v>23</v>
      </c>
      <c r="CM22" s="68">
        <v>36</v>
      </c>
      <c r="CN22" s="68">
        <v>19</v>
      </c>
      <c r="CO22" s="73">
        <v>25.333333333333336</v>
      </c>
      <c r="CP22" s="73">
        <v>3</v>
      </c>
      <c r="CQ22" s="73">
        <v>2</v>
      </c>
      <c r="CR22" s="73">
        <v>0</v>
      </c>
      <c r="CS22" s="73">
        <v>0</v>
      </c>
      <c r="CT22" s="73">
        <v>0</v>
      </c>
      <c r="CU22" s="73">
        <v>0</v>
      </c>
      <c r="CV22" s="71">
        <f t="shared" si="17"/>
        <v>45.187528242205154</v>
      </c>
      <c r="CW22" s="71">
        <f t="shared" si="17"/>
        <v>28.640985249892594</v>
      </c>
      <c r="CX22" s="71">
        <f t="shared" si="17"/>
        <v>0</v>
      </c>
      <c r="CY22" s="71">
        <f t="shared" si="17"/>
        <v>0</v>
      </c>
      <c r="CZ22" s="71">
        <f t="shared" si="17"/>
        <v>0</v>
      </c>
      <c r="DA22" s="69">
        <v>38056</v>
      </c>
      <c r="DB22" s="69">
        <f t="shared" si="25"/>
        <v>172.98181818181817</v>
      </c>
      <c r="DC22" s="68">
        <v>1978</v>
      </c>
      <c r="DD22" s="68">
        <v>2023</v>
      </c>
      <c r="DE22">
        <f>$DE$51-DD22</f>
        <v>0</v>
      </c>
    </row>
    <row r="23" spans="1:109" x14ac:dyDescent="0.45">
      <c r="A23" t="s">
        <v>80</v>
      </c>
      <c r="B23" t="s">
        <v>239</v>
      </c>
      <c r="C23" s="1">
        <v>238436</v>
      </c>
      <c r="D23" s="17" t="s">
        <v>149</v>
      </c>
      <c r="E23">
        <v>40.439031999999997</v>
      </c>
      <c r="F23">
        <v>70.584461000000005</v>
      </c>
      <c r="G23">
        <v>100</v>
      </c>
      <c r="H23">
        <v>100</v>
      </c>
      <c r="I23">
        <v>100</v>
      </c>
      <c r="J23">
        <v>100</v>
      </c>
      <c r="K23">
        <v>115</v>
      </c>
      <c r="L23" s="2">
        <f t="shared" ref="L23:L47" si="36">K23/C23*1000</f>
        <v>0.48230971833112452</v>
      </c>
      <c r="M23" s="1">
        <v>9158</v>
      </c>
      <c r="N23" s="1">
        <v>9155</v>
      </c>
      <c r="O23" s="1">
        <v>9044</v>
      </c>
      <c r="P23" s="1">
        <v>10410</v>
      </c>
      <c r="Q23" s="1">
        <v>9114</v>
      </c>
      <c r="R23" s="1">
        <v>12152</v>
      </c>
      <c r="S23" s="1">
        <v>44544</v>
      </c>
      <c r="T23" s="1">
        <v>43048</v>
      </c>
      <c r="U23" s="1">
        <v>45582</v>
      </c>
      <c r="V23" s="1">
        <v>49302</v>
      </c>
      <c r="W23" s="1">
        <v>37120</v>
      </c>
      <c r="X23" s="1">
        <v>49493.333333333328</v>
      </c>
      <c r="Y23" s="18">
        <f t="shared" si="29"/>
        <v>4.8639440925966371</v>
      </c>
      <c r="Z23" s="18">
        <f t="shared" si="29"/>
        <v>4.702129983615511</v>
      </c>
      <c r="AA23" s="18">
        <f t="shared" si="29"/>
        <v>5.0400265369305615</v>
      </c>
      <c r="AB23" s="18">
        <f t="shared" si="29"/>
        <v>4.7360230547550435</v>
      </c>
      <c r="AC23" s="18">
        <f t="shared" si="30"/>
        <v>4.0728549484309848</v>
      </c>
      <c r="AD23" s="18">
        <f t="shared" si="31"/>
        <v>106.12030970815962</v>
      </c>
      <c r="AE23" s="18">
        <f t="shared" si="31"/>
        <v>102.55628350208457</v>
      </c>
      <c r="AF23" s="18">
        <f t="shared" si="31"/>
        <v>108.59321024419297</v>
      </c>
      <c r="AG23" s="18">
        <f t="shared" si="31"/>
        <v>117.45562835020846</v>
      </c>
      <c r="AH23" s="18">
        <f t="shared" si="32"/>
        <v>117.91145523128846</v>
      </c>
      <c r="AI23" s="1">
        <v>4829</v>
      </c>
      <c r="AJ23" s="1">
        <v>5138</v>
      </c>
      <c r="AK23" s="1">
        <v>5193</v>
      </c>
      <c r="AL23" s="1">
        <v>5390</v>
      </c>
      <c r="AM23" s="1">
        <v>4040</v>
      </c>
      <c r="AN23" s="1">
        <v>5386.666666666667</v>
      </c>
      <c r="AO23" s="1">
        <v>4829</v>
      </c>
      <c r="AP23" s="1">
        <v>5138</v>
      </c>
      <c r="AQ23" s="1">
        <v>5193</v>
      </c>
      <c r="AR23" s="1">
        <v>5390</v>
      </c>
      <c r="AS23" s="1">
        <v>4040</v>
      </c>
      <c r="AT23" s="1">
        <v>5386.666666666667</v>
      </c>
      <c r="AU23" s="1">
        <f>AI23*AZ23</f>
        <v>548</v>
      </c>
      <c r="AV23" s="1">
        <f t="shared" si="33"/>
        <v>680</v>
      </c>
      <c r="AW23" s="1">
        <f t="shared" si="33"/>
        <v>792</v>
      </c>
      <c r="AX23" s="1">
        <f t="shared" si="33"/>
        <v>852.00000000000011</v>
      </c>
      <c r="AY23" s="1">
        <f t="shared" si="34"/>
        <v>940</v>
      </c>
      <c r="AZ23" s="2">
        <v>0.11348105197763513</v>
      </c>
      <c r="BA23" s="2">
        <v>0.13234721681588166</v>
      </c>
      <c r="BB23" s="2">
        <v>0.15251299826689774</v>
      </c>
      <c r="BC23" s="2">
        <v>0.1580705009276438</v>
      </c>
      <c r="BD23" s="2">
        <v>0.17450495049504949</v>
      </c>
      <c r="BE23">
        <v>18</v>
      </c>
      <c r="BF23">
        <v>40</v>
      </c>
      <c r="BG23">
        <v>38</v>
      </c>
      <c r="BH23">
        <v>40</v>
      </c>
      <c r="BI23">
        <v>40</v>
      </c>
      <c r="BJ23" s="9">
        <v>53.333333333333336</v>
      </c>
      <c r="BK23" s="9">
        <f t="shared" si="18"/>
        <v>37.866666666666667</v>
      </c>
      <c r="BL23" s="2" cm="1">
        <f t="array" ref="BL23">BK23/(SUM(BM23:BP23+BR23))*1000</f>
        <v>0.92338955496850239</v>
      </c>
      <c r="BM23" s="1">
        <v>4842</v>
      </c>
      <c r="BN23" s="1">
        <v>5141</v>
      </c>
      <c r="BO23" s="1">
        <v>5175</v>
      </c>
      <c r="BP23" s="1">
        <v>5397</v>
      </c>
      <c r="BQ23" s="1">
        <v>3835</v>
      </c>
      <c r="BR23" s="1">
        <v>5113.333333333333</v>
      </c>
      <c r="BS23">
        <v>10</v>
      </c>
      <c r="BT23">
        <v>13</v>
      </c>
      <c r="BU23">
        <v>13</v>
      </c>
      <c r="BV23">
        <v>5</v>
      </c>
      <c r="BW23">
        <v>3</v>
      </c>
      <c r="BX23" s="9">
        <v>4</v>
      </c>
      <c r="BY23">
        <v>7</v>
      </c>
      <c r="BZ23">
        <v>3</v>
      </c>
      <c r="CA23">
        <v>14</v>
      </c>
      <c r="CB23">
        <v>16</v>
      </c>
      <c r="CC23">
        <v>7</v>
      </c>
      <c r="CD23" s="9">
        <v>9.3333333333333339</v>
      </c>
      <c r="CE23" s="2">
        <f t="shared" si="35"/>
        <v>1.4456836018174308</v>
      </c>
      <c r="CF23" s="2">
        <f t="shared" si="35"/>
        <v>0.58354405757634698</v>
      </c>
      <c r="CG23" s="2">
        <f t="shared" si="35"/>
        <v>2.7053140096618358</v>
      </c>
      <c r="CH23" s="2">
        <f t="shared" si="35"/>
        <v>2.9646099685010188</v>
      </c>
      <c r="CI23" s="2">
        <f t="shared" si="35"/>
        <v>1.8252933507170794</v>
      </c>
      <c r="CJ23">
        <v>320</v>
      </c>
      <c r="CK23">
        <v>182</v>
      </c>
      <c r="CL23">
        <v>163</v>
      </c>
      <c r="CM23">
        <v>131</v>
      </c>
      <c r="CN23">
        <v>93</v>
      </c>
      <c r="CO23" s="9">
        <v>124</v>
      </c>
      <c r="CP23" s="9">
        <v>0</v>
      </c>
      <c r="CQ23" s="9">
        <v>0</v>
      </c>
      <c r="CR23" s="9">
        <v>1</v>
      </c>
      <c r="CS23" s="9">
        <v>0</v>
      </c>
      <c r="CT23" s="9">
        <v>1</v>
      </c>
      <c r="CU23" s="9">
        <v>1.3333333333333333</v>
      </c>
      <c r="CV23" s="2">
        <f t="shared" si="17"/>
        <v>0</v>
      </c>
      <c r="CW23" s="2">
        <f t="shared" si="17"/>
        <v>0</v>
      </c>
      <c r="CX23" s="2">
        <f t="shared" si="17"/>
        <v>19.323671497584542</v>
      </c>
      <c r="CY23" s="2">
        <f t="shared" si="17"/>
        <v>0</v>
      </c>
      <c r="CZ23" s="2">
        <f t="shared" si="17"/>
        <v>26.07561929595828</v>
      </c>
      <c r="DA23" s="1">
        <v>5000</v>
      </c>
      <c r="DB23" s="1">
        <f t="shared" si="25"/>
        <v>43.478260869565219</v>
      </c>
      <c r="DC23">
        <v>2015</v>
      </c>
      <c r="DD23">
        <v>2022</v>
      </c>
      <c r="DE23">
        <f>$DE$51-DD23</f>
        <v>1</v>
      </c>
    </row>
    <row r="24" spans="1:109" x14ac:dyDescent="0.45">
      <c r="A24" t="s">
        <v>80</v>
      </c>
      <c r="B24" t="s">
        <v>240</v>
      </c>
      <c r="C24" s="1">
        <v>242533</v>
      </c>
      <c r="D24" s="17" t="s">
        <v>149</v>
      </c>
      <c r="E24">
        <v>40.474527000000002</v>
      </c>
      <c r="F24">
        <v>71.757251999999994</v>
      </c>
      <c r="G24">
        <v>116</v>
      </c>
      <c r="H24">
        <v>116</v>
      </c>
      <c r="I24">
        <v>116</v>
      </c>
      <c r="J24">
        <v>116</v>
      </c>
      <c r="K24">
        <v>116</v>
      </c>
      <c r="L24" s="2">
        <f t="shared" si="36"/>
        <v>0.47828542919932543</v>
      </c>
      <c r="M24" s="1">
        <v>11629</v>
      </c>
      <c r="N24" s="1">
        <v>9941</v>
      </c>
      <c r="O24" s="1">
        <v>14975</v>
      </c>
      <c r="P24" s="1">
        <v>9788</v>
      </c>
      <c r="Q24" s="1">
        <v>7948</v>
      </c>
      <c r="R24" s="1">
        <v>10597.333333333332</v>
      </c>
      <c r="S24" s="1">
        <v>50952</v>
      </c>
      <c r="T24" s="1">
        <v>44528</v>
      </c>
      <c r="U24" s="1">
        <v>56114</v>
      </c>
      <c r="V24" s="1">
        <v>48302</v>
      </c>
      <c r="W24" s="1">
        <v>38899</v>
      </c>
      <c r="X24" s="1">
        <v>51865.333333333336</v>
      </c>
      <c r="Y24" s="18">
        <f t="shared" si="29"/>
        <v>4.3814601427465822</v>
      </c>
      <c r="Z24" s="18">
        <f t="shared" si="29"/>
        <v>4.4792274419072529</v>
      </c>
      <c r="AA24" s="18">
        <f t="shared" si="29"/>
        <v>3.747178631051753</v>
      </c>
      <c r="AB24" s="18">
        <f t="shared" si="29"/>
        <v>4.9348181446669388</v>
      </c>
      <c r="AC24" s="18">
        <f t="shared" si="30"/>
        <v>4.8941872169099154</v>
      </c>
      <c r="AD24" s="18">
        <f t="shared" si="31"/>
        <v>120.34010392064243</v>
      </c>
      <c r="AE24" s="18">
        <f t="shared" si="31"/>
        <v>105.16769012753898</v>
      </c>
      <c r="AF24" s="39">
        <f t="shared" si="31"/>
        <v>132.53188474256024</v>
      </c>
      <c r="AG24" s="18">
        <f t="shared" si="31"/>
        <v>114.08124704770901</v>
      </c>
      <c r="AH24" s="18">
        <f t="shared" si="32"/>
        <v>122.49724452842072</v>
      </c>
      <c r="AI24" s="1">
        <v>6190</v>
      </c>
      <c r="AJ24" s="1">
        <v>5839</v>
      </c>
      <c r="AK24" s="1">
        <v>7143</v>
      </c>
      <c r="AL24" s="1">
        <v>5747</v>
      </c>
      <c r="AM24" s="1">
        <v>4663</v>
      </c>
      <c r="AN24" s="1">
        <v>6217.333333333333</v>
      </c>
      <c r="AO24" s="20">
        <v>4303</v>
      </c>
      <c r="AP24" s="20">
        <v>3810</v>
      </c>
      <c r="AQ24" s="20">
        <v>5984</v>
      </c>
      <c r="AR24" s="20">
        <v>4524</v>
      </c>
      <c r="AS24" s="20">
        <v>4673</v>
      </c>
      <c r="AT24" s="20">
        <v>6230.6666666666661</v>
      </c>
      <c r="AU24" s="1">
        <f t="shared" si="33"/>
        <v>1176.7185684406229</v>
      </c>
      <c r="AV24" s="1">
        <f t="shared" si="33"/>
        <v>855.1606299212599</v>
      </c>
      <c r="AW24" s="1">
        <f t="shared" si="33"/>
        <v>996.72543449197849</v>
      </c>
      <c r="AX24" s="1">
        <f t="shared" si="33"/>
        <v>891.77586206896558</v>
      </c>
      <c r="AY24" s="1">
        <f t="shared" si="34"/>
        <v>770.34795634496038</v>
      </c>
      <c r="AZ24" s="2">
        <v>0.19009993028119918</v>
      </c>
      <c r="BA24" s="2">
        <v>0.14645669291338584</v>
      </c>
      <c r="BB24" s="2">
        <v>0.13953877005347592</v>
      </c>
      <c r="BC24" s="2">
        <v>0.15517241379310345</v>
      </c>
      <c r="BD24" s="2">
        <v>0.12390327412796918</v>
      </c>
      <c r="BE24">
        <v>37</v>
      </c>
      <c r="BF24">
        <v>36</v>
      </c>
      <c r="BG24">
        <v>37</v>
      </c>
      <c r="BH24">
        <v>39</v>
      </c>
      <c r="BI24">
        <v>45</v>
      </c>
      <c r="BJ24" s="9">
        <v>60</v>
      </c>
      <c r="BK24" s="9">
        <f t="shared" si="18"/>
        <v>41.8</v>
      </c>
      <c r="BL24" s="2" cm="1">
        <f t="array" ref="BL24">BK24/(SUM(BM24:BP24+BR24))*1000</f>
        <v>0.96860903417166166</v>
      </c>
      <c r="BM24" s="1">
        <v>4266</v>
      </c>
      <c r="BN24" s="1">
        <v>3774</v>
      </c>
      <c r="BO24" s="1">
        <v>5947</v>
      </c>
      <c r="BP24" s="1">
        <v>4485</v>
      </c>
      <c r="BQ24" s="1">
        <v>4628</v>
      </c>
      <c r="BR24" s="1">
        <v>6170.6666666666661</v>
      </c>
      <c r="BS24">
        <v>5</v>
      </c>
      <c r="BT24">
        <v>8</v>
      </c>
      <c r="BU24">
        <v>12</v>
      </c>
      <c r="BV24">
        <v>2</v>
      </c>
      <c r="BW24">
        <v>6</v>
      </c>
      <c r="BX24" s="9">
        <v>8</v>
      </c>
      <c r="BY24" s="12">
        <v>0</v>
      </c>
      <c r="BZ24" s="12">
        <v>0</v>
      </c>
      <c r="CA24" s="12">
        <v>0</v>
      </c>
      <c r="CB24" s="12">
        <v>16</v>
      </c>
      <c r="CC24" s="12">
        <v>0</v>
      </c>
      <c r="CD24" s="44">
        <v>0</v>
      </c>
      <c r="CE24" s="4">
        <f t="shared" si="35"/>
        <v>0</v>
      </c>
      <c r="CF24" s="4">
        <f t="shared" si="35"/>
        <v>0</v>
      </c>
      <c r="CG24" s="4">
        <f t="shared" si="35"/>
        <v>0</v>
      </c>
      <c r="CH24" s="4">
        <f t="shared" si="35"/>
        <v>3.5674470457079153</v>
      </c>
      <c r="CI24" s="4">
        <f t="shared" si="35"/>
        <v>0</v>
      </c>
      <c r="CJ24">
        <v>59</v>
      </c>
      <c r="CK24">
        <v>65</v>
      </c>
      <c r="CL24">
        <v>52</v>
      </c>
      <c r="CM24">
        <v>73</v>
      </c>
      <c r="CN24">
        <v>45</v>
      </c>
      <c r="CO24" s="9">
        <v>60</v>
      </c>
      <c r="CP24" s="9">
        <v>0</v>
      </c>
      <c r="CQ24" s="9">
        <v>3</v>
      </c>
      <c r="CR24" s="9">
        <v>2</v>
      </c>
      <c r="CS24" s="9">
        <v>2</v>
      </c>
      <c r="CT24" s="9">
        <v>1</v>
      </c>
      <c r="CU24" s="9">
        <v>1.3333333333333333</v>
      </c>
      <c r="CV24" s="2">
        <f t="shared" si="17"/>
        <v>0</v>
      </c>
      <c r="CW24" s="2">
        <f t="shared" si="17"/>
        <v>79.491255961844203</v>
      </c>
      <c r="CX24" s="2">
        <f t="shared" si="17"/>
        <v>33.630401883302504</v>
      </c>
      <c r="CY24" s="2">
        <f t="shared" si="17"/>
        <v>44.593088071348944</v>
      </c>
      <c r="CZ24" s="2">
        <f t="shared" si="17"/>
        <v>21.607605877268799</v>
      </c>
      <c r="DA24" s="1">
        <v>3047</v>
      </c>
      <c r="DB24" s="1">
        <f t="shared" si="25"/>
        <v>26.267241379310345</v>
      </c>
      <c r="DC24">
        <v>1989</v>
      </c>
      <c r="DD24">
        <v>2022</v>
      </c>
      <c r="DE24">
        <f>$DE$51-DD24</f>
        <v>1</v>
      </c>
    </row>
    <row r="25" spans="1:109" x14ac:dyDescent="0.45">
      <c r="A25" t="s">
        <v>80</v>
      </c>
      <c r="B25" t="s">
        <v>241</v>
      </c>
      <c r="C25" s="1">
        <v>303620</v>
      </c>
      <c r="D25" s="17" t="s">
        <v>149</v>
      </c>
      <c r="E25">
        <v>40.520501000000003</v>
      </c>
      <c r="F25">
        <v>70.949348999999998</v>
      </c>
      <c r="G25">
        <v>175</v>
      </c>
      <c r="H25">
        <v>175</v>
      </c>
      <c r="I25">
        <v>175</v>
      </c>
      <c r="J25">
        <v>175</v>
      </c>
      <c r="K25">
        <v>175</v>
      </c>
      <c r="L25" s="2">
        <f t="shared" si="36"/>
        <v>0.57637836769646267</v>
      </c>
      <c r="M25" s="1">
        <v>11812</v>
      </c>
      <c r="N25" s="1">
        <v>11127</v>
      </c>
      <c r="O25" s="1">
        <v>10925</v>
      </c>
      <c r="P25" s="1">
        <v>11442</v>
      </c>
      <c r="Q25" s="1">
        <v>9584</v>
      </c>
      <c r="R25" s="1">
        <v>12778.666666666668</v>
      </c>
      <c r="S25" s="1">
        <v>56097</v>
      </c>
      <c r="T25" s="1">
        <v>51643</v>
      </c>
      <c r="U25" s="1">
        <v>47158</v>
      </c>
      <c r="V25" s="1">
        <v>51565</v>
      </c>
      <c r="W25" s="1">
        <v>41833</v>
      </c>
      <c r="X25" s="1">
        <v>55777.333333333336</v>
      </c>
      <c r="Y25" s="18">
        <f t="shared" si="29"/>
        <v>4.7491534033186591</v>
      </c>
      <c r="Z25" s="18">
        <f t="shared" si="29"/>
        <v>4.6412330367574368</v>
      </c>
      <c r="AA25" s="18">
        <f t="shared" si="29"/>
        <v>4.3165217391304349</v>
      </c>
      <c r="AB25" s="18">
        <f t="shared" si="29"/>
        <v>4.5066421954203815</v>
      </c>
      <c r="AC25" s="18">
        <f t="shared" si="30"/>
        <v>4.3648789649415694</v>
      </c>
      <c r="AD25" s="18">
        <f t="shared" si="31"/>
        <v>87.823091976516636</v>
      </c>
      <c r="AE25" s="18">
        <f t="shared" si="31"/>
        <v>80.850097847358128</v>
      </c>
      <c r="AF25" s="18">
        <f t="shared" si="31"/>
        <v>73.828571428571436</v>
      </c>
      <c r="AG25" s="18">
        <f t="shared" si="31"/>
        <v>80.727984344422694</v>
      </c>
      <c r="AH25" s="18">
        <f t="shared" si="32"/>
        <v>87.322635355512062</v>
      </c>
      <c r="AI25" s="1">
        <v>8329</v>
      </c>
      <c r="AJ25" s="1">
        <v>8265</v>
      </c>
      <c r="AK25" s="1">
        <v>7719</v>
      </c>
      <c r="AL25" s="1">
        <v>7976</v>
      </c>
      <c r="AM25" s="1">
        <v>6538</v>
      </c>
      <c r="AN25" s="1">
        <v>8717.3333333333339</v>
      </c>
      <c r="AO25" s="1">
        <v>8329</v>
      </c>
      <c r="AP25" s="1">
        <v>8265</v>
      </c>
      <c r="AQ25" s="1">
        <v>7719</v>
      </c>
      <c r="AR25" s="1">
        <v>7976</v>
      </c>
      <c r="AS25" s="1">
        <v>6538</v>
      </c>
      <c r="AT25" s="1">
        <v>8717.3333333333339</v>
      </c>
      <c r="AU25" s="1">
        <f t="shared" si="33"/>
        <v>1208</v>
      </c>
      <c r="AV25" s="1">
        <f t="shared" si="33"/>
        <v>1122</v>
      </c>
      <c r="AW25" s="1">
        <f t="shared" si="33"/>
        <v>880</v>
      </c>
      <c r="AX25" s="1">
        <f t="shared" si="33"/>
        <v>932</v>
      </c>
      <c r="AY25" s="1">
        <f t="shared" si="34"/>
        <v>1045.3333333333335</v>
      </c>
      <c r="AZ25" s="2">
        <v>0.14503541841757714</v>
      </c>
      <c r="BA25" s="2">
        <v>0.13575317604355716</v>
      </c>
      <c r="BB25" s="2">
        <v>0.11400440471563673</v>
      </c>
      <c r="BC25" s="2">
        <v>0.1168505516549649</v>
      </c>
      <c r="BD25" s="2">
        <v>0.11991434689507495</v>
      </c>
      <c r="BE25">
        <v>9</v>
      </c>
      <c r="BF25">
        <v>21</v>
      </c>
      <c r="BG25">
        <v>31</v>
      </c>
      <c r="BH25">
        <v>42</v>
      </c>
      <c r="BI25">
        <v>42</v>
      </c>
      <c r="BJ25" s="9">
        <v>56</v>
      </c>
      <c r="BK25" s="9">
        <f t="shared" si="18"/>
        <v>31.8</v>
      </c>
      <c r="BL25" s="2" cm="1">
        <f t="array" ref="BL25">BK25/(SUM(BM25:BP25+BR25))*1000</f>
        <v>0.47582471295899126</v>
      </c>
      <c r="BM25" s="1">
        <v>8320</v>
      </c>
      <c r="BN25" s="1">
        <v>8244</v>
      </c>
      <c r="BO25" s="1">
        <v>7688</v>
      </c>
      <c r="BP25" s="1">
        <v>7934</v>
      </c>
      <c r="BQ25" s="1">
        <v>6496</v>
      </c>
      <c r="BR25" s="1">
        <v>8661.3333333333339</v>
      </c>
      <c r="BS25">
        <v>7</v>
      </c>
      <c r="BT25">
        <v>7</v>
      </c>
      <c r="BU25">
        <v>4</v>
      </c>
      <c r="BV25">
        <v>4</v>
      </c>
      <c r="BW25">
        <v>2</v>
      </c>
      <c r="BX25" s="9">
        <v>2.6666666666666665</v>
      </c>
      <c r="BY25" s="12">
        <v>0</v>
      </c>
      <c r="BZ25" s="12">
        <v>0</v>
      </c>
      <c r="CA25" s="12">
        <v>0</v>
      </c>
      <c r="CB25" s="12">
        <v>0</v>
      </c>
      <c r="CC25" s="12">
        <v>0</v>
      </c>
      <c r="CD25" s="44">
        <v>0</v>
      </c>
      <c r="CE25" s="4">
        <f t="shared" si="35"/>
        <v>0</v>
      </c>
      <c r="CF25" s="4">
        <f t="shared" si="35"/>
        <v>0</v>
      </c>
      <c r="CG25" s="4">
        <f t="shared" si="35"/>
        <v>0</v>
      </c>
      <c r="CH25" s="4">
        <f t="shared" si="35"/>
        <v>0</v>
      </c>
      <c r="CI25" s="4">
        <f t="shared" si="35"/>
        <v>0</v>
      </c>
      <c r="CJ25">
        <v>49</v>
      </c>
      <c r="CK25">
        <v>55</v>
      </c>
      <c r="CL25">
        <v>64</v>
      </c>
      <c r="CM25">
        <v>43</v>
      </c>
      <c r="CN25">
        <v>56</v>
      </c>
      <c r="CO25" s="9">
        <v>74.666666666666671</v>
      </c>
      <c r="CP25" s="9">
        <v>0</v>
      </c>
      <c r="CQ25" s="9">
        <v>0</v>
      </c>
      <c r="CR25" s="9">
        <v>0</v>
      </c>
      <c r="CS25" s="9">
        <v>0</v>
      </c>
      <c r="CT25" s="9">
        <v>0</v>
      </c>
      <c r="CU25" s="9">
        <v>0</v>
      </c>
      <c r="CV25" s="2">
        <f t="shared" si="17"/>
        <v>0</v>
      </c>
      <c r="CW25" s="2">
        <f t="shared" si="17"/>
        <v>0</v>
      </c>
      <c r="CX25" s="2">
        <f t="shared" si="17"/>
        <v>0</v>
      </c>
      <c r="CY25" s="2">
        <f t="shared" si="17"/>
        <v>0</v>
      </c>
      <c r="CZ25" s="2">
        <f t="shared" si="17"/>
        <v>0</v>
      </c>
      <c r="DA25" s="1">
        <v>5938.04</v>
      </c>
      <c r="DB25" s="1">
        <f t="shared" si="25"/>
        <v>33.931657142857141</v>
      </c>
      <c r="DC25">
        <v>1974</v>
      </c>
      <c r="DD25">
        <v>2022</v>
      </c>
      <c r="DE25">
        <f>$DE$51-DD25</f>
        <v>1</v>
      </c>
    </row>
    <row r="26" spans="1:109" x14ac:dyDescent="0.45">
      <c r="A26" t="s">
        <v>80</v>
      </c>
      <c r="B26" t="s">
        <v>242</v>
      </c>
      <c r="C26" s="1">
        <v>203547</v>
      </c>
      <c r="D26" s="17" t="s">
        <v>150</v>
      </c>
      <c r="E26">
        <v>40.477674</v>
      </c>
      <c r="F26">
        <v>71.64958</v>
      </c>
      <c r="G26">
        <v>110</v>
      </c>
      <c r="H26">
        <v>110</v>
      </c>
      <c r="I26">
        <v>110</v>
      </c>
      <c r="J26">
        <v>110</v>
      </c>
      <c r="K26">
        <v>110</v>
      </c>
      <c r="L26" s="2">
        <f t="shared" si="36"/>
        <v>0.54041572708023211</v>
      </c>
      <c r="M26" s="1">
        <v>9021</v>
      </c>
      <c r="N26" s="1">
        <v>8992</v>
      </c>
      <c r="O26" s="1">
        <v>9816</v>
      </c>
      <c r="P26" s="1">
        <v>10516</v>
      </c>
      <c r="Q26" s="1">
        <v>7927</v>
      </c>
      <c r="R26" s="1">
        <v>10569.333333333334</v>
      </c>
      <c r="S26" s="1">
        <v>44335</v>
      </c>
      <c r="T26" s="1">
        <v>39866</v>
      </c>
      <c r="U26" s="1">
        <v>44152</v>
      </c>
      <c r="V26" s="1">
        <v>44740</v>
      </c>
      <c r="W26" s="1">
        <v>33630</v>
      </c>
      <c r="X26" s="1">
        <v>44840</v>
      </c>
      <c r="Y26" s="18">
        <f t="shared" si="29"/>
        <v>4.9146436093559469</v>
      </c>
      <c r="Z26" s="18">
        <f t="shared" si="29"/>
        <v>4.4334964412811386</v>
      </c>
      <c r="AA26" s="18">
        <f t="shared" si="29"/>
        <v>4.497962510187449</v>
      </c>
      <c r="AB26" s="18">
        <f t="shared" si="29"/>
        <v>4.2544693799923925</v>
      </c>
      <c r="AC26" s="18">
        <f t="shared" si="30"/>
        <v>4.2424624700391069</v>
      </c>
      <c r="AD26" s="18">
        <f t="shared" si="31"/>
        <v>110.42341220423413</v>
      </c>
      <c r="AE26" s="18">
        <f t="shared" si="31"/>
        <v>99.292652552926526</v>
      </c>
      <c r="AF26" s="18">
        <f t="shared" si="31"/>
        <v>109.96762141967622</v>
      </c>
      <c r="AG26" s="18">
        <f t="shared" si="31"/>
        <v>111.43212951432129</v>
      </c>
      <c r="AH26" s="18">
        <f t="shared" si="32"/>
        <v>111.68119551681195</v>
      </c>
      <c r="AI26" s="1">
        <v>3968</v>
      </c>
      <c r="AJ26" s="1">
        <v>4811</v>
      </c>
      <c r="AK26" s="1">
        <v>5145</v>
      </c>
      <c r="AL26" s="1">
        <v>5249</v>
      </c>
      <c r="AM26" s="1">
        <v>4157</v>
      </c>
      <c r="AN26" s="1">
        <v>5542.666666666667</v>
      </c>
      <c r="AO26" s="1">
        <v>3968</v>
      </c>
      <c r="AP26" s="1">
        <v>4811</v>
      </c>
      <c r="AQ26" s="1">
        <v>5145</v>
      </c>
      <c r="AR26" s="1">
        <v>5249</v>
      </c>
      <c r="AS26" s="1">
        <v>4157</v>
      </c>
      <c r="AT26" s="1">
        <v>5542.666666666667</v>
      </c>
      <c r="AU26" s="1">
        <f t="shared" si="33"/>
        <v>288</v>
      </c>
      <c r="AV26" s="1">
        <f t="shared" si="33"/>
        <v>409</v>
      </c>
      <c r="AW26" s="1">
        <f t="shared" si="33"/>
        <v>511</v>
      </c>
      <c r="AX26" s="1">
        <f t="shared" si="33"/>
        <v>513</v>
      </c>
      <c r="AY26" s="1">
        <f t="shared" si="34"/>
        <v>637.33333333333337</v>
      </c>
      <c r="AZ26" s="2">
        <v>7.2580645161290328E-2</v>
      </c>
      <c r="BA26" s="2">
        <v>8.5013510704635212E-2</v>
      </c>
      <c r="BB26" s="2">
        <v>9.9319727891156465E-2</v>
      </c>
      <c r="BC26" s="2">
        <v>9.7732901505048583E-2</v>
      </c>
      <c r="BD26" s="2">
        <v>0.1149867693047871</v>
      </c>
      <c r="BE26">
        <v>4</v>
      </c>
      <c r="BF26">
        <v>8</v>
      </c>
      <c r="BG26">
        <v>8</v>
      </c>
      <c r="BH26">
        <v>15</v>
      </c>
      <c r="BI26">
        <v>18</v>
      </c>
      <c r="BJ26" s="9">
        <v>24</v>
      </c>
      <c r="BK26" s="9">
        <f t="shared" si="18"/>
        <v>11.8</v>
      </c>
      <c r="BL26" s="2" cm="1">
        <f t="array" ref="BL26">BK26/(SUM(BM26:BP26+BR26))*1000</f>
        <v>0.28371295301905847</v>
      </c>
      <c r="BM26" s="1">
        <v>3985</v>
      </c>
      <c r="BN26" s="1">
        <v>4843</v>
      </c>
      <c r="BO26" s="1">
        <v>5191</v>
      </c>
      <c r="BP26" s="1">
        <v>5279</v>
      </c>
      <c r="BQ26" s="1">
        <v>4180</v>
      </c>
      <c r="BR26" s="1">
        <v>5573.3333333333339</v>
      </c>
      <c r="BS26">
        <v>5</v>
      </c>
      <c r="BT26">
        <v>4</v>
      </c>
      <c r="BU26">
        <v>6</v>
      </c>
      <c r="BV26">
        <v>5</v>
      </c>
      <c r="BW26">
        <v>3</v>
      </c>
      <c r="BX26" s="9">
        <v>4</v>
      </c>
      <c r="BY26" s="12">
        <v>0</v>
      </c>
      <c r="BZ26" s="12">
        <v>0</v>
      </c>
      <c r="CA26" s="12">
        <v>0</v>
      </c>
      <c r="CB26" s="12">
        <v>0</v>
      </c>
      <c r="CC26" s="12">
        <v>0</v>
      </c>
      <c r="CD26" s="44">
        <v>0</v>
      </c>
      <c r="CE26" s="4">
        <f t="shared" si="35"/>
        <v>0</v>
      </c>
      <c r="CF26" s="4">
        <f t="shared" si="35"/>
        <v>0</v>
      </c>
      <c r="CG26" s="4">
        <f t="shared" si="35"/>
        <v>0</v>
      </c>
      <c r="CH26" s="4">
        <f t="shared" si="35"/>
        <v>0</v>
      </c>
      <c r="CI26" s="4">
        <f t="shared" si="35"/>
        <v>0</v>
      </c>
      <c r="CJ26">
        <v>168</v>
      </c>
      <c r="CK26">
        <v>8</v>
      </c>
      <c r="CL26">
        <v>78</v>
      </c>
      <c r="CM26">
        <v>75</v>
      </c>
      <c r="CN26">
        <v>60</v>
      </c>
      <c r="CO26" s="9">
        <v>80</v>
      </c>
      <c r="CP26" s="9">
        <v>2</v>
      </c>
      <c r="CQ26" s="9">
        <v>1</v>
      </c>
      <c r="CR26" s="9">
        <v>1</v>
      </c>
      <c r="CS26" s="9">
        <v>2</v>
      </c>
      <c r="CT26" s="9">
        <v>1</v>
      </c>
      <c r="CU26" s="9">
        <v>1.3333333333333333</v>
      </c>
      <c r="CV26" s="2">
        <f t="shared" si="17"/>
        <v>50.188205771643659</v>
      </c>
      <c r="CW26" s="2">
        <f t="shared" si="17"/>
        <v>20.648358455502787</v>
      </c>
      <c r="CX26" s="2">
        <f t="shared" si="17"/>
        <v>19.264110961279137</v>
      </c>
      <c r="CY26" s="2">
        <f t="shared" si="17"/>
        <v>37.885963250615646</v>
      </c>
      <c r="CZ26" s="2">
        <f t="shared" si="17"/>
        <v>23.923444976076556</v>
      </c>
      <c r="DA26" s="7">
        <v>875</v>
      </c>
      <c r="DB26" s="7">
        <f t="shared" si="25"/>
        <v>7.9545454545454541</v>
      </c>
      <c r="DC26">
        <v>1986</v>
      </c>
      <c r="DD26">
        <v>2013</v>
      </c>
      <c r="DE26">
        <f>$DE$51-DD26</f>
        <v>10</v>
      </c>
    </row>
    <row r="27" spans="1:109" x14ac:dyDescent="0.45">
      <c r="A27" t="s">
        <v>80</v>
      </c>
      <c r="B27" t="s">
        <v>243</v>
      </c>
      <c r="C27" s="1">
        <v>56738</v>
      </c>
      <c r="D27" s="17" t="s">
        <v>150</v>
      </c>
      <c r="E27">
        <v>40.390112999999999</v>
      </c>
      <c r="F27">
        <v>71.478410999999994</v>
      </c>
      <c r="G27">
        <v>110</v>
      </c>
      <c r="H27">
        <v>110</v>
      </c>
      <c r="I27">
        <v>110</v>
      </c>
      <c r="J27">
        <v>110</v>
      </c>
      <c r="K27">
        <v>110</v>
      </c>
      <c r="L27" s="2">
        <f>K27/C27*1000</f>
        <v>1.938735944164405</v>
      </c>
      <c r="M27" s="1">
        <v>10531</v>
      </c>
      <c r="N27" s="1">
        <v>10727</v>
      </c>
      <c r="O27" s="1">
        <v>10403</v>
      </c>
      <c r="P27" s="1">
        <v>11754</v>
      </c>
      <c r="Q27" s="1">
        <v>8715</v>
      </c>
      <c r="R27" s="1">
        <v>11620</v>
      </c>
      <c r="S27" s="1">
        <v>43700</v>
      </c>
      <c r="T27" s="1">
        <v>43156</v>
      </c>
      <c r="U27" s="1">
        <v>47821</v>
      </c>
      <c r="V27" s="1">
        <v>45716</v>
      </c>
      <c r="W27" s="1">
        <v>33758</v>
      </c>
      <c r="X27" s="1">
        <v>45010.666666666664</v>
      </c>
      <c r="Y27" s="18">
        <f t="shared" si="29"/>
        <v>4.1496534042351154</v>
      </c>
      <c r="Z27" s="18">
        <f t="shared" si="29"/>
        <v>4.0231192318448779</v>
      </c>
      <c r="AA27" s="18">
        <f t="shared" si="29"/>
        <v>4.596847063347111</v>
      </c>
      <c r="AB27" s="18">
        <f t="shared" si="29"/>
        <v>3.8893993534116045</v>
      </c>
      <c r="AC27" s="18">
        <f t="shared" si="30"/>
        <v>3.8735513482501434</v>
      </c>
      <c r="AD27" s="18">
        <f t="shared" si="31"/>
        <v>108.84184308841841</v>
      </c>
      <c r="AE27" s="18">
        <f t="shared" si="31"/>
        <v>107.48692403486923</v>
      </c>
      <c r="AF27" s="18">
        <f t="shared" si="31"/>
        <v>119.10585305105855</v>
      </c>
      <c r="AG27" s="18">
        <f t="shared" si="31"/>
        <v>113.86301369863014</v>
      </c>
      <c r="AH27" s="18">
        <f t="shared" si="32"/>
        <v>112.10626816106269</v>
      </c>
      <c r="AI27" s="1">
        <v>5196</v>
      </c>
      <c r="AJ27" s="1">
        <v>5682</v>
      </c>
      <c r="AK27" s="1">
        <v>5395</v>
      </c>
      <c r="AL27" s="1">
        <v>6376</v>
      </c>
      <c r="AM27" s="1">
        <v>4043</v>
      </c>
      <c r="AN27" s="1">
        <v>5390.666666666667</v>
      </c>
      <c r="AO27" s="1">
        <v>5196</v>
      </c>
      <c r="AP27" s="1">
        <v>5682</v>
      </c>
      <c r="AQ27" s="1">
        <v>5395</v>
      </c>
      <c r="AR27" s="1">
        <v>6376</v>
      </c>
      <c r="AS27" s="1">
        <v>4043</v>
      </c>
      <c r="AT27" s="1">
        <v>5390.666666666667</v>
      </c>
      <c r="AU27" s="1">
        <f t="shared" si="33"/>
        <v>372</v>
      </c>
      <c r="AV27" s="1">
        <f t="shared" si="33"/>
        <v>566</v>
      </c>
      <c r="AW27" s="1">
        <f t="shared" si="33"/>
        <v>777.99999999999989</v>
      </c>
      <c r="AX27" s="1">
        <f t="shared" si="33"/>
        <v>709</v>
      </c>
      <c r="AY27" s="1">
        <f t="shared" si="34"/>
        <v>808.00000000000011</v>
      </c>
      <c r="AZ27" s="2">
        <v>7.1593533487297925E-2</v>
      </c>
      <c r="BA27" s="2">
        <v>9.9612812390003524E-2</v>
      </c>
      <c r="BB27" s="2">
        <v>0.14420759962928636</v>
      </c>
      <c r="BC27" s="2">
        <v>0.11119824341279799</v>
      </c>
      <c r="BD27" s="2">
        <v>0.14988869651249073</v>
      </c>
      <c r="BE27">
        <v>17</v>
      </c>
      <c r="BF27">
        <v>38</v>
      </c>
      <c r="BG27">
        <v>47</v>
      </c>
      <c r="BH27">
        <v>50</v>
      </c>
      <c r="BI27">
        <v>34</v>
      </c>
      <c r="BJ27" s="9">
        <v>45.333333333333329</v>
      </c>
      <c r="BK27" s="9">
        <f t="shared" si="18"/>
        <v>39.466666666666661</v>
      </c>
      <c r="BL27" s="2" cm="1">
        <f t="array" ref="BL27">BK27/(SUM(BM27:BP27+BR27))*1000</f>
        <v>0.95150078354160783</v>
      </c>
      <c r="BM27" s="1">
        <v>4454</v>
      </c>
      <c r="BN27" s="1">
        <v>4969</v>
      </c>
      <c r="BO27" s="1">
        <v>5418</v>
      </c>
      <c r="BP27" s="1">
        <v>5352</v>
      </c>
      <c r="BQ27" s="1">
        <v>3991</v>
      </c>
      <c r="BR27" s="1">
        <v>5321.3333333333339</v>
      </c>
      <c r="BS27">
        <v>11</v>
      </c>
      <c r="BT27">
        <v>12</v>
      </c>
      <c r="BU27">
        <v>13</v>
      </c>
      <c r="BV27">
        <v>12</v>
      </c>
      <c r="BW27">
        <v>4</v>
      </c>
      <c r="BX27" s="9">
        <v>5.333333333333333</v>
      </c>
      <c r="BY27" s="12">
        <v>0</v>
      </c>
      <c r="BZ27" s="12">
        <v>0</v>
      </c>
      <c r="CA27" s="12">
        <v>0</v>
      </c>
      <c r="CB27" s="12">
        <v>0</v>
      </c>
      <c r="CC27" s="12">
        <v>0</v>
      </c>
      <c r="CD27" s="44">
        <v>0</v>
      </c>
      <c r="CE27" s="4">
        <f t="shared" si="35"/>
        <v>0</v>
      </c>
      <c r="CF27" s="4">
        <f t="shared" si="35"/>
        <v>0</v>
      </c>
      <c r="CG27" s="4">
        <f t="shared" si="35"/>
        <v>0</v>
      </c>
      <c r="CH27" s="4">
        <f t="shared" si="35"/>
        <v>0</v>
      </c>
      <c r="CI27" s="4">
        <f t="shared" si="35"/>
        <v>0</v>
      </c>
      <c r="CJ27">
        <v>67</v>
      </c>
      <c r="CK27">
        <v>83</v>
      </c>
      <c r="CL27">
        <v>92</v>
      </c>
      <c r="CM27">
        <v>98</v>
      </c>
      <c r="CN27">
        <v>90</v>
      </c>
      <c r="CO27" s="9">
        <v>120</v>
      </c>
      <c r="CP27" s="9">
        <v>2</v>
      </c>
      <c r="CQ27" s="9">
        <v>2</v>
      </c>
      <c r="CR27" s="9">
        <v>2</v>
      </c>
      <c r="CS27" s="9">
        <v>2</v>
      </c>
      <c r="CT27" s="9">
        <v>0</v>
      </c>
      <c r="CU27" s="9">
        <v>0</v>
      </c>
      <c r="CV27" s="2">
        <f t="shared" si="17"/>
        <v>44.903457566232596</v>
      </c>
      <c r="CW27" s="2">
        <f t="shared" si="17"/>
        <v>40.249547192594079</v>
      </c>
      <c r="CX27" s="2">
        <f t="shared" si="17"/>
        <v>36.913990402362494</v>
      </c>
      <c r="CY27" s="2">
        <f t="shared" si="17"/>
        <v>37.369207772795221</v>
      </c>
      <c r="CZ27" s="2">
        <f t="shared" si="17"/>
        <v>0</v>
      </c>
      <c r="DA27" s="7">
        <v>2100</v>
      </c>
      <c r="DB27" s="7">
        <f t="shared" si="25"/>
        <v>19.09090909090909</v>
      </c>
      <c r="DC27">
        <v>1978</v>
      </c>
      <c r="DD27">
        <v>2015</v>
      </c>
      <c r="DE27">
        <f>$DE$51-DD27</f>
        <v>8</v>
      </c>
    </row>
    <row r="28" spans="1:109" x14ac:dyDescent="0.45">
      <c r="A28" t="s">
        <v>80</v>
      </c>
      <c r="B28" t="s">
        <v>244</v>
      </c>
      <c r="C28" s="1">
        <v>230721</v>
      </c>
      <c r="D28" s="17" t="s">
        <v>150</v>
      </c>
      <c r="E28">
        <v>40.373179</v>
      </c>
      <c r="F28">
        <v>70.837084000000004</v>
      </c>
      <c r="G28">
        <v>135</v>
      </c>
      <c r="H28">
        <v>135</v>
      </c>
      <c r="I28">
        <v>135</v>
      </c>
      <c r="J28">
        <v>135</v>
      </c>
      <c r="K28">
        <v>135</v>
      </c>
      <c r="L28" s="2">
        <f t="shared" si="36"/>
        <v>0.58512229055872678</v>
      </c>
      <c r="M28" s="1">
        <v>9993</v>
      </c>
      <c r="N28" s="1">
        <v>9618</v>
      </c>
      <c r="O28" s="1">
        <v>10885</v>
      </c>
      <c r="P28" s="1">
        <v>10405</v>
      </c>
      <c r="Q28" s="1">
        <v>8306</v>
      </c>
      <c r="R28" s="1">
        <v>11074.666666666668</v>
      </c>
      <c r="S28" s="1">
        <v>54154</v>
      </c>
      <c r="T28" s="1">
        <v>47603</v>
      </c>
      <c r="U28" s="1">
        <v>51310</v>
      </c>
      <c r="V28" s="1">
        <v>48452</v>
      </c>
      <c r="W28" s="1">
        <v>34551</v>
      </c>
      <c r="X28" s="1">
        <v>46068</v>
      </c>
      <c r="Y28" s="18">
        <f t="shared" si="29"/>
        <v>5.4191934354047833</v>
      </c>
      <c r="Z28" s="18">
        <f t="shared" si="29"/>
        <v>4.9493657725098776</v>
      </c>
      <c r="AA28" s="18">
        <f t="shared" si="29"/>
        <v>4.7138263665594859</v>
      </c>
      <c r="AB28" s="18">
        <f t="shared" si="29"/>
        <v>4.6566074002883227</v>
      </c>
      <c r="AC28" s="18">
        <f t="shared" si="30"/>
        <v>4.1597640260052966</v>
      </c>
      <c r="AD28" s="18">
        <f t="shared" si="31"/>
        <v>109.90157280568241</v>
      </c>
      <c r="AE28" s="18">
        <f t="shared" si="31"/>
        <v>96.606798579401314</v>
      </c>
      <c r="AF28" s="18">
        <f t="shared" si="31"/>
        <v>104.12988330796551</v>
      </c>
      <c r="AG28" s="18">
        <f t="shared" si="31"/>
        <v>98.329781836631142</v>
      </c>
      <c r="AH28" s="18">
        <f t="shared" si="32"/>
        <v>93.491628614916294</v>
      </c>
      <c r="AI28" s="1">
        <v>4129</v>
      </c>
      <c r="AJ28" s="1">
        <v>4493</v>
      </c>
      <c r="AK28" s="1">
        <v>5080</v>
      </c>
      <c r="AL28" s="1">
        <v>4942</v>
      </c>
      <c r="AM28" s="1">
        <v>3988</v>
      </c>
      <c r="AN28" s="1">
        <v>5317.333333333333</v>
      </c>
      <c r="AO28" s="1">
        <v>4129</v>
      </c>
      <c r="AP28" s="1">
        <v>4493</v>
      </c>
      <c r="AQ28" s="1">
        <v>5080</v>
      </c>
      <c r="AR28" s="1">
        <v>4942</v>
      </c>
      <c r="AS28" s="1">
        <v>3988</v>
      </c>
      <c r="AT28" s="1">
        <v>5317.333333333333</v>
      </c>
      <c r="AU28" s="1">
        <f t="shared" si="33"/>
        <v>380</v>
      </c>
      <c r="AV28" s="1">
        <f t="shared" si="33"/>
        <v>462</v>
      </c>
      <c r="AW28" s="1">
        <f t="shared" si="33"/>
        <v>623</v>
      </c>
      <c r="AX28" s="1">
        <f t="shared" si="33"/>
        <v>649.99999999999989</v>
      </c>
      <c r="AY28" s="1">
        <f t="shared" si="34"/>
        <v>670.66666666666663</v>
      </c>
      <c r="AZ28" s="2">
        <v>9.203196899975781E-2</v>
      </c>
      <c r="BA28" s="2">
        <v>0.10282661918539951</v>
      </c>
      <c r="BB28" s="2">
        <v>0.12263779527559054</v>
      </c>
      <c r="BC28" s="2">
        <v>0.13152569809793604</v>
      </c>
      <c r="BD28" s="2">
        <v>0.1261283851554664</v>
      </c>
      <c r="BE28">
        <v>10</v>
      </c>
      <c r="BF28">
        <v>15</v>
      </c>
      <c r="BG28">
        <v>28</v>
      </c>
      <c r="BH28">
        <v>23</v>
      </c>
      <c r="BI28">
        <v>23</v>
      </c>
      <c r="BJ28" s="9">
        <v>30.666666666666664</v>
      </c>
      <c r="BK28" s="9">
        <f t="shared" si="18"/>
        <v>21.333333333333332</v>
      </c>
      <c r="BL28" s="2" cm="1">
        <f t="array" ref="BL28">BK28/(SUM(BM28:BP28+BR28))*1000</f>
        <v>0.53219355214249475</v>
      </c>
      <c r="BM28" s="1">
        <v>4135</v>
      </c>
      <c r="BN28" s="1">
        <v>4514</v>
      </c>
      <c r="BO28" s="1">
        <v>5099</v>
      </c>
      <c r="BP28" s="1">
        <v>4967</v>
      </c>
      <c r="BQ28" s="1">
        <v>4007</v>
      </c>
      <c r="BR28" s="1">
        <v>5342.666666666667</v>
      </c>
      <c r="BS28">
        <v>32</v>
      </c>
      <c r="BT28">
        <v>72</v>
      </c>
      <c r="BU28">
        <v>99</v>
      </c>
      <c r="BV28">
        <v>93</v>
      </c>
      <c r="BW28">
        <v>84</v>
      </c>
      <c r="BX28" s="9">
        <v>112</v>
      </c>
      <c r="BY28" s="12">
        <v>0</v>
      </c>
      <c r="BZ28" s="12">
        <v>0</v>
      </c>
      <c r="CA28" s="12">
        <v>0</v>
      </c>
      <c r="CB28" s="12">
        <v>0</v>
      </c>
      <c r="CC28" s="12">
        <v>0</v>
      </c>
      <c r="CD28" s="44">
        <v>0</v>
      </c>
      <c r="CE28" s="4">
        <f t="shared" si="35"/>
        <v>0</v>
      </c>
      <c r="CF28" s="4">
        <f t="shared" si="35"/>
        <v>0</v>
      </c>
      <c r="CG28" s="4">
        <f t="shared" si="35"/>
        <v>0</v>
      </c>
      <c r="CH28" s="4">
        <f t="shared" si="35"/>
        <v>0</v>
      </c>
      <c r="CI28" s="4">
        <f t="shared" si="35"/>
        <v>0</v>
      </c>
      <c r="CJ28">
        <v>186</v>
      </c>
      <c r="CK28">
        <v>137</v>
      </c>
      <c r="CL28">
        <v>156</v>
      </c>
      <c r="CM28">
        <v>72</v>
      </c>
      <c r="CN28">
        <v>70</v>
      </c>
      <c r="CO28" s="9">
        <v>93.333333333333329</v>
      </c>
      <c r="CP28" s="9">
        <v>1</v>
      </c>
      <c r="CQ28" s="9">
        <v>1</v>
      </c>
      <c r="CR28" s="9">
        <v>0</v>
      </c>
      <c r="CS28" s="9">
        <v>0</v>
      </c>
      <c r="CT28" s="9">
        <v>0</v>
      </c>
      <c r="CU28" s="9">
        <v>0</v>
      </c>
      <c r="CV28" s="2">
        <f t="shared" si="17"/>
        <v>24.183796856106408</v>
      </c>
      <c r="CW28" s="2">
        <f t="shared" si="17"/>
        <v>22.15330084182543</v>
      </c>
      <c r="CX28" s="2">
        <f t="shared" si="17"/>
        <v>0</v>
      </c>
      <c r="CY28" s="2">
        <f t="shared" si="17"/>
        <v>0</v>
      </c>
      <c r="CZ28" s="2">
        <f t="shared" si="17"/>
        <v>0</v>
      </c>
      <c r="DA28" s="7">
        <v>1200</v>
      </c>
      <c r="DB28" s="7">
        <f t="shared" si="25"/>
        <v>8.8888888888888893</v>
      </c>
      <c r="DC28">
        <v>1974</v>
      </c>
      <c r="DD28">
        <v>2012</v>
      </c>
      <c r="DE28">
        <f>$DE$51-DD28</f>
        <v>11</v>
      </c>
    </row>
    <row r="29" spans="1:109" x14ac:dyDescent="0.45">
      <c r="A29" t="s">
        <v>80</v>
      </c>
      <c r="B29" t="s">
        <v>245</v>
      </c>
      <c r="C29" s="1">
        <v>124284</v>
      </c>
      <c r="D29" s="17" t="s">
        <v>150</v>
      </c>
      <c r="E29">
        <v>40.473928000000001</v>
      </c>
      <c r="F29">
        <v>70.771715</v>
      </c>
      <c r="G29">
        <v>50</v>
      </c>
      <c r="H29">
        <v>50</v>
      </c>
      <c r="I29">
        <v>50</v>
      </c>
      <c r="J29">
        <v>50</v>
      </c>
      <c r="K29">
        <v>50</v>
      </c>
      <c r="L29" s="2">
        <f t="shared" si="36"/>
        <v>0.40230439960091402</v>
      </c>
      <c r="M29" s="1">
        <v>4697</v>
      </c>
      <c r="N29" s="1">
        <v>5087</v>
      </c>
      <c r="O29" s="1">
        <v>5254</v>
      </c>
      <c r="P29" s="1">
        <v>5212</v>
      </c>
      <c r="Q29" s="1">
        <v>4063</v>
      </c>
      <c r="R29" s="1">
        <v>5417.3333333333339</v>
      </c>
      <c r="S29" s="1">
        <v>22984</v>
      </c>
      <c r="T29" s="1">
        <v>24778</v>
      </c>
      <c r="U29" s="1">
        <v>25828</v>
      </c>
      <c r="V29" s="1">
        <v>25639</v>
      </c>
      <c r="W29" s="1">
        <v>21244</v>
      </c>
      <c r="X29" s="1">
        <v>28325.333333333332</v>
      </c>
      <c r="Y29" s="18">
        <f t="shared" si="29"/>
        <v>4.8933361720246964</v>
      </c>
      <c r="Z29" s="18">
        <f t="shared" si="29"/>
        <v>4.870847257715746</v>
      </c>
      <c r="AA29" s="18">
        <f t="shared" si="29"/>
        <v>4.9158736200989726</v>
      </c>
      <c r="AB29" s="18">
        <f t="shared" si="29"/>
        <v>4.9192248656945514</v>
      </c>
      <c r="AC29" s="18">
        <f t="shared" si="30"/>
        <v>5.2286487816884071</v>
      </c>
      <c r="AD29" s="39">
        <f t="shared" si="31"/>
        <v>125.93972602739727</v>
      </c>
      <c r="AE29" s="39">
        <f t="shared" si="31"/>
        <v>135.76986301369863</v>
      </c>
      <c r="AF29" s="38">
        <f t="shared" si="31"/>
        <v>141.52328767123288</v>
      </c>
      <c r="AG29" s="38">
        <f t="shared" si="31"/>
        <v>140.48767123287672</v>
      </c>
      <c r="AH29" s="38">
        <f t="shared" si="32"/>
        <v>155.20730593607306</v>
      </c>
      <c r="AI29" s="1">
        <v>2355</v>
      </c>
      <c r="AJ29" s="1">
        <v>2828</v>
      </c>
      <c r="AK29" s="1">
        <v>3209</v>
      </c>
      <c r="AL29" s="1">
        <v>3377</v>
      </c>
      <c r="AM29" s="1">
        <v>2533</v>
      </c>
      <c r="AN29" s="1">
        <v>3377.3333333333335</v>
      </c>
      <c r="AO29" s="20">
        <v>2355</v>
      </c>
      <c r="AP29" s="20">
        <v>2828</v>
      </c>
      <c r="AQ29" s="20">
        <v>3209</v>
      </c>
      <c r="AR29" s="20">
        <v>3377</v>
      </c>
      <c r="AS29" s="20">
        <v>2533</v>
      </c>
      <c r="AT29" s="20">
        <v>3377.3333333333335</v>
      </c>
      <c r="AU29" s="1">
        <f t="shared" si="33"/>
        <v>246</v>
      </c>
      <c r="AV29" s="1">
        <f t="shared" si="33"/>
        <v>279</v>
      </c>
      <c r="AW29" s="1">
        <f t="shared" si="33"/>
        <v>426</v>
      </c>
      <c r="AX29" s="1">
        <f t="shared" si="33"/>
        <v>470</v>
      </c>
      <c r="AY29" s="1">
        <f t="shared" si="34"/>
        <v>440</v>
      </c>
      <c r="AZ29" s="2">
        <v>0.10445859872611465</v>
      </c>
      <c r="BA29" s="2">
        <v>9.8656294200848663E-2</v>
      </c>
      <c r="BB29" s="2">
        <v>0.13275163602368339</v>
      </c>
      <c r="BC29" s="2">
        <v>0.1391767841279242</v>
      </c>
      <c r="BD29" s="2">
        <v>0.13028030003947888</v>
      </c>
      <c r="BE29">
        <v>15</v>
      </c>
      <c r="BF29">
        <v>25</v>
      </c>
      <c r="BG29">
        <v>21</v>
      </c>
      <c r="BH29">
        <v>10</v>
      </c>
      <c r="BI29">
        <v>11</v>
      </c>
      <c r="BJ29" s="9">
        <v>14.666666666666668</v>
      </c>
      <c r="BK29" s="9">
        <f t="shared" si="18"/>
        <v>17.133333333333333</v>
      </c>
      <c r="BL29" s="2" cm="1">
        <f t="array" ref="BL29">BK29/(SUM(BM29:BP29+BR29))*1000</f>
        <v>0.77441128169587026</v>
      </c>
      <c r="BM29" s="1">
        <v>2099</v>
      </c>
      <c r="BN29" s="1">
        <v>2539</v>
      </c>
      <c r="BO29" s="1">
        <v>2782</v>
      </c>
      <c r="BP29" s="1">
        <v>2923</v>
      </c>
      <c r="BQ29" s="1">
        <v>2209</v>
      </c>
      <c r="BR29" s="1">
        <v>2945.3333333333335</v>
      </c>
      <c r="BS29">
        <v>5</v>
      </c>
      <c r="BT29">
        <v>4</v>
      </c>
      <c r="BU29">
        <v>4</v>
      </c>
      <c r="BV29">
        <v>5</v>
      </c>
      <c r="BW29">
        <v>3</v>
      </c>
      <c r="BX29" s="9">
        <v>4</v>
      </c>
      <c r="BY29" s="12">
        <v>0</v>
      </c>
      <c r="BZ29" s="12">
        <v>0</v>
      </c>
      <c r="CA29" s="12">
        <v>0</v>
      </c>
      <c r="CB29" s="12">
        <v>0</v>
      </c>
      <c r="CC29" s="12">
        <v>0</v>
      </c>
      <c r="CD29" s="44">
        <v>0</v>
      </c>
      <c r="CE29" s="4">
        <f t="shared" si="35"/>
        <v>0</v>
      </c>
      <c r="CF29" s="4">
        <f t="shared" si="35"/>
        <v>0</v>
      </c>
      <c r="CG29" s="4">
        <f t="shared" si="35"/>
        <v>0</v>
      </c>
      <c r="CH29" s="4">
        <f t="shared" si="35"/>
        <v>0</v>
      </c>
      <c r="CI29" s="4">
        <f t="shared" si="35"/>
        <v>0</v>
      </c>
      <c r="CJ29">
        <v>101</v>
      </c>
      <c r="CK29">
        <v>116</v>
      </c>
      <c r="CL29">
        <v>124</v>
      </c>
      <c r="CM29">
        <v>76</v>
      </c>
      <c r="CN29">
        <v>89</v>
      </c>
      <c r="CO29" s="9">
        <v>118.66666666666667</v>
      </c>
      <c r="CP29" s="9">
        <v>0</v>
      </c>
      <c r="CQ29" s="9">
        <v>2</v>
      </c>
      <c r="CR29" s="9">
        <v>1</v>
      </c>
      <c r="CS29" s="9">
        <v>0</v>
      </c>
      <c r="CT29" s="9">
        <v>0</v>
      </c>
      <c r="CU29" s="9">
        <v>0</v>
      </c>
      <c r="CV29" s="2">
        <f t="shared" si="17"/>
        <v>0</v>
      </c>
      <c r="CW29" s="2">
        <f t="shared" si="17"/>
        <v>78.771169751870815</v>
      </c>
      <c r="CX29" s="2">
        <f t="shared" si="17"/>
        <v>35.94536304816679</v>
      </c>
      <c r="CY29" s="2">
        <f t="shared" si="17"/>
        <v>0</v>
      </c>
      <c r="CZ29" s="2">
        <f t="shared" si="17"/>
        <v>0</v>
      </c>
      <c r="DA29" s="7">
        <v>620.20000000000005</v>
      </c>
      <c r="DB29" s="7">
        <f t="shared" si="25"/>
        <v>12.404000000000002</v>
      </c>
      <c r="DC29">
        <v>1986</v>
      </c>
      <c r="DD29">
        <v>2016</v>
      </c>
      <c r="DE29">
        <f>$DE$51-DD29</f>
        <v>7</v>
      </c>
    </row>
    <row r="30" spans="1:109" x14ac:dyDescent="0.45">
      <c r="A30" t="s">
        <v>80</v>
      </c>
      <c r="B30" t="s">
        <v>246</v>
      </c>
      <c r="C30" s="1">
        <v>318000</v>
      </c>
      <c r="D30" s="17" t="s">
        <v>151</v>
      </c>
      <c r="E30">
        <v>40.438738999999998</v>
      </c>
      <c r="F30">
        <v>71.764055999999997</v>
      </c>
      <c r="G30">
        <v>180</v>
      </c>
      <c r="H30">
        <v>180</v>
      </c>
      <c r="I30">
        <v>180</v>
      </c>
      <c r="J30">
        <v>180</v>
      </c>
      <c r="K30">
        <v>180</v>
      </c>
      <c r="L30" s="2">
        <f t="shared" si="36"/>
        <v>0.56603773584905659</v>
      </c>
      <c r="M30" s="1">
        <v>19767</v>
      </c>
      <c r="N30" s="1">
        <v>8848</v>
      </c>
      <c r="O30" s="1">
        <v>11499</v>
      </c>
      <c r="P30" s="1">
        <v>13160</v>
      </c>
      <c r="Q30" s="1">
        <v>12346</v>
      </c>
      <c r="R30" s="1">
        <v>16461.333333333336</v>
      </c>
      <c r="S30" s="1">
        <v>59537</v>
      </c>
      <c r="T30" s="1">
        <v>45735</v>
      </c>
      <c r="U30" s="1">
        <v>62432</v>
      </c>
      <c r="V30" s="1">
        <v>67215</v>
      </c>
      <c r="W30" s="1">
        <v>53526</v>
      </c>
      <c r="X30" s="1">
        <v>71368</v>
      </c>
      <c r="Y30" s="18">
        <f t="shared" si="29"/>
        <v>3.0119390904031973</v>
      </c>
      <c r="Z30" s="18">
        <f t="shared" si="29"/>
        <v>5.1689647377938517</v>
      </c>
      <c r="AA30" s="18">
        <f t="shared" si="29"/>
        <v>5.429341681885381</v>
      </c>
      <c r="AB30" s="18">
        <f t="shared" si="29"/>
        <v>5.1075227963525833</v>
      </c>
      <c r="AC30" s="18">
        <f t="shared" si="30"/>
        <v>4.3354932771747929</v>
      </c>
      <c r="AD30" s="18">
        <f t="shared" si="31"/>
        <v>90.61948249619482</v>
      </c>
      <c r="AE30" s="18">
        <f t="shared" si="31"/>
        <v>69.611872146118728</v>
      </c>
      <c r="AF30" s="18">
        <f t="shared" si="31"/>
        <v>95.025875190258759</v>
      </c>
      <c r="AG30" s="18">
        <f t="shared" si="31"/>
        <v>102.30593607305936</v>
      </c>
      <c r="AH30" s="18">
        <f t="shared" si="32"/>
        <v>108.62709284627093</v>
      </c>
      <c r="AI30" s="1">
        <v>5313</v>
      </c>
      <c r="AJ30" s="1">
        <v>3772</v>
      </c>
      <c r="AK30" s="1">
        <v>4822</v>
      </c>
      <c r="AL30" s="1">
        <v>7730</v>
      </c>
      <c r="AM30" s="1">
        <v>6166</v>
      </c>
      <c r="AN30" s="1">
        <v>8221.3333333333321</v>
      </c>
      <c r="AO30" s="1">
        <v>5313</v>
      </c>
      <c r="AP30" s="1">
        <v>3772</v>
      </c>
      <c r="AQ30" s="1">
        <v>4822</v>
      </c>
      <c r="AR30" s="1">
        <v>7730</v>
      </c>
      <c r="AS30" s="1">
        <v>6166</v>
      </c>
      <c r="AT30" s="1">
        <v>8221.3333333333321</v>
      </c>
      <c r="AU30" s="1">
        <f t="shared" si="33"/>
        <v>981</v>
      </c>
      <c r="AV30" s="1">
        <f t="shared" si="33"/>
        <v>675</v>
      </c>
      <c r="AW30" s="1">
        <f t="shared" si="33"/>
        <v>955</v>
      </c>
      <c r="AX30" s="1">
        <f t="shared" si="33"/>
        <v>1568</v>
      </c>
      <c r="AY30" s="1">
        <f t="shared" si="34"/>
        <v>1477.333333333333</v>
      </c>
      <c r="AZ30" s="2">
        <v>0.18464144551101072</v>
      </c>
      <c r="BA30" s="2">
        <v>0.17895015906680806</v>
      </c>
      <c r="BB30" s="2">
        <v>0.19805060141020323</v>
      </c>
      <c r="BC30" s="2">
        <v>0.20284605433376454</v>
      </c>
      <c r="BD30" s="2">
        <v>0.17969510217320792</v>
      </c>
      <c r="BE30">
        <v>47</v>
      </c>
      <c r="BF30">
        <v>42</v>
      </c>
      <c r="BG30">
        <v>62</v>
      </c>
      <c r="BH30">
        <v>69</v>
      </c>
      <c r="BI30">
        <v>61</v>
      </c>
      <c r="BJ30" s="9">
        <v>81.333333333333329</v>
      </c>
      <c r="BK30" s="9">
        <f t="shared" si="18"/>
        <v>60.266666666666666</v>
      </c>
      <c r="BL30" s="2" cm="1">
        <f t="array" ref="BL30">BK30/(SUM(BM30:BP30+BR30))*1000</f>
        <v>1.1029568760942638</v>
      </c>
      <c r="BM30" s="1">
        <v>5321</v>
      </c>
      <c r="BN30" s="1">
        <v>3772</v>
      </c>
      <c r="BO30" s="1">
        <v>4823</v>
      </c>
      <c r="BP30" s="1">
        <v>7749</v>
      </c>
      <c r="BQ30" s="1">
        <v>6183</v>
      </c>
      <c r="BR30" s="1">
        <v>8244</v>
      </c>
      <c r="BS30">
        <v>0</v>
      </c>
      <c r="BT30">
        <v>0</v>
      </c>
      <c r="BU30">
        <v>0</v>
      </c>
      <c r="BV30">
        <v>0</v>
      </c>
      <c r="BW30">
        <v>0</v>
      </c>
      <c r="BX30" s="9">
        <v>0</v>
      </c>
      <c r="BY30" s="12">
        <v>0</v>
      </c>
      <c r="BZ30" s="12">
        <v>0</v>
      </c>
      <c r="CA30" s="12">
        <v>0</v>
      </c>
      <c r="CB30" s="12">
        <v>0</v>
      </c>
      <c r="CC30" s="12">
        <v>0</v>
      </c>
      <c r="CD30" s="44">
        <v>0</v>
      </c>
      <c r="CE30" s="4">
        <f t="shared" si="35"/>
        <v>0</v>
      </c>
      <c r="CF30" s="4">
        <f t="shared" si="35"/>
        <v>0</v>
      </c>
      <c r="CG30" s="4">
        <f t="shared" si="35"/>
        <v>0</v>
      </c>
      <c r="CH30" s="4">
        <f t="shared" si="35"/>
        <v>0</v>
      </c>
      <c r="CI30" s="4">
        <f t="shared" si="35"/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 s="9">
        <v>0</v>
      </c>
      <c r="CP30" s="9">
        <v>0</v>
      </c>
      <c r="CQ30" s="9">
        <v>0</v>
      </c>
      <c r="CR30" s="9">
        <v>0</v>
      </c>
      <c r="CS30" s="9">
        <v>0</v>
      </c>
      <c r="CT30" s="9">
        <v>0</v>
      </c>
      <c r="CU30" s="9">
        <v>0</v>
      </c>
      <c r="CV30" s="2">
        <f t="shared" si="17"/>
        <v>0</v>
      </c>
      <c r="CW30" s="2">
        <f t="shared" si="17"/>
        <v>0</v>
      </c>
      <c r="CX30" s="2">
        <f t="shared" si="17"/>
        <v>0</v>
      </c>
      <c r="CY30" s="2">
        <f t="shared" si="17"/>
        <v>0</v>
      </c>
      <c r="CZ30" s="2">
        <f t="shared" si="17"/>
        <v>0</v>
      </c>
      <c r="DA30" s="1">
        <v>6000</v>
      </c>
      <c r="DB30" s="1">
        <f t="shared" si="25"/>
        <v>33.333333333333336</v>
      </c>
      <c r="DC30">
        <v>1960</v>
      </c>
      <c r="DD30">
        <v>2021</v>
      </c>
      <c r="DE30">
        <f>$DE$51-DD30</f>
        <v>2</v>
      </c>
    </row>
    <row r="31" spans="1:109" x14ac:dyDescent="0.45">
      <c r="A31" t="s">
        <v>80</v>
      </c>
      <c r="B31" t="s">
        <v>247</v>
      </c>
      <c r="C31" s="1">
        <v>212283</v>
      </c>
      <c r="D31" s="17" t="s">
        <v>150</v>
      </c>
      <c r="E31">
        <v>40.371555999999998</v>
      </c>
      <c r="F31">
        <v>71.268924999999996</v>
      </c>
      <c r="G31">
        <v>100</v>
      </c>
      <c r="H31">
        <v>100</v>
      </c>
      <c r="I31">
        <v>100</v>
      </c>
      <c r="J31">
        <v>100</v>
      </c>
      <c r="K31">
        <v>100</v>
      </c>
      <c r="L31" s="2">
        <f t="shared" si="36"/>
        <v>0.47106928015903299</v>
      </c>
      <c r="M31" s="1">
        <v>8246</v>
      </c>
      <c r="N31" s="1">
        <v>7919</v>
      </c>
      <c r="O31" s="1">
        <v>8220</v>
      </c>
      <c r="P31" s="1">
        <v>8143</v>
      </c>
      <c r="Q31" s="1">
        <v>7444</v>
      </c>
      <c r="R31" s="1">
        <v>9925.3333333333321</v>
      </c>
      <c r="S31" s="1">
        <v>40394</v>
      </c>
      <c r="T31" s="1">
        <v>39560</v>
      </c>
      <c r="U31" s="1">
        <v>43301</v>
      </c>
      <c r="V31" s="1">
        <v>40053</v>
      </c>
      <c r="W31" s="1">
        <v>33663</v>
      </c>
      <c r="X31" s="1">
        <v>44884</v>
      </c>
      <c r="Y31" s="18">
        <f t="shared" si="29"/>
        <v>4.8986175115207375</v>
      </c>
      <c r="Z31" s="18">
        <f t="shared" si="29"/>
        <v>4.99558025003157</v>
      </c>
      <c r="AA31" s="18">
        <f t="shared" si="29"/>
        <v>5.2677615571776153</v>
      </c>
      <c r="AB31" s="18">
        <f t="shared" si="29"/>
        <v>4.918703180645954</v>
      </c>
      <c r="AC31" s="18">
        <f t="shared" si="30"/>
        <v>4.5221655024180549</v>
      </c>
      <c r="AD31" s="18">
        <f t="shared" si="31"/>
        <v>110.66849315068492</v>
      </c>
      <c r="AE31" s="18">
        <f t="shared" si="31"/>
        <v>108.38356164383562</v>
      </c>
      <c r="AF31" s="18">
        <f t="shared" si="31"/>
        <v>118.63287671232877</v>
      </c>
      <c r="AG31" s="18">
        <f t="shared" si="31"/>
        <v>109.73424657534248</v>
      </c>
      <c r="AH31" s="18">
        <f t="shared" si="32"/>
        <v>122.96986301369863</v>
      </c>
      <c r="AI31" s="1">
        <v>4416</v>
      </c>
      <c r="AJ31" s="1">
        <v>4455</v>
      </c>
      <c r="AK31" s="1">
        <v>4775</v>
      </c>
      <c r="AL31" s="1">
        <v>4822</v>
      </c>
      <c r="AM31" s="1">
        <v>4150</v>
      </c>
      <c r="AN31" s="1">
        <v>5533.333333333333</v>
      </c>
      <c r="AO31" s="1">
        <v>4338</v>
      </c>
      <c r="AP31" s="1">
        <v>4405</v>
      </c>
      <c r="AQ31" s="1">
        <v>4740</v>
      </c>
      <c r="AR31" s="1">
        <v>4722</v>
      </c>
      <c r="AS31" s="1">
        <v>4083</v>
      </c>
      <c r="AT31" s="1">
        <v>5444</v>
      </c>
      <c r="AU31" s="1">
        <f t="shared" si="33"/>
        <v>454.01936376210233</v>
      </c>
      <c r="AV31" s="1">
        <f t="shared" si="33"/>
        <v>473.31214528944383</v>
      </c>
      <c r="AW31" s="1">
        <f t="shared" si="33"/>
        <v>591.33438818565401</v>
      </c>
      <c r="AX31" s="1">
        <f t="shared" si="33"/>
        <v>577.98644642100805</v>
      </c>
      <c r="AY31" s="1">
        <f t="shared" si="34"/>
        <v>753.49824475467381</v>
      </c>
      <c r="AZ31" s="2">
        <v>0.10281235592438911</v>
      </c>
      <c r="BA31" s="2">
        <v>0.10624290578887628</v>
      </c>
      <c r="BB31" s="2">
        <v>0.12383966244725739</v>
      </c>
      <c r="BC31" s="2">
        <v>0.11986446421008047</v>
      </c>
      <c r="BD31" s="2">
        <v>0.13617438158216996</v>
      </c>
      <c r="BE31">
        <v>35</v>
      </c>
      <c r="BF31">
        <v>57</v>
      </c>
      <c r="BG31">
        <v>72</v>
      </c>
      <c r="BH31">
        <v>65</v>
      </c>
      <c r="BI31">
        <v>54</v>
      </c>
      <c r="BJ31" s="9">
        <v>72</v>
      </c>
      <c r="BK31" s="9">
        <f t="shared" si="18"/>
        <v>60.2</v>
      </c>
      <c r="BL31" s="2" cm="1">
        <f t="array" ref="BL31">BK31/(SUM(BM31:BP31+BR31))*1000</f>
        <v>1.4876073902621845</v>
      </c>
      <c r="BM31" s="1">
        <v>4412</v>
      </c>
      <c r="BN31" s="1">
        <v>4427</v>
      </c>
      <c r="BO31" s="1">
        <v>4743</v>
      </c>
      <c r="BP31" s="1">
        <v>4795</v>
      </c>
      <c r="BQ31" s="1">
        <v>4142</v>
      </c>
      <c r="BR31" s="1">
        <v>5522.666666666667</v>
      </c>
      <c r="BS31">
        <v>3</v>
      </c>
      <c r="BT31">
        <v>2</v>
      </c>
      <c r="BU31">
        <v>5</v>
      </c>
      <c r="BV31">
        <v>7</v>
      </c>
      <c r="BW31">
        <v>9</v>
      </c>
      <c r="BX31" s="9">
        <v>12</v>
      </c>
      <c r="BY31" s="12">
        <v>0</v>
      </c>
      <c r="BZ31" s="12">
        <v>0</v>
      </c>
      <c r="CA31" s="12">
        <v>0</v>
      </c>
      <c r="CB31" s="12">
        <v>0</v>
      </c>
      <c r="CC31" s="12">
        <v>0</v>
      </c>
      <c r="CD31" s="44">
        <v>0</v>
      </c>
      <c r="CE31" s="4">
        <f t="shared" si="35"/>
        <v>0</v>
      </c>
      <c r="CF31" s="4">
        <f t="shared" si="35"/>
        <v>0</v>
      </c>
      <c r="CG31" s="4">
        <f t="shared" si="35"/>
        <v>0</v>
      </c>
      <c r="CH31" s="4">
        <f t="shared" si="35"/>
        <v>0</v>
      </c>
      <c r="CI31" s="4">
        <f t="shared" si="35"/>
        <v>0</v>
      </c>
      <c r="CJ31">
        <v>174</v>
      </c>
      <c r="CK31">
        <v>134</v>
      </c>
      <c r="CL31">
        <v>172</v>
      </c>
      <c r="CM31">
        <v>130</v>
      </c>
      <c r="CN31">
        <v>116</v>
      </c>
      <c r="CO31" s="9">
        <v>154.66666666666669</v>
      </c>
      <c r="CP31" s="9">
        <v>2</v>
      </c>
      <c r="CQ31" s="9">
        <v>1</v>
      </c>
      <c r="CR31" s="9">
        <v>2</v>
      </c>
      <c r="CS31" s="9">
        <v>0</v>
      </c>
      <c r="CT31" s="9">
        <v>0</v>
      </c>
      <c r="CU31" s="9">
        <v>0</v>
      </c>
      <c r="CV31" s="2">
        <f t="shared" si="17"/>
        <v>45.33091568449683</v>
      </c>
      <c r="CW31" s="2">
        <f t="shared" si="17"/>
        <v>22.588660492432798</v>
      </c>
      <c r="CX31" s="2">
        <f t="shared" si="17"/>
        <v>42.167404596247103</v>
      </c>
      <c r="CY31" s="2">
        <f t="shared" si="17"/>
        <v>0</v>
      </c>
      <c r="CZ31" s="2">
        <f t="shared" si="17"/>
        <v>0</v>
      </c>
      <c r="DA31" s="1">
        <v>8492</v>
      </c>
      <c r="DB31" s="56">
        <f t="shared" si="25"/>
        <v>84.92</v>
      </c>
      <c r="DC31">
        <v>2021</v>
      </c>
      <c r="DD31">
        <v>2021</v>
      </c>
      <c r="DE31">
        <f>$DE$51-DD31</f>
        <v>2</v>
      </c>
    </row>
    <row r="32" spans="1:109" x14ac:dyDescent="0.45">
      <c r="A32" t="s">
        <v>80</v>
      </c>
      <c r="B32" s="63" t="s">
        <v>298</v>
      </c>
      <c r="C32" s="1"/>
      <c r="D32" s="17" t="s">
        <v>150</v>
      </c>
      <c r="K32">
        <v>125</v>
      </c>
      <c r="L32" s="2"/>
      <c r="M32" s="1"/>
      <c r="N32" s="1"/>
      <c r="O32" s="1"/>
      <c r="P32" s="1">
        <v>13835</v>
      </c>
      <c r="Q32" s="1"/>
      <c r="R32" s="1"/>
      <c r="S32" s="1"/>
      <c r="T32" s="1"/>
      <c r="U32" s="1"/>
      <c r="V32" s="1">
        <v>51362</v>
      </c>
      <c r="W32" s="1"/>
      <c r="X32" s="1"/>
      <c r="Y32" s="18"/>
      <c r="Z32" s="18"/>
      <c r="AA32" s="18"/>
      <c r="AB32" s="18">
        <f t="shared" si="29"/>
        <v>3.7124683773039391</v>
      </c>
      <c r="AC32" s="18"/>
      <c r="AD32" s="18"/>
      <c r="AE32" s="18"/>
      <c r="AF32" s="18"/>
      <c r="AG32" s="18">
        <f t="shared" si="31"/>
        <v>112.57424657534247</v>
      </c>
      <c r="AH32" s="18"/>
      <c r="AI32" s="1"/>
      <c r="AJ32" s="1"/>
      <c r="AK32" s="1"/>
      <c r="AL32" s="1">
        <v>6486</v>
      </c>
      <c r="AM32" s="1"/>
      <c r="AN32" s="1"/>
      <c r="AO32" s="1"/>
      <c r="AP32" s="1"/>
      <c r="AQ32" s="1"/>
      <c r="AR32" s="1"/>
      <c r="AT32" s="1"/>
      <c r="AU32" s="1"/>
      <c r="AV32" s="1"/>
      <c r="AW32" s="1"/>
      <c r="AX32" s="1">
        <v>771</v>
      </c>
      <c r="AY32" s="1"/>
      <c r="AZ32" s="2"/>
      <c r="BA32" s="2"/>
      <c r="BB32" s="2"/>
      <c r="BC32" s="2">
        <f>AX32/AL32</f>
        <v>0.11887141535615171</v>
      </c>
      <c r="BD32" s="2"/>
      <c r="BH32">
        <v>18</v>
      </c>
      <c r="BJ32" s="9"/>
      <c r="BK32" s="9">
        <f t="shared" si="18"/>
        <v>3.6</v>
      </c>
      <c r="BL32" s="2"/>
      <c r="BM32" s="1"/>
      <c r="BN32" s="1"/>
      <c r="BO32" s="1"/>
      <c r="BP32" s="1"/>
      <c r="BQ32" s="1"/>
      <c r="BR32" s="1"/>
      <c r="BX32" s="9"/>
      <c r="BY32" s="12"/>
      <c r="BZ32" s="12"/>
      <c r="CA32" s="12"/>
      <c r="CB32" s="64">
        <v>10</v>
      </c>
      <c r="CC32" s="12"/>
      <c r="CD32" s="44"/>
      <c r="CE32" s="4"/>
      <c r="CF32" s="4"/>
      <c r="CG32" s="4"/>
      <c r="CH32" s="4"/>
      <c r="CI32" s="4"/>
      <c r="CO32" s="9"/>
      <c r="CP32" s="9"/>
      <c r="CQ32" s="9"/>
      <c r="CR32" s="9"/>
      <c r="CS32" s="9"/>
      <c r="CT32" s="9"/>
      <c r="CU32" s="9"/>
      <c r="CV32" s="2"/>
      <c r="CW32" s="2"/>
      <c r="CX32" s="2"/>
      <c r="CY32" s="2"/>
      <c r="CZ32" s="2"/>
      <c r="DA32" s="7">
        <v>1725</v>
      </c>
      <c r="DB32" s="7">
        <f t="shared" si="25"/>
        <v>13.8</v>
      </c>
      <c r="DC32">
        <v>1984</v>
      </c>
      <c r="DD32">
        <v>2018</v>
      </c>
      <c r="DE32">
        <f>$DE$51-DD32</f>
        <v>5</v>
      </c>
    </row>
    <row r="33" spans="1:109" x14ac:dyDescent="0.45">
      <c r="A33" s="68" t="s">
        <v>95</v>
      </c>
      <c r="B33" s="68" t="s">
        <v>248</v>
      </c>
      <c r="C33" s="69">
        <v>2997500</v>
      </c>
      <c r="D33" s="70" t="s">
        <v>148</v>
      </c>
      <c r="E33" s="68">
        <v>40.985036999999998</v>
      </c>
      <c r="F33" s="68">
        <v>71.697550000000007</v>
      </c>
      <c r="G33" s="68">
        <v>210</v>
      </c>
      <c r="H33" s="68">
        <v>210</v>
      </c>
      <c r="I33" s="68">
        <v>210</v>
      </c>
      <c r="J33" s="68">
        <v>210</v>
      </c>
      <c r="K33" s="82">
        <v>266</v>
      </c>
      <c r="L33" s="71">
        <f>(SUM(K33:K44)/C33)*1000</f>
        <v>0.54912427022518762</v>
      </c>
      <c r="M33" s="69">
        <v>19042</v>
      </c>
      <c r="N33" s="69">
        <v>17571</v>
      </c>
      <c r="O33" s="69">
        <v>20656</v>
      </c>
      <c r="P33" s="69">
        <v>19706</v>
      </c>
      <c r="Q33" s="69">
        <v>14853</v>
      </c>
      <c r="R33" s="69">
        <v>19804</v>
      </c>
      <c r="S33" s="69">
        <v>100892</v>
      </c>
      <c r="T33" s="69">
        <v>84442</v>
      </c>
      <c r="U33" s="69">
        <v>105070</v>
      </c>
      <c r="V33" s="69">
        <v>100431</v>
      </c>
      <c r="W33" s="69">
        <v>81973</v>
      </c>
      <c r="X33" s="69">
        <v>109297.33333333334</v>
      </c>
      <c r="Y33" s="72">
        <f t="shared" si="29"/>
        <v>5.2983930259426533</v>
      </c>
      <c r="Z33" s="72">
        <f t="shared" si="29"/>
        <v>4.8057594900688638</v>
      </c>
      <c r="AA33" s="72">
        <f t="shared" si="29"/>
        <v>5.0866576297443844</v>
      </c>
      <c r="AB33" s="72">
        <f t="shared" si="29"/>
        <v>5.0964680807875773</v>
      </c>
      <c r="AC33" s="72">
        <f t="shared" si="30"/>
        <v>5.5189524001885149</v>
      </c>
      <c r="AD33" s="72">
        <f t="shared" si="31"/>
        <v>103.91595426923472</v>
      </c>
      <c r="AE33" s="72">
        <f t="shared" si="31"/>
        <v>86.972911731383249</v>
      </c>
      <c r="AF33" s="72">
        <f t="shared" si="31"/>
        <v>108.21917808219179</v>
      </c>
      <c r="AG33" s="72">
        <f t="shared" si="31"/>
        <v>103.44113708929858</v>
      </c>
      <c r="AH33" s="72">
        <f t="shared" si="32"/>
        <v>112.57321385655921</v>
      </c>
      <c r="AI33" s="69">
        <v>11852</v>
      </c>
      <c r="AJ33" s="69">
        <v>11055</v>
      </c>
      <c r="AK33" s="69">
        <v>11721</v>
      </c>
      <c r="AL33" s="69">
        <v>11397</v>
      </c>
      <c r="AM33" s="69">
        <v>8448</v>
      </c>
      <c r="AN33" s="69">
        <v>11264</v>
      </c>
      <c r="AO33" s="69">
        <v>11852</v>
      </c>
      <c r="AP33" s="69">
        <v>11055</v>
      </c>
      <c r="AQ33" s="69">
        <v>11721</v>
      </c>
      <c r="AR33" s="69">
        <v>11397</v>
      </c>
      <c r="AS33" s="69">
        <v>8448</v>
      </c>
      <c r="AT33" s="69">
        <v>11264</v>
      </c>
      <c r="AU33" s="69">
        <f t="shared" si="33"/>
        <v>2141</v>
      </c>
      <c r="AV33" s="69">
        <f t="shared" si="33"/>
        <v>3681</v>
      </c>
      <c r="AW33" s="69">
        <f t="shared" si="33"/>
        <v>4063.0000000000005</v>
      </c>
      <c r="AX33" s="69">
        <f t="shared" si="33"/>
        <v>4203</v>
      </c>
      <c r="AY33" s="69">
        <f t="shared" si="34"/>
        <v>4186.666666666667</v>
      </c>
      <c r="AZ33" s="71">
        <v>0.18064461694228823</v>
      </c>
      <c r="BA33" s="71">
        <v>0.33297150610583448</v>
      </c>
      <c r="BB33" s="71">
        <v>0.34664277791997272</v>
      </c>
      <c r="BC33" s="71">
        <v>0.3687812582258489</v>
      </c>
      <c r="BD33" s="71">
        <v>0.37168560606060608</v>
      </c>
      <c r="BE33" s="68">
        <v>277</v>
      </c>
      <c r="BF33" s="68">
        <v>135</v>
      </c>
      <c r="BG33" s="68">
        <v>177</v>
      </c>
      <c r="BH33" s="68">
        <v>166</v>
      </c>
      <c r="BI33" s="68">
        <v>137</v>
      </c>
      <c r="BJ33" s="73">
        <v>182.66666666666666</v>
      </c>
      <c r="BK33" s="73">
        <f t="shared" si="18"/>
        <v>187.53333333333333</v>
      </c>
      <c r="BL33" s="71" cm="1">
        <f t="array" ref="BL33">BK33/(SUM(BM33:BP33+BR33))*1000</f>
        <v>2.0401132832189259</v>
      </c>
      <c r="BM33" s="69">
        <v>11883</v>
      </c>
      <c r="BN33" s="69">
        <v>11171</v>
      </c>
      <c r="BO33" s="69">
        <v>11544</v>
      </c>
      <c r="BP33" s="69">
        <v>11645</v>
      </c>
      <c r="BQ33" s="69">
        <v>8565</v>
      </c>
      <c r="BR33" s="69">
        <v>11420</v>
      </c>
      <c r="BS33" s="68">
        <v>180</v>
      </c>
      <c r="BT33" s="68">
        <v>202</v>
      </c>
      <c r="BU33" s="68">
        <v>232</v>
      </c>
      <c r="BV33" s="68">
        <v>188</v>
      </c>
      <c r="BW33" s="68">
        <v>161</v>
      </c>
      <c r="BX33" s="73">
        <v>214.66666666666669</v>
      </c>
      <c r="BY33" s="68">
        <v>162</v>
      </c>
      <c r="BZ33" s="68">
        <v>193</v>
      </c>
      <c r="CA33" s="68">
        <v>252</v>
      </c>
      <c r="CB33" s="68">
        <v>199</v>
      </c>
      <c r="CC33" s="68">
        <v>160</v>
      </c>
      <c r="CD33" s="73">
        <v>213.33333333333334</v>
      </c>
      <c r="CE33" s="71">
        <f t="shared" si="35"/>
        <v>13.632920979550619</v>
      </c>
      <c r="CF33" s="71">
        <f t="shared" si="35"/>
        <v>17.276877629576582</v>
      </c>
      <c r="CG33" s="71">
        <f t="shared" si="35"/>
        <v>21.829521829521831</v>
      </c>
      <c r="CH33" s="71">
        <f t="shared" si="35"/>
        <v>17.088879347359381</v>
      </c>
      <c r="CI33" s="71">
        <f t="shared" si="35"/>
        <v>18.680677174547576</v>
      </c>
      <c r="CJ33" s="68">
        <v>94</v>
      </c>
      <c r="CK33" s="68">
        <v>111</v>
      </c>
      <c r="CL33" s="68">
        <v>89</v>
      </c>
      <c r="CM33" s="68">
        <v>86</v>
      </c>
      <c r="CN33" s="68">
        <v>47</v>
      </c>
      <c r="CO33" s="73">
        <v>62.666666666666671</v>
      </c>
      <c r="CP33" s="73">
        <v>2</v>
      </c>
      <c r="CQ33" s="73">
        <v>0</v>
      </c>
      <c r="CR33" s="73">
        <v>2</v>
      </c>
      <c r="CS33" s="73">
        <v>1</v>
      </c>
      <c r="CT33" s="73">
        <v>1</v>
      </c>
      <c r="CU33" s="73">
        <v>1.3333333333333333</v>
      </c>
      <c r="CV33" s="71">
        <f t="shared" si="17"/>
        <v>16.830766641420517</v>
      </c>
      <c r="CW33" s="71">
        <f t="shared" si="17"/>
        <v>0</v>
      </c>
      <c r="CX33" s="71">
        <f t="shared" si="17"/>
        <v>17.325017325017324</v>
      </c>
      <c r="CY33" s="71">
        <f t="shared" si="17"/>
        <v>8.5873765564620008</v>
      </c>
      <c r="CZ33" s="71">
        <f t="shared" si="17"/>
        <v>11.675423234092236</v>
      </c>
      <c r="DA33" s="83">
        <v>3438</v>
      </c>
      <c r="DB33" s="83">
        <f>DA33/K33</f>
        <v>12.924812030075188</v>
      </c>
      <c r="DC33" s="68">
        <v>1974</v>
      </c>
      <c r="DD33" s="68">
        <v>2013</v>
      </c>
      <c r="DE33">
        <f>$DE$51-DD33</f>
        <v>10</v>
      </c>
    </row>
    <row r="34" spans="1:109" x14ac:dyDescent="0.45">
      <c r="A34" t="s">
        <v>95</v>
      </c>
      <c r="B34" t="s">
        <v>250</v>
      </c>
      <c r="C34" s="1">
        <v>222417</v>
      </c>
      <c r="D34" s="17" t="s">
        <v>149</v>
      </c>
      <c r="E34">
        <v>41.193100999999999</v>
      </c>
      <c r="F34">
        <v>71.730170000000001</v>
      </c>
      <c r="G34">
        <v>95</v>
      </c>
      <c r="H34">
        <v>95</v>
      </c>
      <c r="I34">
        <v>75</v>
      </c>
      <c r="J34">
        <v>75</v>
      </c>
      <c r="K34">
        <v>105</v>
      </c>
      <c r="L34" s="2">
        <f t="shared" si="36"/>
        <v>0.472086216431298</v>
      </c>
      <c r="M34" s="1">
        <v>6874</v>
      </c>
      <c r="N34" s="1">
        <v>7366</v>
      </c>
      <c r="O34" s="1">
        <v>8002</v>
      </c>
      <c r="P34" s="1">
        <v>8354</v>
      </c>
      <c r="Q34" s="1">
        <v>6061</v>
      </c>
      <c r="R34" s="1">
        <v>8081.3333333333339</v>
      </c>
      <c r="S34" s="1">
        <v>46725</v>
      </c>
      <c r="T34" s="1">
        <v>47905</v>
      </c>
      <c r="U34" s="1">
        <v>51733</v>
      </c>
      <c r="V34" s="1">
        <v>52503</v>
      </c>
      <c r="W34" s="1">
        <v>35383</v>
      </c>
      <c r="X34" s="1">
        <v>47177.333333333328</v>
      </c>
      <c r="Y34" s="18">
        <f t="shared" si="29"/>
        <v>6.7973523421588595</v>
      </c>
      <c r="Z34" s="18">
        <f t="shared" si="29"/>
        <v>6.5035297311973936</v>
      </c>
      <c r="AA34" s="18">
        <f t="shared" si="29"/>
        <v>6.4650087478130471</v>
      </c>
      <c r="AB34" s="18">
        <f t="shared" si="29"/>
        <v>6.2847737610725405</v>
      </c>
      <c r="AC34" s="18">
        <f t="shared" si="30"/>
        <v>5.8378155419897695</v>
      </c>
      <c r="AD34" s="38">
        <f t="shared" si="31"/>
        <v>121.91780821917808</v>
      </c>
      <c r="AE34" s="38">
        <f t="shared" si="31"/>
        <v>124.99673842139596</v>
      </c>
      <c r="AF34" s="38">
        <f t="shared" si="31"/>
        <v>134.98499673842139</v>
      </c>
      <c r="AG34" s="38">
        <f t="shared" si="31"/>
        <v>136.99412915851272</v>
      </c>
      <c r="AH34" s="38">
        <f t="shared" si="32"/>
        <v>123.09806479669491</v>
      </c>
      <c r="AI34" s="1">
        <v>5542</v>
      </c>
      <c r="AJ34" s="1">
        <v>5440</v>
      </c>
      <c r="AK34" s="1">
        <v>5774</v>
      </c>
      <c r="AL34" s="1">
        <v>5904</v>
      </c>
      <c r="AM34" s="1">
        <v>3886</v>
      </c>
      <c r="AN34" s="1">
        <v>5181.333333333333</v>
      </c>
      <c r="AO34" s="1">
        <v>5542</v>
      </c>
      <c r="AP34" s="1">
        <v>5440</v>
      </c>
      <c r="AQ34" s="1">
        <v>5774</v>
      </c>
      <c r="AR34" s="1">
        <v>5891</v>
      </c>
      <c r="AS34" s="1">
        <v>3870</v>
      </c>
      <c r="AT34" s="1">
        <v>5160</v>
      </c>
      <c r="AU34" s="1">
        <f t="shared" si="33"/>
        <v>448.99999999999994</v>
      </c>
      <c r="AV34" s="1">
        <f t="shared" si="33"/>
        <v>451</v>
      </c>
      <c r="AW34" s="1">
        <f t="shared" si="33"/>
        <v>488.99999999999994</v>
      </c>
      <c r="AX34" s="1">
        <f t="shared" si="33"/>
        <v>659.45204549312518</v>
      </c>
      <c r="AY34" s="1">
        <f t="shared" si="34"/>
        <v>654.69560723514201</v>
      </c>
      <c r="AZ34" s="2">
        <v>8.1017683146878378E-2</v>
      </c>
      <c r="BA34" s="2">
        <v>8.2904411764705879E-2</v>
      </c>
      <c r="BB34" s="2">
        <v>8.4689989608590227E-2</v>
      </c>
      <c r="BC34" s="2">
        <v>0.1116958071634697</v>
      </c>
      <c r="BD34" s="2">
        <v>0.12635658914728681</v>
      </c>
      <c r="BE34">
        <v>17</v>
      </c>
      <c r="BF34">
        <v>22</v>
      </c>
      <c r="BG34">
        <v>21</v>
      </c>
      <c r="BH34">
        <v>29</v>
      </c>
      <c r="BI34">
        <v>15</v>
      </c>
      <c r="BJ34" s="9">
        <v>20</v>
      </c>
      <c r="BK34" s="9">
        <f t="shared" si="18"/>
        <v>21.8</v>
      </c>
      <c r="BL34" s="2" cm="1">
        <f t="array" ref="BL34">BK34/(SUM(BM34:BP34+BR34))*1000</f>
        <v>0.49154453213077792</v>
      </c>
      <c r="BM34" s="1">
        <v>5093</v>
      </c>
      <c r="BN34" s="1">
        <v>5448</v>
      </c>
      <c r="BO34" s="1">
        <v>5653</v>
      </c>
      <c r="BP34" s="1">
        <v>5756</v>
      </c>
      <c r="BQ34" s="1">
        <v>4200</v>
      </c>
      <c r="BR34" s="1">
        <v>5600</v>
      </c>
      <c r="BS34">
        <v>75</v>
      </c>
      <c r="BT34">
        <v>34</v>
      </c>
      <c r="BU34">
        <v>35</v>
      </c>
      <c r="BV34">
        <v>48</v>
      </c>
      <c r="BW34">
        <v>50</v>
      </c>
      <c r="BX34" s="9">
        <v>66.666666666666657</v>
      </c>
      <c r="BY34">
        <v>1</v>
      </c>
      <c r="BZ34">
        <v>3</v>
      </c>
      <c r="CA34">
        <v>9</v>
      </c>
      <c r="CB34">
        <v>15</v>
      </c>
      <c r="CC34">
        <v>11</v>
      </c>
      <c r="CD34" s="9">
        <v>14.666666666666668</v>
      </c>
      <c r="CE34" s="2">
        <f t="shared" si="35"/>
        <v>0.19634792852935404</v>
      </c>
      <c r="CF34" s="2">
        <f t="shared" si="35"/>
        <v>0.55066079295154191</v>
      </c>
      <c r="CG34" s="2">
        <f t="shared" si="35"/>
        <v>1.5920750044224306</v>
      </c>
      <c r="CH34" s="2">
        <f t="shared" si="35"/>
        <v>2.6059763724808893</v>
      </c>
      <c r="CI34" s="2">
        <f t="shared" si="35"/>
        <v>2.6190476190476191</v>
      </c>
      <c r="CJ34">
        <v>33</v>
      </c>
      <c r="CK34">
        <v>31</v>
      </c>
      <c r="CL34">
        <v>29</v>
      </c>
      <c r="CM34">
        <v>33</v>
      </c>
      <c r="CN34">
        <v>16</v>
      </c>
      <c r="CO34" s="9">
        <v>21.333333333333332</v>
      </c>
      <c r="CP34" s="9">
        <v>1</v>
      </c>
      <c r="CQ34" s="9">
        <v>0</v>
      </c>
      <c r="CR34" s="9">
        <v>0</v>
      </c>
      <c r="CS34" s="9">
        <v>0</v>
      </c>
      <c r="CT34" s="9">
        <v>0</v>
      </c>
      <c r="CU34" s="9">
        <v>0</v>
      </c>
      <c r="CV34" s="2">
        <f t="shared" si="17"/>
        <v>19.634792852935401</v>
      </c>
      <c r="CW34" s="2">
        <f t="shared" si="17"/>
        <v>0</v>
      </c>
      <c r="CX34" s="2">
        <f t="shared" si="17"/>
        <v>0</v>
      </c>
      <c r="CY34" s="2">
        <f t="shared" si="17"/>
        <v>0</v>
      </c>
      <c r="CZ34" s="2">
        <f t="shared" si="17"/>
        <v>0</v>
      </c>
      <c r="DA34" s="1">
        <v>5000</v>
      </c>
      <c r="DB34" s="1">
        <f t="shared" si="25"/>
        <v>47.61904761904762</v>
      </c>
      <c r="DC34">
        <v>2015</v>
      </c>
      <c r="DD34">
        <v>2022</v>
      </c>
      <c r="DE34">
        <f>$DE$51-DD34</f>
        <v>1</v>
      </c>
    </row>
    <row r="35" spans="1:109" x14ac:dyDescent="0.45">
      <c r="A35" t="s">
        <v>95</v>
      </c>
      <c r="B35" t="s">
        <v>251</v>
      </c>
      <c r="C35" s="1">
        <v>281618</v>
      </c>
      <c r="D35" s="17" t="s">
        <v>149</v>
      </c>
      <c r="E35">
        <v>41.016153000000003</v>
      </c>
      <c r="F35">
        <v>71.205601999999999</v>
      </c>
      <c r="G35">
        <v>130</v>
      </c>
      <c r="H35">
        <v>130</v>
      </c>
      <c r="I35">
        <v>130</v>
      </c>
      <c r="J35">
        <v>130</v>
      </c>
      <c r="K35">
        <v>130</v>
      </c>
      <c r="L35" s="2">
        <f t="shared" si="36"/>
        <v>0.46161822042625117</v>
      </c>
      <c r="M35" s="1">
        <v>9911</v>
      </c>
      <c r="N35" s="1">
        <v>9452</v>
      </c>
      <c r="O35" s="1">
        <v>9714</v>
      </c>
      <c r="P35" s="1">
        <v>10715</v>
      </c>
      <c r="Q35" s="1">
        <v>8016</v>
      </c>
      <c r="R35" s="1">
        <v>10688</v>
      </c>
      <c r="S35" s="1">
        <v>37468</v>
      </c>
      <c r="T35" s="1">
        <v>34264</v>
      </c>
      <c r="U35" s="1">
        <v>36554</v>
      </c>
      <c r="V35" s="1">
        <v>39522</v>
      </c>
      <c r="W35" s="1">
        <v>29115</v>
      </c>
      <c r="X35" s="1">
        <v>38820</v>
      </c>
      <c r="Y35" s="18">
        <f t="shared" si="29"/>
        <v>3.7804459691252146</v>
      </c>
      <c r="Z35" s="18">
        <f t="shared" si="29"/>
        <v>3.6250528988573847</v>
      </c>
      <c r="AA35" s="18">
        <f t="shared" si="29"/>
        <v>3.7630224418365246</v>
      </c>
      <c r="AB35" s="18">
        <f t="shared" si="29"/>
        <v>3.6884741017265514</v>
      </c>
      <c r="AC35" s="18">
        <f t="shared" si="30"/>
        <v>3.6321107784431139</v>
      </c>
      <c r="AD35" s="18">
        <f t="shared" si="31"/>
        <v>78.96311907270811</v>
      </c>
      <c r="AE35" s="18">
        <f t="shared" si="31"/>
        <v>72.210748155953624</v>
      </c>
      <c r="AF35" s="18">
        <f t="shared" si="31"/>
        <v>77.03688092729189</v>
      </c>
      <c r="AG35" s="18">
        <f t="shared" si="31"/>
        <v>83.291886195995787</v>
      </c>
      <c r="AH35" s="18">
        <f t="shared" si="32"/>
        <v>81.812434141201265</v>
      </c>
      <c r="AI35" s="1">
        <v>5967</v>
      </c>
      <c r="AJ35" s="1">
        <v>6161</v>
      </c>
      <c r="AK35" s="1">
        <v>6715</v>
      </c>
      <c r="AL35" s="1">
        <v>6892</v>
      </c>
      <c r="AM35" s="1">
        <v>5332</v>
      </c>
      <c r="AN35" s="1">
        <v>7109.3333333333339</v>
      </c>
      <c r="AO35" s="1">
        <v>5967</v>
      </c>
      <c r="AP35" s="1">
        <v>6161</v>
      </c>
      <c r="AQ35" s="1">
        <v>6715</v>
      </c>
      <c r="AR35" s="1">
        <v>6892</v>
      </c>
      <c r="AS35" s="1">
        <v>5332</v>
      </c>
      <c r="AT35" s="1">
        <v>7109.3333333333339</v>
      </c>
      <c r="AU35" s="1">
        <f t="shared" si="33"/>
        <v>1066</v>
      </c>
      <c r="AV35" s="1">
        <f t="shared" si="33"/>
        <v>1165</v>
      </c>
      <c r="AW35" s="1">
        <f t="shared" si="33"/>
        <v>1346</v>
      </c>
      <c r="AX35" s="1">
        <f t="shared" si="33"/>
        <v>1387</v>
      </c>
      <c r="AY35" s="1">
        <f t="shared" si="34"/>
        <v>1390.6666666666667</v>
      </c>
      <c r="AZ35" s="2">
        <v>0.1786492374727669</v>
      </c>
      <c r="BA35" s="2">
        <v>0.18909267975977925</v>
      </c>
      <c r="BB35" s="2">
        <v>0.20044676098287417</v>
      </c>
      <c r="BC35" s="2">
        <v>0.20124782356355195</v>
      </c>
      <c r="BD35" s="2">
        <v>0.19561140285071268</v>
      </c>
      <c r="BE35">
        <v>19</v>
      </c>
      <c r="BF35">
        <v>18</v>
      </c>
      <c r="BG35">
        <v>10</v>
      </c>
      <c r="BH35">
        <v>19</v>
      </c>
      <c r="BI35">
        <v>19</v>
      </c>
      <c r="BJ35" s="9">
        <v>25.333333333333336</v>
      </c>
      <c r="BK35" s="9">
        <f t="shared" si="18"/>
        <v>18.266666666666669</v>
      </c>
      <c r="BL35" s="2" cm="1">
        <f t="array" ref="BL35">BK35/(SUM(BM35:BP35+BR35))*1000</f>
        <v>0.33508007068477413</v>
      </c>
      <c r="BM35" s="1">
        <v>6005</v>
      </c>
      <c r="BN35" s="1">
        <v>6219</v>
      </c>
      <c r="BO35" s="1">
        <v>6776</v>
      </c>
      <c r="BP35" s="1">
        <v>6949</v>
      </c>
      <c r="BQ35" s="1">
        <v>5356</v>
      </c>
      <c r="BR35" s="1">
        <v>7141.333333333333</v>
      </c>
      <c r="BS35">
        <v>5</v>
      </c>
      <c r="BT35">
        <v>8</v>
      </c>
      <c r="BU35">
        <v>12</v>
      </c>
      <c r="BV35">
        <v>2</v>
      </c>
      <c r="BW35">
        <v>6</v>
      </c>
      <c r="BX35" s="9">
        <v>8</v>
      </c>
      <c r="BY35">
        <v>18</v>
      </c>
      <c r="BZ35">
        <v>24</v>
      </c>
      <c r="CA35">
        <v>22</v>
      </c>
      <c r="CB35">
        <v>48</v>
      </c>
      <c r="CC35">
        <v>32</v>
      </c>
      <c r="CD35" s="9">
        <v>42.666666666666664</v>
      </c>
      <c r="CE35" s="2">
        <f t="shared" si="35"/>
        <v>2.9975020815986677</v>
      </c>
      <c r="CF35" s="2">
        <f t="shared" si="35"/>
        <v>3.859141341051616</v>
      </c>
      <c r="CG35" s="2">
        <f t="shared" si="35"/>
        <v>3.2467532467532472</v>
      </c>
      <c r="CH35" s="2">
        <f t="shared" si="35"/>
        <v>6.9074687005324504</v>
      </c>
      <c r="CI35" s="2">
        <f t="shared" si="35"/>
        <v>5.9746079163554899</v>
      </c>
      <c r="CJ35">
        <v>59</v>
      </c>
      <c r="CK35">
        <v>65</v>
      </c>
      <c r="CL35">
        <v>52</v>
      </c>
      <c r="CM35">
        <v>73</v>
      </c>
      <c r="CN35">
        <v>45</v>
      </c>
      <c r="CO35" s="9">
        <v>60</v>
      </c>
      <c r="CP35" s="9">
        <v>0</v>
      </c>
      <c r="CQ35" s="9">
        <v>0</v>
      </c>
      <c r="CR35" s="9">
        <v>0</v>
      </c>
      <c r="CS35" s="9">
        <v>0</v>
      </c>
      <c r="CT35" s="9">
        <v>0</v>
      </c>
      <c r="CU35" s="9">
        <v>0</v>
      </c>
      <c r="CV35" s="2">
        <f t="shared" si="17"/>
        <v>0</v>
      </c>
      <c r="CW35" s="2">
        <f t="shared" si="17"/>
        <v>0</v>
      </c>
      <c r="CX35" s="2">
        <f t="shared" si="17"/>
        <v>0</v>
      </c>
      <c r="CY35" s="2">
        <f t="shared" si="17"/>
        <v>0</v>
      </c>
      <c r="CZ35" s="2">
        <f t="shared" si="17"/>
        <v>0</v>
      </c>
      <c r="DA35" s="1">
        <v>3860</v>
      </c>
      <c r="DB35" s="1">
        <f t="shared" si="25"/>
        <v>29.692307692307693</v>
      </c>
      <c r="DC35">
        <v>1991</v>
      </c>
      <c r="DD35">
        <v>2016</v>
      </c>
      <c r="DE35">
        <f>$DE$51-DD35</f>
        <v>7</v>
      </c>
    </row>
    <row r="36" spans="1:109" x14ac:dyDescent="0.45">
      <c r="A36" t="s">
        <v>95</v>
      </c>
      <c r="B36" t="s">
        <v>252</v>
      </c>
      <c r="C36" s="1">
        <v>223580</v>
      </c>
      <c r="D36" s="17" t="s">
        <v>152</v>
      </c>
      <c r="E36">
        <v>41.005063999999997</v>
      </c>
      <c r="F36">
        <v>71.706720000000004</v>
      </c>
      <c r="G36">
        <v>230</v>
      </c>
      <c r="H36">
        <v>230</v>
      </c>
      <c r="I36">
        <v>230</v>
      </c>
      <c r="J36">
        <v>230</v>
      </c>
      <c r="K36">
        <v>230</v>
      </c>
      <c r="L36" s="2">
        <f t="shared" si="36"/>
        <v>1.0287145540746041</v>
      </c>
      <c r="M36" s="1">
        <v>15851</v>
      </c>
      <c r="N36" s="1">
        <v>15370</v>
      </c>
      <c r="O36" s="1">
        <v>18176</v>
      </c>
      <c r="P36" s="1">
        <v>18855</v>
      </c>
      <c r="Q36" s="1">
        <v>14070</v>
      </c>
      <c r="R36" s="1">
        <v>18760</v>
      </c>
      <c r="S36" s="1">
        <v>89008</v>
      </c>
      <c r="T36" s="1">
        <v>79431</v>
      </c>
      <c r="U36" s="1">
        <v>90260</v>
      </c>
      <c r="V36" s="1">
        <v>97220</v>
      </c>
      <c r="W36" s="1">
        <v>68869</v>
      </c>
      <c r="X36" s="1">
        <v>91825.333333333343</v>
      </c>
      <c r="Y36" s="18">
        <f t="shared" si="29"/>
        <v>5.6152924105734652</v>
      </c>
      <c r="Z36" s="18">
        <f t="shared" si="29"/>
        <v>5.1679245283018869</v>
      </c>
      <c r="AA36" s="18">
        <f t="shared" si="29"/>
        <v>4.965889084507042</v>
      </c>
      <c r="AB36" s="18">
        <f t="shared" si="29"/>
        <v>5.1561919915141869</v>
      </c>
      <c r="AC36" s="18">
        <f t="shared" si="30"/>
        <v>4.894740582800285</v>
      </c>
      <c r="AD36" s="18">
        <f t="shared" si="31"/>
        <v>106.02501488981537</v>
      </c>
      <c r="AE36" s="18">
        <f t="shared" si="31"/>
        <v>94.617033948779039</v>
      </c>
      <c r="AF36" s="18">
        <f t="shared" si="31"/>
        <v>107.51637879690293</v>
      </c>
      <c r="AG36" s="18">
        <f t="shared" si="31"/>
        <v>115.80702799285289</v>
      </c>
      <c r="AH36" s="18">
        <f t="shared" si="32"/>
        <v>109.38098074250546</v>
      </c>
      <c r="AI36" s="1">
        <v>8366</v>
      </c>
      <c r="AJ36" s="1">
        <v>9328</v>
      </c>
      <c r="AK36" s="1">
        <v>10054</v>
      </c>
      <c r="AL36" s="1">
        <v>9996</v>
      </c>
      <c r="AM36" s="1">
        <v>7557</v>
      </c>
      <c r="AN36" s="1">
        <v>10076</v>
      </c>
      <c r="AO36" s="1">
        <v>8366</v>
      </c>
      <c r="AP36" s="1">
        <v>9328</v>
      </c>
      <c r="AQ36" s="1">
        <v>10054</v>
      </c>
      <c r="AR36" s="1">
        <v>9996</v>
      </c>
      <c r="AS36" s="1">
        <v>7557</v>
      </c>
      <c r="AT36" s="1">
        <v>10076</v>
      </c>
      <c r="AU36" s="1">
        <f t="shared" si="33"/>
        <v>1152</v>
      </c>
      <c r="AV36" s="1">
        <f t="shared" si="33"/>
        <v>1202</v>
      </c>
      <c r="AW36" s="1">
        <f t="shared" si="33"/>
        <v>1354</v>
      </c>
      <c r="AX36" s="1">
        <f t="shared" si="33"/>
        <v>1561</v>
      </c>
      <c r="AY36" s="1">
        <f t="shared" si="34"/>
        <v>1644</v>
      </c>
      <c r="AZ36" s="2">
        <v>0.13770021515658618</v>
      </c>
      <c r="BA36" s="2">
        <v>0.12885934819897085</v>
      </c>
      <c r="BB36" s="2">
        <v>0.13467276705788742</v>
      </c>
      <c r="BC36" s="2">
        <v>0.1561624649859944</v>
      </c>
      <c r="BD36" s="2">
        <v>0.1631599841206828</v>
      </c>
      <c r="BE36">
        <v>77</v>
      </c>
      <c r="BF36">
        <v>65</v>
      </c>
      <c r="BG36">
        <v>104</v>
      </c>
      <c r="BH36">
        <v>76</v>
      </c>
      <c r="BI36">
        <v>41</v>
      </c>
      <c r="BJ36" s="9">
        <v>54.666666666666664</v>
      </c>
      <c r="BK36" s="9">
        <f t="shared" si="18"/>
        <v>75.333333333333343</v>
      </c>
      <c r="BL36" s="2" cm="1">
        <f t="array" ref="BL36">BK36/(SUM(BM36:BP36+BR36))*1000</f>
        <v>0.96633643045584594</v>
      </c>
      <c r="BM36" s="1">
        <v>8289</v>
      </c>
      <c r="BN36" s="1">
        <v>9263</v>
      </c>
      <c r="BO36" s="1">
        <v>10022</v>
      </c>
      <c r="BP36" s="1">
        <v>9989</v>
      </c>
      <c r="BQ36" s="1">
        <v>7574</v>
      </c>
      <c r="BR36" s="1">
        <v>10098.666666666666</v>
      </c>
      <c r="BS36">
        <v>122</v>
      </c>
      <c r="BT36">
        <v>87</v>
      </c>
      <c r="BU36">
        <v>153</v>
      </c>
      <c r="BV36">
        <v>160</v>
      </c>
      <c r="BW36">
        <v>137</v>
      </c>
      <c r="BX36" s="9">
        <v>182.66666666666666</v>
      </c>
      <c r="BY36">
        <v>8</v>
      </c>
      <c r="BZ36">
        <v>9</v>
      </c>
      <c r="CA36">
        <v>28</v>
      </c>
      <c r="CB36">
        <v>23</v>
      </c>
      <c r="CC36">
        <v>18</v>
      </c>
      <c r="CD36" s="9">
        <v>24</v>
      </c>
      <c r="CE36" s="2">
        <f t="shared" si="35"/>
        <v>0.96513451562311492</v>
      </c>
      <c r="CF36" s="2">
        <f t="shared" si="35"/>
        <v>0.97160747058188501</v>
      </c>
      <c r="CG36" s="2">
        <f t="shared" si="35"/>
        <v>2.7938535222510477</v>
      </c>
      <c r="CH36" s="2">
        <f t="shared" si="35"/>
        <v>2.3025327860646714</v>
      </c>
      <c r="CI36" s="2">
        <f t="shared" si="35"/>
        <v>2.3765513599155002</v>
      </c>
      <c r="CJ36">
        <v>0</v>
      </c>
      <c r="CK36">
        <v>0</v>
      </c>
      <c r="CL36">
        <v>0</v>
      </c>
      <c r="CM36">
        <v>0</v>
      </c>
      <c r="CN36">
        <v>0</v>
      </c>
      <c r="CO36" s="9">
        <v>0</v>
      </c>
      <c r="CP36" s="9">
        <v>0</v>
      </c>
      <c r="CQ36" s="9">
        <v>1</v>
      </c>
      <c r="CR36" s="9">
        <v>1</v>
      </c>
      <c r="CS36" s="9">
        <v>1</v>
      </c>
      <c r="CT36" s="9">
        <v>1</v>
      </c>
      <c r="CU36" s="9">
        <v>1.3333333333333333</v>
      </c>
      <c r="CV36" s="2">
        <f t="shared" si="17"/>
        <v>0</v>
      </c>
      <c r="CW36" s="2">
        <f t="shared" si="17"/>
        <v>10.795638562020944</v>
      </c>
      <c r="CX36" s="2">
        <f t="shared" si="17"/>
        <v>9.9780482937537425</v>
      </c>
      <c r="CY36" s="2">
        <f t="shared" si="17"/>
        <v>10.011012113324657</v>
      </c>
      <c r="CZ36" s="2">
        <f t="shared" si="17"/>
        <v>13.203063110641668</v>
      </c>
      <c r="DA36" s="1">
        <v>9902.8799999999992</v>
      </c>
      <c r="DB36" s="1">
        <f t="shared" si="25"/>
        <v>43.055999999999997</v>
      </c>
      <c r="DC36">
        <v>1986</v>
      </c>
      <c r="DD36">
        <v>2019</v>
      </c>
      <c r="DE36">
        <f>$DE$51-DD36</f>
        <v>4</v>
      </c>
    </row>
    <row r="37" spans="1:109" x14ac:dyDescent="0.45">
      <c r="A37" t="s">
        <v>95</v>
      </c>
      <c r="B37" t="s">
        <v>253</v>
      </c>
      <c r="C37" s="1">
        <v>188277</v>
      </c>
      <c r="D37" s="17" t="s">
        <v>150</v>
      </c>
      <c r="E37">
        <v>40.930081999999999</v>
      </c>
      <c r="F37">
        <v>71.584688</v>
      </c>
      <c r="G37">
        <v>135</v>
      </c>
      <c r="H37">
        <v>135</v>
      </c>
      <c r="I37">
        <v>135</v>
      </c>
      <c r="J37">
        <v>135</v>
      </c>
      <c r="K37">
        <v>135</v>
      </c>
      <c r="L37" s="2">
        <f t="shared" si="36"/>
        <v>0.71702863334342493</v>
      </c>
      <c r="M37" s="1">
        <v>7691</v>
      </c>
      <c r="N37" s="1">
        <v>7431</v>
      </c>
      <c r="O37" s="1">
        <v>7598</v>
      </c>
      <c r="P37" s="1">
        <v>8263</v>
      </c>
      <c r="Q37" s="1">
        <v>6504</v>
      </c>
      <c r="R37" s="1">
        <v>8672</v>
      </c>
      <c r="S37" s="1">
        <v>38827</v>
      </c>
      <c r="T37" s="1">
        <v>36942</v>
      </c>
      <c r="U37" s="1">
        <v>37244</v>
      </c>
      <c r="V37" s="1">
        <v>41024</v>
      </c>
      <c r="W37" s="1">
        <v>32420</v>
      </c>
      <c r="X37" s="1">
        <v>43226.666666666664</v>
      </c>
      <c r="Y37" s="18">
        <f t="shared" si="29"/>
        <v>5.0483682225978415</v>
      </c>
      <c r="Z37" s="18">
        <f t="shared" si="29"/>
        <v>4.9713362939039163</v>
      </c>
      <c r="AA37" s="18">
        <f t="shared" si="29"/>
        <v>4.9018162674387993</v>
      </c>
      <c r="AB37" s="18">
        <f t="shared" si="29"/>
        <v>4.9647827665496793</v>
      </c>
      <c r="AC37" s="18">
        <f t="shared" si="30"/>
        <v>4.9846248462484626</v>
      </c>
      <c r="AD37" s="18">
        <f t="shared" si="31"/>
        <v>78.796549974632171</v>
      </c>
      <c r="AE37" s="18">
        <f t="shared" si="31"/>
        <v>74.971080669710815</v>
      </c>
      <c r="AF37" s="18">
        <f t="shared" si="31"/>
        <v>75.583967529173009</v>
      </c>
      <c r="AG37" s="18">
        <f t="shared" si="31"/>
        <v>83.255200405885333</v>
      </c>
      <c r="AH37" s="18">
        <f t="shared" si="32"/>
        <v>87.725350921697952</v>
      </c>
      <c r="AI37" s="1">
        <v>3756</v>
      </c>
      <c r="AJ37" s="1">
        <v>4101</v>
      </c>
      <c r="AK37" s="1">
        <v>3936</v>
      </c>
      <c r="AL37" s="1">
        <v>4137</v>
      </c>
      <c r="AM37" s="1">
        <v>3281</v>
      </c>
      <c r="AN37" s="1">
        <v>4374.6666666666661</v>
      </c>
      <c r="AO37" s="1">
        <v>3756</v>
      </c>
      <c r="AP37" s="1">
        <v>4101</v>
      </c>
      <c r="AQ37" s="1">
        <v>3936</v>
      </c>
      <c r="AR37" s="1">
        <v>4137</v>
      </c>
      <c r="AS37" s="1">
        <v>3281</v>
      </c>
      <c r="AT37" s="1">
        <v>4374.6666666666661</v>
      </c>
      <c r="AU37" s="1">
        <f t="shared" si="33"/>
        <v>522</v>
      </c>
      <c r="AV37" s="1">
        <f t="shared" si="33"/>
        <v>640</v>
      </c>
      <c r="AW37" s="1">
        <f t="shared" si="33"/>
        <v>636</v>
      </c>
      <c r="AX37" s="1">
        <f t="shared" si="33"/>
        <v>572</v>
      </c>
      <c r="AY37" s="1">
        <f t="shared" si="34"/>
        <v>862.66666666666652</v>
      </c>
      <c r="AZ37" s="2">
        <v>0.1389776357827476</v>
      </c>
      <c r="BA37" s="2">
        <v>0.15605949768349184</v>
      </c>
      <c r="BB37" s="2">
        <v>0.16158536585365854</v>
      </c>
      <c r="BC37" s="2">
        <v>0.13826444283297076</v>
      </c>
      <c r="BD37" s="2">
        <v>0.19719597683633039</v>
      </c>
      <c r="BE37">
        <v>16</v>
      </c>
      <c r="BF37">
        <v>27</v>
      </c>
      <c r="BG37">
        <v>38</v>
      </c>
      <c r="BH37">
        <v>23</v>
      </c>
      <c r="BI37">
        <v>24</v>
      </c>
      <c r="BJ37" s="9">
        <v>32</v>
      </c>
      <c r="BK37" s="9">
        <f t="shared" si="18"/>
        <v>27.2</v>
      </c>
      <c r="BL37" s="2" cm="1">
        <f t="array" ref="BL37">BK37/(SUM(BM37:BP37+BR37))*1000</f>
        <v>0.81532328167620871</v>
      </c>
      <c r="BM37" s="1">
        <v>3756</v>
      </c>
      <c r="BN37" s="1">
        <v>4100</v>
      </c>
      <c r="BO37" s="1">
        <v>3920</v>
      </c>
      <c r="BP37" s="1">
        <v>4145</v>
      </c>
      <c r="BQ37" s="1">
        <v>3270</v>
      </c>
      <c r="BR37" s="1">
        <v>4360</v>
      </c>
      <c r="BS37">
        <v>43</v>
      </c>
      <c r="BT37">
        <v>12</v>
      </c>
      <c r="BU37">
        <v>16</v>
      </c>
      <c r="BV37">
        <v>11</v>
      </c>
      <c r="BW37">
        <v>15</v>
      </c>
      <c r="BX37" s="9">
        <v>20</v>
      </c>
      <c r="BY37">
        <v>15</v>
      </c>
      <c r="BZ37">
        <v>16</v>
      </c>
      <c r="CA37">
        <v>16</v>
      </c>
      <c r="CB37">
        <v>11</v>
      </c>
      <c r="CC37">
        <v>9</v>
      </c>
      <c r="CD37" s="9">
        <v>12</v>
      </c>
      <c r="CE37" s="2">
        <f t="shared" si="35"/>
        <v>3.9936102236421722</v>
      </c>
      <c r="CF37" s="2">
        <f t="shared" si="35"/>
        <v>3.9024390243902438</v>
      </c>
      <c r="CG37" s="2">
        <f t="shared" si="35"/>
        <v>4.0816326530612246</v>
      </c>
      <c r="CH37" s="2">
        <f t="shared" si="35"/>
        <v>2.6537997587454769</v>
      </c>
      <c r="CI37" s="2">
        <f t="shared" si="35"/>
        <v>2.7522935779816518</v>
      </c>
      <c r="CJ37">
        <v>0</v>
      </c>
      <c r="CK37">
        <v>0</v>
      </c>
      <c r="CL37">
        <v>0</v>
      </c>
      <c r="CM37">
        <v>0</v>
      </c>
      <c r="CN37">
        <v>0</v>
      </c>
      <c r="CO37" s="9">
        <v>0</v>
      </c>
      <c r="CP37" s="9">
        <v>0</v>
      </c>
      <c r="CQ37" s="9">
        <v>0</v>
      </c>
      <c r="CR37" s="9">
        <v>0</v>
      </c>
      <c r="CS37" s="9">
        <v>0</v>
      </c>
      <c r="CT37" s="9">
        <v>0</v>
      </c>
      <c r="CU37" s="9">
        <v>0</v>
      </c>
      <c r="CV37" s="2">
        <f t="shared" si="17"/>
        <v>0</v>
      </c>
      <c r="CW37" s="2">
        <f t="shared" si="17"/>
        <v>0</v>
      </c>
      <c r="CX37" s="2">
        <f t="shared" si="17"/>
        <v>0</v>
      </c>
      <c r="CY37" s="2">
        <f t="shared" si="17"/>
        <v>0</v>
      </c>
      <c r="CZ37" s="2">
        <f t="shared" si="17"/>
        <v>0</v>
      </c>
      <c r="DA37" s="7">
        <v>2323</v>
      </c>
      <c r="DB37" s="7">
        <f t="shared" si="25"/>
        <v>17.207407407407409</v>
      </c>
      <c r="DC37">
        <v>1986</v>
      </c>
      <c r="DD37">
        <v>2017</v>
      </c>
      <c r="DE37">
        <f>$DE$51-DD37</f>
        <v>6</v>
      </c>
    </row>
    <row r="38" spans="1:109" x14ac:dyDescent="0.45">
      <c r="A38" t="s">
        <v>95</v>
      </c>
      <c r="B38" t="s">
        <v>254</v>
      </c>
      <c r="C38" s="1">
        <v>134038</v>
      </c>
      <c r="D38" s="17" t="s">
        <v>150</v>
      </c>
      <c r="E38">
        <v>40.860317000000002</v>
      </c>
      <c r="F38">
        <v>71.454746999999998</v>
      </c>
      <c r="G38">
        <v>75</v>
      </c>
      <c r="H38">
        <v>75</v>
      </c>
      <c r="I38">
        <v>75</v>
      </c>
      <c r="J38">
        <v>75</v>
      </c>
      <c r="K38">
        <v>75</v>
      </c>
      <c r="L38" s="2">
        <f t="shared" si="36"/>
        <v>0.55954281621629687</v>
      </c>
      <c r="M38" s="1">
        <v>5624</v>
      </c>
      <c r="N38" s="1">
        <v>5351</v>
      </c>
      <c r="O38" s="1">
        <v>5678</v>
      </c>
      <c r="P38" s="1">
        <v>5945</v>
      </c>
      <c r="Q38" s="1">
        <v>4877</v>
      </c>
      <c r="R38" s="1">
        <v>6502.666666666667</v>
      </c>
      <c r="S38" s="1">
        <v>33609</v>
      </c>
      <c r="T38" s="1">
        <v>29345</v>
      </c>
      <c r="U38" s="1">
        <v>29482</v>
      </c>
      <c r="V38" s="1">
        <v>31572</v>
      </c>
      <c r="W38" s="1">
        <v>24125</v>
      </c>
      <c r="X38" s="1">
        <v>32166.666666666668</v>
      </c>
      <c r="Y38" s="18">
        <f t="shared" si="29"/>
        <v>5.9759957325746802</v>
      </c>
      <c r="Z38" s="18">
        <f t="shared" si="29"/>
        <v>5.4840216781909925</v>
      </c>
      <c r="AA38" s="18">
        <f t="shared" si="29"/>
        <v>5.1923212398731948</v>
      </c>
      <c r="AB38" s="18">
        <f t="shared" si="29"/>
        <v>5.3106812447434821</v>
      </c>
      <c r="AC38" s="18">
        <f t="shared" si="30"/>
        <v>4.9466885380356773</v>
      </c>
      <c r="AD38" s="18">
        <f t="shared" si="31"/>
        <v>122.77260273972604</v>
      </c>
      <c r="AE38" s="18">
        <f t="shared" si="31"/>
        <v>107.19634703196348</v>
      </c>
      <c r="AF38" s="18">
        <f t="shared" si="31"/>
        <v>107.69680365296803</v>
      </c>
      <c r="AG38" s="18">
        <f t="shared" si="31"/>
        <v>115.33150684931506</v>
      </c>
      <c r="AH38" s="18">
        <f t="shared" si="32"/>
        <v>117.50380517503804</v>
      </c>
      <c r="AI38" s="1">
        <v>2945</v>
      </c>
      <c r="AJ38" s="1">
        <v>3275</v>
      </c>
      <c r="AK38" s="1">
        <v>3432</v>
      </c>
      <c r="AL38" s="1">
        <v>3357</v>
      </c>
      <c r="AM38" s="1">
        <v>2574</v>
      </c>
      <c r="AN38" s="1">
        <v>3432</v>
      </c>
      <c r="AO38" s="1">
        <v>2945</v>
      </c>
      <c r="AP38" s="1">
        <v>3275</v>
      </c>
      <c r="AQ38" s="1">
        <v>3432</v>
      </c>
      <c r="AR38" s="1">
        <v>3357</v>
      </c>
      <c r="AS38" s="1">
        <v>2574</v>
      </c>
      <c r="AT38" s="1">
        <v>3432</v>
      </c>
      <c r="AU38" s="1">
        <f t="shared" si="33"/>
        <v>209</v>
      </c>
      <c r="AV38" s="1">
        <f t="shared" si="33"/>
        <v>350</v>
      </c>
      <c r="AW38" s="1">
        <f t="shared" si="33"/>
        <v>307</v>
      </c>
      <c r="AX38" s="1">
        <f t="shared" si="33"/>
        <v>337</v>
      </c>
      <c r="AY38" s="1">
        <f t="shared" si="34"/>
        <v>492</v>
      </c>
      <c r="AZ38" s="2">
        <v>7.0967741935483872E-2</v>
      </c>
      <c r="BA38" s="2">
        <v>0.10687022900763359</v>
      </c>
      <c r="BB38" s="2">
        <v>8.9452214452214449E-2</v>
      </c>
      <c r="BC38" s="2">
        <v>0.10038725052129878</v>
      </c>
      <c r="BD38" s="2">
        <v>0.14335664335664336</v>
      </c>
      <c r="BE38">
        <v>9</v>
      </c>
      <c r="BF38">
        <v>15</v>
      </c>
      <c r="BG38">
        <v>11</v>
      </c>
      <c r="BH38">
        <v>13</v>
      </c>
      <c r="BI38">
        <v>11</v>
      </c>
      <c r="BJ38" s="9">
        <v>14.666666666666668</v>
      </c>
      <c r="BK38" s="9">
        <f t="shared" si="18"/>
        <v>12.533333333333335</v>
      </c>
      <c r="BL38" s="2" cm="1">
        <f t="array" ref="BL38">BK38/(SUM(BM38:BP38+BR38))*1000</f>
        <v>0.47025276085896178</v>
      </c>
      <c r="BM38" s="1">
        <v>2958</v>
      </c>
      <c r="BN38" s="1">
        <v>3260</v>
      </c>
      <c r="BO38" s="1">
        <v>3421</v>
      </c>
      <c r="BP38" s="1">
        <v>3344</v>
      </c>
      <c r="BQ38" s="1">
        <v>2563</v>
      </c>
      <c r="BR38" s="1">
        <v>3417.333333333333</v>
      </c>
      <c r="BS38">
        <v>18</v>
      </c>
      <c r="BT38">
        <v>15</v>
      </c>
      <c r="BU38">
        <v>25</v>
      </c>
      <c r="BV38">
        <v>25</v>
      </c>
      <c r="BW38">
        <v>11</v>
      </c>
      <c r="BX38" s="9">
        <v>14.666666666666668</v>
      </c>
      <c r="BY38">
        <v>1</v>
      </c>
      <c r="BZ38">
        <v>0</v>
      </c>
      <c r="CA38">
        <v>10</v>
      </c>
      <c r="CB38">
        <v>5</v>
      </c>
      <c r="CC38">
        <v>1</v>
      </c>
      <c r="CD38" s="9">
        <v>1.3333333333333333</v>
      </c>
      <c r="CE38" s="2">
        <f t="shared" si="35"/>
        <v>0.33806626098715348</v>
      </c>
      <c r="CF38" s="2">
        <f t="shared" si="35"/>
        <v>0</v>
      </c>
      <c r="CG38" s="2">
        <f t="shared" si="35"/>
        <v>2.9231218941829877</v>
      </c>
      <c r="CH38" s="2">
        <f t="shared" si="35"/>
        <v>1.4952153110047848</v>
      </c>
      <c r="CI38" s="2">
        <f t="shared" si="35"/>
        <v>0.39016777214202109</v>
      </c>
      <c r="CJ38">
        <v>13</v>
      </c>
      <c r="CK38">
        <v>39</v>
      </c>
      <c r="CL38">
        <v>105</v>
      </c>
      <c r="CM38">
        <v>102</v>
      </c>
      <c r="CN38">
        <v>47</v>
      </c>
      <c r="CO38" s="9">
        <v>62.666666666666671</v>
      </c>
      <c r="CP38" s="9">
        <v>0</v>
      </c>
      <c r="CQ38" s="9">
        <v>0</v>
      </c>
      <c r="CR38" s="9">
        <v>0</v>
      </c>
      <c r="CS38" s="9">
        <v>0</v>
      </c>
      <c r="CT38" s="9">
        <v>0</v>
      </c>
      <c r="CU38" s="9">
        <v>0</v>
      </c>
      <c r="CV38" s="2">
        <f t="shared" si="17"/>
        <v>0</v>
      </c>
      <c r="CW38" s="2">
        <f t="shared" si="17"/>
        <v>0</v>
      </c>
      <c r="CX38" s="2">
        <f t="shared" si="17"/>
        <v>0</v>
      </c>
      <c r="CY38" s="2">
        <f t="shared" si="17"/>
        <v>0</v>
      </c>
      <c r="CZ38" s="2">
        <f t="shared" si="17"/>
        <v>0</v>
      </c>
      <c r="DA38" s="7">
        <v>1347</v>
      </c>
      <c r="DB38" s="7">
        <f t="shared" si="25"/>
        <v>17.96</v>
      </c>
      <c r="DC38">
        <v>1990</v>
      </c>
      <c r="DD38">
        <v>2014</v>
      </c>
      <c r="DE38">
        <f>$DE$51-DD38</f>
        <v>9</v>
      </c>
    </row>
    <row r="39" spans="1:109" x14ac:dyDescent="0.45">
      <c r="A39" t="s">
        <v>95</v>
      </c>
      <c r="B39" t="s">
        <v>255</v>
      </c>
      <c r="C39" s="1">
        <v>205844</v>
      </c>
      <c r="D39" s="17" t="s">
        <v>153</v>
      </c>
      <c r="E39">
        <v>40.998645000000003</v>
      </c>
      <c r="F39">
        <v>71.591399999999993</v>
      </c>
      <c r="G39">
        <v>95</v>
      </c>
      <c r="H39">
        <v>95</v>
      </c>
      <c r="I39">
        <v>95</v>
      </c>
      <c r="J39">
        <v>95</v>
      </c>
      <c r="K39">
        <v>95</v>
      </c>
      <c r="L39" s="2">
        <f t="shared" si="36"/>
        <v>0.46151454499523908</v>
      </c>
      <c r="M39" s="1">
        <v>8783</v>
      </c>
      <c r="N39" s="1">
        <v>3746</v>
      </c>
      <c r="O39" s="1">
        <v>8314</v>
      </c>
      <c r="P39" s="1">
        <v>8075</v>
      </c>
      <c r="Q39" s="1">
        <v>6158</v>
      </c>
      <c r="R39" s="1">
        <v>8210.6666666666661</v>
      </c>
      <c r="S39" s="1">
        <v>48392</v>
      </c>
      <c r="T39" s="1">
        <v>40763</v>
      </c>
      <c r="U39" s="1">
        <v>43224</v>
      </c>
      <c r="V39" s="1">
        <v>45220</v>
      </c>
      <c r="W39" s="1">
        <v>33750</v>
      </c>
      <c r="X39" s="1">
        <v>45000</v>
      </c>
      <c r="Y39" s="18">
        <f t="shared" si="29"/>
        <v>5.5097347147899347</v>
      </c>
      <c r="Z39" s="18">
        <f t="shared" si="29"/>
        <v>10.881740523224773</v>
      </c>
      <c r="AA39" s="18">
        <f t="shared" si="29"/>
        <v>5.1989415443829685</v>
      </c>
      <c r="AB39" s="18">
        <f t="shared" si="29"/>
        <v>5.6</v>
      </c>
      <c r="AC39" s="18">
        <f t="shared" si="30"/>
        <v>5.480675544007795</v>
      </c>
      <c r="AD39" s="39">
        <f t="shared" si="31"/>
        <v>139.55875991348233</v>
      </c>
      <c r="AE39" s="18">
        <f t="shared" si="31"/>
        <v>117.55731795241529</v>
      </c>
      <c r="AF39" s="18">
        <f t="shared" si="31"/>
        <v>124.65465032444123</v>
      </c>
      <c r="AG39" s="39">
        <f t="shared" si="31"/>
        <v>130.41095890410958</v>
      </c>
      <c r="AH39" s="39">
        <f t="shared" si="32"/>
        <v>129.77649603460705</v>
      </c>
      <c r="AI39" s="1">
        <v>5017</v>
      </c>
      <c r="AJ39" s="1">
        <v>1910</v>
      </c>
      <c r="AK39" s="1">
        <v>4589</v>
      </c>
      <c r="AL39" s="1">
        <v>4113</v>
      </c>
      <c r="AM39" s="1">
        <v>3181</v>
      </c>
      <c r="AN39" s="1">
        <v>4241.3333333333339</v>
      </c>
      <c r="AO39" s="1">
        <v>5017</v>
      </c>
      <c r="AP39" s="1">
        <v>1910</v>
      </c>
      <c r="AQ39" s="1">
        <v>4589</v>
      </c>
      <c r="AR39" s="1">
        <v>4113</v>
      </c>
      <c r="AS39" s="1">
        <v>3181</v>
      </c>
      <c r="AT39" s="1">
        <v>4241.3333333333339</v>
      </c>
      <c r="AU39" s="1">
        <f t="shared" si="33"/>
        <v>931</v>
      </c>
      <c r="AV39" s="1">
        <f t="shared" si="33"/>
        <v>376</v>
      </c>
      <c r="AW39" s="1">
        <f t="shared" si="33"/>
        <v>997</v>
      </c>
      <c r="AX39" s="1">
        <f t="shared" si="33"/>
        <v>1026</v>
      </c>
      <c r="AY39" s="1">
        <f t="shared" si="34"/>
        <v>1246.666666666667</v>
      </c>
      <c r="AZ39" s="2">
        <v>0.18556906517839347</v>
      </c>
      <c r="BA39" s="2">
        <v>0.19685863874345549</v>
      </c>
      <c r="BB39" s="2">
        <v>0.21725866201786881</v>
      </c>
      <c r="BC39" s="2">
        <v>0.24945295404814005</v>
      </c>
      <c r="BD39" s="2">
        <v>0.29393272555800065</v>
      </c>
      <c r="BE39">
        <v>53</v>
      </c>
      <c r="BF39">
        <v>29</v>
      </c>
      <c r="BG39">
        <v>35</v>
      </c>
      <c r="BH39">
        <v>29</v>
      </c>
      <c r="BI39">
        <v>25</v>
      </c>
      <c r="BJ39" s="9">
        <v>33.333333333333329</v>
      </c>
      <c r="BK39" s="9">
        <f t="shared" si="18"/>
        <v>35.86666666666666</v>
      </c>
      <c r="BL39" s="2" cm="1">
        <f t="array" ref="BL39">BK39/(SUM(BM39:BP39+BR39))*1000</f>
        <v>1.0951208093309177</v>
      </c>
      <c r="BM39" s="1">
        <v>5049</v>
      </c>
      <c r="BN39" s="1">
        <v>1936</v>
      </c>
      <c r="BO39" s="1">
        <v>4608</v>
      </c>
      <c r="BP39" s="1">
        <v>4129</v>
      </c>
      <c r="BQ39" s="1">
        <v>3193</v>
      </c>
      <c r="BR39" s="1">
        <v>4257.333333333333</v>
      </c>
      <c r="BS39">
        <v>135</v>
      </c>
      <c r="BT39">
        <v>51</v>
      </c>
      <c r="BU39">
        <v>56</v>
      </c>
      <c r="BV39">
        <v>58</v>
      </c>
      <c r="BW39">
        <v>45</v>
      </c>
      <c r="BX39" s="9">
        <v>60</v>
      </c>
      <c r="BY39">
        <v>36</v>
      </c>
      <c r="BZ39">
        <v>15</v>
      </c>
      <c r="CA39">
        <v>37</v>
      </c>
      <c r="CB39">
        <v>30</v>
      </c>
      <c r="CC39">
        <v>12</v>
      </c>
      <c r="CD39" s="9">
        <v>16</v>
      </c>
      <c r="CE39" s="2">
        <f t="shared" si="35"/>
        <v>7.1301247771836005</v>
      </c>
      <c r="CF39" s="2">
        <f t="shared" si="35"/>
        <v>7.7479338842975212</v>
      </c>
      <c r="CG39" s="2">
        <f t="shared" si="35"/>
        <v>8.0295138888888875</v>
      </c>
      <c r="CH39" s="2">
        <f t="shared" si="35"/>
        <v>7.2656817631387751</v>
      </c>
      <c r="CI39" s="2">
        <f t="shared" si="35"/>
        <v>3.7582211086752273</v>
      </c>
      <c r="CJ39">
        <v>142</v>
      </c>
      <c r="CK39">
        <v>62</v>
      </c>
      <c r="CL39">
        <v>69</v>
      </c>
      <c r="CM39">
        <v>70</v>
      </c>
      <c r="CN39">
        <v>49</v>
      </c>
      <c r="CO39" s="9">
        <v>65.333333333333343</v>
      </c>
      <c r="CP39" s="9">
        <v>1</v>
      </c>
      <c r="CQ39" s="45">
        <v>8</v>
      </c>
      <c r="CR39" s="9">
        <v>2</v>
      </c>
      <c r="CS39" s="9">
        <v>2</v>
      </c>
      <c r="CT39" s="9">
        <v>0</v>
      </c>
      <c r="CU39" s="9">
        <v>0</v>
      </c>
      <c r="CV39" s="2">
        <f t="shared" si="17"/>
        <v>19.805902158843335</v>
      </c>
      <c r="CW39" s="46">
        <f t="shared" si="17"/>
        <v>413.22314049586777</v>
      </c>
      <c r="CX39" s="47">
        <f t="shared" si="17"/>
        <v>43.402777777777779</v>
      </c>
      <c r="CY39" s="47">
        <f t="shared" si="17"/>
        <v>48.437878420925159</v>
      </c>
      <c r="CZ39" s="2">
        <f t="shared" si="17"/>
        <v>0</v>
      </c>
      <c r="DA39" s="1">
        <v>6705</v>
      </c>
      <c r="DB39" s="56">
        <f t="shared" si="25"/>
        <v>70.578947368421055</v>
      </c>
      <c r="DC39">
        <v>1965</v>
      </c>
      <c r="DD39">
        <v>2016</v>
      </c>
      <c r="DE39">
        <f>$DE$51-DD39</f>
        <v>7</v>
      </c>
    </row>
    <row r="40" spans="1:109" x14ac:dyDescent="0.45">
      <c r="A40" t="s">
        <v>95</v>
      </c>
      <c r="B40" t="s">
        <v>256</v>
      </c>
      <c r="C40" s="1">
        <v>179592</v>
      </c>
      <c r="D40" s="17" t="s">
        <v>150</v>
      </c>
      <c r="E40">
        <v>41.110945999999998</v>
      </c>
      <c r="F40">
        <v>72.068019000000007</v>
      </c>
      <c r="G40">
        <v>160</v>
      </c>
      <c r="H40">
        <v>160</v>
      </c>
      <c r="I40">
        <v>160</v>
      </c>
      <c r="J40">
        <v>160</v>
      </c>
      <c r="K40">
        <v>145</v>
      </c>
      <c r="L40" s="2">
        <f t="shared" si="36"/>
        <v>0.80738562964942762</v>
      </c>
      <c r="M40" s="1">
        <v>7350</v>
      </c>
      <c r="N40" s="1">
        <v>8284</v>
      </c>
      <c r="O40" s="1">
        <v>8350</v>
      </c>
      <c r="P40" s="1">
        <v>7966</v>
      </c>
      <c r="Q40" s="1">
        <v>6507</v>
      </c>
      <c r="R40" s="1">
        <v>8676</v>
      </c>
      <c r="S40" s="1">
        <v>29835</v>
      </c>
      <c r="T40" s="1">
        <v>30511</v>
      </c>
      <c r="U40" s="1">
        <v>33658</v>
      </c>
      <c r="V40" s="1">
        <v>34411</v>
      </c>
      <c r="W40" s="1">
        <v>26469</v>
      </c>
      <c r="X40" s="1">
        <v>35292</v>
      </c>
      <c r="Y40" s="18">
        <f t="shared" si="29"/>
        <v>4.0591836734693878</v>
      </c>
      <c r="Z40" s="18">
        <f t="shared" si="29"/>
        <v>3.6831240946402706</v>
      </c>
      <c r="AA40" s="18">
        <f t="shared" si="29"/>
        <v>4.0308982035928143</v>
      </c>
      <c r="AB40" s="18">
        <f t="shared" si="29"/>
        <v>4.3197338689430076</v>
      </c>
      <c r="AC40" s="18">
        <f t="shared" si="30"/>
        <v>4.0677731673582294</v>
      </c>
      <c r="AD40" s="18">
        <f t="shared" si="31"/>
        <v>56.372224846480869</v>
      </c>
      <c r="AE40" s="18">
        <f t="shared" si="31"/>
        <v>57.649504015115724</v>
      </c>
      <c r="AF40" s="18">
        <f t="shared" si="31"/>
        <v>63.595654227680676</v>
      </c>
      <c r="AG40" s="18">
        <f t="shared" si="31"/>
        <v>65.018422295701455</v>
      </c>
      <c r="AH40" s="18">
        <f t="shared" si="32"/>
        <v>66.683042040623519</v>
      </c>
      <c r="AI40" s="1">
        <v>2330</v>
      </c>
      <c r="AJ40" s="1">
        <v>3079</v>
      </c>
      <c r="AK40" s="1">
        <v>3284</v>
      </c>
      <c r="AL40" s="1">
        <v>3191</v>
      </c>
      <c r="AM40" s="1">
        <v>2533</v>
      </c>
      <c r="AN40" s="1">
        <v>3377.3333333333335</v>
      </c>
      <c r="AO40" s="1">
        <v>2330</v>
      </c>
      <c r="AP40" s="1">
        <v>3079</v>
      </c>
      <c r="AQ40" s="1">
        <v>3284</v>
      </c>
      <c r="AR40" s="1">
        <v>3191</v>
      </c>
      <c r="AS40" s="1">
        <v>2533</v>
      </c>
      <c r="AT40" s="1">
        <v>3377.3333333333335</v>
      </c>
      <c r="AU40" s="1">
        <f t="shared" si="33"/>
        <v>527</v>
      </c>
      <c r="AV40" s="1">
        <f t="shared" si="33"/>
        <v>623</v>
      </c>
      <c r="AW40" s="1">
        <f t="shared" si="33"/>
        <v>688</v>
      </c>
      <c r="AX40" s="1">
        <f t="shared" si="33"/>
        <v>719</v>
      </c>
      <c r="AY40" s="1">
        <f t="shared" si="34"/>
        <v>836</v>
      </c>
      <c r="AZ40" s="2">
        <v>0.22618025751072962</v>
      </c>
      <c r="BA40" s="2">
        <v>0.20233842156544332</v>
      </c>
      <c r="BB40" s="2">
        <v>0.20950060901339829</v>
      </c>
      <c r="BC40" s="2">
        <v>0.22532121591977436</v>
      </c>
      <c r="BD40" s="2">
        <v>0.24753257007500987</v>
      </c>
      <c r="BE40">
        <v>12</v>
      </c>
      <c r="BF40">
        <v>10</v>
      </c>
      <c r="BG40">
        <v>14</v>
      </c>
      <c r="BH40">
        <v>16</v>
      </c>
      <c r="BI40">
        <v>11</v>
      </c>
      <c r="BJ40" s="9">
        <v>14.666666666666668</v>
      </c>
      <c r="BK40" s="9">
        <f t="shared" si="18"/>
        <v>13.333333333333334</v>
      </c>
      <c r="BL40" s="2" cm="1">
        <f t="array" ref="BL40">BK40/(SUM(BM40:BP40+BR40))*1000</f>
        <v>0.52176408436925248</v>
      </c>
      <c r="BM40" s="1">
        <v>2340</v>
      </c>
      <c r="BN40" s="1">
        <v>3100</v>
      </c>
      <c r="BO40" s="1">
        <v>3294</v>
      </c>
      <c r="BP40" s="1">
        <v>3263</v>
      </c>
      <c r="BQ40" s="1">
        <v>2542</v>
      </c>
      <c r="BR40" s="1">
        <v>3389.3333333333335</v>
      </c>
      <c r="BS40">
        <v>11</v>
      </c>
      <c r="BT40">
        <v>3</v>
      </c>
      <c r="BU40">
        <v>4</v>
      </c>
      <c r="BV40">
        <v>7</v>
      </c>
      <c r="BW40">
        <v>11</v>
      </c>
      <c r="BX40" s="9">
        <v>14.666666666666668</v>
      </c>
      <c r="BY40">
        <v>4</v>
      </c>
      <c r="BZ40">
        <v>9</v>
      </c>
      <c r="CA40">
        <v>10</v>
      </c>
      <c r="CB40">
        <v>8</v>
      </c>
      <c r="CC40">
        <v>10</v>
      </c>
      <c r="CD40" s="9">
        <v>13.333333333333334</v>
      </c>
      <c r="CE40" s="2">
        <f t="shared" si="35"/>
        <v>1.7094017094017093</v>
      </c>
      <c r="CF40" s="2">
        <f t="shared" si="35"/>
        <v>2.903225806451613</v>
      </c>
      <c r="CG40" s="2">
        <f t="shared" si="35"/>
        <v>3.0358227079538556</v>
      </c>
      <c r="CH40" s="2">
        <f t="shared" si="35"/>
        <v>2.4517315353968741</v>
      </c>
      <c r="CI40" s="2">
        <f t="shared" si="35"/>
        <v>3.9339103068450041</v>
      </c>
      <c r="CJ40">
        <v>26</v>
      </c>
      <c r="CK40">
        <v>25</v>
      </c>
      <c r="CL40">
        <v>21</v>
      </c>
      <c r="CM40">
        <v>36</v>
      </c>
      <c r="CN40">
        <v>40</v>
      </c>
      <c r="CO40" s="9">
        <v>53.333333333333336</v>
      </c>
      <c r="CP40" s="9">
        <v>0</v>
      </c>
      <c r="CQ40" s="9">
        <v>1</v>
      </c>
      <c r="CR40" s="9">
        <v>1</v>
      </c>
      <c r="CS40" s="9">
        <v>0</v>
      </c>
      <c r="CT40" s="9">
        <v>0</v>
      </c>
      <c r="CU40" s="9">
        <v>0</v>
      </c>
      <c r="CV40" s="2">
        <f t="shared" si="17"/>
        <v>0</v>
      </c>
      <c r="CW40" s="2">
        <f t="shared" si="17"/>
        <v>32.258064516129032</v>
      </c>
      <c r="CX40" s="2">
        <f t="shared" si="17"/>
        <v>30.358227079538558</v>
      </c>
      <c r="CY40" s="2">
        <f t="shared" si="17"/>
        <v>0</v>
      </c>
      <c r="CZ40" s="2">
        <f t="shared" si="17"/>
        <v>0</v>
      </c>
      <c r="DA40" s="1">
        <v>2590</v>
      </c>
      <c r="DB40" s="1">
        <f t="shared" si="25"/>
        <v>17.862068965517242</v>
      </c>
      <c r="DC40">
        <v>1971</v>
      </c>
      <c r="DD40">
        <v>2019</v>
      </c>
      <c r="DE40">
        <f>$DE$51-DD40</f>
        <v>4</v>
      </c>
    </row>
    <row r="41" spans="1:109" x14ac:dyDescent="0.45">
      <c r="A41" t="s">
        <v>95</v>
      </c>
      <c r="B41" t="s">
        <v>296</v>
      </c>
      <c r="C41" s="1">
        <v>239502</v>
      </c>
      <c r="D41" s="17" t="s">
        <v>150</v>
      </c>
      <c r="E41">
        <v>41.000177000000001</v>
      </c>
      <c r="F41">
        <v>71.503203999999997</v>
      </c>
      <c r="G41">
        <v>110</v>
      </c>
      <c r="H41">
        <v>110</v>
      </c>
      <c r="I41">
        <v>110</v>
      </c>
      <c r="J41">
        <v>110</v>
      </c>
      <c r="K41">
        <v>110</v>
      </c>
      <c r="L41" s="2">
        <f t="shared" si="36"/>
        <v>0.45928635251480154</v>
      </c>
      <c r="M41" s="1">
        <v>9074</v>
      </c>
      <c r="N41" s="1">
        <v>8299</v>
      </c>
      <c r="O41" s="1">
        <v>9717</v>
      </c>
      <c r="P41" s="1">
        <v>9966</v>
      </c>
      <c r="Q41" s="1">
        <v>7550</v>
      </c>
      <c r="R41" s="1">
        <v>10066.666666666668</v>
      </c>
      <c r="S41" s="1">
        <v>42215</v>
      </c>
      <c r="T41" s="1">
        <v>37441</v>
      </c>
      <c r="U41" s="1">
        <v>43847</v>
      </c>
      <c r="V41" s="1">
        <v>43144</v>
      </c>
      <c r="W41" s="1">
        <v>32221</v>
      </c>
      <c r="X41" s="1">
        <v>42961.333333333336</v>
      </c>
      <c r="Y41" s="18">
        <f t="shared" si="29"/>
        <v>4.6523032841084415</v>
      </c>
      <c r="Z41" s="18">
        <f t="shared" si="29"/>
        <v>4.5115074105313893</v>
      </c>
      <c r="AA41" s="18">
        <f t="shared" si="29"/>
        <v>4.5124009467942781</v>
      </c>
      <c r="AB41" s="18">
        <f t="shared" si="29"/>
        <v>4.3291190046156931</v>
      </c>
      <c r="AC41" s="18">
        <f t="shared" si="30"/>
        <v>4.2676821192052978</v>
      </c>
      <c r="AD41" s="18">
        <f t="shared" si="31"/>
        <v>105.14321295143212</v>
      </c>
      <c r="AE41" s="18">
        <f t="shared" si="31"/>
        <v>93.25280199252802</v>
      </c>
      <c r="AF41" s="18">
        <f t="shared" si="31"/>
        <v>109.20797011207969</v>
      </c>
      <c r="AG41" s="18">
        <f t="shared" si="31"/>
        <v>107.45703611457036</v>
      </c>
      <c r="AH41" s="18">
        <f t="shared" si="32"/>
        <v>107.00207555002078</v>
      </c>
      <c r="AI41" s="1">
        <v>5623</v>
      </c>
      <c r="AJ41" s="1">
        <v>5696</v>
      </c>
      <c r="AK41" s="1">
        <v>6144</v>
      </c>
      <c r="AL41" s="1">
        <v>6388</v>
      </c>
      <c r="AM41" s="1">
        <v>4533</v>
      </c>
      <c r="AN41" s="1">
        <v>6044</v>
      </c>
      <c r="AO41" s="1">
        <v>5623</v>
      </c>
      <c r="AP41" s="1">
        <v>5696</v>
      </c>
      <c r="AQ41" s="1">
        <v>6144</v>
      </c>
      <c r="AR41" s="1">
        <v>6388</v>
      </c>
      <c r="AS41" s="1">
        <v>4364</v>
      </c>
      <c r="AT41" s="1">
        <v>5818.666666666667</v>
      </c>
      <c r="AU41" s="1">
        <f t="shared" si="33"/>
        <v>876</v>
      </c>
      <c r="AV41" s="1">
        <f t="shared" si="33"/>
        <v>862</v>
      </c>
      <c r="AW41" s="1">
        <f t="shared" si="33"/>
        <v>925</v>
      </c>
      <c r="AX41" s="1">
        <f t="shared" si="33"/>
        <v>995</v>
      </c>
      <c r="AY41" s="1">
        <f t="shared" si="34"/>
        <v>549.83226397800183</v>
      </c>
      <c r="AZ41" s="2">
        <v>0.15578872487995732</v>
      </c>
      <c r="BA41" s="2">
        <v>0.15133426966292135</v>
      </c>
      <c r="BB41" s="2">
        <v>0.15055338541666666</v>
      </c>
      <c r="BC41" s="2">
        <v>0.15576080150281779</v>
      </c>
      <c r="BD41" s="2">
        <v>9.0971585701191571E-2</v>
      </c>
      <c r="BE41">
        <v>5</v>
      </c>
      <c r="BF41">
        <v>7</v>
      </c>
      <c r="BG41">
        <v>6</v>
      </c>
      <c r="BH41">
        <v>24</v>
      </c>
      <c r="BI41">
        <v>20</v>
      </c>
      <c r="BJ41" s="9">
        <v>26.666666666666668</v>
      </c>
      <c r="BK41" s="9">
        <f t="shared" si="18"/>
        <v>13.733333333333334</v>
      </c>
      <c r="BL41" s="2" cm="1">
        <f t="array" ref="BL41">BK41/(SUM(BM41:BP41+BR41))*1000</f>
        <v>0.27842164660724306</v>
      </c>
      <c r="BM41" s="1">
        <v>5447</v>
      </c>
      <c r="BN41" s="1">
        <v>5742</v>
      </c>
      <c r="BO41" s="1">
        <v>6183</v>
      </c>
      <c r="BP41" s="1">
        <v>6407</v>
      </c>
      <c r="BQ41" s="1">
        <v>4790</v>
      </c>
      <c r="BR41" s="1">
        <v>6386.6666666666661</v>
      </c>
      <c r="BS41">
        <v>270</v>
      </c>
      <c r="BT41">
        <v>283</v>
      </c>
      <c r="BU41">
        <v>278</v>
      </c>
      <c r="BV41">
        <v>292</v>
      </c>
      <c r="BW41">
        <v>159</v>
      </c>
      <c r="BX41" s="9">
        <v>212</v>
      </c>
      <c r="BY41">
        <v>9</v>
      </c>
      <c r="BZ41">
        <v>10</v>
      </c>
      <c r="CA41">
        <v>13</v>
      </c>
      <c r="CB41">
        <v>24</v>
      </c>
      <c r="CC41">
        <v>19</v>
      </c>
      <c r="CD41" s="9">
        <v>25.333333333333336</v>
      </c>
      <c r="CE41" s="2">
        <f t="shared" si="35"/>
        <v>1.652285661832201</v>
      </c>
      <c r="CF41" s="2">
        <f t="shared" si="35"/>
        <v>1.7415534656913967</v>
      </c>
      <c r="CG41" s="2">
        <f t="shared" si="35"/>
        <v>2.1025392204431506</v>
      </c>
      <c r="CH41" s="2">
        <f t="shared" si="35"/>
        <v>3.7459029186826909</v>
      </c>
      <c r="CI41" s="2">
        <f t="shared" si="35"/>
        <v>3.9665970772442591</v>
      </c>
      <c r="CJ41">
        <v>76</v>
      </c>
      <c r="CK41">
        <v>92</v>
      </c>
      <c r="CL41">
        <v>86</v>
      </c>
      <c r="CM41">
        <v>112</v>
      </c>
      <c r="CN41">
        <v>84</v>
      </c>
      <c r="CO41" s="9">
        <v>112</v>
      </c>
      <c r="CP41" s="9">
        <v>0</v>
      </c>
      <c r="CQ41" s="9">
        <v>0</v>
      </c>
      <c r="CR41" s="9">
        <v>0</v>
      </c>
      <c r="CS41" s="9">
        <v>1</v>
      </c>
      <c r="CT41" s="9">
        <v>2</v>
      </c>
      <c r="CU41" s="9">
        <v>2.6666666666666665</v>
      </c>
      <c r="CV41" s="2">
        <f t="shared" si="17"/>
        <v>0</v>
      </c>
      <c r="CW41" s="2">
        <f t="shared" si="17"/>
        <v>0</v>
      </c>
      <c r="CX41" s="2">
        <f t="shared" si="17"/>
        <v>0</v>
      </c>
      <c r="CY41" s="2">
        <f t="shared" si="17"/>
        <v>15.607928827844546</v>
      </c>
      <c r="CZ41" s="2">
        <f t="shared" si="17"/>
        <v>41.753653444676409</v>
      </c>
      <c r="DA41" s="7">
        <v>1750</v>
      </c>
      <c r="DB41" s="7">
        <f t="shared" si="25"/>
        <v>15.909090909090908</v>
      </c>
      <c r="DC41">
        <v>1979</v>
      </c>
      <c r="DD41">
        <v>2022</v>
      </c>
      <c r="DE41">
        <f>$DE$51-DD41</f>
        <v>1</v>
      </c>
    </row>
    <row r="42" spans="1:109" x14ac:dyDescent="0.45">
      <c r="A42" t="s">
        <v>95</v>
      </c>
      <c r="B42" t="s">
        <v>257</v>
      </c>
      <c r="C42" s="1">
        <v>173785</v>
      </c>
      <c r="D42" s="17" t="s">
        <v>150</v>
      </c>
      <c r="E42">
        <v>40.909345999999999</v>
      </c>
      <c r="F42">
        <v>72.121249000000006</v>
      </c>
      <c r="G42">
        <v>90</v>
      </c>
      <c r="H42">
        <v>90</v>
      </c>
      <c r="I42">
        <v>90</v>
      </c>
      <c r="J42">
        <v>90</v>
      </c>
      <c r="K42">
        <v>90</v>
      </c>
      <c r="L42" s="2">
        <f t="shared" si="36"/>
        <v>0.51788129009983597</v>
      </c>
      <c r="M42" s="1">
        <v>5152</v>
      </c>
      <c r="N42" s="1">
        <v>4806</v>
      </c>
      <c r="O42" s="1">
        <v>4818</v>
      </c>
      <c r="P42" s="1">
        <v>5577</v>
      </c>
      <c r="Q42" s="1">
        <v>3977</v>
      </c>
      <c r="R42" s="1">
        <v>5302.666666666667</v>
      </c>
      <c r="S42" s="62">
        <v>5152</v>
      </c>
      <c r="T42" s="62">
        <v>4806</v>
      </c>
      <c r="U42" s="62">
        <v>5218</v>
      </c>
      <c r="V42" s="1">
        <v>18307</v>
      </c>
      <c r="W42" s="1">
        <v>3977</v>
      </c>
      <c r="X42" s="62">
        <v>5302.666666666667</v>
      </c>
      <c r="Y42" s="18">
        <f t="shared" si="29"/>
        <v>1</v>
      </c>
      <c r="Z42" s="18">
        <f t="shared" si="29"/>
        <v>1</v>
      </c>
      <c r="AA42" s="18">
        <f t="shared" si="29"/>
        <v>1.08302200083022</v>
      </c>
      <c r="AB42" s="18">
        <f t="shared" si="29"/>
        <v>3.2825892056661288</v>
      </c>
      <c r="AC42" s="18">
        <f t="shared" si="30"/>
        <v>1</v>
      </c>
      <c r="AD42" s="61">
        <f t="shared" si="31"/>
        <v>15.683409436834095</v>
      </c>
      <c r="AE42" s="61">
        <f t="shared" si="31"/>
        <v>14.63013698630137</v>
      </c>
      <c r="AF42" s="61">
        <f t="shared" si="31"/>
        <v>15.884322678843226</v>
      </c>
      <c r="AG42" s="41">
        <f t="shared" si="31"/>
        <v>55.729071537290721</v>
      </c>
      <c r="AH42" s="61">
        <f t="shared" si="32"/>
        <v>16.142059868087266</v>
      </c>
      <c r="AI42" s="1">
        <v>3185</v>
      </c>
      <c r="AJ42" s="1">
        <v>3520</v>
      </c>
      <c r="AK42" s="1">
        <v>3393</v>
      </c>
      <c r="AL42" s="1">
        <v>3356</v>
      </c>
      <c r="AM42" s="1">
        <v>2588</v>
      </c>
      <c r="AN42" s="1">
        <v>3450.6666666666665</v>
      </c>
      <c r="AO42" s="1">
        <v>3185</v>
      </c>
      <c r="AP42" s="1">
        <v>3520</v>
      </c>
      <c r="AQ42" s="1">
        <v>3393</v>
      </c>
      <c r="AR42" s="1">
        <v>3356</v>
      </c>
      <c r="AS42" s="1">
        <v>2588</v>
      </c>
      <c r="AT42" s="1">
        <v>3450.6666666666665</v>
      </c>
      <c r="AU42" s="1">
        <f t="shared" si="33"/>
        <v>699</v>
      </c>
      <c r="AV42" s="1">
        <f t="shared" si="33"/>
        <v>741</v>
      </c>
      <c r="AW42" s="1">
        <f t="shared" si="33"/>
        <v>943</v>
      </c>
      <c r="AX42" s="1">
        <f t="shared" si="33"/>
        <v>1003.0000000000001</v>
      </c>
      <c r="AY42" s="1">
        <f t="shared" si="34"/>
        <v>873.33333333333326</v>
      </c>
      <c r="AZ42" s="2">
        <v>0.21946624803767661</v>
      </c>
      <c r="BA42" s="2">
        <v>0.21051136363636364</v>
      </c>
      <c r="BB42" s="2">
        <v>0.27792513999410551</v>
      </c>
      <c r="BC42" s="2">
        <v>0.29886769964243148</v>
      </c>
      <c r="BD42" s="2">
        <v>0.25309119010819164</v>
      </c>
      <c r="BE42">
        <v>9</v>
      </c>
      <c r="BF42">
        <v>9</v>
      </c>
      <c r="BG42">
        <v>3</v>
      </c>
      <c r="BH42">
        <v>6</v>
      </c>
      <c r="BI42">
        <v>11</v>
      </c>
      <c r="BJ42" s="9">
        <v>14.666666666666668</v>
      </c>
      <c r="BK42" s="9">
        <f t="shared" si="18"/>
        <v>8.3333333333333339</v>
      </c>
      <c r="BL42" s="2" cm="1">
        <f t="array" ref="BL42">BK42/(SUM(BM42:BP42+BR42))*1000</f>
        <v>0.30669954485787548</v>
      </c>
      <c r="BM42" s="1">
        <v>3176</v>
      </c>
      <c r="BN42" s="1">
        <v>3511</v>
      </c>
      <c r="BO42" s="1">
        <v>3390</v>
      </c>
      <c r="BP42" s="1">
        <v>3350</v>
      </c>
      <c r="BQ42" s="1">
        <v>2577</v>
      </c>
      <c r="BR42" s="1">
        <v>3436</v>
      </c>
      <c r="BS42">
        <v>14</v>
      </c>
      <c r="BT42">
        <v>12</v>
      </c>
      <c r="BU42">
        <v>33</v>
      </c>
      <c r="BV42">
        <v>39</v>
      </c>
      <c r="BW42">
        <v>11</v>
      </c>
      <c r="BX42" s="9">
        <v>14.666666666666668</v>
      </c>
      <c r="BY42">
        <v>8</v>
      </c>
      <c r="BZ42">
        <v>6</v>
      </c>
      <c r="CA42">
        <v>5</v>
      </c>
      <c r="CB42">
        <v>7</v>
      </c>
      <c r="CC42">
        <v>4</v>
      </c>
      <c r="CD42" s="9">
        <v>5.333333333333333</v>
      </c>
      <c r="CE42" s="2">
        <f t="shared" si="35"/>
        <v>2.5188916876574305</v>
      </c>
      <c r="CF42" s="2">
        <f t="shared" si="35"/>
        <v>1.708914839077186</v>
      </c>
      <c r="CG42" s="2">
        <f t="shared" si="35"/>
        <v>1.4749262536873156</v>
      </c>
      <c r="CH42" s="2">
        <f t="shared" si="35"/>
        <v>2.08955223880597</v>
      </c>
      <c r="CI42" s="2">
        <f t="shared" si="35"/>
        <v>1.5521924718665114</v>
      </c>
      <c r="CJ42">
        <v>11</v>
      </c>
      <c r="CK42">
        <v>3</v>
      </c>
      <c r="CL42">
        <v>4</v>
      </c>
      <c r="CM42">
        <v>11</v>
      </c>
      <c r="CN42">
        <v>7</v>
      </c>
      <c r="CO42" s="9">
        <v>9.3333333333333339</v>
      </c>
      <c r="CP42" s="9">
        <v>0</v>
      </c>
      <c r="CQ42" s="9">
        <v>0</v>
      </c>
      <c r="CR42" s="9">
        <v>0</v>
      </c>
      <c r="CS42" s="9">
        <v>0</v>
      </c>
      <c r="CT42" s="9">
        <v>0</v>
      </c>
      <c r="CU42" s="9">
        <v>0</v>
      </c>
      <c r="CV42" s="2">
        <f t="shared" si="17"/>
        <v>0</v>
      </c>
      <c r="CW42" s="2">
        <f t="shared" si="17"/>
        <v>0</v>
      </c>
      <c r="CX42" s="2">
        <f t="shared" si="17"/>
        <v>0</v>
      </c>
      <c r="CY42" s="2">
        <f t="shared" si="17"/>
        <v>0</v>
      </c>
      <c r="CZ42" s="2">
        <f t="shared" si="17"/>
        <v>0</v>
      </c>
      <c r="DA42" s="1">
        <v>1936</v>
      </c>
      <c r="DB42" s="1">
        <f t="shared" si="25"/>
        <v>21.511111111111113</v>
      </c>
      <c r="DC42">
        <v>1984</v>
      </c>
      <c r="DD42">
        <v>2016</v>
      </c>
      <c r="DE42">
        <f>$DE$51-DD42</f>
        <v>7</v>
      </c>
    </row>
    <row r="43" spans="1:109" x14ac:dyDescent="0.45">
      <c r="A43" t="s">
        <v>95</v>
      </c>
      <c r="B43" t="s">
        <v>258</v>
      </c>
      <c r="C43" s="1">
        <v>226280</v>
      </c>
      <c r="D43" s="17" t="s">
        <v>150</v>
      </c>
      <c r="E43">
        <v>40.882030999999998</v>
      </c>
      <c r="F43">
        <v>71.110287</v>
      </c>
      <c r="G43">
        <v>125</v>
      </c>
      <c r="H43">
        <v>145</v>
      </c>
      <c r="I43">
        <v>145</v>
      </c>
      <c r="J43">
        <v>145</v>
      </c>
      <c r="K43">
        <v>145</v>
      </c>
      <c r="L43" s="2">
        <f t="shared" si="36"/>
        <v>0.64079901007601203</v>
      </c>
      <c r="M43" s="1">
        <v>10012</v>
      </c>
      <c r="N43" s="1">
        <v>9849</v>
      </c>
      <c r="O43" s="1">
        <v>10977</v>
      </c>
      <c r="P43" s="1">
        <v>11896</v>
      </c>
      <c r="Q43" s="1">
        <v>9041</v>
      </c>
      <c r="R43" s="1">
        <v>12054.666666666666</v>
      </c>
      <c r="S43" s="1">
        <v>46988</v>
      </c>
      <c r="T43" s="1">
        <v>42780</v>
      </c>
      <c r="U43" s="1">
        <v>45764</v>
      </c>
      <c r="V43" s="1">
        <v>53445</v>
      </c>
      <c r="W43" s="1">
        <v>42323</v>
      </c>
      <c r="X43" s="1">
        <v>56430.666666666672</v>
      </c>
      <c r="Y43" s="18">
        <f t="shared" si="29"/>
        <v>4.6931681981622058</v>
      </c>
      <c r="Z43" s="18">
        <f t="shared" si="29"/>
        <v>4.3435881815412731</v>
      </c>
      <c r="AA43" s="18">
        <f t="shared" si="29"/>
        <v>4.1690808053202151</v>
      </c>
      <c r="AB43" s="18">
        <f t="shared" si="29"/>
        <v>4.4926866173503699</v>
      </c>
      <c r="AC43" s="18">
        <f t="shared" si="30"/>
        <v>4.6812299524388905</v>
      </c>
      <c r="AD43" s="18">
        <f t="shared" si="31"/>
        <v>88.782239017477565</v>
      </c>
      <c r="AE43" s="18">
        <f t="shared" si="31"/>
        <v>80.831365139348136</v>
      </c>
      <c r="AF43" s="18">
        <f t="shared" si="31"/>
        <v>86.469532357109117</v>
      </c>
      <c r="AG43" s="18">
        <f t="shared" si="31"/>
        <v>100.98252243741143</v>
      </c>
      <c r="AH43" s="18">
        <f t="shared" si="32"/>
        <v>106.62383876554875</v>
      </c>
      <c r="AI43" s="1">
        <v>4414</v>
      </c>
      <c r="AJ43" s="1">
        <v>4541</v>
      </c>
      <c r="AK43" s="1">
        <v>5194</v>
      </c>
      <c r="AL43" s="1">
        <v>5337</v>
      </c>
      <c r="AM43" s="1">
        <v>4285</v>
      </c>
      <c r="AN43" s="1">
        <v>5713.333333333333</v>
      </c>
      <c r="AO43" s="1">
        <v>4414</v>
      </c>
      <c r="AP43" s="1">
        <v>4541</v>
      </c>
      <c r="AQ43" s="1">
        <v>5194</v>
      </c>
      <c r="AR43" s="1">
        <v>5337</v>
      </c>
      <c r="AS43" s="1">
        <v>4285</v>
      </c>
      <c r="AT43" s="1">
        <v>5713.333333333333</v>
      </c>
      <c r="AU43" s="1">
        <f t="shared" si="33"/>
        <v>600</v>
      </c>
      <c r="AV43" s="1">
        <f t="shared" si="33"/>
        <v>656.99999999999989</v>
      </c>
      <c r="AW43" s="1">
        <f t="shared" si="33"/>
        <v>690.00000000000011</v>
      </c>
      <c r="AX43" s="1">
        <f t="shared" si="33"/>
        <v>800</v>
      </c>
      <c r="AY43" s="1">
        <f t="shared" si="34"/>
        <v>967.99999999999989</v>
      </c>
      <c r="AZ43" s="2">
        <v>0.13593112822836428</v>
      </c>
      <c r="BA43" s="2">
        <v>0.14468178815238933</v>
      </c>
      <c r="BB43" s="2">
        <v>0.13284559106661534</v>
      </c>
      <c r="BC43" s="2">
        <v>0.14989694584972832</v>
      </c>
      <c r="BD43" s="2">
        <v>0.16942823803967327</v>
      </c>
      <c r="BE43">
        <v>28</v>
      </c>
      <c r="BF43">
        <v>30</v>
      </c>
      <c r="BG43">
        <v>36</v>
      </c>
      <c r="BH43">
        <v>36</v>
      </c>
      <c r="BI43">
        <v>51</v>
      </c>
      <c r="BJ43" s="9">
        <v>68</v>
      </c>
      <c r="BK43" s="9">
        <f t="shared" si="18"/>
        <v>39.6</v>
      </c>
      <c r="BL43" s="2" cm="1">
        <f t="array" ref="BL43">BK43/(SUM(BM43:BP43+BR43))*1000</f>
        <v>0.93633991976481179</v>
      </c>
      <c r="BM43" s="1">
        <v>4412</v>
      </c>
      <c r="BN43" s="1">
        <v>4543</v>
      </c>
      <c r="BO43" s="1">
        <v>5191</v>
      </c>
      <c r="BP43" s="1">
        <v>5341</v>
      </c>
      <c r="BQ43" s="1">
        <v>4276</v>
      </c>
      <c r="BR43" s="1">
        <v>5701.333333333333</v>
      </c>
      <c r="BS43">
        <v>9</v>
      </c>
      <c r="BT43">
        <v>13</v>
      </c>
      <c r="BU43">
        <v>11</v>
      </c>
      <c r="BV43">
        <v>12</v>
      </c>
      <c r="BW43">
        <v>7</v>
      </c>
      <c r="BX43" s="9">
        <v>9.3333333333333339</v>
      </c>
      <c r="BY43">
        <v>7</v>
      </c>
      <c r="BZ43">
        <v>8</v>
      </c>
      <c r="CA43">
        <v>9</v>
      </c>
      <c r="CB43">
        <v>10</v>
      </c>
      <c r="CC43">
        <v>8</v>
      </c>
      <c r="CD43" s="9">
        <v>10.666666666666666</v>
      </c>
      <c r="CE43" s="2">
        <f t="shared" si="35"/>
        <v>1.586582048957389</v>
      </c>
      <c r="CF43" s="2">
        <f t="shared" si="35"/>
        <v>1.7609509134932864</v>
      </c>
      <c r="CG43" s="2">
        <f t="shared" si="35"/>
        <v>1.7337699865151224</v>
      </c>
      <c r="CH43" s="2">
        <f t="shared" si="35"/>
        <v>1.872308556450103</v>
      </c>
      <c r="CI43" s="2">
        <f t="shared" si="35"/>
        <v>1.8709073900841908</v>
      </c>
      <c r="CJ43">
        <v>87</v>
      </c>
      <c r="CK43">
        <v>129</v>
      </c>
      <c r="CL43">
        <v>146</v>
      </c>
      <c r="CM43">
        <v>127</v>
      </c>
      <c r="CN43">
        <v>67</v>
      </c>
      <c r="CO43" s="9">
        <v>89.333333333333343</v>
      </c>
      <c r="CP43" s="9">
        <v>0</v>
      </c>
      <c r="CQ43" s="9">
        <v>1</v>
      </c>
      <c r="CR43" s="9">
        <v>0</v>
      </c>
      <c r="CS43" s="9">
        <v>2</v>
      </c>
      <c r="CT43" s="9">
        <v>1</v>
      </c>
      <c r="CU43" s="9">
        <v>1.3333333333333333</v>
      </c>
      <c r="CV43" s="2">
        <f t="shared" si="17"/>
        <v>0</v>
      </c>
      <c r="CW43" s="2">
        <f t="shared" si="17"/>
        <v>22.01188641866608</v>
      </c>
      <c r="CX43" s="2">
        <f t="shared" si="17"/>
        <v>0</v>
      </c>
      <c r="CY43" s="2">
        <f t="shared" si="17"/>
        <v>37.44617112900206</v>
      </c>
      <c r="CZ43" s="2">
        <f t="shared" si="17"/>
        <v>23.386342376052387</v>
      </c>
      <c r="DA43" s="1">
        <v>6343</v>
      </c>
      <c r="DB43" s="1">
        <f t="shared" si="25"/>
        <v>43.744827586206895</v>
      </c>
      <c r="DC43">
        <v>2018</v>
      </c>
      <c r="DD43" s="66">
        <v>0</v>
      </c>
    </row>
    <row r="44" spans="1:109" x14ac:dyDescent="0.45">
      <c r="A44" t="s">
        <v>95</v>
      </c>
      <c r="B44" t="s">
        <v>306</v>
      </c>
      <c r="C44" s="1">
        <v>222262</v>
      </c>
      <c r="D44" s="17" t="s">
        <v>150</v>
      </c>
      <c r="K44">
        <v>120</v>
      </c>
      <c r="L44" s="2">
        <f t="shared" si="36"/>
        <v>0.53990335729904348</v>
      </c>
      <c r="M44" s="1">
        <v>5904</v>
      </c>
      <c r="N44" s="1">
        <v>6130</v>
      </c>
      <c r="O44" s="1">
        <v>6307</v>
      </c>
      <c r="P44" s="1">
        <v>6114</v>
      </c>
      <c r="Q44" s="1"/>
      <c r="R44" s="1">
        <v>8431</v>
      </c>
      <c r="S44" s="1">
        <v>29699</v>
      </c>
      <c r="T44" s="1">
        <v>30226</v>
      </c>
      <c r="U44" s="1">
        <v>30913</v>
      </c>
      <c r="V44" s="1">
        <v>30926</v>
      </c>
      <c r="W44" s="1">
        <v>31640</v>
      </c>
      <c r="X44" s="1">
        <v>42186</v>
      </c>
      <c r="Y44" s="18">
        <f t="shared" ref="Y44" si="37">S44/M44</f>
        <v>5.0303184281842821</v>
      </c>
      <c r="Z44" s="18">
        <f t="shared" ref="Z44" si="38">T44/N44</f>
        <v>4.930831973898858</v>
      </c>
      <c r="AA44" s="18">
        <f t="shared" ref="AA44" si="39">U44/O44</f>
        <v>4.9013794196924056</v>
      </c>
      <c r="AB44" s="18">
        <f t="shared" ref="AB44" si="40">V44/P44</f>
        <v>5.0582270199542032</v>
      </c>
      <c r="AC44" s="18">
        <f t="shared" ref="AC44" si="41">X44/R44</f>
        <v>5.0036769066540145</v>
      </c>
      <c r="AD44" s="18">
        <f t="shared" ref="AD44" si="42">(S44/($K44*365))*100</f>
        <v>67.805936073059357</v>
      </c>
      <c r="AE44" s="18">
        <f t="shared" ref="AE44" si="43">(T44/($K44*365))*100</f>
        <v>69.009132420091319</v>
      </c>
      <c r="AF44" s="18">
        <f t="shared" ref="AF44" si="44">(U44/($K44*365))*100</f>
        <v>70.577625570776263</v>
      </c>
      <c r="AG44" s="18">
        <f t="shared" ref="AG44" si="45">(V44/($K44*365))*100</f>
        <v>70.607305936073061</v>
      </c>
      <c r="AH44" s="18">
        <f t="shared" ref="AH44" si="46">(X44/($K44*365))*100</f>
        <v>96.315068493150676</v>
      </c>
      <c r="AI44" s="1">
        <v>4778</v>
      </c>
      <c r="AJ44" s="1">
        <v>6082</v>
      </c>
      <c r="AK44" s="1">
        <v>5222</v>
      </c>
      <c r="AL44" s="1">
        <v>5484</v>
      </c>
      <c r="AM44" s="1"/>
      <c r="AN44" s="1">
        <v>5203</v>
      </c>
      <c r="AO44" s="1"/>
      <c r="AP44" s="1"/>
      <c r="AQ44" s="1"/>
      <c r="AR44" s="1"/>
      <c r="AT44" s="1"/>
      <c r="AU44" s="1">
        <v>849</v>
      </c>
      <c r="AV44" s="1">
        <v>1045</v>
      </c>
      <c r="AW44" s="1">
        <v>916</v>
      </c>
      <c r="AX44" s="1">
        <v>1110</v>
      </c>
      <c r="AY44" s="1">
        <v>1132</v>
      </c>
      <c r="AZ44" s="2">
        <f>AU44/AI44</f>
        <v>0.17768940979489325</v>
      </c>
      <c r="BA44" s="2">
        <f>AV44/AJ44</f>
        <v>0.17181848076290693</v>
      </c>
      <c r="BB44" s="2">
        <f>AW44/AK44</f>
        <v>0.17541171964764457</v>
      </c>
      <c r="BC44" s="2">
        <f>AX44/AL44</f>
        <v>0.2024070021881838</v>
      </c>
      <c r="BD44" s="2">
        <f>AY44/AN44</f>
        <v>0.21756678839131272</v>
      </c>
      <c r="BE44">
        <v>48</v>
      </c>
      <c r="BF44">
        <v>52</v>
      </c>
      <c r="BG44">
        <v>36</v>
      </c>
      <c r="BH44">
        <v>36</v>
      </c>
      <c r="BJ44" s="9">
        <v>28</v>
      </c>
      <c r="BK44" s="9">
        <f t="shared" si="18"/>
        <v>40</v>
      </c>
      <c r="BL44" s="2" cm="1">
        <f t="array" ref="BL44">BK44/(SUM(BM44:BP44+BR44))*1000</f>
        <v>1.140348376428999</v>
      </c>
      <c r="BM44" s="1">
        <v>3910</v>
      </c>
      <c r="BN44" s="1">
        <v>5013</v>
      </c>
      <c r="BO44" s="1">
        <v>4303</v>
      </c>
      <c r="BP44" s="1">
        <v>4371</v>
      </c>
      <c r="BQ44" s="1"/>
      <c r="BR44" s="1">
        <v>4370</v>
      </c>
      <c r="BS44">
        <v>18</v>
      </c>
      <c r="BT44">
        <v>33</v>
      </c>
      <c r="BU44">
        <v>41</v>
      </c>
      <c r="BV44">
        <v>28</v>
      </c>
      <c r="BX44" s="9">
        <v>27</v>
      </c>
      <c r="BY44">
        <v>29</v>
      </c>
      <c r="BZ44">
        <v>37</v>
      </c>
      <c r="CA44">
        <v>32</v>
      </c>
      <c r="CB44">
        <v>26</v>
      </c>
      <c r="CD44" s="9">
        <v>17</v>
      </c>
      <c r="CE44" s="2">
        <f t="shared" si="35"/>
        <v>7.4168797953964196</v>
      </c>
      <c r="CF44" s="2">
        <f t="shared" si="35"/>
        <v>7.3808098942748854</v>
      </c>
      <c r="CG44" s="2">
        <f t="shared" si="35"/>
        <v>7.4366720892400648</v>
      </c>
      <c r="CH44" s="2">
        <f t="shared" si="35"/>
        <v>5.9482955845344314</v>
      </c>
      <c r="CI44" s="2">
        <f>CD44/BR44*1000</f>
        <v>3.8901601830663619</v>
      </c>
      <c r="CJ44">
        <v>91</v>
      </c>
      <c r="CK44">
        <v>51</v>
      </c>
      <c r="CL44">
        <v>36</v>
      </c>
      <c r="CM44">
        <v>59</v>
      </c>
      <c r="CO44" s="9">
        <v>19</v>
      </c>
      <c r="CP44" s="9">
        <v>0</v>
      </c>
      <c r="CQ44" s="9">
        <v>0</v>
      </c>
      <c r="CR44" s="9">
        <v>0</v>
      </c>
      <c r="CS44" s="9">
        <v>0</v>
      </c>
      <c r="CT44" s="9"/>
      <c r="CU44" s="9">
        <v>0</v>
      </c>
      <c r="CV44" s="2">
        <f t="shared" si="17"/>
        <v>0</v>
      </c>
      <c r="CW44" s="2">
        <f t="shared" si="17"/>
        <v>0</v>
      </c>
      <c r="CX44" s="2">
        <f t="shared" si="17"/>
        <v>0</v>
      </c>
      <c r="CY44" s="2">
        <f t="shared" si="17"/>
        <v>0</v>
      </c>
      <c r="CZ44" s="2">
        <f>(CU44/BR44)*100000</f>
        <v>0</v>
      </c>
      <c r="DA44" s="1">
        <v>3200</v>
      </c>
      <c r="DB44" s="1">
        <f t="shared" si="25"/>
        <v>26.666666666666668</v>
      </c>
      <c r="DC44">
        <v>1963</v>
      </c>
      <c r="DD44">
        <v>2017</v>
      </c>
      <c r="DE44">
        <f>$DE$51-DD44</f>
        <v>6</v>
      </c>
    </row>
    <row r="45" spans="1:109" hidden="1" x14ac:dyDescent="0.45">
      <c r="S45" s="1"/>
      <c r="T45" s="1"/>
      <c r="U45" s="1"/>
      <c r="V45" s="1"/>
      <c r="W45" s="1"/>
      <c r="X45" s="1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1"/>
      <c r="AJ45" s="1"/>
      <c r="AK45" s="1"/>
      <c r="AL45" s="1"/>
      <c r="AM45" s="1"/>
      <c r="AN45" s="1"/>
      <c r="AO45" s="1"/>
      <c r="AP45" s="1"/>
      <c r="AQ45" s="1"/>
      <c r="AR45" s="1"/>
      <c r="AT45" s="1"/>
      <c r="AU45" s="1"/>
      <c r="AV45" s="1"/>
      <c r="AW45" s="1"/>
      <c r="AX45" s="1"/>
      <c r="AY45" s="1"/>
      <c r="AZ45" s="2"/>
      <c r="BA45" s="2"/>
      <c r="BB45" s="2"/>
      <c r="BC45" s="2"/>
      <c r="BD45" s="2"/>
      <c r="BJ45" s="9"/>
      <c r="BK45" s="9"/>
      <c r="BL45" s="2"/>
      <c r="BM45" s="1"/>
      <c r="BN45" s="1"/>
      <c r="BO45" s="1"/>
      <c r="BP45" s="1"/>
      <c r="BQ45" s="1"/>
      <c r="BR45" s="1"/>
      <c r="BX45" s="9"/>
      <c r="CD45" s="9"/>
      <c r="CE45" s="2"/>
      <c r="CF45" s="2"/>
      <c r="CG45" s="2"/>
      <c r="CH45" s="2"/>
      <c r="CI45" s="2"/>
      <c r="CO45" s="9"/>
      <c r="CP45" s="9"/>
      <c r="CQ45" s="9"/>
      <c r="CR45" s="9"/>
      <c r="CS45" s="9"/>
      <c r="CT45" s="9"/>
      <c r="CU45" s="9"/>
      <c r="CV45" s="2"/>
      <c r="CW45" s="2"/>
      <c r="CX45" s="2"/>
      <c r="CY45" s="2"/>
      <c r="CZ45" s="2"/>
      <c r="DA45" s="1"/>
      <c r="DB45" s="1"/>
    </row>
    <row r="46" spans="1:109" hidden="1" x14ac:dyDescent="0.45">
      <c r="A46" s="74" t="s">
        <v>137</v>
      </c>
      <c r="B46" s="74" t="s">
        <v>137</v>
      </c>
      <c r="C46" s="74"/>
      <c r="D46" s="76"/>
      <c r="E46" s="74"/>
      <c r="F46" s="74"/>
      <c r="G46" s="74"/>
      <c r="H46" s="74"/>
      <c r="I46" s="74"/>
      <c r="J46" s="74"/>
      <c r="K46" s="75">
        <f>SUM(K3:K44)</f>
        <v>5182</v>
      </c>
      <c r="L46" s="26"/>
      <c r="M46" s="75">
        <f t="shared" ref="M46:X46" si="47">SUM(M3:M44)</f>
        <v>361584.61977233679</v>
      </c>
      <c r="N46" s="75">
        <f t="shared" si="47"/>
        <v>332010.63079999998</v>
      </c>
      <c r="O46" s="75">
        <f t="shared" si="47"/>
        <v>365056</v>
      </c>
      <c r="P46" s="75">
        <f t="shared" si="47"/>
        <v>383562</v>
      </c>
      <c r="Q46" s="75">
        <f t="shared" si="47"/>
        <v>276754</v>
      </c>
      <c r="R46" s="75">
        <f t="shared" si="47"/>
        <v>393768.33333333343</v>
      </c>
      <c r="S46" s="75">
        <f t="shared" si="47"/>
        <v>1761001.5952115981</v>
      </c>
      <c r="T46" s="75">
        <f t="shared" si="47"/>
        <v>1549614.6493599999</v>
      </c>
      <c r="U46" s="75">
        <f t="shared" si="47"/>
        <v>1716821.25</v>
      </c>
      <c r="V46" s="75">
        <f>SUM(V3:V44)</f>
        <v>1786146.8</v>
      </c>
      <c r="W46" s="75">
        <f t="shared" si="47"/>
        <v>1220874</v>
      </c>
      <c r="X46" s="75">
        <f t="shared" si="47"/>
        <v>1756588.0666666667</v>
      </c>
      <c r="Y46" s="77">
        <f>S46/M46</f>
        <v>4.8702336850510157</v>
      </c>
      <c r="Z46" s="77">
        <f t="shared" ref="Z46:AB46" si="48">T46/N46</f>
        <v>4.667364552834071</v>
      </c>
      <c r="AA46" s="77">
        <f t="shared" si="48"/>
        <v>4.7028983224491583</v>
      </c>
      <c r="AB46" s="77">
        <f t="shared" si="48"/>
        <v>4.656735547316992</v>
      </c>
      <c r="AC46" s="77">
        <f t="shared" si="30"/>
        <v>4.4609683358658421</v>
      </c>
      <c r="AD46" s="77">
        <f>(S46/($K46*365))*100</f>
        <v>93.104243625806831</v>
      </c>
      <c r="AE46" s="77">
        <f t="shared" si="31"/>
        <v>81.928205080811864</v>
      </c>
      <c r="AF46" s="77">
        <f t="shared" si="31"/>
        <v>90.768426534421039</v>
      </c>
      <c r="AG46" s="77">
        <f t="shared" si="31"/>
        <v>94.433671877891328</v>
      </c>
      <c r="AH46" s="77">
        <f t="shared" si="32"/>
        <v>92.870900147859899</v>
      </c>
      <c r="AI46" s="75">
        <f t="shared" ref="AI46:AN46" si="49">SUM(AI3:AI44)</f>
        <v>182379</v>
      </c>
      <c r="AJ46" s="75">
        <f t="shared" si="49"/>
        <v>187816</v>
      </c>
      <c r="AK46" s="75">
        <f t="shared" si="49"/>
        <v>203068</v>
      </c>
      <c r="AL46" s="75">
        <f t="shared" si="49"/>
        <v>212562</v>
      </c>
      <c r="AM46" s="75">
        <f t="shared" si="49"/>
        <v>148547</v>
      </c>
      <c r="AN46" s="75">
        <f t="shared" si="49"/>
        <v>210773.66666666672</v>
      </c>
      <c r="AO46" s="75"/>
      <c r="AP46" s="75"/>
      <c r="AQ46" s="75"/>
      <c r="AR46" s="75"/>
      <c r="AS46" s="75"/>
      <c r="AT46" s="75"/>
      <c r="AU46" s="75">
        <f>SUM(AU3:AU44)</f>
        <v>30974.073723412926</v>
      </c>
      <c r="AV46" s="75">
        <f>SUM(AV3:AV44)</f>
        <v>34080.455276482855</v>
      </c>
      <c r="AW46" s="75">
        <f>SUM(AW3:AW44)</f>
        <v>39213.564868469904</v>
      </c>
      <c r="AX46" s="75">
        <f>SUM(AX3:AX44)</f>
        <v>42054.212532587189</v>
      </c>
      <c r="AY46" s="75">
        <f>SUM(AY3:AY44)</f>
        <v>43452.516421604472</v>
      </c>
      <c r="AZ46" s="78">
        <f>(AU46/AI46)*100</f>
        <v>16.983355388182261</v>
      </c>
      <c r="BA46" s="78">
        <f>(AV46/AJ46)*100</f>
        <v>18.145661326235707</v>
      </c>
      <c r="BB46" s="78">
        <f>(AW46/AK46)*100</f>
        <v>19.310558467345867</v>
      </c>
      <c r="BC46" s="78">
        <f>(AX46/AL46)*100</f>
        <v>19.784445259541776</v>
      </c>
      <c r="BD46" s="78">
        <f>(AY46/AN46)*100</f>
        <v>20.615723543075966</v>
      </c>
      <c r="BE46" s="75">
        <f t="shared" ref="BE46:BJ46" si="50">SUM(BE3:BE44)</f>
        <v>1730</v>
      </c>
      <c r="BF46" s="75">
        <f t="shared" si="50"/>
        <v>1624</v>
      </c>
      <c r="BG46" s="75">
        <f t="shared" si="50"/>
        <v>1901</v>
      </c>
      <c r="BH46" s="75">
        <f t="shared" si="50"/>
        <v>1824</v>
      </c>
      <c r="BI46" s="75">
        <f t="shared" si="50"/>
        <v>1473</v>
      </c>
      <c r="BJ46" s="75">
        <f t="shared" si="50"/>
        <v>2004.0000000000002</v>
      </c>
      <c r="BK46" s="75">
        <f t="shared" si="18"/>
        <v>1816.6</v>
      </c>
      <c r="BL46" s="78" cm="1">
        <f t="array" ref="BL46">BK46/(SUM(BM46:BP46+BR46))*1000</f>
        <v>1.1253323799482315</v>
      </c>
      <c r="BM46" s="75">
        <f t="shared" ref="BM46:CD46" si="51">SUM(BM3:BM44)</f>
        <v>181233.07969148885</v>
      </c>
      <c r="BN46" s="75">
        <f t="shared" si="51"/>
        <v>187115.8724474</v>
      </c>
      <c r="BO46" s="75">
        <f t="shared" si="51"/>
        <v>201167</v>
      </c>
      <c r="BP46" s="75">
        <f t="shared" si="51"/>
        <v>202760</v>
      </c>
      <c r="BQ46" s="75">
        <f t="shared" si="51"/>
        <v>148604</v>
      </c>
      <c r="BR46" s="75">
        <f t="shared" si="51"/>
        <v>210500.66666666669</v>
      </c>
      <c r="BS46" s="75">
        <f t="shared" si="51"/>
        <v>2542</v>
      </c>
      <c r="BT46" s="75">
        <f t="shared" si="51"/>
        <v>2671</v>
      </c>
      <c r="BU46" s="75">
        <f t="shared" si="51"/>
        <v>3222</v>
      </c>
      <c r="BV46" s="75">
        <f t="shared" si="51"/>
        <v>3281</v>
      </c>
      <c r="BW46" s="75">
        <f t="shared" si="51"/>
        <v>2129</v>
      </c>
      <c r="BX46" s="75">
        <f t="shared" si="51"/>
        <v>3077.6666666666656</v>
      </c>
      <c r="BY46" s="75">
        <f t="shared" si="51"/>
        <v>1188</v>
      </c>
      <c r="BZ46" s="75">
        <f t="shared" si="51"/>
        <v>1325</v>
      </c>
      <c r="CA46" s="75">
        <f t="shared" si="51"/>
        <v>1498</v>
      </c>
      <c r="CB46" s="75">
        <f t="shared" si="51"/>
        <v>1527</v>
      </c>
      <c r="CC46" s="75">
        <f t="shared" si="51"/>
        <v>1026</v>
      </c>
      <c r="CD46" s="75">
        <f t="shared" si="51"/>
        <v>1417</v>
      </c>
      <c r="CE46" s="78">
        <f t="shared" si="35"/>
        <v>6.5550946991703709</v>
      </c>
      <c r="CF46" s="78">
        <f t="shared" si="35"/>
        <v>7.081173727645524</v>
      </c>
      <c r="CG46" s="78">
        <f t="shared" si="35"/>
        <v>7.4465493843423616</v>
      </c>
      <c r="CH46" s="78">
        <f t="shared" si="35"/>
        <v>7.5310712172026042</v>
      </c>
      <c r="CI46" s="78">
        <f t="shared" si="35"/>
        <v>6.9042556055018709</v>
      </c>
      <c r="CJ46" s="75">
        <f t="shared" ref="CJ46:CU46" si="52">SUM(CJ3:CJ44)</f>
        <v>2752</v>
      </c>
      <c r="CK46" s="75">
        <f t="shared" si="52"/>
        <v>2350</v>
      </c>
      <c r="CL46" s="75">
        <f t="shared" si="52"/>
        <v>3140</v>
      </c>
      <c r="CM46" s="75">
        <f t="shared" si="52"/>
        <v>2944</v>
      </c>
      <c r="CN46" s="75">
        <f t="shared" si="52"/>
        <v>2193</v>
      </c>
      <c r="CO46" s="75">
        <f t="shared" si="52"/>
        <v>2959</v>
      </c>
      <c r="CP46" s="75">
        <f t="shared" si="52"/>
        <v>24</v>
      </c>
      <c r="CQ46" s="75">
        <f t="shared" si="52"/>
        <v>34</v>
      </c>
      <c r="CR46" s="75">
        <f t="shared" si="52"/>
        <v>24</v>
      </c>
      <c r="CS46" s="75">
        <f t="shared" si="52"/>
        <v>26</v>
      </c>
      <c r="CT46" s="75">
        <f t="shared" si="52"/>
        <v>22</v>
      </c>
      <c r="CU46" s="75">
        <f t="shared" si="52"/>
        <v>29.333333333333325</v>
      </c>
      <c r="CV46" s="78">
        <f>(CP46/BM46)*100000</f>
        <v>13.242615553879538</v>
      </c>
      <c r="CW46" s="78">
        <f>(CQ46/BN46)*100000</f>
        <v>18.170558999241347</v>
      </c>
      <c r="CX46" s="78">
        <f>(CR46/BO46)*100000</f>
        <v>11.930386196543171</v>
      </c>
      <c r="CY46" s="78">
        <f>(CS46/BP46)*100000</f>
        <v>12.823042020122312</v>
      </c>
      <c r="CZ46" s="78">
        <f>(CT46/BQ46)*100000</f>
        <v>14.804446717450405</v>
      </c>
      <c r="DA46" s="75">
        <f>SUM(DA3:DA44)</f>
        <v>204845.67</v>
      </c>
      <c r="DB46" s="84">
        <f>DA46/K46</f>
        <v>39.53023350057893</v>
      </c>
      <c r="DC46" s="79">
        <f>SUM(DC3:DC44)/41</f>
        <v>1987.780487804878</v>
      </c>
      <c r="DD46" s="79">
        <f>SUM(DD3:DD44)/34</f>
        <v>2077.4705882352941</v>
      </c>
    </row>
    <row r="47" spans="1:109" x14ac:dyDescent="0.45">
      <c r="A47" s="74" t="s">
        <v>308</v>
      </c>
      <c r="B47" s="74" t="s">
        <v>137</v>
      </c>
      <c r="C47" s="75">
        <f>C22+C33+C4</f>
        <v>10296500</v>
      </c>
      <c r="D47" s="76"/>
      <c r="E47" s="74"/>
      <c r="F47" s="74"/>
      <c r="G47" s="74"/>
      <c r="H47" s="74"/>
      <c r="I47" s="74"/>
      <c r="J47" s="74"/>
      <c r="K47" s="75">
        <f>SUM(K4:K44)</f>
        <v>5002</v>
      </c>
      <c r="L47" s="78">
        <f t="shared" si="36"/>
        <v>0.48579614432088575</v>
      </c>
      <c r="M47" s="75">
        <f>SUM(M4:M44)</f>
        <v>353369.61977233679</v>
      </c>
      <c r="N47" s="75">
        <f>SUM(N4:N44)</f>
        <v>324510.63079999998</v>
      </c>
      <c r="O47" s="75">
        <f>SUM(O4:O44)</f>
        <v>357412</v>
      </c>
      <c r="P47" s="75">
        <f>SUM(P4:P44)</f>
        <v>376348</v>
      </c>
      <c r="Q47" s="75">
        <f>SUM(Q4:Q44)</f>
        <v>271651</v>
      </c>
      <c r="R47" s="75">
        <f>SUM(R4:R44)</f>
        <v>384833.33333333343</v>
      </c>
      <c r="S47" s="75">
        <f>SUM(S4:S44)</f>
        <v>1707398.5952115981</v>
      </c>
      <c r="T47" s="75">
        <f>SUM(T4:T44)</f>
        <v>1501633.6493600002</v>
      </c>
      <c r="U47" s="75">
        <f>SUM(U4:U44)</f>
        <v>1665897.25</v>
      </c>
      <c r="V47" s="75">
        <f>SUM(V4:V44)</f>
        <v>1741276.8</v>
      </c>
      <c r="W47" s="75">
        <f>SUM(W4:W44)</f>
        <v>1186858</v>
      </c>
      <c r="X47" s="75">
        <f>SUM(X4:X44)</f>
        <v>1714732.0666666669</v>
      </c>
      <c r="Y47" s="77">
        <f>S47/M47</f>
        <v>4.831763965197724</v>
      </c>
      <c r="Z47" s="77">
        <f t="shared" ref="Z47:AB47" si="53">T47/N47</f>
        <v>4.6273789110023822</v>
      </c>
      <c r="AA47" s="77">
        <f t="shared" si="53"/>
        <v>4.6609997705728965</v>
      </c>
      <c r="AB47" s="77">
        <f t="shared" si="53"/>
        <v>4.6267730929884046</v>
      </c>
      <c r="AC47" s="77">
        <f t="shared" ref="AC47" si="54">X47/R47</f>
        <v>4.4557784322217406</v>
      </c>
      <c r="AD47" s="77">
        <f t="shared" ref="AD47:AG47" si="55">(S47/($K47*365))*100</f>
        <v>93.518679936879934</v>
      </c>
      <c r="AE47" s="77">
        <f t="shared" si="55"/>
        <v>82.24839649674378</v>
      </c>
      <c r="AF47" s="77">
        <f t="shared" si="55"/>
        <v>91.245542878738917</v>
      </c>
      <c r="AG47" s="77">
        <f t="shared" si="55"/>
        <v>95.374277686185806</v>
      </c>
      <c r="AH47" s="77">
        <f t="shared" ref="AH47" si="56">(X47/($K47*365))*100</f>
        <v>93.920353319859288</v>
      </c>
      <c r="AI47" s="75">
        <f>SUM(AI4:AI44)</f>
        <v>176696</v>
      </c>
      <c r="AJ47" s="75">
        <f t="shared" ref="AJ47:AN47" si="57">SUM(AJ4:AJ44)</f>
        <v>182262</v>
      </c>
      <c r="AK47" s="75">
        <f t="shared" si="57"/>
        <v>197524</v>
      </c>
      <c r="AL47" s="75">
        <f t="shared" si="57"/>
        <v>207596</v>
      </c>
      <c r="AM47" s="75">
        <f t="shared" si="57"/>
        <v>144950</v>
      </c>
      <c r="AN47" s="75">
        <f t="shared" si="57"/>
        <v>206445.66666666669</v>
      </c>
      <c r="AO47" s="75"/>
      <c r="AP47" s="75"/>
      <c r="AQ47" s="75"/>
      <c r="AR47" s="75"/>
      <c r="AS47" s="75"/>
      <c r="AT47" s="75"/>
      <c r="AU47" s="75">
        <f>SUM(AU4:AU44)</f>
        <v>28566.07372341293</v>
      </c>
      <c r="AV47" s="75">
        <f t="shared" ref="AV47:AY47" si="58">SUM(AV4:AV44)</f>
        <v>31508.455276482859</v>
      </c>
      <c r="AW47" s="75">
        <f t="shared" si="58"/>
        <v>36680.564868469904</v>
      </c>
      <c r="AX47" s="75">
        <f t="shared" si="58"/>
        <v>39917.212532587189</v>
      </c>
      <c r="AY47" s="75">
        <f t="shared" si="58"/>
        <v>41375.076421604477</v>
      </c>
      <c r="AZ47" s="78">
        <f>(AU47/AI47)*100</f>
        <v>16.166791395058706</v>
      </c>
      <c r="BA47" s="78">
        <f>(AV47/AJ47)*100</f>
        <v>17.287451732386817</v>
      </c>
      <c r="BB47" s="78">
        <f>(AW47/AK47)*100</f>
        <v>18.570181278462318</v>
      </c>
      <c r="BC47" s="78">
        <f>(AX47/AL47)*100</f>
        <v>19.228314867621336</v>
      </c>
      <c r="BD47" s="78">
        <f>(AY47/AN47)*100</f>
        <v>20.041629882408678</v>
      </c>
      <c r="BE47" s="75">
        <f>SUM(BE4:BE44)</f>
        <v>1667</v>
      </c>
      <c r="BF47" s="75">
        <f t="shared" ref="BF47:BJ47" si="59">SUM(BF4:BF44)</f>
        <v>1624</v>
      </c>
      <c r="BG47" s="75">
        <f t="shared" si="59"/>
        <v>1857</v>
      </c>
      <c r="BH47" s="75">
        <f t="shared" si="59"/>
        <v>1786</v>
      </c>
      <c r="BI47" s="75">
        <f t="shared" si="59"/>
        <v>1447</v>
      </c>
      <c r="BJ47" s="75">
        <f t="shared" si="59"/>
        <v>1969.3333333333335</v>
      </c>
      <c r="BK47" s="75">
        <f t="shared" si="18"/>
        <v>1780.6666666666667</v>
      </c>
      <c r="BL47" s="78" cm="1">
        <f t="array" ref="BL47">BK47/(SUM(BM47:BP47+BR47))*1000</f>
        <v>1.1326382928898184</v>
      </c>
      <c r="BM47" s="75">
        <f>SUM(BM4:BM44)</f>
        <v>175357.07969148885</v>
      </c>
      <c r="BN47" s="75">
        <f t="shared" ref="BN47:BR47" si="60">SUM(BN4:BN44)</f>
        <v>181417.8724474</v>
      </c>
      <c r="BO47" s="75">
        <f t="shared" si="60"/>
        <v>195454</v>
      </c>
      <c r="BP47" s="75">
        <f t="shared" si="60"/>
        <v>197621</v>
      </c>
      <c r="BQ47" s="75">
        <f t="shared" si="60"/>
        <v>144908</v>
      </c>
      <c r="BR47" s="75">
        <f t="shared" si="60"/>
        <v>205572.66666666666</v>
      </c>
      <c r="BS47" s="75">
        <f>SUM(BS4:BS44)</f>
        <v>2476</v>
      </c>
      <c r="BT47" s="75">
        <f t="shared" ref="BT47:BX47" si="61">SUM(BT4:BT44)</f>
        <v>2653</v>
      </c>
      <c r="BU47" s="75">
        <f t="shared" si="61"/>
        <v>3157</v>
      </c>
      <c r="BV47" s="75">
        <f t="shared" si="61"/>
        <v>3214</v>
      </c>
      <c r="BW47" s="75">
        <f t="shared" si="61"/>
        <v>2089</v>
      </c>
      <c r="BX47" s="75">
        <f t="shared" si="61"/>
        <v>3024.3333333333326</v>
      </c>
      <c r="BY47" s="75">
        <f>SUM(BY4:BY44)</f>
        <v>1070</v>
      </c>
      <c r="BZ47" s="75">
        <f t="shared" ref="BZ47:CD47" si="62">SUM(BZ4:BZ44)</f>
        <v>1252</v>
      </c>
      <c r="CA47" s="75">
        <f t="shared" si="62"/>
        <v>1418</v>
      </c>
      <c r="CB47" s="75">
        <f t="shared" si="62"/>
        <v>1442</v>
      </c>
      <c r="CC47" s="75">
        <f t="shared" si="62"/>
        <v>968</v>
      </c>
      <c r="CD47" s="75">
        <f t="shared" si="62"/>
        <v>1339.6666666666665</v>
      </c>
      <c r="CE47" s="78">
        <f t="shared" si="35"/>
        <v>6.1018351918410376</v>
      </c>
      <c r="CF47" s="78">
        <f t="shared" si="35"/>
        <v>6.9011943702680272</v>
      </c>
      <c r="CG47" s="78">
        <f t="shared" si="35"/>
        <v>7.2549039671738615</v>
      </c>
      <c r="CH47" s="78">
        <f t="shared" si="35"/>
        <v>7.2967953810576809</v>
      </c>
      <c r="CI47" s="78">
        <f t="shared" si="35"/>
        <v>6.6801004775443724</v>
      </c>
      <c r="CJ47" s="75">
        <f>SUM(CJ4:CJ44)</f>
        <v>2738</v>
      </c>
      <c r="CK47" s="75">
        <f t="shared" ref="CK47:CO47" si="63">SUM(CK4:CK44)</f>
        <v>2307</v>
      </c>
      <c r="CL47" s="75">
        <f t="shared" si="63"/>
        <v>3083</v>
      </c>
      <c r="CM47" s="75">
        <f t="shared" si="63"/>
        <v>2899</v>
      </c>
      <c r="CN47" s="75">
        <f t="shared" si="63"/>
        <v>2190</v>
      </c>
      <c r="CO47" s="75">
        <f t="shared" si="63"/>
        <v>2955</v>
      </c>
      <c r="CP47" s="75">
        <f>SUM(CP4:CP44)</f>
        <v>21</v>
      </c>
      <c r="CQ47" s="75">
        <f t="shared" ref="CQ47:CU47" si="64">SUM(CQ4:CQ44)</f>
        <v>33</v>
      </c>
      <c r="CR47" s="75">
        <f t="shared" si="64"/>
        <v>24</v>
      </c>
      <c r="CS47" s="75">
        <f t="shared" si="64"/>
        <v>24</v>
      </c>
      <c r="CT47" s="75">
        <f t="shared" si="64"/>
        <v>20</v>
      </c>
      <c r="CU47" s="75">
        <f t="shared" si="64"/>
        <v>26.666666666666661</v>
      </c>
      <c r="CV47" s="78">
        <f>(CP47/BM47)*100000</f>
        <v>11.975564395202037</v>
      </c>
      <c r="CW47" s="78">
        <f>(CQ47/BN47)*100000</f>
        <v>18.19004905901317</v>
      </c>
      <c r="CX47" s="78">
        <f>(CR47/BO47)*100000</f>
        <v>12.279104034708933</v>
      </c>
      <c r="CY47" s="78">
        <f>(CS47/BP47)*100000</f>
        <v>12.144458331857445</v>
      </c>
      <c r="CZ47" s="78">
        <f>(CT47/BQ47)*100000</f>
        <v>13.801860490794159</v>
      </c>
      <c r="DA47" s="75">
        <f>SUM(DA4:DA43)</f>
        <v>175605.66999999998</v>
      </c>
      <c r="DB47" s="84">
        <f>DA47/K47</f>
        <v>35.107091163534584</v>
      </c>
      <c r="DC47" s="79">
        <f>SUM(DC4:DC44)/40</f>
        <v>1987.925</v>
      </c>
      <c r="DD47" s="79">
        <f>SUM(DD4:DD44)/33</f>
        <v>2140.4242424242425</v>
      </c>
    </row>
    <row r="48" spans="1:109" x14ac:dyDescent="0.45">
      <c r="M48" s="2">
        <f>M47/($C$47/1000)</f>
        <v>34.319392004306003</v>
      </c>
      <c r="N48" s="2">
        <f t="shared" ref="N48:R48" si="65">N47/($C$47/1000)</f>
        <v>31.516596008352352</v>
      </c>
      <c r="O48" s="2">
        <f t="shared" si="65"/>
        <v>34.711989510998883</v>
      </c>
      <c r="P48" s="2">
        <f t="shared" si="65"/>
        <v>36.551061040159276</v>
      </c>
      <c r="Q48" s="2">
        <f t="shared" si="65"/>
        <v>26.382848540766279</v>
      </c>
      <c r="R48" s="2">
        <f t="shared" si="65"/>
        <v>37.375159843959928</v>
      </c>
    </row>
    <row r="49" spans="1:109" x14ac:dyDescent="0.45">
      <c r="M49" s="2"/>
      <c r="N49" s="2"/>
      <c r="O49" s="2"/>
      <c r="P49" s="2"/>
      <c r="Q49" s="2"/>
      <c r="R49" s="2">
        <f>R47/(L54+(L54*0.25))</f>
        <v>1.4976050642270864</v>
      </c>
    </row>
    <row r="50" spans="1:109" ht="57" x14ac:dyDescent="0.45">
      <c r="A50" s="86" t="s">
        <v>183</v>
      </c>
      <c r="B50" s="87" t="s">
        <v>303</v>
      </c>
      <c r="C50" s="87" t="s">
        <v>307</v>
      </c>
      <c r="E50" s="87"/>
      <c r="F50" s="87"/>
      <c r="G50" s="87"/>
      <c r="H50" s="87"/>
      <c r="I50" s="87"/>
      <c r="J50" s="87"/>
      <c r="K50" s="87" t="s">
        <v>292</v>
      </c>
      <c r="L50" s="87" t="s">
        <v>293</v>
      </c>
      <c r="M50" s="88" t="s">
        <v>294</v>
      </c>
      <c r="N50" s="87" t="s">
        <v>295</v>
      </c>
      <c r="P50" s="48"/>
      <c r="Q50" s="48"/>
      <c r="R50" s="48"/>
      <c r="S50" s="48"/>
      <c r="T50" s="48"/>
      <c r="U50" s="48"/>
      <c r="V50" s="48"/>
      <c r="W50" s="48"/>
      <c r="X50" s="48"/>
      <c r="Y50" s="48">
        <v>5.22</v>
      </c>
      <c r="Z50" s="48">
        <v>4.2</v>
      </c>
      <c r="AA50" s="48">
        <v>4.3099999999999996</v>
      </c>
      <c r="AB50" s="48">
        <v>4.3</v>
      </c>
      <c r="AC50" s="48">
        <v>4.0999999999999996</v>
      </c>
      <c r="AD50" s="48"/>
      <c r="AE50" s="48"/>
      <c r="AF50" s="48"/>
      <c r="AG50" s="48"/>
      <c r="AH50" s="48"/>
      <c r="AI50" s="48"/>
      <c r="AJ50" s="48"/>
      <c r="AK50" s="48"/>
      <c r="AL50" s="48"/>
      <c r="AM50" s="48"/>
      <c r="AN50" s="48"/>
      <c r="AO50" s="48"/>
      <c r="AP50" s="48"/>
      <c r="AQ50" s="48"/>
      <c r="AR50" s="48"/>
      <c r="AS50" s="48"/>
      <c r="AT50" s="48"/>
      <c r="AU50" s="48"/>
      <c r="AV50" s="48"/>
      <c r="AW50" s="48"/>
      <c r="AX50" s="48"/>
      <c r="AY50" s="48"/>
      <c r="AZ50" s="48"/>
      <c r="BA50" s="48"/>
      <c r="BB50" s="48"/>
      <c r="BC50" s="48"/>
      <c r="BD50" s="48"/>
      <c r="BE50" s="48"/>
      <c r="BF50" s="48"/>
      <c r="BG50" s="48"/>
      <c r="BH50" s="48"/>
      <c r="BI50" s="48"/>
      <c r="BJ50" s="48"/>
      <c r="BK50" s="48"/>
      <c r="BL50" s="48"/>
      <c r="BM50" s="48"/>
      <c r="BN50" s="48"/>
      <c r="BO50" s="48"/>
      <c r="BP50" s="48"/>
      <c r="BQ50" s="48"/>
      <c r="BR50" s="48"/>
      <c r="BS50" s="48"/>
      <c r="BT50" s="48"/>
      <c r="BU50" s="48"/>
      <c r="BV50" s="48"/>
      <c r="BW50" s="48"/>
      <c r="BX50" s="48"/>
      <c r="BY50" s="48"/>
      <c r="BZ50" s="48"/>
      <c r="CA50" s="48"/>
      <c r="CB50" s="48"/>
      <c r="CC50" s="48"/>
      <c r="CD50" s="48"/>
      <c r="CE50" s="48"/>
      <c r="CF50" s="48"/>
      <c r="CG50" s="48"/>
      <c r="CH50" s="48"/>
      <c r="CI50" s="48"/>
      <c r="CJ50" s="48"/>
      <c r="CK50" s="48"/>
      <c r="CL50" s="48"/>
      <c r="CM50" s="48"/>
      <c r="CN50" s="48"/>
      <c r="CO50" s="48"/>
      <c r="CP50" s="48"/>
      <c r="CQ50" s="48"/>
      <c r="CR50" s="48"/>
      <c r="CS50" s="48"/>
      <c r="CT50" s="48"/>
      <c r="CU50" s="48"/>
      <c r="CV50" s="48"/>
      <c r="CW50" s="48"/>
      <c r="CX50" s="48"/>
      <c r="CY50" s="48"/>
      <c r="CZ50" s="48"/>
      <c r="DA50" s="48"/>
      <c r="DB50" s="48"/>
      <c r="DC50" s="48"/>
      <c r="DD50" s="48"/>
    </row>
    <row r="51" spans="1:109" x14ac:dyDescent="0.45">
      <c r="A51" s="51" t="s">
        <v>109</v>
      </c>
      <c r="B51" s="54">
        <f>C4</f>
        <v>3322700</v>
      </c>
      <c r="C51" s="53">
        <v>26.04</v>
      </c>
      <c r="E51" s="51"/>
      <c r="F51" s="51"/>
      <c r="G51" s="51"/>
      <c r="H51" s="51"/>
      <c r="I51" s="51"/>
      <c r="J51" s="51"/>
      <c r="K51" s="54">
        <v>86506</v>
      </c>
      <c r="L51" s="54">
        <f>SUM(BR4:BR21)</f>
        <v>75697.333333333314</v>
      </c>
      <c r="M51" s="54">
        <f>K51-L51</f>
        <v>10808.666666666686</v>
      </c>
      <c r="N51" s="55">
        <f>M51/K51*100</f>
        <v>12.494701716258625</v>
      </c>
      <c r="P51" s="1"/>
      <c r="DE51">
        <v>2023</v>
      </c>
    </row>
    <row r="52" spans="1:109" x14ac:dyDescent="0.45">
      <c r="A52" s="51" t="s">
        <v>80</v>
      </c>
      <c r="B52" s="54">
        <f>C22</f>
        <v>3976300</v>
      </c>
      <c r="C52" s="53">
        <v>25.48</v>
      </c>
      <c r="E52" s="51"/>
      <c r="F52" s="51"/>
      <c r="G52" s="51"/>
      <c r="H52" s="51"/>
      <c r="I52" s="51"/>
      <c r="J52" s="51"/>
      <c r="K52" s="54">
        <v>101308</v>
      </c>
      <c r="L52" s="54">
        <f>SUM(BR22:BR31)</f>
        <v>60297.333333333336</v>
      </c>
      <c r="M52" s="54">
        <f>K52-L52</f>
        <v>41010.666666666664</v>
      </c>
      <c r="N52" s="55">
        <f>M52/K52*100</f>
        <v>40.481172924810153</v>
      </c>
      <c r="P52" s="1"/>
    </row>
    <row r="53" spans="1:109" x14ac:dyDescent="0.45">
      <c r="A53" s="51" t="s">
        <v>95</v>
      </c>
      <c r="B53" s="54">
        <f>C33</f>
        <v>2997500</v>
      </c>
      <c r="C53" s="53">
        <v>27.47</v>
      </c>
      <c r="E53" s="51"/>
      <c r="F53" s="51"/>
      <c r="G53" s="51"/>
      <c r="H53" s="51"/>
      <c r="I53" s="51"/>
      <c r="J53" s="51"/>
      <c r="K53" s="54">
        <v>82330</v>
      </c>
      <c r="L53" s="54">
        <f>SUM(BR33:BR44)</f>
        <v>69578</v>
      </c>
      <c r="M53" s="54">
        <f>K53-L53</f>
        <v>12752</v>
      </c>
      <c r="N53" s="55">
        <f>M53/K53*100</f>
        <v>15.48888618972428</v>
      </c>
      <c r="P53" s="1"/>
    </row>
    <row r="54" spans="1:109" x14ac:dyDescent="0.45">
      <c r="A54" s="89" t="s">
        <v>137</v>
      </c>
      <c r="B54" s="90">
        <f>SUM(B51:B53)</f>
        <v>10296500</v>
      </c>
      <c r="C54" s="92">
        <f>K54/(B54/1000)</f>
        <v>26.236488127033457</v>
      </c>
      <c r="E54" s="89"/>
      <c r="F54" s="89"/>
      <c r="G54" s="89"/>
      <c r="H54" s="89"/>
      <c r="I54" s="89"/>
      <c r="J54" s="89"/>
      <c r="K54" s="90">
        <f>SUM(K51:K53)</f>
        <v>270144</v>
      </c>
      <c r="L54" s="90">
        <f>SUM(L51:L53)</f>
        <v>205572.66666666666</v>
      </c>
      <c r="M54" s="90">
        <f>K54-L54</f>
        <v>64571.333333333343</v>
      </c>
      <c r="N54" s="91">
        <f>M54/K54*100</f>
        <v>23.902560609650163</v>
      </c>
    </row>
  </sheetData>
  <sheetProtection selectLockedCells="1" selectUnlockedCells="1"/>
  <pageMargins left="0.7" right="0.7" top="0.75" bottom="0.75" header="0.3" footer="0.3"/>
  <ignoredErrors>
    <ignoredError sqref="L33 K47 CJ47:CM47 CO47:CS47 CU47 O47:P47 R47 AI47:AL47" formulaRange="1"/>
    <ignoredError sqref="L22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D51"/>
  <sheetViews>
    <sheetView zoomScaleNormal="100" workbookViewId="0">
      <pane xSplit="19" ySplit="21" topLeftCell="T22" activePane="bottomRight" state="frozen"/>
      <selection pane="topRight" activeCell="S1" sqref="S1"/>
      <selection pane="bottomLeft" activeCell="A21" sqref="A21"/>
      <selection pane="bottomRight" activeCell="A4" sqref="A4:XFD4"/>
    </sheetView>
  </sheetViews>
  <sheetFormatPr defaultRowHeight="14.25" x14ac:dyDescent="0.45"/>
  <cols>
    <col min="1" max="1" width="14" customWidth="1"/>
    <col min="2" max="2" width="30.265625" customWidth="1"/>
    <col min="3" max="3" width="9.796875" bestFit="1" customWidth="1"/>
    <col min="4" max="4" width="8.33203125" style="17" customWidth="1"/>
    <col min="5" max="10" width="0" hidden="1" customWidth="1"/>
    <col min="17" max="17" width="0" hidden="1" customWidth="1"/>
    <col min="23" max="23" width="0" hidden="1" customWidth="1"/>
    <col min="39" max="39" width="9.06640625" hidden="1" customWidth="1"/>
    <col min="41" max="44" width="9.06640625" hidden="1" customWidth="1"/>
    <col min="45" max="45" width="9.06640625" style="1" hidden="1" customWidth="1"/>
    <col min="46" max="46" width="9.06640625" hidden="1" customWidth="1"/>
    <col min="47" max="51" width="9.06640625" customWidth="1"/>
    <col min="61" max="61" width="0" hidden="1" customWidth="1"/>
    <col min="67" max="67" width="0" hidden="1" customWidth="1"/>
    <col min="73" max="73" width="0" hidden="1" customWidth="1"/>
    <col min="79" max="79" width="0" hidden="1" customWidth="1"/>
    <col min="96" max="96" width="0" hidden="1" customWidth="1"/>
  </cols>
  <sheetData>
    <row r="1" spans="1:108" ht="31.5" hidden="1" x14ac:dyDescent="0.45">
      <c r="A1" s="32" t="s">
        <v>183</v>
      </c>
      <c r="B1" s="32" t="s">
        <v>1</v>
      </c>
      <c r="C1" s="32" t="s">
        <v>2</v>
      </c>
      <c r="D1" s="33" t="s">
        <v>3</v>
      </c>
      <c r="E1" s="32" t="s">
        <v>4</v>
      </c>
      <c r="F1" s="32" t="s">
        <v>5</v>
      </c>
      <c r="G1" s="32" t="s">
        <v>6</v>
      </c>
      <c r="H1" s="32" t="s">
        <v>7</v>
      </c>
      <c r="I1" s="32" t="s">
        <v>8</v>
      </c>
      <c r="J1" s="32" t="s">
        <v>9</v>
      </c>
      <c r="K1" s="32" t="s">
        <v>10</v>
      </c>
      <c r="L1" s="32"/>
      <c r="M1" s="32" t="s">
        <v>12</v>
      </c>
      <c r="N1" s="32" t="s">
        <v>13</v>
      </c>
      <c r="O1" s="32" t="s">
        <v>14</v>
      </c>
      <c r="P1" s="32" t="s">
        <v>15</v>
      </c>
      <c r="Q1" s="32" t="s">
        <v>16</v>
      </c>
      <c r="R1" s="32" t="s">
        <v>17</v>
      </c>
      <c r="S1" s="32" t="s">
        <v>18</v>
      </c>
      <c r="T1" s="32" t="s">
        <v>19</v>
      </c>
      <c r="U1" s="32" t="s">
        <v>20</v>
      </c>
      <c r="V1" s="32" t="s">
        <v>21</v>
      </c>
      <c r="W1" s="32" t="s">
        <v>22</v>
      </c>
      <c r="X1" s="32" t="s">
        <v>23</v>
      </c>
      <c r="Y1" s="32"/>
      <c r="Z1" s="32"/>
      <c r="AA1" s="32"/>
      <c r="AB1" s="32"/>
      <c r="AC1" s="32"/>
      <c r="AD1" s="32"/>
      <c r="AE1" s="32"/>
      <c r="AF1" s="32"/>
      <c r="AG1" s="32"/>
      <c r="AH1" s="32"/>
      <c r="AI1" s="32" t="s">
        <v>24</v>
      </c>
      <c r="AJ1" s="32" t="s">
        <v>25</v>
      </c>
      <c r="AK1" s="32" t="s">
        <v>26</v>
      </c>
      <c r="AL1" s="32" t="s">
        <v>27</v>
      </c>
      <c r="AM1" s="32" t="s">
        <v>28</v>
      </c>
      <c r="AN1" s="32" t="s">
        <v>29</v>
      </c>
      <c r="AO1" s="32" t="s">
        <v>30</v>
      </c>
      <c r="AP1" s="32" t="s">
        <v>31</v>
      </c>
      <c r="AQ1" s="32" t="s">
        <v>32</v>
      </c>
      <c r="AR1" s="32" t="s">
        <v>33</v>
      </c>
      <c r="AS1" s="32" t="s">
        <v>34</v>
      </c>
      <c r="AT1" s="32" t="s">
        <v>128</v>
      </c>
      <c r="AU1" s="32"/>
      <c r="AV1" s="32"/>
      <c r="AW1" s="32"/>
      <c r="AX1" s="32"/>
      <c r="AY1" s="32"/>
      <c r="AZ1" s="32" t="s">
        <v>35</v>
      </c>
      <c r="BA1" s="32" t="s">
        <v>36</v>
      </c>
      <c r="BB1" s="32" t="s">
        <v>37</v>
      </c>
      <c r="BC1" s="32" t="s">
        <v>38</v>
      </c>
      <c r="BD1" s="32" t="s">
        <v>39</v>
      </c>
      <c r="BE1" s="32" t="s">
        <v>40</v>
      </c>
      <c r="BF1" s="32" t="s">
        <v>41</v>
      </c>
      <c r="BG1" s="32" t="s">
        <v>42</v>
      </c>
      <c r="BH1" s="32" t="s">
        <v>43</v>
      </c>
      <c r="BI1" s="32" t="s">
        <v>44</v>
      </c>
      <c r="BJ1" s="32" t="s">
        <v>45</v>
      </c>
      <c r="BK1" s="32" t="s">
        <v>46</v>
      </c>
      <c r="BL1" s="32" t="s">
        <v>47</v>
      </c>
      <c r="BM1" s="32" t="s">
        <v>48</v>
      </c>
      <c r="BN1" s="32" t="s">
        <v>49</v>
      </c>
      <c r="BO1" s="32" t="s">
        <v>50</v>
      </c>
      <c r="BP1" s="32" t="s">
        <v>129</v>
      </c>
      <c r="BQ1" s="32" t="s">
        <v>51</v>
      </c>
      <c r="BR1" s="32" t="s">
        <v>52</v>
      </c>
      <c r="BS1" s="32" t="s">
        <v>53</v>
      </c>
      <c r="BT1" s="32" t="s">
        <v>54</v>
      </c>
      <c r="BU1" s="32" t="s">
        <v>55</v>
      </c>
      <c r="BV1" s="32" t="s">
        <v>56</v>
      </c>
      <c r="BW1" s="32" t="s">
        <v>57</v>
      </c>
      <c r="BX1" s="32" t="s">
        <v>58</v>
      </c>
      <c r="BY1" s="32" t="s">
        <v>59</v>
      </c>
      <c r="BZ1" s="32" t="s">
        <v>60</v>
      </c>
      <c r="CA1" s="32" t="s">
        <v>61</v>
      </c>
      <c r="CB1" s="32" t="s">
        <v>62</v>
      </c>
      <c r="CC1" s="32"/>
      <c r="CD1" s="32"/>
      <c r="CE1" s="32"/>
      <c r="CF1" s="32"/>
      <c r="CG1" s="32"/>
      <c r="CH1" s="32" t="s">
        <v>63</v>
      </c>
      <c r="CI1" s="32" t="s">
        <v>64</v>
      </c>
      <c r="CJ1" s="32" t="s">
        <v>65</v>
      </c>
      <c r="CK1" s="32" t="s">
        <v>66</v>
      </c>
      <c r="CL1" s="32" t="s">
        <v>67</v>
      </c>
      <c r="CM1" s="32" t="s">
        <v>68</v>
      </c>
      <c r="CN1" s="32" t="s">
        <v>69</v>
      </c>
      <c r="CO1" s="32" t="s">
        <v>70</v>
      </c>
      <c r="CP1" s="32" t="s">
        <v>71</v>
      </c>
      <c r="CQ1" s="32" t="s">
        <v>72</v>
      </c>
      <c r="CR1" s="32" t="s">
        <v>73</v>
      </c>
      <c r="CS1" s="32" t="s">
        <v>74</v>
      </c>
      <c r="CT1" s="32"/>
      <c r="CU1" s="32"/>
      <c r="CV1" s="32"/>
      <c r="CW1" s="32"/>
      <c r="CX1" s="32"/>
      <c r="CY1" s="32" t="s">
        <v>75</v>
      </c>
      <c r="CZ1" s="32"/>
      <c r="DA1" s="32" t="s">
        <v>76</v>
      </c>
      <c r="DB1" s="32" t="s">
        <v>77</v>
      </c>
      <c r="DC1" s="32"/>
      <c r="DD1" s="32"/>
    </row>
    <row r="2" spans="1:108" s="19" customFormat="1" ht="36" x14ac:dyDescent="0.4">
      <c r="A2" s="36" t="s">
        <v>183</v>
      </c>
      <c r="B2" s="36" t="s">
        <v>147</v>
      </c>
      <c r="C2" s="36" t="s">
        <v>291</v>
      </c>
      <c r="D2" s="36" t="s">
        <v>155</v>
      </c>
      <c r="E2" s="36"/>
      <c r="F2" s="36"/>
      <c r="G2" s="36" t="s">
        <v>156</v>
      </c>
      <c r="H2" s="36" t="s">
        <v>157</v>
      </c>
      <c r="I2" s="36" t="s">
        <v>158</v>
      </c>
      <c r="J2" s="36" t="s">
        <v>159</v>
      </c>
      <c r="K2" s="36" t="s">
        <v>160</v>
      </c>
      <c r="L2" s="36" t="s">
        <v>299</v>
      </c>
      <c r="M2" s="36" t="s">
        <v>161</v>
      </c>
      <c r="N2" s="36" t="s">
        <v>162</v>
      </c>
      <c r="O2" s="36" t="s">
        <v>163</v>
      </c>
      <c r="P2" s="36" t="s">
        <v>164</v>
      </c>
      <c r="Q2" s="36" t="s">
        <v>165</v>
      </c>
      <c r="R2" s="36" t="s">
        <v>185</v>
      </c>
      <c r="S2" s="36" t="s">
        <v>166</v>
      </c>
      <c r="T2" s="36" t="s">
        <v>275</v>
      </c>
      <c r="U2" s="36" t="s">
        <v>167</v>
      </c>
      <c r="V2" s="36" t="s">
        <v>168</v>
      </c>
      <c r="W2" s="36"/>
      <c r="X2" s="36" t="s">
        <v>175</v>
      </c>
      <c r="Y2" s="36" t="s">
        <v>230</v>
      </c>
      <c r="Z2" s="36" t="s">
        <v>231</v>
      </c>
      <c r="AA2" s="36" t="s">
        <v>232</v>
      </c>
      <c r="AB2" s="36" t="s">
        <v>233</v>
      </c>
      <c r="AC2" s="36" t="s">
        <v>228</v>
      </c>
      <c r="AD2" s="36" t="s">
        <v>234</v>
      </c>
      <c r="AE2" s="36" t="s">
        <v>235</v>
      </c>
      <c r="AF2" s="36" t="s">
        <v>236</v>
      </c>
      <c r="AG2" s="36" t="s">
        <v>237</v>
      </c>
      <c r="AH2" s="36" t="s">
        <v>229</v>
      </c>
      <c r="AI2" s="36" t="s">
        <v>169</v>
      </c>
      <c r="AJ2" s="36" t="s">
        <v>170</v>
      </c>
      <c r="AK2" s="36" t="s">
        <v>171</v>
      </c>
      <c r="AL2" s="36" t="s">
        <v>172</v>
      </c>
      <c r="AM2" s="36" t="s">
        <v>173</v>
      </c>
      <c r="AN2" s="36" t="s">
        <v>174</v>
      </c>
      <c r="AO2" s="36" t="s">
        <v>169</v>
      </c>
      <c r="AP2" s="36" t="s">
        <v>170</v>
      </c>
      <c r="AQ2" s="36" t="s">
        <v>171</v>
      </c>
      <c r="AR2" s="36" t="s">
        <v>176</v>
      </c>
      <c r="AS2" s="37" t="s">
        <v>173</v>
      </c>
      <c r="AT2" s="36" t="s">
        <v>177</v>
      </c>
      <c r="AU2" s="36" t="s">
        <v>184</v>
      </c>
      <c r="AV2" s="36" t="s">
        <v>186</v>
      </c>
      <c r="AW2" s="36" t="s">
        <v>187</v>
      </c>
      <c r="AX2" s="36" t="s">
        <v>188</v>
      </c>
      <c r="AY2" s="36" t="s">
        <v>189</v>
      </c>
      <c r="AZ2" s="36" t="s">
        <v>178</v>
      </c>
      <c r="BA2" s="36" t="s">
        <v>179</v>
      </c>
      <c r="BB2" s="36" t="s">
        <v>180</v>
      </c>
      <c r="BC2" s="36" t="s">
        <v>181</v>
      </c>
      <c r="BD2" s="36" t="s">
        <v>182</v>
      </c>
      <c r="BE2" s="36" t="s">
        <v>190</v>
      </c>
      <c r="BF2" s="36" t="s">
        <v>191</v>
      </c>
      <c r="BG2" s="36" t="s">
        <v>192</v>
      </c>
      <c r="BH2" s="36" t="s">
        <v>193</v>
      </c>
      <c r="BI2" s="36" t="s">
        <v>194</v>
      </c>
      <c r="BJ2" s="36" t="s">
        <v>195</v>
      </c>
      <c r="BK2" s="36" t="s">
        <v>196</v>
      </c>
      <c r="BL2" s="36" t="s">
        <v>197</v>
      </c>
      <c r="BM2" s="36" t="s">
        <v>198</v>
      </c>
      <c r="BN2" s="36" t="s">
        <v>199</v>
      </c>
      <c r="BO2" s="36" t="s">
        <v>200</v>
      </c>
      <c r="BP2" s="36" t="s">
        <v>201</v>
      </c>
      <c r="BQ2" s="36" t="s">
        <v>202</v>
      </c>
      <c r="BR2" s="36" t="s">
        <v>203</v>
      </c>
      <c r="BS2" s="36" t="s">
        <v>204</v>
      </c>
      <c r="BT2" s="36" t="s">
        <v>205</v>
      </c>
      <c r="BU2" s="36" t="s">
        <v>206</v>
      </c>
      <c r="BV2" s="36" t="s">
        <v>207</v>
      </c>
      <c r="BW2" s="36" t="s">
        <v>208</v>
      </c>
      <c r="BX2" s="36" t="s">
        <v>209</v>
      </c>
      <c r="BY2" s="36" t="s">
        <v>210</v>
      </c>
      <c r="BZ2" s="36" t="s">
        <v>211</v>
      </c>
      <c r="CA2" s="36" t="s">
        <v>212</v>
      </c>
      <c r="CB2" s="36" t="s">
        <v>213</v>
      </c>
      <c r="CC2" s="36" t="s">
        <v>281</v>
      </c>
      <c r="CD2" s="36" t="s">
        <v>282</v>
      </c>
      <c r="CE2" s="36" t="s">
        <v>283</v>
      </c>
      <c r="CF2" s="36" t="s">
        <v>284</v>
      </c>
      <c r="CG2" s="36" t="s">
        <v>285</v>
      </c>
      <c r="CH2" s="36" t="s">
        <v>214</v>
      </c>
      <c r="CI2" s="36" t="s">
        <v>215</v>
      </c>
      <c r="CJ2" s="36" t="s">
        <v>216</v>
      </c>
      <c r="CK2" s="36" t="s">
        <v>217</v>
      </c>
      <c r="CL2" s="36" t="s">
        <v>218</v>
      </c>
      <c r="CM2" s="36" t="s">
        <v>219</v>
      </c>
      <c r="CN2" s="36" t="s">
        <v>276</v>
      </c>
      <c r="CO2" s="36" t="s">
        <v>277</v>
      </c>
      <c r="CP2" s="36" t="s">
        <v>278</v>
      </c>
      <c r="CQ2" s="36" t="s">
        <v>279</v>
      </c>
      <c r="CR2" s="36" t="s">
        <v>280</v>
      </c>
      <c r="CS2" s="36" t="s">
        <v>280</v>
      </c>
      <c r="CT2" s="36" t="s">
        <v>220</v>
      </c>
      <c r="CU2" s="36" t="s">
        <v>221</v>
      </c>
      <c r="CV2" s="36" t="s">
        <v>222</v>
      </c>
      <c r="CW2" s="36" t="s">
        <v>223</v>
      </c>
      <c r="CX2" s="36" t="s">
        <v>224</v>
      </c>
      <c r="CY2" s="36" t="s">
        <v>225</v>
      </c>
      <c r="CZ2" s="36"/>
      <c r="DA2" s="36" t="s">
        <v>226</v>
      </c>
      <c r="DB2" s="36" t="s">
        <v>227</v>
      </c>
      <c r="DC2" s="21"/>
      <c r="DD2" s="21"/>
    </row>
    <row r="3" spans="1:108" x14ac:dyDescent="0.45">
      <c r="A3" s="22" t="s">
        <v>130</v>
      </c>
      <c r="B3" s="22" t="s">
        <v>238</v>
      </c>
      <c r="C3" s="23">
        <v>0</v>
      </c>
      <c r="D3" s="24" t="s">
        <v>154</v>
      </c>
      <c r="E3" s="22">
        <v>41.364400000000003</v>
      </c>
      <c r="F3" s="22">
        <v>69.336205000000007</v>
      </c>
      <c r="G3" s="22">
        <v>150</v>
      </c>
      <c r="H3" s="22">
        <v>150</v>
      </c>
      <c r="I3" s="22">
        <v>150</v>
      </c>
      <c r="J3" s="22">
        <v>150</v>
      </c>
      <c r="K3" s="22">
        <v>180</v>
      </c>
      <c r="L3" s="22"/>
      <c r="M3" s="23">
        <v>8215</v>
      </c>
      <c r="N3" s="23">
        <v>7500</v>
      </c>
      <c r="O3" s="23">
        <v>7644</v>
      </c>
      <c r="P3" s="23">
        <v>7214</v>
      </c>
      <c r="Q3" s="23">
        <v>5103</v>
      </c>
      <c r="R3" s="23">
        <v>8935</v>
      </c>
      <c r="S3" s="23">
        <v>53603</v>
      </c>
      <c r="T3" s="23">
        <v>47981</v>
      </c>
      <c r="U3" s="23">
        <v>50924</v>
      </c>
      <c r="V3" s="23">
        <v>44870</v>
      </c>
      <c r="W3" s="23">
        <v>34016</v>
      </c>
      <c r="X3" s="23">
        <v>41856</v>
      </c>
      <c r="Y3" s="25">
        <f>S3/M3</f>
        <v>6.5250152160681676</v>
      </c>
      <c r="Z3" s="25">
        <f>T3/N3</f>
        <v>6.3974666666666664</v>
      </c>
      <c r="AA3" s="25">
        <f>U3/O3</f>
        <v>6.661957090528519</v>
      </c>
      <c r="AB3" s="25">
        <f>V3/P3</f>
        <v>6.2198502911006379</v>
      </c>
      <c r="AC3" s="25">
        <f>X3/R3</f>
        <v>4.6844991606043651</v>
      </c>
      <c r="AD3" s="25">
        <f>(S3/($K3*365))*100</f>
        <v>81.587519025875181</v>
      </c>
      <c r="AE3" s="25">
        <f>(T3/($K3*365))*100</f>
        <v>73.030441400304412</v>
      </c>
      <c r="AF3" s="25">
        <f>(U3/($K3*365))*100</f>
        <v>77.509893455098933</v>
      </c>
      <c r="AG3" s="25">
        <f>(V3/($K3*365))*100</f>
        <v>68.295281582952811</v>
      </c>
      <c r="AH3" s="25">
        <f>(X3/($K3*365))*100</f>
        <v>63.707762557077629</v>
      </c>
      <c r="AI3" s="23">
        <v>5683</v>
      </c>
      <c r="AJ3" s="23">
        <v>5554</v>
      </c>
      <c r="AK3" s="23">
        <v>5544</v>
      </c>
      <c r="AL3" s="23">
        <v>4966</v>
      </c>
      <c r="AM3" s="23">
        <v>3597</v>
      </c>
      <c r="AN3" s="23">
        <v>4328</v>
      </c>
      <c r="AO3" s="23">
        <v>5683</v>
      </c>
      <c r="AP3" s="23">
        <v>5554</v>
      </c>
      <c r="AQ3" s="23">
        <v>5544</v>
      </c>
      <c r="AR3" s="23">
        <v>4966</v>
      </c>
      <c r="AS3" s="23">
        <v>3597</v>
      </c>
      <c r="AT3" s="23">
        <v>4796</v>
      </c>
      <c r="AU3" s="23">
        <f>AI3*AZ3</f>
        <v>2408</v>
      </c>
      <c r="AV3" s="23">
        <f>AJ3*BA3</f>
        <v>2572</v>
      </c>
      <c r="AW3" s="23">
        <f>AK3*BB3</f>
        <v>2533</v>
      </c>
      <c r="AX3" s="23">
        <f>AL3*BC3</f>
        <v>2137</v>
      </c>
      <c r="AY3" s="23">
        <f>AN3*BD3</f>
        <v>2077.44</v>
      </c>
      <c r="AZ3" s="26">
        <v>0.42371986626781627</v>
      </c>
      <c r="BA3" s="26">
        <v>0.46308966510622973</v>
      </c>
      <c r="BB3" s="26">
        <v>0.4568903318903319</v>
      </c>
      <c r="BC3" s="26">
        <v>0.43032621828433348</v>
      </c>
      <c r="BD3" s="26">
        <v>0.48</v>
      </c>
      <c r="BE3" s="22">
        <v>63</v>
      </c>
      <c r="BF3" s="22">
        <v>0</v>
      </c>
      <c r="BG3" s="22">
        <v>44</v>
      </c>
      <c r="BH3" s="22">
        <v>38</v>
      </c>
      <c r="BI3" s="22">
        <v>26</v>
      </c>
      <c r="BJ3" s="34">
        <v>34.666666666666664</v>
      </c>
      <c r="BK3" s="23">
        <v>5876</v>
      </c>
      <c r="BL3" s="23">
        <v>5698</v>
      </c>
      <c r="BM3" s="23">
        <v>5713</v>
      </c>
      <c r="BN3" s="23">
        <v>5139</v>
      </c>
      <c r="BO3" s="23">
        <v>3696</v>
      </c>
      <c r="BP3" s="23">
        <v>4928</v>
      </c>
      <c r="BQ3" s="22">
        <v>66</v>
      </c>
      <c r="BR3" s="22">
        <v>18</v>
      </c>
      <c r="BS3" s="22">
        <v>65</v>
      </c>
      <c r="BT3" s="22">
        <v>67</v>
      </c>
      <c r="BU3" s="22">
        <v>40</v>
      </c>
      <c r="BV3" s="34">
        <v>53.333333333333336</v>
      </c>
      <c r="BW3" s="22">
        <v>118</v>
      </c>
      <c r="BX3" s="22">
        <v>73</v>
      </c>
      <c r="BY3" s="22">
        <v>80</v>
      </c>
      <c r="BZ3" s="22">
        <v>85</v>
      </c>
      <c r="CA3" s="22">
        <v>58</v>
      </c>
      <c r="CB3" s="34">
        <v>77.333333333333343</v>
      </c>
      <c r="CC3" s="26">
        <f>BW3/BK3*1000</f>
        <v>20.081688223281144</v>
      </c>
      <c r="CD3" s="26">
        <f t="shared" ref="CD3:CG3" si="0">BX3/BL3*1000</f>
        <v>12.811512811512811</v>
      </c>
      <c r="CE3" s="26">
        <f t="shared" si="0"/>
        <v>14.003150708909505</v>
      </c>
      <c r="CF3" s="26">
        <f t="shared" si="0"/>
        <v>16.540182914963999</v>
      </c>
      <c r="CG3" s="26">
        <f t="shared" si="0"/>
        <v>15.692640692640692</v>
      </c>
      <c r="CH3" s="22">
        <v>14</v>
      </c>
      <c r="CI3" s="22">
        <v>43</v>
      </c>
      <c r="CJ3" s="22">
        <v>57</v>
      </c>
      <c r="CK3" s="22">
        <v>45</v>
      </c>
      <c r="CL3" s="22">
        <v>3</v>
      </c>
      <c r="CM3" s="22">
        <v>4</v>
      </c>
      <c r="CN3" s="34">
        <v>3</v>
      </c>
      <c r="CO3" s="34">
        <v>1</v>
      </c>
      <c r="CP3" s="34">
        <v>0</v>
      </c>
      <c r="CQ3" s="34">
        <v>2</v>
      </c>
      <c r="CR3" s="34">
        <v>2</v>
      </c>
      <c r="CS3" s="34">
        <v>2.6666666666666665</v>
      </c>
      <c r="CT3" s="26">
        <f t="shared" ref="CT3:CT42" si="1">(CN3/BK3)*100000</f>
        <v>51.05513955071477</v>
      </c>
      <c r="CU3" s="26">
        <f t="shared" ref="CU3:CU42" si="2">(CO3/BL3)*100000</f>
        <v>17.55001755001755</v>
      </c>
      <c r="CV3" s="26">
        <f t="shared" ref="CV3:CV42" si="3">(CP3/BM3)*100000</f>
        <v>0</v>
      </c>
      <c r="CW3" s="26">
        <f t="shared" ref="CW3:CW42" si="4">(CQ3/BN3)*100000</f>
        <v>38.918077446974117</v>
      </c>
      <c r="CX3" s="26">
        <f t="shared" ref="CX3:CX42" si="5">(CR3/BO3)*100000</f>
        <v>54.112554112554115</v>
      </c>
      <c r="CY3" s="23">
        <v>26040</v>
      </c>
      <c r="CZ3" s="23">
        <f t="shared" ref="CZ3:CZ25" si="6">CY3/K3</f>
        <v>144.66666666666666</v>
      </c>
      <c r="DA3" s="22">
        <v>1982</v>
      </c>
      <c r="DB3" s="65" t="s">
        <v>286</v>
      </c>
      <c r="DC3" s="22"/>
      <c r="DD3" s="22"/>
    </row>
    <row r="4" spans="1:108" x14ac:dyDescent="0.45">
      <c r="A4" s="27" t="s">
        <v>80</v>
      </c>
      <c r="B4" s="27" t="s">
        <v>249</v>
      </c>
      <c r="C4" s="28">
        <v>3976300</v>
      </c>
      <c r="D4" s="29" t="s">
        <v>148</v>
      </c>
      <c r="E4" s="27">
        <v>40.369197</v>
      </c>
      <c r="F4" s="27">
        <v>71.792625000000001</v>
      </c>
      <c r="G4" s="27">
        <v>220</v>
      </c>
      <c r="H4" s="27">
        <v>220</v>
      </c>
      <c r="I4" s="27">
        <v>220</v>
      </c>
      <c r="J4" s="27">
        <v>220</v>
      </c>
      <c r="K4" s="27">
        <v>220</v>
      </c>
      <c r="L4" s="27">
        <f>(SUM(K4:K14)/C4)*1000</f>
        <v>0.36113975303674267</v>
      </c>
      <c r="M4" s="28">
        <v>11333</v>
      </c>
      <c r="N4" s="28">
        <v>10595</v>
      </c>
      <c r="O4" s="28">
        <v>11121</v>
      </c>
      <c r="P4" s="28">
        <v>10703</v>
      </c>
      <c r="Q4" s="28">
        <v>8822</v>
      </c>
      <c r="R4" s="28">
        <v>11762.666666666666</v>
      </c>
      <c r="S4" s="28">
        <v>70608</v>
      </c>
      <c r="T4" s="28">
        <v>62553</v>
      </c>
      <c r="U4" s="28">
        <v>67518</v>
      </c>
      <c r="V4" s="28">
        <v>67471</v>
      </c>
      <c r="W4" s="28">
        <v>53974</v>
      </c>
      <c r="X4" s="28">
        <v>71965.333333333343</v>
      </c>
      <c r="Y4" s="30">
        <f t="shared" ref="Y4:Y42" si="7">S4/M4</f>
        <v>6.230300891202682</v>
      </c>
      <c r="Z4" s="30">
        <f t="shared" ref="Z4:Z44" si="8">T4/N4</f>
        <v>5.9040113260972156</v>
      </c>
      <c r="AA4" s="30">
        <f t="shared" ref="AA4:AA44" si="9">U4/O4</f>
        <v>6.0712166172106823</v>
      </c>
      <c r="AB4" s="30">
        <f t="shared" ref="AB4:AB44" si="10">V4/P4</f>
        <v>6.303933476595347</v>
      </c>
      <c r="AC4" s="30">
        <f t="shared" ref="AC4:AC44" si="11">X4/R4</f>
        <v>6.1181138063931089</v>
      </c>
      <c r="AD4" s="30">
        <f t="shared" ref="AD4:AD44" si="12">(S4/($K4*365))*100</f>
        <v>87.930261519302604</v>
      </c>
      <c r="AE4" s="30">
        <f t="shared" ref="AE4:AE44" si="13">(T4/($K4*365))*100</f>
        <v>77.899128268991277</v>
      </c>
      <c r="AF4" s="30">
        <f t="shared" ref="AF4:AF44" si="14">(U4/($K4*365))*100</f>
        <v>84.082191780821915</v>
      </c>
      <c r="AG4" s="30">
        <f t="shared" ref="AG4:AG44" si="15">(V4/($K4*365))*100</f>
        <v>84.023661270236616</v>
      </c>
      <c r="AH4" s="30">
        <f t="shared" ref="AH4:AH44" si="16">(X4/($K4*365))*100</f>
        <v>89.620589456205906</v>
      </c>
      <c r="AI4" s="28">
        <v>6542</v>
      </c>
      <c r="AJ4" s="28">
        <v>6850</v>
      </c>
      <c r="AK4" s="28">
        <v>7223</v>
      </c>
      <c r="AL4" s="28">
        <v>6916</v>
      </c>
      <c r="AM4" s="28">
        <v>5430</v>
      </c>
      <c r="AN4" s="28">
        <v>7240</v>
      </c>
      <c r="AO4" s="28">
        <v>6542</v>
      </c>
      <c r="AP4" s="28">
        <v>6850</v>
      </c>
      <c r="AQ4" s="28">
        <v>7223</v>
      </c>
      <c r="AR4" s="28">
        <v>6916</v>
      </c>
      <c r="AS4" s="28">
        <v>5430</v>
      </c>
      <c r="AT4" s="28">
        <v>7240</v>
      </c>
      <c r="AU4" s="28">
        <f t="shared" ref="AU4:AU42" si="17">AI4*AZ4</f>
        <v>1709</v>
      </c>
      <c r="AV4" s="28">
        <f t="shared" ref="AV4:AV42" si="18">AJ4*BA4</f>
        <v>1955</v>
      </c>
      <c r="AW4" s="28">
        <f t="shared" ref="AW4:AW42" si="19">AK4*BB4</f>
        <v>2282</v>
      </c>
      <c r="AX4" s="28">
        <f t="shared" ref="AX4:AX42" si="20">AL4*BC4</f>
        <v>2542</v>
      </c>
      <c r="AY4" s="28">
        <f t="shared" ref="AY4:AY42" si="21">AN4*BD4</f>
        <v>2805.333333333333</v>
      </c>
      <c r="AZ4" s="31">
        <v>0.26123509630082542</v>
      </c>
      <c r="BA4" s="31">
        <v>0.28540145985401461</v>
      </c>
      <c r="BB4" s="31">
        <v>0.3159352069777101</v>
      </c>
      <c r="BC4" s="31">
        <v>0.3675534991324465</v>
      </c>
      <c r="BD4" s="31">
        <v>0.3874769797421731</v>
      </c>
      <c r="BE4" s="27">
        <v>234</v>
      </c>
      <c r="BF4" s="27">
        <v>195</v>
      </c>
      <c r="BG4" s="27">
        <v>234</v>
      </c>
      <c r="BH4" s="27">
        <v>221</v>
      </c>
      <c r="BI4" s="27">
        <v>197</v>
      </c>
      <c r="BJ4" s="35">
        <v>262.66666666666669</v>
      </c>
      <c r="BK4" s="28">
        <v>6639</v>
      </c>
      <c r="BL4" s="28">
        <v>6983</v>
      </c>
      <c r="BM4" s="28">
        <v>7338</v>
      </c>
      <c r="BN4" s="28">
        <v>7039</v>
      </c>
      <c r="BO4" s="28">
        <v>5552</v>
      </c>
      <c r="BP4" s="28">
        <v>7402.666666666667</v>
      </c>
      <c r="BQ4" s="27">
        <v>69</v>
      </c>
      <c r="BR4" s="27">
        <v>40</v>
      </c>
      <c r="BS4" s="27">
        <v>55</v>
      </c>
      <c r="BT4" s="27">
        <v>71</v>
      </c>
      <c r="BU4" s="27">
        <v>69</v>
      </c>
      <c r="BV4" s="35">
        <v>92</v>
      </c>
      <c r="BW4" s="27">
        <v>128</v>
      </c>
      <c r="BX4" s="27">
        <v>140</v>
      </c>
      <c r="BY4" s="27">
        <v>125</v>
      </c>
      <c r="BZ4" s="27">
        <v>136</v>
      </c>
      <c r="CA4" s="27">
        <v>88</v>
      </c>
      <c r="CB4" s="35">
        <v>117.33333333333334</v>
      </c>
      <c r="CC4" s="31">
        <f t="shared" ref="CC4:CG46" si="22">BW4/BK4*1000</f>
        <v>19.280012050007532</v>
      </c>
      <c r="CD4" s="31">
        <f t="shared" si="22"/>
        <v>20.04868967492482</v>
      </c>
      <c r="CE4" s="31">
        <f t="shared" si="22"/>
        <v>17.034614336331426</v>
      </c>
      <c r="CF4" s="31">
        <f t="shared" si="22"/>
        <v>19.320926267935786</v>
      </c>
      <c r="CG4" s="31">
        <f t="shared" si="22"/>
        <v>15.85014409221902</v>
      </c>
      <c r="CH4" s="27">
        <v>11</v>
      </c>
      <c r="CI4" s="27">
        <v>15</v>
      </c>
      <c r="CJ4" s="27">
        <v>23</v>
      </c>
      <c r="CK4" s="27">
        <v>36</v>
      </c>
      <c r="CL4" s="27">
        <v>19</v>
      </c>
      <c r="CM4" s="35">
        <v>25.333333333333336</v>
      </c>
      <c r="CN4" s="35">
        <v>3</v>
      </c>
      <c r="CO4" s="35">
        <v>2</v>
      </c>
      <c r="CP4" s="35">
        <v>0</v>
      </c>
      <c r="CQ4" s="35">
        <v>0</v>
      </c>
      <c r="CR4" s="35">
        <v>0</v>
      </c>
      <c r="CS4" s="35">
        <v>0</v>
      </c>
      <c r="CT4" s="31">
        <f t="shared" si="1"/>
        <v>45.187528242205154</v>
      </c>
      <c r="CU4" s="31">
        <f t="shared" si="2"/>
        <v>28.640985249892594</v>
      </c>
      <c r="CV4" s="31">
        <f t="shared" si="3"/>
        <v>0</v>
      </c>
      <c r="CW4" s="31">
        <f t="shared" si="4"/>
        <v>0</v>
      </c>
      <c r="CX4" s="31">
        <f t="shared" si="5"/>
        <v>0</v>
      </c>
      <c r="CY4" s="28">
        <v>38056</v>
      </c>
      <c r="CZ4" s="28">
        <f t="shared" si="6"/>
        <v>172.98181818181817</v>
      </c>
      <c r="DA4" s="27">
        <v>1978</v>
      </c>
      <c r="DB4" s="27">
        <v>2023</v>
      </c>
      <c r="DC4" s="27"/>
      <c r="DD4" s="27"/>
    </row>
    <row r="5" spans="1:108" x14ac:dyDescent="0.45">
      <c r="A5" t="s">
        <v>80</v>
      </c>
      <c r="B5" t="s">
        <v>239</v>
      </c>
      <c r="C5" s="1">
        <v>238436</v>
      </c>
      <c r="D5" s="17" t="s">
        <v>149</v>
      </c>
      <c r="E5">
        <v>40.439031999999997</v>
      </c>
      <c r="F5">
        <v>70.584461000000005</v>
      </c>
      <c r="G5">
        <v>100</v>
      </c>
      <c r="H5">
        <v>100</v>
      </c>
      <c r="I5">
        <v>100</v>
      </c>
      <c r="J5">
        <v>100</v>
      </c>
      <c r="K5">
        <v>115</v>
      </c>
      <c r="M5" s="1">
        <v>9158</v>
      </c>
      <c r="N5" s="1">
        <v>9155</v>
      </c>
      <c r="O5" s="1">
        <v>9044</v>
      </c>
      <c r="P5" s="1">
        <v>10410</v>
      </c>
      <c r="Q5" s="1">
        <v>9114</v>
      </c>
      <c r="R5" s="1">
        <v>12152</v>
      </c>
      <c r="S5" s="1">
        <v>44544</v>
      </c>
      <c r="T5" s="1">
        <v>43048</v>
      </c>
      <c r="U5" s="1">
        <v>45582</v>
      </c>
      <c r="V5" s="1">
        <v>49302</v>
      </c>
      <c r="W5" s="1">
        <v>37120</v>
      </c>
      <c r="X5" s="1">
        <v>49493.333333333328</v>
      </c>
      <c r="Y5" s="18">
        <f t="shared" si="7"/>
        <v>4.8639440925966371</v>
      </c>
      <c r="Z5" s="18">
        <f t="shared" si="8"/>
        <v>4.702129983615511</v>
      </c>
      <c r="AA5" s="18">
        <f t="shared" si="9"/>
        <v>5.0400265369305615</v>
      </c>
      <c r="AB5" s="18">
        <f t="shared" si="10"/>
        <v>4.7360230547550435</v>
      </c>
      <c r="AC5" s="18">
        <f t="shared" si="11"/>
        <v>4.0728549484309848</v>
      </c>
      <c r="AD5" s="18">
        <f t="shared" si="12"/>
        <v>106.12030970815962</v>
      </c>
      <c r="AE5" s="18">
        <f t="shared" si="13"/>
        <v>102.55628350208457</v>
      </c>
      <c r="AF5" s="18">
        <f t="shared" si="14"/>
        <v>108.59321024419297</v>
      </c>
      <c r="AG5" s="18">
        <f t="shared" si="15"/>
        <v>117.45562835020846</v>
      </c>
      <c r="AH5" s="18">
        <f t="shared" si="16"/>
        <v>117.91145523128846</v>
      </c>
      <c r="AI5" s="1">
        <v>4829</v>
      </c>
      <c r="AJ5" s="1">
        <v>5138</v>
      </c>
      <c r="AK5" s="1">
        <v>5193</v>
      </c>
      <c r="AL5" s="1">
        <v>5390</v>
      </c>
      <c r="AM5" s="1">
        <v>4040</v>
      </c>
      <c r="AN5" s="1">
        <v>5386.666666666667</v>
      </c>
      <c r="AO5" s="1">
        <v>4829</v>
      </c>
      <c r="AP5" s="1">
        <v>5138</v>
      </c>
      <c r="AQ5" s="1">
        <v>5193</v>
      </c>
      <c r="AR5" s="1">
        <v>5390</v>
      </c>
      <c r="AS5" s="1">
        <v>4040</v>
      </c>
      <c r="AT5" s="1">
        <v>5386.666666666667</v>
      </c>
      <c r="AU5" s="1">
        <f>AI5*AZ5</f>
        <v>548</v>
      </c>
      <c r="AV5" s="1">
        <f t="shared" si="18"/>
        <v>680</v>
      </c>
      <c r="AW5" s="1">
        <f t="shared" si="19"/>
        <v>792</v>
      </c>
      <c r="AX5" s="1">
        <f t="shared" si="20"/>
        <v>852.00000000000011</v>
      </c>
      <c r="AY5" s="1">
        <f t="shared" si="21"/>
        <v>940</v>
      </c>
      <c r="AZ5" s="2">
        <v>0.11348105197763513</v>
      </c>
      <c r="BA5" s="2">
        <v>0.13234721681588166</v>
      </c>
      <c r="BB5" s="2">
        <v>0.15251299826689774</v>
      </c>
      <c r="BC5" s="2">
        <v>0.1580705009276438</v>
      </c>
      <c r="BD5" s="2">
        <v>0.17450495049504949</v>
      </c>
      <c r="BE5">
        <v>18</v>
      </c>
      <c r="BF5">
        <v>40</v>
      </c>
      <c r="BG5">
        <v>38</v>
      </c>
      <c r="BH5">
        <v>40</v>
      </c>
      <c r="BI5">
        <v>40</v>
      </c>
      <c r="BJ5" s="9">
        <v>53.333333333333336</v>
      </c>
      <c r="BK5" s="1">
        <v>4842</v>
      </c>
      <c r="BL5" s="1">
        <v>5141</v>
      </c>
      <c r="BM5" s="1">
        <v>5175</v>
      </c>
      <c r="BN5" s="1">
        <v>5397</v>
      </c>
      <c r="BO5" s="1">
        <v>3835</v>
      </c>
      <c r="BP5" s="1">
        <v>5113.333333333333</v>
      </c>
      <c r="BQ5">
        <v>10</v>
      </c>
      <c r="BR5">
        <v>13</v>
      </c>
      <c r="BS5">
        <v>13</v>
      </c>
      <c r="BT5">
        <v>5</v>
      </c>
      <c r="BU5">
        <v>3</v>
      </c>
      <c r="BV5" s="9">
        <v>4</v>
      </c>
      <c r="BW5">
        <v>7</v>
      </c>
      <c r="BX5">
        <v>3</v>
      </c>
      <c r="BY5">
        <v>14</v>
      </c>
      <c r="BZ5">
        <v>16</v>
      </c>
      <c r="CA5">
        <v>7</v>
      </c>
      <c r="CB5" s="9">
        <v>9.3333333333333339</v>
      </c>
      <c r="CC5" s="2">
        <f t="shared" si="22"/>
        <v>1.4456836018174308</v>
      </c>
      <c r="CD5" s="2">
        <f t="shared" si="22"/>
        <v>0.58354405757634698</v>
      </c>
      <c r="CE5" s="2">
        <f t="shared" si="22"/>
        <v>2.7053140096618358</v>
      </c>
      <c r="CF5" s="2">
        <f t="shared" si="22"/>
        <v>2.9646099685010188</v>
      </c>
      <c r="CG5" s="2">
        <f t="shared" si="22"/>
        <v>1.8252933507170794</v>
      </c>
      <c r="CH5">
        <v>320</v>
      </c>
      <c r="CI5">
        <v>182</v>
      </c>
      <c r="CJ5">
        <v>163</v>
      </c>
      <c r="CK5">
        <v>131</v>
      </c>
      <c r="CL5">
        <v>93</v>
      </c>
      <c r="CM5" s="9">
        <v>124</v>
      </c>
      <c r="CN5" s="9">
        <v>0</v>
      </c>
      <c r="CO5" s="9">
        <v>0</v>
      </c>
      <c r="CP5" s="9">
        <v>1</v>
      </c>
      <c r="CQ5" s="9">
        <v>0</v>
      </c>
      <c r="CR5" s="9">
        <v>1</v>
      </c>
      <c r="CS5" s="9">
        <v>1.3333333333333333</v>
      </c>
      <c r="CT5" s="2">
        <f t="shared" si="1"/>
        <v>0</v>
      </c>
      <c r="CU5" s="2">
        <f t="shared" si="2"/>
        <v>0</v>
      </c>
      <c r="CV5" s="2">
        <f t="shared" si="3"/>
        <v>19.323671497584542</v>
      </c>
      <c r="CW5" s="2">
        <f t="shared" si="4"/>
        <v>0</v>
      </c>
      <c r="CX5" s="2">
        <f t="shared" si="5"/>
        <v>26.07561929595828</v>
      </c>
      <c r="CY5" s="1">
        <v>5000</v>
      </c>
      <c r="CZ5" s="1">
        <f t="shared" si="6"/>
        <v>43.478260869565219</v>
      </c>
      <c r="DA5">
        <v>2015</v>
      </c>
      <c r="DB5">
        <v>2022</v>
      </c>
    </row>
    <row r="6" spans="1:108" x14ac:dyDescent="0.45">
      <c r="A6" t="s">
        <v>80</v>
      </c>
      <c r="B6" t="s">
        <v>240</v>
      </c>
      <c r="C6" s="1">
        <v>242533</v>
      </c>
      <c r="D6" s="17" t="s">
        <v>149</v>
      </c>
      <c r="E6">
        <v>40.474527000000002</v>
      </c>
      <c r="F6">
        <v>71.757251999999994</v>
      </c>
      <c r="G6">
        <v>116</v>
      </c>
      <c r="H6">
        <v>116</v>
      </c>
      <c r="I6">
        <v>116</v>
      </c>
      <c r="J6">
        <v>116</v>
      </c>
      <c r="K6">
        <v>116</v>
      </c>
      <c r="M6" s="1">
        <v>11629</v>
      </c>
      <c r="N6" s="1">
        <v>9941</v>
      </c>
      <c r="O6" s="1">
        <v>14975</v>
      </c>
      <c r="P6" s="1">
        <v>9788</v>
      </c>
      <c r="Q6" s="1">
        <v>7948</v>
      </c>
      <c r="R6" s="1">
        <v>10597.333333333332</v>
      </c>
      <c r="S6" s="1">
        <v>50952</v>
      </c>
      <c r="T6" s="1">
        <v>44528</v>
      </c>
      <c r="U6" s="1">
        <v>56114</v>
      </c>
      <c r="V6" s="1">
        <v>48302</v>
      </c>
      <c r="W6" s="1">
        <v>38899</v>
      </c>
      <c r="X6" s="1">
        <v>51865.333333333336</v>
      </c>
      <c r="Y6" s="18">
        <f t="shared" si="7"/>
        <v>4.3814601427465822</v>
      </c>
      <c r="Z6" s="18">
        <f t="shared" si="8"/>
        <v>4.4792274419072529</v>
      </c>
      <c r="AA6" s="18">
        <f t="shared" si="9"/>
        <v>3.747178631051753</v>
      </c>
      <c r="AB6" s="18">
        <f t="shared" si="10"/>
        <v>4.9348181446669388</v>
      </c>
      <c r="AC6" s="18">
        <f t="shared" si="11"/>
        <v>4.8941872169099154</v>
      </c>
      <c r="AD6" s="18">
        <f t="shared" si="12"/>
        <v>120.34010392064243</v>
      </c>
      <c r="AE6" s="18">
        <f t="shared" si="13"/>
        <v>105.16769012753898</v>
      </c>
      <c r="AF6" s="39">
        <f t="shared" si="14"/>
        <v>132.53188474256024</v>
      </c>
      <c r="AG6" s="18">
        <f t="shared" si="15"/>
        <v>114.08124704770901</v>
      </c>
      <c r="AH6" s="18">
        <f t="shared" si="16"/>
        <v>122.49724452842072</v>
      </c>
      <c r="AI6" s="1">
        <v>6190</v>
      </c>
      <c r="AJ6" s="1">
        <v>5839</v>
      </c>
      <c r="AK6" s="1">
        <v>7143</v>
      </c>
      <c r="AL6" s="1">
        <v>5747</v>
      </c>
      <c r="AM6" s="1">
        <v>4663</v>
      </c>
      <c r="AN6" s="1">
        <v>6217.333333333333</v>
      </c>
      <c r="AO6" s="20">
        <v>4303</v>
      </c>
      <c r="AP6" s="20">
        <v>3810</v>
      </c>
      <c r="AQ6" s="20">
        <v>5984</v>
      </c>
      <c r="AR6" s="20">
        <v>4524</v>
      </c>
      <c r="AS6" s="20">
        <v>4673</v>
      </c>
      <c r="AT6" s="20">
        <v>6230.6666666666661</v>
      </c>
      <c r="AU6" s="1">
        <f t="shared" si="17"/>
        <v>1176.7185684406229</v>
      </c>
      <c r="AV6" s="1">
        <f t="shared" si="18"/>
        <v>855.1606299212599</v>
      </c>
      <c r="AW6" s="1">
        <f t="shared" si="19"/>
        <v>996.72543449197849</v>
      </c>
      <c r="AX6" s="1">
        <f t="shared" si="20"/>
        <v>891.77586206896558</v>
      </c>
      <c r="AY6" s="1">
        <f t="shared" si="21"/>
        <v>770.34795634496038</v>
      </c>
      <c r="AZ6" s="2">
        <v>0.19009993028119918</v>
      </c>
      <c r="BA6" s="2">
        <v>0.14645669291338584</v>
      </c>
      <c r="BB6" s="2">
        <v>0.13953877005347592</v>
      </c>
      <c r="BC6" s="2">
        <v>0.15517241379310345</v>
      </c>
      <c r="BD6" s="2">
        <v>0.12390327412796918</v>
      </c>
      <c r="BE6">
        <v>37</v>
      </c>
      <c r="BF6">
        <v>36</v>
      </c>
      <c r="BG6">
        <v>37</v>
      </c>
      <c r="BH6">
        <v>39</v>
      </c>
      <c r="BI6">
        <v>45</v>
      </c>
      <c r="BJ6" s="9">
        <v>60</v>
      </c>
      <c r="BK6" s="1">
        <v>4266</v>
      </c>
      <c r="BL6" s="1">
        <v>3774</v>
      </c>
      <c r="BM6" s="1">
        <v>5947</v>
      </c>
      <c r="BN6" s="1">
        <v>4485</v>
      </c>
      <c r="BO6" s="1">
        <v>4628</v>
      </c>
      <c r="BP6" s="1">
        <v>6170.6666666666661</v>
      </c>
      <c r="BQ6">
        <v>5</v>
      </c>
      <c r="BR6">
        <v>8</v>
      </c>
      <c r="BS6">
        <v>12</v>
      </c>
      <c r="BT6">
        <v>2</v>
      </c>
      <c r="BU6">
        <v>6</v>
      </c>
      <c r="BV6" s="9">
        <v>8</v>
      </c>
      <c r="BW6" s="12">
        <v>0</v>
      </c>
      <c r="BX6" s="12">
        <v>0</v>
      </c>
      <c r="BY6" s="12">
        <v>0</v>
      </c>
      <c r="BZ6" s="12">
        <v>16</v>
      </c>
      <c r="CA6" s="12">
        <v>0</v>
      </c>
      <c r="CB6" s="44">
        <v>0</v>
      </c>
      <c r="CC6" s="4">
        <f t="shared" si="22"/>
        <v>0</v>
      </c>
      <c r="CD6" s="4">
        <f t="shared" si="22"/>
        <v>0</v>
      </c>
      <c r="CE6" s="4">
        <f t="shared" si="22"/>
        <v>0</v>
      </c>
      <c r="CF6" s="4">
        <f t="shared" si="22"/>
        <v>3.5674470457079153</v>
      </c>
      <c r="CG6" s="4">
        <f t="shared" si="22"/>
        <v>0</v>
      </c>
      <c r="CH6">
        <v>59</v>
      </c>
      <c r="CI6">
        <v>65</v>
      </c>
      <c r="CJ6">
        <v>52</v>
      </c>
      <c r="CK6">
        <v>73</v>
      </c>
      <c r="CL6">
        <v>45</v>
      </c>
      <c r="CM6" s="9">
        <v>60</v>
      </c>
      <c r="CN6" s="9">
        <v>0</v>
      </c>
      <c r="CO6" s="9">
        <v>3</v>
      </c>
      <c r="CP6" s="9">
        <v>2</v>
      </c>
      <c r="CQ6" s="9">
        <v>2</v>
      </c>
      <c r="CR6" s="9">
        <v>1</v>
      </c>
      <c r="CS6" s="9">
        <v>1.3333333333333333</v>
      </c>
      <c r="CT6" s="2">
        <f t="shared" si="1"/>
        <v>0</v>
      </c>
      <c r="CU6" s="2">
        <f t="shared" si="2"/>
        <v>79.491255961844203</v>
      </c>
      <c r="CV6" s="2">
        <f t="shared" si="3"/>
        <v>33.630401883302504</v>
      </c>
      <c r="CW6" s="2">
        <f t="shared" si="4"/>
        <v>44.593088071348944</v>
      </c>
      <c r="CX6" s="2">
        <f t="shared" si="5"/>
        <v>21.607605877268799</v>
      </c>
      <c r="CY6" s="1">
        <v>3047</v>
      </c>
      <c r="CZ6" s="1">
        <f t="shared" si="6"/>
        <v>26.267241379310345</v>
      </c>
      <c r="DA6">
        <v>1989</v>
      </c>
      <c r="DB6">
        <v>2022</v>
      </c>
    </row>
    <row r="7" spans="1:108" x14ac:dyDescent="0.45">
      <c r="A7" t="s">
        <v>80</v>
      </c>
      <c r="B7" t="s">
        <v>241</v>
      </c>
      <c r="C7" s="1">
        <v>303620</v>
      </c>
      <c r="D7" s="17" t="s">
        <v>149</v>
      </c>
      <c r="E7">
        <v>40.520501000000003</v>
      </c>
      <c r="F7">
        <v>70.949348999999998</v>
      </c>
      <c r="G7">
        <v>175</v>
      </c>
      <c r="H7">
        <v>175</v>
      </c>
      <c r="I7">
        <v>175</v>
      </c>
      <c r="J7">
        <v>175</v>
      </c>
      <c r="K7">
        <v>175</v>
      </c>
      <c r="M7" s="1">
        <v>11812</v>
      </c>
      <c r="N7" s="1">
        <v>11127</v>
      </c>
      <c r="O7" s="1">
        <v>10925</v>
      </c>
      <c r="P7" s="1">
        <v>11442</v>
      </c>
      <c r="Q7" s="1">
        <v>9584</v>
      </c>
      <c r="R7" s="1">
        <v>12778.666666666668</v>
      </c>
      <c r="S7" s="1">
        <v>56097</v>
      </c>
      <c r="T7" s="1">
        <v>51643</v>
      </c>
      <c r="U7" s="1">
        <v>47158</v>
      </c>
      <c r="V7" s="1">
        <v>51565</v>
      </c>
      <c r="W7" s="1">
        <v>41833</v>
      </c>
      <c r="X7" s="1">
        <v>55777.333333333336</v>
      </c>
      <c r="Y7" s="18">
        <f t="shared" si="7"/>
        <v>4.7491534033186591</v>
      </c>
      <c r="Z7" s="18">
        <f t="shared" si="8"/>
        <v>4.6412330367574368</v>
      </c>
      <c r="AA7" s="18">
        <f t="shared" si="9"/>
        <v>4.3165217391304349</v>
      </c>
      <c r="AB7" s="18">
        <f t="shared" si="10"/>
        <v>4.5066421954203815</v>
      </c>
      <c r="AC7" s="18">
        <f t="shared" si="11"/>
        <v>4.3648789649415694</v>
      </c>
      <c r="AD7" s="18">
        <f t="shared" si="12"/>
        <v>87.823091976516636</v>
      </c>
      <c r="AE7" s="18">
        <f t="shared" si="13"/>
        <v>80.850097847358128</v>
      </c>
      <c r="AF7" s="18">
        <f t="shared" si="14"/>
        <v>73.828571428571436</v>
      </c>
      <c r="AG7" s="18">
        <f t="shared" si="15"/>
        <v>80.727984344422694</v>
      </c>
      <c r="AH7" s="18">
        <f t="shared" si="16"/>
        <v>87.322635355512062</v>
      </c>
      <c r="AI7" s="1">
        <v>8329</v>
      </c>
      <c r="AJ7" s="1">
        <v>8265</v>
      </c>
      <c r="AK7" s="1">
        <v>7719</v>
      </c>
      <c r="AL7" s="1">
        <v>7976</v>
      </c>
      <c r="AM7" s="1">
        <v>6538</v>
      </c>
      <c r="AN7" s="1">
        <v>8717.3333333333339</v>
      </c>
      <c r="AO7" s="1">
        <v>8329</v>
      </c>
      <c r="AP7" s="1">
        <v>8265</v>
      </c>
      <c r="AQ7" s="1">
        <v>7719</v>
      </c>
      <c r="AR7" s="1">
        <v>7976</v>
      </c>
      <c r="AS7" s="1">
        <v>6538</v>
      </c>
      <c r="AT7" s="1">
        <v>8717.3333333333339</v>
      </c>
      <c r="AU7" s="1">
        <f t="shared" si="17"/>
        <v>1208</v>
      </c>
      <c r="AV7" s="1">
        <f t="shared" si="18"/>
        <v>1122</v>
      </c>
      <c r="AW7" s="1">
        <f t="shared" si="19"/>
        <v>880</v>
      </c>
      <c r="AX7" s="1">
        <f t="shared" si="20"/>
        <v>932</v>
      </c>
      <c r="AY7" s="1">
        <f t="shared" si="21"/>
        <v>1045.3333333333335</v>
      </c>
      <c r="AZ7" s="2">
        <v>0.14503541841757714</v>
      </c>
      <c r="BA7" s="2">
        <v>0.13575317604355716</v>
      </c>
      <c r="BB7" s="2">
        <v>0.11400440471563673</v>
      </c>
      <c r="BC7" s="2">
        <v>0.1168505516549649</v>
      </c>
      <c r="BD7" s="2">
        <v>0.11991434689507495</v>
      </c>
      <c r="BE7">
        <v>9</v>
      </c>
      <c r="BF7">
        <v>21</v>
      </c>
      <c r="BG7">
        <v>31</v>
      </c>
      <c r="BH7">
        <v>42</v>
      </c>
      <c r="BI7">
        <v>42</v>
      </c>
      <c r="BJ7" s="9">
        <v>56</v>
      </c>
      <c r="BK7" s="1">
        <v>8320</v>
      </c>
      <c r="BL7" s="1">
        <v>8244</v>
      </c>
      <c r="BM7" s="1">
        <v>7688</v>
      </c>
      <c r="BN7" s="1">
        <v>7934</v>
      </c>
      <c r="BO7" s="1">
        <v>6496</v>
      </c>
      <c r="BP7" s="1">
        <v>8661.3333333333339</v>
      </c>
      <c r="BQ7">
        <v>7</v>
      </c>
      <c r="BR7">
        <v>7</v>
      </c>
      <c r="BS7">
        <v>4</v>
      </c>
      <c r="BT7">
        <v>4</v>
      </c>
      <c r="BU7">
        <v>2</v>
      </c>
      <c r="BV7" s="9">
        <v>2.6666666666666665</v>
      </c>
      <c r="BW7" s="12">
        <v>0</v>
      </c>
      <c r="BX7" s="12">
        <v>0</v>
      </c>
      <c r="BY7" s="12">
        <v>0</v>
      </c>
      <c r="BZ7" s="12">
        <v>0</v>
      </c>
      <c r="CA7" s="12">
        <v>0</v>
      </c>
      <c r="CB7" s="44">
        <v>0</v>
      </c>
      <c r="CC7" s="4">
        <f t="shared" si="22"/>
        <v>0</v>
      </c>
      <c r="CD7" s="4">
        <f t="shared" si="22"/>
        <v>0</v>
      </c>
      <c r="CE7" s="4">
        <f t="shared" si="22"/>
        <v>0</v>
      </c>
      <c r="CF7" s="4">
        <f t="shared" si="22"/>
        <v>0</v>
      </c>
      <c r="CG7" s="4">
        <f t="shared" si="22"/>
        <v>0</v>
      </c>
      <c r="CH7">
        <v>49</v>
      </c>
      <c r="CI7">
        <v>55</v>
      </c>
      <c r="CJ7">
        <v>64</v>
      </c>
      <c r="CK7">
        <v>43</v>
      </c>
      <c r="CL7">
        <v>56</v>
      </c>
      <c r="CM7" s="9">
        <v>74.666666666666671</v>
      </c>
      <c r="CN7" s="9">
        <v>0</v>
      </c>
      <c r="CO7" s="9">
        <v>0</v>
      </c>
      <c r="CP7" s="9">
        <v>0</v>
      </c>
      <c r="CQ7" s="9">
        <v>0</v>
      </c>
      <c r="CR7" s="9">
        <v>0</v>
      </c>
      <c r="CS7" s="9">
        <v>0</v>
      </c>
      <c r="CT7" s="2">
        <f t="shared" si="1"/>
        <v>0</v>
      </c>
      <c r="CU7" s="2">
        <f t="shared" si="2"/>
        <v>0</v>
      </c>
      <c r="CV7" s="2">
        <f t="shared" si="3"/>
        <v>0</v>
      </c>
      <c r="CW7" s="2">
        <f t="shared" si="4"/>
        <v>0</v>
      </c>
      <c r="CX7" s="2">
        <f t="shared" si="5"/>
        <v>0</v>
      </c>
      <c r="CY7" s="1">
        <v>5938.04</v>
      </c>
      <c r="CZ7" s="1">
        <f t="shared" si="6"/>
        <v>33.931657142857141</v>
      </c>
      <c r="DA7">
        <v>1974</v>
      </c>
      <c r="DB7">
        <v>2022</v>
      </c>
    </row>
    <row r="8" spans="1:108" x14ac:dyDescent="0.45">
      <c r="A8" t="s">
        <v>80</v>
      </c>
      <c r="B8" t="s">
        <v>242</v>
      </c>
      <c r="C8" s="1">
        <v>203547</v>
      </c>
      <c r="D8" s="17" t="s">
        <v>150</v>
      </c>
      <c r="E8">
        <v>40.477674</v>
      </c>
      <c r="F8">
        <v>71.64958</v>
      </c>
      <c r="G8">
        <v>110</v>
      </c>
      <c r="H8">
        <v>110</v>
      </c>
      <c r="I8">
        <v>110</v>
      </c>
      <c r="J8">
        <v>110</v>
      </c>
      <c r="K8">
        <v>110</v>
      </c>
      <c r="M8" s="1">
        <v>9021</v>
      </c>
      <c r="N8" s="1">
        <v>8992</v>
      </c>
      <c r="O8" s="1">
        <v>9816</v>
      </c>
      <c r="P8" s="1">
        <v>10516</v>
      </c>
      <c r="Q8" s="1">
        <v>7927</v>
      </c>
      <c r="R8" s="1">
        <v>10569.333333333334</v>
      </c>
      <c r="S8" s="1">
        <v>44335</v>
      </c>
      <c r="T8" s="1">
        <v>39866</v>
      </c>
      <c r="U8" s="1">
        <v>44152</v>
      </c>
      <c r="V8" s="1">
        <v>44740</v>
      </c>
      <c r="W8" s="1">
        <v>33630</v>
      </c>
      <c r="X8" s="1">
        <v>44840</v>
      </c>
      <c r="Y8" s="18">
        <f t="shared" si="7"/>
        <v>4.9146436093559469</v>
      </c>
      <c r="Z8" s="18">
        <f t="shared" si="8"/>
        <v>4.4334964412811386</v>
      </c>
      <c r="AA8" s="18">
        <f t="shared" si="9"/>
        <v>4.497962510187449</v>
      </c>
      <c r="AB8" s="18">
        <f t="shared" si="10"/>
        <v>4.2544693799923925</v>
      </c>
      <c r="AC8" s="18">
        <f t="shared" si="11"/>
        <v>4.2424624700391069</v>
      </c>
      <c r="AD8" s="18">
        <f t="shared" si="12"/>
        <v>110.42341220423413</v>
      </c>
      <c r="AE8" s="18">
        <f t="shared" si="13"/>
        <v>99.292652552926526</v>
      </c>
      <c r="AF8" s="18">
        <f t="shared" si="14"/>
        <v>109.96762141967622</v>
      </c>
      <c r="AG8" s="18">
        <f t="shared" si="15"/>
        <v>111.43212951432129</v>
      </c>
      <c r="AH8" s="18">
        <f t="shared" si="16"/>
        <v>111.68119551681195</v>
      </c>
      <c r="AI8" s="1">
        <v>3968</v>
      </c>
      <c r="AJ8" s="1">
        <v>4811</v>
      </c>
      <c r="AK8" s="1">
        <v>5145</v>
      </c>
      <c r="AL8" s="1">
        <v>5249</v>
      </c>
      <c r="AM8" s="1">
        <v>4157</v>
      </c>
      <c r="AN8" s="1">
        <v>5542.666666666667</v>
      </c>
      <c r="AO8" s="1">
        <v>3968</v>
      </c>
      <c r="AP8" s="1">
        <v>4811</v>
      </c>
      <c r="AQ8" s="1">
        <v>5145</v>
      </c>
      <c r="AR8" s="1">
        <v>5249</v>
      </c>
      <c r="AS8" s="1">
        <v>4157</v>
      </c>
      <c r="AT8" s="1">
        <v>5542.666666666667</v>
      </c>
      <c r="AU8" s="1">
        <f t="shared" si="17"/>
        <v>288</v>
      </c>
      <c r="AV8" s="1">
        <f t="shared" si="18"/>
        <v>409</v>
      </c>
      <c r="AW8" s="1">
        <f t="shared" si="19"/>
        <v>511</v>
      </c>
      <c r="AX8" s="1">
        <f t="shared" si="20"/>
        <v>513</v>
      </c>
      <c r="AY8" s="1">
        <f t="shared" si="21"/>
        <v>637.33333333333337</v>
      </c>
      <c r="AZ8" s="2">
        <v>7.2580645161290328E-2</v>
      </c>
      <c r="BA8" s="2">
        <v>8.5013510704635212E-2</v>
      </c>
      <c r="BB8" s="2">
        <v>9.9319727891156465E-2</v>
      </c>
      <c r="BC8" s="2">
        <v>9.7732901505048583E-2</v>
      </c>
      <c r="BD8" s="2">
        <v>0.1149867693047871</v>
      </c>
      <c r="BE8">
        <v>4</v>
      </c>
      <c r="BF8">
        <v>8</v>
      </c>
      <c r="BG8">
        <v>8</v>
      </c>
      <c r="BH8">
        <v>15</v>
      </c>
      <c r="BI8">
        <v>18</v>
      </c>
      <c r="BJ8" s="9">
        <v>24</v>
      </c>
      <c r="BK8" s="1">
        <v>3985</v>
      </c>
      <c r="BL8" s="1">
        <v>4843</v>
      </c>
      <c r="BM8" s="1">
        <v>5191</v>
      </c>
      <c r="BN8" s="1">
        <v>5279</v>
      </c>
      <c r="BO8" s="1">
        <v>4180</v>
      </c>
      <c r="BP8" s="1">
        <v>5573.3333333333339</v>
      </c>
      <c r="BQ8">
        <v>5</v>
      </c>
      <c r="BR8">
        <v>4</v>
      </c>
      <c r="BS8">
        <v>6</v>
      </c>
      <c r="BT8">
        <v>5</v>
      </c>
      <c r="BU8">
        <v>3</v>
      </c>
      <c r="BV8" s="9">
        <v>4</v>
      </c>
      <c r="BW8" s="12">
        <v>0</v>
      </c>
      <c r="BX8" s="12">
        <v>0</v>
      </c>
      <c r="BY8" s="12">
        <v>0</v>
      </c>
      <c r="BZ8" s="12">
        <v>0</v>
      </c>
      <c r="CA8" s="12">
        <v>0</v>
      </c>
      <c r="CB8" s="44">
        <v>0</v>
      </c>
      <c r="CC8" s="4">
        <f t="shared" si="22"/>
        <v>0</v>
      </c>
      <c r="CD8" s="4">
        <f t="shared" si="22"/>
        <v>0</v>
      </c>
      <c r="CE8" s="4">
        <f t="shared" si="22"/>
        <v>0</v>
      </c>
      <c r="CF8" s="4">
        <f t="shared" si="22"/>
        <v>0</v>
      </c>
      <c r="CG8" s="4">
        <f t="shared" si="22"/>
        <v>0</v>
      </c>
      <c r="CH8">
        <v>168</v>
      </c>
      <c r="CI8">
        <v>8</v>
      </c>
      <c r="CJ8">
        <v>78</v>
      </c>
      <c r="CK8">
        <v>75</v>
      </c>
      <c r="CL8">
        <v>60</v>
      </c>
      <c r="CM8" s="9">
        <v>80</v>
      </c>
      <c r="CN8" s="9">
        <v>2</v>
      </c>
      <c r="CO8" s="9">
        <v>1</v>
      </c>
      <c r="CP8" s="9">
        <v>1</v>
      </c>
      <c r="CQ8" s="9">
        <v>2</v>
      </c>
      <c r="CR8" s="9">
        <v>1</v>
      </c>
      <c r="CS8" s="9">
        <v>1.3333333333333333</v>
      </c>
      <c r="CT8" s="2">
        <f t="shared" si="1"/>
        <v>50.188205771643659</v>
      </c>
      <c r="CU8" s="2">
        <f t="shared" si="2"/>
        <v>20.648358455502787</v>
      </c>
      <c r="CV8" s="2">
        <f t="shared" si="3"/>
        <v>19.264110961279137</v>
      </c>
      <c r="CW8" s="2">
        <f t="shared" si="4"/>
        <v>37.885963250615646</v>
      </c>
      <c r="CX8" s="2">
        <f t="shared" si="5"/>
        <v>23.923444976076556</v>
      </c>
      <c r="CY8" s="7">
        <v>875</v>
      </c>
      <c r="CZ8" s="7">
        <f t="shared" si="6"/>
        <v>7.9545454545454541</v>
      </c>
      <c r="DA8">
        <v>1986</v>
      </c>
      <c r="DB8">
        <v>2013</v>
      </c>
    </row>
    <row r="9" spans="1:108" x14ac:dyDescent="0.45">
      <c r="A9" t="s">
        <v>80</v>
      </c>
      <c r="B9" t="s">
        <v>243</v>
      </c>
      <c r="C9" s="1">
        <v>56738</v>
      </c>
      <c r="D9" s="17" t="s">
        <v>150</v>
      </c>
      <c r="E9">
        <v>40.390112999999999</v>
      </c>
      <c r="F9">
        <v>71.478410999999994</v>
      </c>
      <c r="G9">
        <v>110</v>
      </c>
      <c r="H9">
        <v>110</v>
      </c>
      <c r="I9">
        <v>110</v>
      </c>
      <c r="J9">
        <v>110</v>
      </c>
      <c r="K9">
        <v>110</v>
      </c>
      <c r="M9" s="1">
        <v>10531</v>
      </c>
      <c r="N9" s="1">
        <v>10727</v>
      </c>
      <c r="O9" s="1">
        <v>10403</v>
      </c>
      <c r="P9" s="1">
        <v>11754</v>
      </c>
      <c r="Q9" s="1">
        <v>8715</v>
      </c>
      <c r="R9" s="1">
        <v>11620</v>
      </c>
      <c r="S9" s="1">
        <v>43700</v>
      </c>
      <c r="T9" s="1">
        <v>43156</v>
      </c>
      <c r="U9" s="1">
        <v>47821</v>
      </c>
      <c r="V9" s="1">
        <v>45716</v>
      </c>
      <c r="W9" s="1">
        <v>33758</v>
      </c>
      <c r="X9" s="1">
        <v>45010.666666666664</v>
      </c>
      <c r="Y9" s="18">
        <f t="shared" si="7"/>
        <v>4.1496534042351154</v>
      </c>
      <c r="Z9" s="18">
        <f t="shared" si="8"/>
        <v>4.0231192318448779</v>
      </c>
      <c r="AA9" s="18">
        <f t="shared" si="9"/>
        <v>4.596847063347111</v>
      </c>
      <c r="AB9" s="18">
        <f t="shared" si="10"/>
        <v>3.8893993534116045</v>
      </c>
      <c r="AC9" s="18">
        <f t="shared" si="11"/>
        <v>3.8735513482501434</v>
      </c>
      <c r="AD9" s="18">
        <f t="shared" si="12"/>
        <v>108.84184308841841</v>
      </c>
      <c r="AE9" s="18">
        <f t="shared" si="13"/>
        <v>107.48692403486923</v>
      </c>
      <c r="AF9" s="18">
        <f t="shared" si="14"/>
        <v>119.10585305105855</v>
      </c>
      <c r="AG9" s="18">
        <f t="shared" si="15"/>
        <v>113.86301369863014</v>
      </c>
      <c r="AH9" s="18">
        <f t="shared" si="16"/>
        <v>112.10626816106269</v>
      </c>
      <c r="AI9" s="1">
        <v>5196</v>
      </c>
      <c r="AJ9" s="1">
        <v>5682</v>
      </c>
      <c r="AK9" s="1">
        <v>5395</v>
      </c>
      <c r="AL9" s="1">
        <v>6376</v>
      </c>
      <c r="AM9" s="1">
        <v>4043</v>
      </c>
      <c r="AN9" s="1">
        <v>5390.666666666667</v>
      </c>
      <c r="AO9" s="1">
        <v>5196</v>
      </c>
      <c r="AP9" s="1">
        <v>5682</v>
      </c>
      <c r="AQ9" s="1">
        <v>5395</v>
      </c>
      <c r="AR9" s="1">
        <v>6376</v>
      </c>
      <c r="AS9" s="1">
        <v>4043</v>
      </c>
      <c r="AT9" s="1">
        <v>5390.666666666667</v>
      </c>
      <c r="AU9" s="1">
        <f t="shared" si="17"/>
        <v>372</v>
      </c>
      <c r="AV9" s="1">
        <f t="shared" si="18"/>
        <v>566</v>
      </c>
      <c r="AW9" s="1">
        <f t="shared" si="19"/>
        <v>777.99999999999989</v>
      </c>
      <c r="AX9" s="1">
        <f t="shared" si="20"/>
        <v>709</v>
      </c>
      <c r="AY9" s="1">
        <f t="shared" si="21"/>
        <v>808.00000000000011</v>
      </c>
      <c r="AZ9" s="2">
        <v>7.1593533487297925E-2</v>
      </c>
      <c r="BA9" s="2">
        <v>9.9612812390003524E-2</v>
      </c>
      <c r="BB9" s="2">
        <v>0.14420759962928636</v>
      </c>
      <c r="BC9" s="2">
        <v>0.11119824341279799</v>
      </c>
      <c r="BD9" s="2">
        <v>0.14988869651249073</v>
      </c>
      <c r="BE9">
        <v>17</v>
      </c>
      <c r="BF9">
        <v>38</v>
      </c>
      <c r="BG9">
        <v>47</v>
      </c>
      <c r="BH9">
        <v>50</v>
      </c>
      <c r="BI9">
        <v>34</v>
      </c>
      <c r="BJ9" s="9">
        <v>45.333333333333329</v>
      </c>
      <c r="BK9" s="1">
        <v>4454</v>
      </c>
      <c r="BL9" s="1">
        <v>4969</v>
      </c>
      <c r="BM9" s="1">
        <v>5418</v>
      </c>
      <c r="BN9" s="1">
        <v>5352</v>
      </c>
      <c r="BO9" s="1">
        <v>3991</v>
      </c>
      <c r="BP9" s="1">
        <v>5321.3333333333339</v>
      </c>
      <c r="BQ9">
        <v>11</v>
      </c>
      <c r="BR9">
        <v>12</v>
      </c>
      <c r="BS9">
        <v>13</v>
      </c>
      <c r="BT9">
        <v>12</v>
      </c>
      <c r="BU9">
        <v>4</v>
      </c>
      <c r="BV9" s="9">
        <v>5.333333333333333</v>
      </c>
      <c r="BW9" s="12">
        <v>0</v>
      </c>
      <c r="BX9" s="12">
        <v>0</v>
      </c>
      <c r="BY9" s="12">
        <v>0</v>
      </c>
      <c r="BZ9" s="12">
        <v>0</v>
      </c>
      <c r="CA9" s="12">
        <v>0</v>
      </c>
      <c r="CB9" s="44">
        <v>0</v>
      </c>
      <c r="CC9" s="4">
        <f t="shared" si="22"/>
        <v>0</v>
      </c>
      <c r="CD9" s="4">
        <f t="shared" si="22"/>
        <v>0</v>
      </c>
      <c r="CE9" s="4">
        <f t="shared" si="22"/>
        <v>0</v>
      </c>
      <c r="CF9" s="4">
        <f t="shared" si="22"/>
        <v>0</v>
      </c>
      <c r="CG9" s="4">
        <f t="shared" si="22"/>
        <v>0</v>
      </c>
      <c r="CH9">
        <v>67</v>
      </c>
      <c r="CI9">
        <v>83</v>
      </c>
      <c r="CJ9">
        <v>92</v>
      </c>
      <c r="CK9">
        <v>98</v>
      </c>
      <c r="CL9">
        <v>90</v>
      </c>
      <c r="CM9" s="9">
        <v>120</v>
      </c>
      <c r="CN9" s="9">
        <v>2</v>
      </c>
      <c r="CO9" s="9">
        <v>2</v>
      </c>
      <c r="CP9" s="9">
        <v>2</v>
      </c>
      <c r="CQ9" s="9">
        <v>2</v>
      </c>
      <c r="CR9" s="9">
        <v>0</v>
      </c>
      <c r="CS9" s="9">
        <v>0</v>
      </c>
      <c r="CT9" s="2">
        <f t="shared" si="1"/>
        <v>44.903457566232596</v>
      </c>
      <c r="CU9" s="2">
        <f t="shared" si="2"/>
        <v>40.249547192594079</v>
      </c>
      <c r="CV9" s="2">
        <f t="shared" si="3"/>
        <v>36.913990402362494</v>
      </c>
      <c r="CW9" s="2">
        <f t="shared" si="4"/>
        <v>37.369207772795221</v>
      </c>
      <c r="CX9" s="2">
        <f t="shared" si="5"/>
        <v>0</v>
      </c>
      <c r="CY9" s="7">
        <v>2100</v>
      </c>
      <c r="CZ9" s="7">
        <f t="shared" si="6"/>
        <v>19.09090909090909</v>
      </c>
      <c r="DA9">
        <v>1978</v>
      </c>
      <c r="DB9">
        <v>2015</v>
      </c>
    </row>
    <row r="10" spans="1:108" x14ac:dyDescent="0.45">
      <c r="A10" t="s">
        <v>80</v>
      </c>
      <c r="B10" t="s">
        <v>244</v>
      </c>
      <c r="C10" s="1">
        <v>230721</v>
      </c>
      <c r="D10" s="17" t="s">
        <v>150</v>
      </c>
      <c r="E10">
        <v>40.373179</v>
      </c>
      <c r="F10">
        <v>70.837084000000004</v>
      </c>
      <c r="G10">
        <v>135</v>
      </c>
      <c r="H10">
        <v>135</v>
      </c>
      <c r="I10">
        <v>135</v>
      </c>
      <c r="J10">
        <v>135</v>
      </c>
      <c r="K10">
        <v>135</v>
      </c>
      <c r="M10" s="1">
        <v>9993</v>
      </c>
      <c r="N10" s="1">
        <v>9618</v>
      </c>
      <c r="O10" s="1">
        <v>10885</v>
      </c>
      <c r="P10" s="1">
        <v>10405</v>
      </c>
      <c r="Q10" s="1">
        <v>8306</v>
      </c>
      <c r="R10" s="1">
        <v>11074.666666666668</v>
      </c>
      <c r="S10" s="1">
        <v>54154</v>
      </c>
      <c r="T10" s="1">
        <v>47603</v>
      </c>
      <c r="U10" s="1">
        <v>51310</v>
      </c>
      <c r="V10" s="1">
        <v>48452</v>
      </c>
      <c r="W10" s="1">
        <v>34551</v>
      </c>
      <c r="X10" s="1">
        <v>46068</v>
      </c>
      <c r="Y10" s="18">
        <f t="shared" si="7"/>
        <v>5.4191934354047833</v>
      </c>
      <c r="Z10" s="18">
        <f t="shared" si="8"/>
        <v>4.9493657725098776</v>
      </c>
      <c r="AA10" s="18">
        <f t="shared" si="9"/>
        <v>4.7138263665594859</v>
      </c>
      <c r="AB10" s="18">
        <f t="shared" si="10"/>
        <v>4.6566074002883227</v>
      </c>
      <c r="AC10" s="18">
        <f t="shared" si="11"/>
        <v>4.1597640260052966</v>
      </c>
      <c r="AD10" s="18">
        <f t="shared" si="12"/>
        <v>109.90157280568241</v>
      </c>
      <c r="AE10" s="18">
        <f t="shared" si="13"/>
        <v>96.606798579401314</v>
      </c>
      <c r="AF10" s="18">
        <f t="shared" si="14"/>
        <v>104.12988330796551</v>
      </c>
      <c r="AG10" s="18">
        <f t="shared" si="15"/>
        <v>98.329781836631142</v>
      </c>
      <c r="AH10" s="18">
        <f t="shared" si="16"/>
        <v>93.491628614916294</v>
      </c>
      <c r="AI10" s="1">
        <v>4129</v>
      </c>
      <c r="AJ10" s="1">
        <v>4493</v>
      </c>
      <c r="AK10" s="1">
        <v>5080</v>
      </c>
      <c r="AL10" s="1">
        <v>4942</v>
      </c>
      <c r="AM10" s="1">
        <v>3988</v>
      </c>
      <c r="AN10" s="1">
        <v>5317.333333333333</v>
      </c>
      <c r="AO10" s="1">
        <v>4129</v>
      </c>
      <c r="AP10" s="1">
        <v>4493</v>
      </c>
      <c r="AQ10" s="1">
        <v>5080</v>
      </c>
      <c r="AR10" s="1">
        <v>4942</v>
      </c>
      <c r="AS10" s="1">
        <v>3988</v>
      </c>
      <c r="AT10" s="1">
        <v>5317.333333333333</v>
      </c>
      <c r="AU10" s="1">
        <f t="shared" si="17"/>
        <v>380</v>
      </c>
      <c r="AV10" s="1">
        <f t="shared" si="18"/>
        <v>462</v>
      </c>
      <c r="AW10" s="1">
        <f t="shared" si="19"/>
        <v>623</v>
      </c>
      <c r="AX10" s="1">
        <f t="shared" si="20"/>
        <v>649.99999999999989</v>
      </c>
      <c r="AY10" s="1">
        <f t="shared" si="21"/>
        <v>670.66666666666663</v>
      </c>
      <c r="AZ10" s="2">
        <v>9.203196899975781E-2</v>
      </c>
      <c r="BA10" s="2">
        <v>0.10282661918539951</v>
      </c>
      <c r="BB10" s="2">
        <v>0.12263779527559054</v>
      </c>
      <c r="BC10" s="2">
        <v>0.13152569809793604</v>
      </c>
      <c r="BD10" s="2">
        <v>0.1261283851554664</v>
      </c>
      <c r="BE10">
        <v>10</v>
      </c>
      <c r="BF10">
        <v>15</v>
      </c>
      <c r="BG10">
        <v>28</v>
      </c>
      <c r="BH10">
        <v>23</v>
      </c>
      <c r="BI10">
        <v>23</v>
      </c>
      <c r="BJ10" s="9">
        <v>30.666666666666664</v>
      </c>
      <c r="BK10" s="1">
        <v>4135</v>
      </c>
      <c r="BL10" s="1">
        <v>4514</v>
      </c>
      <c r="BM10" s="1">
        <v>5099</v>
      </c>
      <c r="BN10" s="1">
        <v>4967</v>
      </c>
      <c r="BO10" s="1">
        <v>4007</v>
      </c>
      <c r="BP10" s="1">
        <v>5342.666666666667</v>
      </c>
      <c r="BQ10">
        <v>32</v>
      </c>
      <c r="BR10">
        <v>72</v>
      </c>
      <c r="BS10">
        <v>99</v>
      </c>
      <c r="BT10">
        <v>93</v>
      </c>
      <c r="BU10">
        <v>84</v>
      </c>
      <c r="BV10" s="9">
        <v>112</v>
      </c>
      <c r="BW10" s="12">
        <v>0</v>
      </c>
      <c r="BX10" s="12">
        <v>0</v>
      </c>
      <c r="BY10" s="12">
        <v>0</v>
      </c>
      <c r="BZ10" s="12">
        <v>0</v>
      </c>
      <c r="CA10" s="12">
        <v>0</v>
      </c>
      <c r="CB10" s="44">
        <v>0</v>
      </c>
      <c r="CC10" s="4">
        <f t="shared" si="22"/>
        <v>0</v>
      </c>
      <c r="CD10" s="4">
        <f t="shared" si="22"/>
        <v>0</v>
      </c>
      <c r="CE10" s="4">
        <f t="shared" si="22"/>
        <v>0</v>
      </c>
      <c r="CF10" s="4">
        <f t="shared" si="22"/>
        <v>0</v>
      </c>
      <c r="CG10" s="4">
        <f t="shared" si="22"/>
        <v>0</v>
      </c>
      <c r="CH10">
        <v>186</v>
      </c>
      <c r="CI10">
        <v>137</v>
      </c>
      <c r="CJ10">
        <v>156</v>
      </c>
      <c r="CK10">
        <v>72</v>
      </c>
      <c r="CL10">
        <v>70</v>
      </c>
      <c r="CM10" s="9">
        <v>93.333333333333329</v>
      </c>
      <c r="CN10" s="9">
        <v>1</v>
      </c>
      <c r="CO10" s="9">
        <v>1</v>
      </c>
      <c r="CP10" s="9">
        <v>0</v>
      </c>
      <c r="CQ10" s="9">
        <v>0</v>
      </c>
      <c r="CR10" s="9">
        <v>0</v>
      </c>
      <c r="CS10" s="9">
        <v>0</v>
      </c>
      <c r="CT10" s="2">
        <f t="shared" si="1"/>
        <v>24.183796856106408</v>
      </c>
      <c r="CU10" s="2">
        <f t="shared" si="2"/>
        <v>22.15330084182543</v>
      </c>
      <c r="CV10" s="2">
        <f t="shared" si="3"/>
        <v>0</v>
      </c>
      <c r="CW10" s="2">
        <f t="shared" si="4"/>
        <v>0</v>
      </c>
      <c r="CX10" s="2">
        <f t="shared" si="5"/>
        <v>0</v>
      </c>
      <c r="CY10" s="7">
        <v>1200</v>
      </c>
      <c r="CZ10" s="7">
        <f t="shared" si="6"/>
        <v>8.8888888888888893</v>
      </c>
      <c r="DA10">
        <v>1974</v>
      </c>
      <c r="DB10">
        <v>2012</v>
      </c>
    </row>
    <row r="11" spans="1:108" x14ac:dyDescent="0.45">
      <c r="A11" t="s">
        <v>80</v>
      </c>
      <c r="B11" t="s">
        <v>245</v>
      </c>
      <c r="C11" s="1">
        <v>124284</v>
      </c>
      <c r="D11" s="17" t="s">
        <v>150</v>
      </c>
      <c r="E11">
        <v>40.473928000000001</v>
      </c>
      <c r="F11">
        <v>70.771715</v>
      </c>
      <c r="G11">
        <v>50</v>
      </c>
      <c r="H11">
        <v>50</v>
      </c>
      <c r="I11">
        <v>50</v>
      </c>
      <c r="J11">
        <v>50</v>
      </c>
      <c r="K11">
        <v>50</v>
      </c>
      <c r="M11" s="1">
        <v>4697</v>
      </c>
      <c r="N11" s="1">
        <v>5087</v>
      </c>
      <c r="O11" s="1">
        <v>5254</v>
      </c>
      <c r="P11" s="1">
        <v>5212</v>
      </c>
      <c r="Q11" s="1">
        <v>4063</v>
      </c>
      <c r="R11" s="1">
        <v>5417.3333333333339</v>
      </c>
      <c r="S11" s="1">
        <v>22984</v>
      </c>
      <c r="T11" s="1">
        <v>24778</v>
      </c>
      <c r="U11" s="1">
        <v>25828</v>
      </c>
      <c r="V11" s="1">
        <v>25639</v>
      </c>
      <c r="W11" s="1">
        <v>21244</v>
      </c>
      <c r="X11" s="1">
        <v>28325.333333333332</v>
      </c>
      <c r="Y11" s="18">
        <f t="shared" si="7"/>
        <v>4.8933361720246964</v>
      </c>
      <c r="Z11" s="18">
        <f t="shared" si="8"/>
        <v>4.870847257715746</v>
      </c>
      <c r="AA11" s="18">
        <f t="shared" si="9"/>
        <v>4.9158736200989726</v>
      </c>
      <c r="AB11" s="18">
        <f t="shared" si="10"/>
        <v>4.9192248656945514</v>
      </c>
      <c r="AC11" s="18">
        <f t="shared" si="11"/>
        <v>5.2286487816884071</v>
      </c>
      <c r="AD11" s="39">
        <f t="shared" si="12"/>
        <v>125.93972602739727</v>
      </c>
      <c r="AE11" s="39">
        <f t="shared" si="13"/>
        <v>135.76986301369863</v>
      </c>
      <c r="AF11" s="38">
        <f t="shared" si="14"/>
        <v>141.52328767123288</v>
      </c>
      <c r="AG11" s="38">
        <f t="shared" si="15"/>
        <v>140.48767123287672</v>
      </c>
      <c r="AH11" s="38">
        <f t="shared" si="16"/>
        <v>155.20730593607306</v>
      </c>
      <c r="AI11" s="1">
        <v>2355</v>
      </c>
      <c r="AJ11" s="1">
        <v>2828</v>
      </c>
      <c r="AK11" s="1">
        <v>3209</v>
      </c>
      <c r="AL11" s="1">
        <v>3377</v>
      </c>
      <c r="AM11" s="1">
        <v>2533</v>
      </c>
      <c r="AN11" s="1">
        <v>3377.3333333333335</v>
      </c>
      <c r="AO11" s="20">
        <v>2355</v>
      </c>
      <c r="AP11" s="20">
        <v>2828</v>
      </c>
      <c r="AQ11" s="20">
        <v>3209</v>
      </c>
      <c r="AR11" s="20">
        <v>3377</v>
      </c>
      <c r="AS11" s="20">
        <v>2533</v>
      </c>
      <c r="AT11" s="20">
        <v>3377.3333333333335</v>
      </c>
      <c r="AU11" s="1">
        <f t="shared" si="17"/>
        <v>246</v>
      </c>
      <c r="AV11" s="1">
        <f t="shared" si="18"/>
        <v>279</v>
      </c>
      <c r="AW11" s="1">
        <f t="shared" si="19"/>
        <v>426</v>
      </c>
      <c r="AX11" s="1">
        <f t="shared" si="20"/>
        <v>470</v>
      </c>
      <c r="AY11" s="1">
        <f t="shared" si="21"/>
        <v>440</v>
      </c>
      <c r="AZ11" s="2">
        <v>0.10445859872611465</v>
      </c>
      <c r="BA11" s="2">
        <v>9.8656294200848663E-2</v>
      </c>
      <c r="BB11" s="2">
        <v>0.13275163602368339</v>
      </c>
      <c r="BC11" s="2">
        <v>0.1391767841279242</v>
      </c>
      <c r="BD11" s="2">
        <v>0.13028030003947888</v>
      </c>
      <c r="BE11">
        <v>15</v>
      </c>
      <c r="BF11">
        <v>25</v>
      </c>
      <c r="BG11">
        <v>21</v>
      </c>
      <c r="BH11">
        <v>10</v>
      </c>
      <c r="BI11">
        <v>11</v>
      </c>
      <c r="BJ11" s="9">
        <v>14.666666666666668</v>
      </c>
      <c r="BK11" s="1">
        <v>2099</v>
      </c>
      <c r="BL11" s="1">
        <v>2539</v>
      </c>
      <c r="BM11" s="1">
        <v>2782</v>
      </c>
      <c r="BN11" s="1">
        <v>2923</v>
      </c>
      <c r="BO11" s="1">
        <v>2209</v>
      </c>
      <c r="BP11" s="1">
        <v>2945.3333333333335</v>
      </c>
      <c r="BQ11">
        <v>5</v>
      </c>
      <c r="BR11">
        <v>4</v>
      </c>
      <c r="BS11">
        <v>4</v>
      </c>
      <c r="BT11">
        <v>5</v>
      </c>
      <c r="BU11">
        <v>3</v>
      </c>
      <c r="BV11" s="9">
        <v>4</v>
      </c>
      <c r="BW11" s="12">
        <v>0</v>
      </c>
      <c r="BX11" s="12">
        <v>0</v>
      </c>
      <c r="BY11" s="12">
        <v>0</v>
      </c>
      <c r="BZ11" s="12">
        <v>0</v>
      </c>
      <c r="CA11" s="12">
        <v>0</v>
      </c>
      <c r="CB11" s="44">
        <v>0</v>
      </c>
      <c r="CC11" s="4">
        <f t="shared" si="22"/>
        <v>0</v>
      </c>
      <c r="CD11" s="4">
        <f t="shared" si="22"/>
        <v>0</v>
      </c>
      <c r="CE11" s="4">
        <f t="shared" si="22"/>
        <v>0</v>
      </c>
      <c r="CF11" s="4">
        <f t="shared" si="22"/>
        <v>0</v>
      </c>
      <c r="CG11" s="4">
        <f t="shared" si="22"/>
        <v>0</v>
      </c>
      <c r="CH11">
        <v>101</v>
      </c>
      <c r="CI11">
        <v>116</v>
      </c>
      <c r="CJ11">
        <v>124</v>
      </c>
      <c r="CK11">
        <v>76</v>
      </c>
      <c r="CL11">
        <v>89</v>
      </c>
      <c r="CM11" s="9">
        <v>118.66666666666667</v>
      </c>
      <c r="CN11" s="9">
        <v>0</v>
      </c>
      <c r="CO11" s="9">
        <v>2</v>
      </c>
      <c r="CP11" s="9">
        <v>1</v>
      </c>
      <c r="CQ11" s="9">
        <v>0</v>
      </c>
      <c r="CR11" s="9">
        <v>0</v>
      </c>
      <c r="CS11" s="9">
        <v>0</v>
      </c>
      <c r="CT11" s="2">
        <f t="shared" si="1"/>
        <v>0</v>
      </c>
      <c r="CU11" s="2">
        <f t="shared" si="2"/>
        <v>78.771169751870815</v>
      </c>
      <c r="CV11" s="2">
        <f t="shared" si="3"/>
        <v>35.94536304816679</v>
      </c>
      <c r="CW11" s="2">
        <f t="shared" si="4"/>
        <v>0</v>
      </c>
      <c r="CX11" s="2">
        <f t="shared" si="5"/>
        <v>0</v>
      </c>
      <c r="CY11" s="7">
        <v>620.20000000000005</v>
      </c>
      <c r="CZ11" s="7">
        <f t="shared" si="6"/>
        <v>12.404000000000002</v>
      </c>
      <c r="DA11">
        <v>1986</v>
      </c>
      <c r="DB11">
        <v>2016</v>
      </c>
    </row>
    <row r="12" spans="1:108" x14ac:dyDescent="0.45">
      <c r="A12" t="s">
        <v>80</v>
      </c>
      <c r="B12" t="s">
        <v>246</v>
      </c>
      <c r="C12" s="1">
        <v>318000</v>
      </c>
      <c r="D12" s="17" t="s">
        <v>151</v>
      </c>
      <c r="E12">
        <v>40.438738999999998</v>
      </c>
      <c r="F12">
        <v>71.764055999999997</v>
      </c>
      <c r="G12">
        <v>180</v>
      </c>
      <c r="H12">
        <v>180</v>
      </c>
      <c r="I12">
        <v>180</v>
      </c>
      <c r="J12">
        <v>180</v>
      </c>
      <c r="K12">
        <v>180</v>
      </c>
      <c r="M12" s="1">
        <v>19767</v>
      </c>
      <c r="N12" s="1">
        <v>8848</v>
      </c>
      <c r="O12" s="1">
        <v>11499</v>
      </c>
      <c r="P12" s="1">
        <v>13160</v>
      </c>
      <c r="Q12" s="1">
        <v>12346</v>
      </c>
      <c r="R12" s="1">
        <v>16461.333333333336</v>
      </c>
      <c r="S12" s="1">
        <v>59537</v>
      </c>
      <c r="T12" s="1">
        <v>45735</v>
      </c>
      <c r="U12" s="1">
        <v>62432</v>
      </c>
      <c r="V12" s="1">
        <v>67215</v>
      </c>
      <c r="W12" s="1">
        <v>53526</v>
      </c>
      <c r="X12" s="1">
        <v>71368</v>
      </c>
      <c r="Y12" s="18">
        <f t="shared" si="7"/>
        <v>3.0119390904031973</v>
      </c>
      <c r="Z12" s="18">
        <f t="shared" si="8"/>
        <v>5.1689647377938517</v>
      </c>
      <c r="AA12" s="18">
        <f t="shared" si="9"/>
        <v>5.429341681885381</v>
      </c>
      <c r="AB12" s="18">
        <f t="shared" si="10"/>
        <v>5.1075227963525833</v>
      </c>
      <c r="AC12" s="18">
        <f t="shared" si="11"/>
        <v>4.3354932771747929</v>
      </c>
      <c r="AD12" s="18">
        <f t="shared" si="12"/>
        <v>90.61948249619482</v>
      </c>
      <c r="AE12" s="18">
        <f t="shared" si="13"/>
        <v>69.611872146118728</v>
      </c>
      <c r="AF12" s="18">
        <f t="shared" si="14"/>
        <v>95.025875190258759</v>
      </c>
      <c r="AG12" s="18">
        <f t="shared" si="15"/>
        <v>102.30593607305936</v>
      </c>
      <c r="AH12" s="18">
        <f t="shared" si="16"/>
        <v>108.62709284627093</v>
      </c>
      <c r="AI12" s="1">
        <v>5313</v>
      </c>
      <c r="AJ12" s="1">
        <v>3772</v>
      </c>
      <c r="AK12" s="1">
        <v>4822</v>
      </c>
      <c r="AL12" s="1">
        <v>7730</v>
      </c>
      <c r="AM12" s="1">
        <v>6166</v>
      </c>
      <c r="AN12" s="1">
        <v>8221.3333333333321</v>
      </c>
      <c r="AO12" s="1">
        <v>5313</v>
      </c>
      <c r="AP12" s="1">
        <v>3772</v>
      </c>
      <c r="AQ12" s="1">
        <v>4822</v>
      </c>
      <c r="AR12" s="1">
        <v>7730</v>
      </c>
      <c r="AS12" s="1">
        <v>6166</v>
      </c>
      <c r="AT12" s="1">
        <v>8221.3333333333321</v>
      </c>
      <c r="AU12" s="1">
        <f t="shared" si="17"/>
        <v>981</v>
      </c>
      <c r="AV12" s="1">
        <f t="shared" si="18"/>
        <v>675</v>
      </c>
      <c r="AW12" s="1">
        <f t="shared" si="19"/>
        <v>955</v>
      </c>
      <c r="AX12" s="1">
        <f t="shared" si="20"/>
        <v>1568</v>
      </c>
      <c r="AY12" s="1">
        <f t="shared" si="21"/>
        <v>1477.333333333333</v>
      </c>
      <c r="AZ12" s="2">
        <v>0.18464144551101072</v>
      </c>
      <c r="BA12" s="2">
        <v>0.17895015906680806</v>
      </c>
      <c r="BB12" s="2">
        <v>0.19805060141020323</v>
      </c>
      <c r="BC12" s="2">
        <v>0.20284605433376454</v>
      </c>
      <c r="BD12" s="2">
        <v>0.17969510217320792</v>
      </c>
      <c r="BE12">
        <v>47</v>
      </c>
      <c r="BF12">
        <v>42</v>
      </c>
      <c r="BG12">
        <v>62</v>
      </c>
      <c r="BH12">
        <v>69</v>
      </c>
      <c r="BI12">
        <v>61</v>
      </c>
      <c r="BJ12" s="9">
        <v>81.333333333333329</v>
      </c>
      <c r="BK12" s="1">
        <v>5321</v>
      </c>
      <c r="BL12" s="1">
        <v>3772</v>
      </c>
      <c r="BM12" s="1">
        <v>4823</v>
      </c>
      <c r="BN12" s="1">
        <v>7749</v>
      </c>
      <c r="BO12" s="1">
        <v>6183</v>
      </c>
      <c r="BP12" s="1">
        <v>8244</v>
      </c>
      <c r="BQ12">
        <v>0</v>
      </c>
      <c r="BR12">
        <v>0</v>
      </c>
      <c r="BS12">
        <v>0</v>
      </c>
      <c r="BT12">
        <v>0</v>
      </c>
      <c r="BU12">
        <v>0</v>
      </c>
      <c r="BV12" s="9">
        <v>0</v>
      </c>
      <c r="BW12" s="12">
        <v>0</v>
      </c>
      <c r="BX12" s="12">
        <v>0</v>
      </c>
      <c r="BY12" s="12">
        <v>0</v>
      </c>
      <c r="BZ12" s="12">
        <v>0</v>
      </c>
      <c r="CA12" s="12">
        <v>0</v>
      </c>
      <c r="CB12" s="44">
        <v>0</v>
      </c>
      <c r="CC12" s="4">
        <f t="shared" si="22"/>
        <v>0</v>
      </c>
      <c r="CD12" s="4">
        <f t="shared" si="22"/>
        <v>0</v>
      </c>
      <c r="CE12" s="4">
        <f t="shared" si="22"/>
        <v>0</v>
      </c>
      <c r="CF12" s="4">
        <f t="shared" si="22"/>
        <v>0</v>
      </c>
      <c r="CG12" s="4">
        <f t="shared" si="22"/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 s="9">
        <v>0</v>
      </c>
      <c r="CN12" s="9">
        <v>0</v>
      </c>
      <c r="CO12" s="9">
        <v>0</v>
      </c>
      <c r="CP12" s="9">
        <v>0</v>
      </c>
      <c r="CQ12" s="9">
        <v>0</v>
      </c>
      <c r="CR12" s="9">
        <v>0</v>
      </c>
      <c r="CS12" s="9">
        <v>0</v>
      </c>
      <c r="CT12" s="2">
        <f t="shared" si="1"/>
        <v>0</v>
      </c>
      <c r="CU12" s="2">
        <f t="shared" si="2"/>
        <v>0</v>
      </c>
      <c r="CV12" s="2">
        <f t="shared" si="3"/>
        <v>0</v>
      </c>
      <c r="CW12" s="2">
        <f t="shared" si="4"/>
        <v>0</v>
      </c>
      <c r="CX12" s="2">
        <f t="shared" si="5"/>
        <v>0</v>
      </c>
      <c r="CY12" s="1">
        <v>6000</v>
      </c>
      <c r="CZ12" s="1">
        <f t="shared" si="6"/>
        <v>33.333333333333336</v>
      </c>
      <c r="DA12">
        <v>1960</v>
      </c>
      <c r="DB12">
        <v>2021</v>
      </c>
    </row>
    <row r="13" spans="1:108" x14ac:dyDescent="0.45">
      <c r="A13" t="s">
        <v>80</v>
      </c>
      <c r="B13" t="s">
        <v>247</v>
      </c>
      <c r="C13" s="1">
        <v>212283</v>
      </c>
      <c r="D13" s="17" t="s">
        <v>150</v>
      </c>
      <c r="E13">
        <v>40.371555999999998</v>
      </c>
      <c r="F13">
        <v>71.268924999999996</v>
      </c>
      <c r="G13">
        <v>100</v>
      </c>
      <c r="H13">
        <v>100</v>
      </c>
      <c r="I13">
        <v>100</v>
      </c>
      <c r="J13">
        <v>100</v>
      </c>
      <c r="K13">
        <v>100</v>
      </c>
      <c r="M13" s="1">
        <v>8246</v>
      </c>
      <c r="N13" s="1">
        <v>7919</v>
      </c>
      <c r="O13" s="1">
        <v>8220</v>
      </c>
      <c r="P13" s="1">
        <v>8143</v>
      </c>
      <c r="Q13" s="1">
        <v>7444</v>
      </c>
      <c r="R13" s="1">
        <v>9925.3333333333321</v>
      </c>
      <c r="S13" s="1">
        <v>40394</v>
      </c>
      <c r="T13" s="1">
        <v>39560</v>
      </c>
      <c r="U13" s="1">
        <v>43301</v>
      </c>
      <c r="V13" s="1">
        <v>40053</v>
      </c>
      <c r="W13" s="1">
        <v>33663</v>
      </c>
      <c r="X13" s="1">
        <v>44884</v>
      </c>
      <c r="Y13" s="18">
        <f t="shared" si="7"/>
        <v>4.8986175115207375</v>
      </c>
      <c r="Z13" s="18">
        <f t="shared" si="8"/>
        <v>4.99558025003157</v>
      </c>
      <c r="AA13" s="18">
        <f t="shared" si="9"/>
        <v>5.2677615571776153</v>
      </c>
      <c r="AB13" s="18">
        <f t="shared" si="10"/>
        <v>4.918703180645954</v>
      </c>
      <c r="AC13" s="18">
        <f t="shared" si="11"/>
        <v>4.5221655024180549</v>
      </c>
      <c r="AD13" s="18">
        <f t="shared" si="12"/>
        <v>110.66849315068492</v>
      </c>
      <c r="AE13" s="18">
        <f t="shared" si="13"/>
        <v>108.38356164383562</v>
      </c>
      <c r="AF13" s="18">
        <f t="shared" si="14"/>
        <v>118.63287671232877</v>
      </c>
      <c r="AG13" s="18">
        <f t="shared" si="15"/>
        <v>109.73424657534248</v>
      </c>
      <c r="AH13" s="18">
        <f t="shared" si="16"/>
        <v>122.96986301369863</v>
      </c>
      <c r="AI13" s="1">
        <v>4416</v>
      </c>
      <c r="AJ13" s="1">
        <v>4455</v>
      </c>
      <c r="AK13" s="1">
        <v>4775</v>
      </c>
      <c r="AL13" s="1">
        <v>4822</v>
      </c>
      <c r="AM13" s="1">
        <v>4150</v>
      </c>
      <c r="AN13" s="1">
        <v>5533.333333333333</v>
      </c>
      <c r="AO13" s="1">
        <v>4338</v>
      </c>
      <c r="AP13" s="1">
        <v>4405</v>
      </c>
      <c r="AQ13" s="1">
        <v>4740</v>
      </c>
      <c r="AR13" s="1">
        <v>4722</v>
      </c>
      <c r="AS13" s="1">
        <v>4083</v>
      </c>
      <c r="AT13" s="1">
        <v>5444</v>
      </c>
      <c r="AU13" s="1">
        <f t="shared" si="17"/>
        <v>454.01936376210233</v>
      </c>
      <c r="AV13" s="1">
        <f t="shared" si="18"/>
        <v>473.31214528944383</v>
      </c>
      <c r="AW13" s="1">
        <f t="shared" si="19"/>
        <v>591.33438818565401</v>
      </c>
      <c r="AX13" s="1">
        <f t="shared" si="20"/>
        <v>577.98644642100805</v>
      </c>
      <c r="AY13" s="1">
        <f t="shared" si="21"/>
        <v>753.49824475467381</v>
      </c>
      <c r="AZ13" s="2">
        <v>0.10281235592438911</v>
      </c>
      <c r="BA13" s="2">
        <v>0.10624290578887628</v>
      </c>
      <c r="BB13" s="2">
        <v>0.12383966244725739</v>
      </c>
      <c r="BC13" s="2">
        <v>0.11986446421008047</v>
      </c>
      <c r="BD13" s="2">
        <v>0.13617438158216996</v>
      </c>
      <c r="BE13">
        <v>35</v>
      </c>
      <c r="BF13">
        <v>57</v>
      </c>
      <c r="BG13">
        <v>72</v>
      </c>
      <c r="BH13">
        <v>65</v>
      </c>
      <c r="BI13">
        <v>54</v>
      </c>
      <c r="BJ13" s="9">
        <v>72</v>
      </c>
      <c r="BK13" s="1">
        <v>4412</v>
      </c>
      <c r="BL13" s="1">
        <v>4427</v>
      </c>
      <c r="BM13" s="1">
        <v>4743</v>
      </c>
      <c r="BN13" s="1">
        <v>4795</v>
      </c>
      <c r="BO13" s="1">
        <v>4142</v>
      </c>
      <c r="BP13" s="1">
        <v>5522.666666666667</v>
      </c>
      <c r="BQ13">
        <v>3</v>
      </c>
      <c r="BR13">
        <v>2</v>
      </c>
      <c r="BS13">
        <v>5</v>
      </c>
      <c r="BT13">
        <v>7</v>
      </c>
      <c r="BU13">
        <v>9</v>
      </c>
      <c r="BV13" s="9">
        <v>12</v>
      </c>
      <c r="BW13" s="12">
        <v>0</v>
      </c>
      <c r="BX13" s="12">
        <v>0</v>
      </c>
      <c r="BY13" s="12">
        <v>0</v>
      </c>
      <c r="BZ13" s="12">
        <v>0</v>
      </c>
      <c r="CA13" s="12">
        <v>0</v>
      </c>
      <c r="CB13" s="44">
        <v>0</v>
      </c>
      <c r="CC13" s="4">
        <f t="shared" si="22"/>
        <v>0</v>
      </c>
      <c r="CD13" s="4">
        <f t="shared" si="22"/>
        <v>0</v>
      </c>
      <c r="CE13" s="4">
        <f t="shared" si="22"/>
        <v>0</v>
      </c>
      <c r="CF13" s="4">
        <f t="shared" si="22"/>
        <v>0</v>
      </c>
      <c r="CG13" s="4">
        <f t="shared" si="22"/>
        <v>0</v>
      </c>
      <c r="CH13">
        <v>174</v>
      </c>
      <c r="CI13">
        <v>134</v>
      </c>
      <c r="CJ13">
        <v>172</v>
      </c>
      <c r="CK13">
        <v>130</v>
      </c>
      <c r="CL13">
        <v>116</v>
      </c>
      <c r="CM13" s="9">
        <v>154.66666666666669</v>
      </c>
      <c r="CN13" s="9">
        <v>2</v>
      </c>
      <c r="CO13" s="9">
        <v>1</v>
      </c>
      <c r="CP13" s="9">
        <v>2</v>
      </c>
      <c r="CQ13" s="9">
        <v>0</v>
      </c>
      <c r="CR13" s="9">
        <v>0</v>
      </c>
      <c r="CS13" s="9">
        <v>0</v>
      </c>
      <c r="CT13" s="2">
        <f t="shared" si="1"/>
        <v>45.33091568449683</v>
      </c>
      <c r="CU13" s="2">
        <f t="shared" si="2"/>
        <v>22.588660492432798</v>
      </c>
      <c r="CV13" s="2">
        <f t="shared" si="3"/>
        <v>42.167404596247103</v>
      </c>
      <c r="CW13" s="2">
        <f t="shared" si="4"/>
        <v>0</v>
      </c>
      <c r="CX13" s="2">
        <f t="shared" si="5"/>
        <v>0</v>
      </c>
      <c r="CY13" s="1">
        <v>8492</v>
      </c>
      <c r="CZ13" s="56">
        <f t="shared" si="6"/>
        <v>84.92</v>
      </c>
      <c r="DA13">
        <v>2021</v>
      </c>
      <c r="DB13">
        <v>2021</v>
      </c>
    </row>
    <row r="14" spans="1:108" x14ac:dyDescent="0.45">
      <c r="A14" t="s">
        <v>80</v>
      </c>
      <c r="B14" s="63" t="s">
        <v>298</v>
      </c>
      <c r="C14" s="1"/>
      <c r="D14" s="17" t="s">
        <v>150</v>
      </c>
      <c r="K14">
        <v>125</v>
      </c>
      <c r="M14" s="1"/>
      <c r="N14" s="1"/>
      <c r="O14" s="1"/>
      <c r="P14" s="1">
        <v>13835</v>
      </c>
      <c r="Q14" s="1"/>
      <c r="R14" s="1"/>
      <c r="S14" s="1"/>
      <c r="T14" s="1"/>
      <c r="U14" s="1"/>
      <c r="V14" s="1">
        <v>51362</v>
      </c>
      <c r="W14" s="1"/>
      <c r="X14" s="1"/>
      <c r="Y14" s="18"/>
      <c r="Z14" s="18"/>
      <c r="AA14" s="18"/>
      <c r="AB14" s="18">
        <f t="shared" si="10"/>
        <v>3.7124683773039391</v>
      </c>
      <c r="AC14" s="18"/>
      <c r="AD14" s="18"/>
      <c r="AE14" s="18"/>
      <c r="AF14" s="18"/>
      <c r="AG14" s="18">
        <f t="shared" si="15"/>
        <v>112.57424657534247</v>
      </c>
      <c r="AH14" s="18"/>
      <c r="AI14" s="1"/>
      <c r="AJ14" s="1"/>
      <c r="AK14" s="1"/>
      <c r="AL14" s="1">
        <v>6486</v>
      </c>
      <c r="AM14" s="1"/>
      <c r="AN14" s="1"/>
      <c r="AO14" s="1"/>
      <c r="AP14" s="1"/>
      <c r="AQ14" s="1"/>
      <c r="AR14" s="1"/>
      <c r="AT14" s="1"/>
      <c r="AU14" s="1"/>
      <c r="AV14" s="1"/>
      <c r="AW14" s="1"/>
      <c r="AX14" s="1">
        <v>771</v>
      </c>
      <c r="AY14" s="1"/>
      <c r="AZ14" s="2"/>
      <c r="BA14" s="2"/>
      <c r="BB14" s="2"/>
      <c r="BC14" s="2">
        <f>AX14/AL14</f>
        <v>0.11887141535615171</v>
      </c>
      <c r="BD14" s="2"/>
      <c r="BH14">
        <v>18</v>
      </c>
      <c r="BJ14" s="9"/>
      <c r="BK14" s="1"/>
      <c r="BL14" s="1"/>
      <c r="BM14" s="1"/>
      <c r="BN14" s="1"/>
      <c r="BO14" s="1"/>
      <c r="BP14" s="1"/>
      <c r="BV14" s="9"/>
      <c r="BW14" s="12"/>
      <c r="BX14" s="12"/>
      <c r="BY14" s="12"/>
      <c r="BZ14" s="64">
        <v>10</v>
      </c>
      <c r="CA14" s="12"/>
      <c r="CB14" s="44"/>
      <c r="CC14" s="4"/>
      <c r="CD14" s="4"/>
      <c r="CE14" s="4"/>
      <c r="CF14" s="4"/>
      <c r="CG14" s="4"/>
      <c r="CM14" s="9"/>
      <c r="CN14" s="9"/>
      <c r="CO14" s="9"/>
      <c r="CP14" s="9"/>
      <c r="CQ14" s="9"/>
      <c r="CR14" s="9"/>
      <c r="CS14" s="9"/>
      <c r="CT14" s="2"/>
      <c r="CU14" s="2"/>
      <c r="CV14" s="2"/>
      <c r="CW14" s="2"/>
      <c r="CX14" s="2"/>
      <c r="CY14" s="7">
        <v>1725</v>
      </c>
      <c r="CZ14" s="7">
        <f t="shared" si="6"/>
        <v>13.8</v>
      </c>
      <c r="DA14">
        <v>1984</v>
      </c>
      <c r="DB14">
        <v>2018</v>
      </c>
    </row>
    <row r="15" spans="1:108" x14ac:dyDescent="0.45">
      <c r="A15" s="27" t="s">
        <v>95</v>
      </c>
      <c r="B15" s="27" t="s">
        <v>248</v>
      </c>
      <c r="C15" s="28">
        <v>2997500</v>
      </c>
      <c r="D15" s="29" t="s">
        <v>148</v>
      </c>
      <c r="E15" s="27">
        <v>40.985036999999998</v>
      </c>
      <c r="F15" s="27">
        <v>71.697550000000007</v>
      </c>
      <c r="G15" s="27">
        <v>210</v>
      </c>
      <c r="H15" s="27">
        <v>210</v>
      </c>
      <c r="I15" s="27">
        <v>210</v>
      </c>
      <c r="J15" s="27">
        <v>210</v>
      </c>
      <c r="K15" s="60">
        <v>266</v>
      </c>
      <c r="L15" s="27">
        <f>(SUM(K15:K26)/C15)*1000</f>
        <v>0.54912427022518762</v>
      </c>
      <c r="M15" s="28">
        <v>19042</v>
      </c>
      <c r="N15" s="28">
        <v>17571</v>
      </c>
      <c r="O15" s="28">
        <v>20656</v>
      </c>
      <c r="P15" s="28">
        <v>19706</v>
      </c>
      <c r="Q15" s="28">
        <v>14853</v>
      </c>
      <c r="R15" s="28">
        <v>19804</v>
      </c>
      <c r="S15" s="28">
        <v>100892</v>
      </c>
      <c r="T15" s="28">
        <v>84442</v>
      </c>
      <c r="U15" s="28">
        <v>105070</v>
      </c>
      <c r="V15" s="28">
        <v>100431</v>
      </c>
      <c r="W15" s="28">
        <v>81973</v>
      </c>
      <c r="X15" s="28">
        <v>109297.33333333334</v>
      </c>
      <c r="Y15" s="30">
        <f t="shared" si="7"/>
        <v>5.2983930259426533</v>
      </c>
      <c r="Z15" s="30">
        <f t="shared" si="8"/>
        <v>4.8057594900688638</v>
      </c>
      <c r="AA15" s="30">
        <f t="shared" si="9"/>
        <v>5.0866576297443844</v>
      </c>
      <c r="AB15" s="30">
        <f t="shared" si="10"/>
        <v>5.0964680807875773</v>
      </c>
      <c r="AC15" s="30">
        <f t="shared" si="11"/>
        <v>5.5189524001885149</v>
      </c>
      <c r="AD15" s="30">
        <f t="shared" si="12"/>
        <v>103.91595426923472</v>
      </c>
      <c r="AE15" s="30">
        <f t="shared" si="13"/>
        <v>86.972911731383249</v>
      </c>
      <c r="AF15" s="30">
        <f t="shared" si="14"/>
        <v>108.21917808219179</v>
      </c>
      <c r="AG15" s="30">
        <f t="shared" si="15"/>
        <v>103.44113708929858</v>
      </c>
      <c r="AH15" s="30">
        <f t="shared" si="16"/>
        <v>112.57321385655921</v>
      </c>
      <c r="AI15" s="28">
        <v>11852</v>
      </c>
      <c r="AJ15" s="28">
        <v>11055</v>
      </c>
      <c r="AK15" s="28">
        <v>11721</v>
      </c>
      <c r="AL15" s="28">
        <v>11397</v>
      </c>
      <c r="AM15" s="28">
        <v>8448</v>
      </c>
      <c r="AN15" s="28">
        <v>11264</v>
      </c>
      <c r="AO15" s="28">
        <v>11852</v>
      </c>
      <c r="AP15" s="28">
        <v>11055</v>
      </c>
      <c r="AQ15" s="28">
        <v>11721</v>
      </c>
      <c r="AR15" s="28">
        <v>11397</v>
      </c>
      <c r="AS15" s="28">
        <v>8448</v>
      </c>
      <c r="AT15" s="28">
        <v>11264</v>
      </c>
      <c r="AU15" s="28">
        <f t="shared" si="17"/>
        <v>2141</v>
      </c>
      <c r="AV15" s="28">
        <f t="shared" si="18"/>
        <v>3681</v>
      </c>
      <c r="AW15" s="28">
        <f t="shared" si="19"/>
        <v>4063.0000000000005</v>
      </c>
      <c r="AX15" s="28">
        <f t="shared" si="20"/>
        <v>4203</v>
      </c>
      <c r="AY15" s="28">
        <f t="shared" si="21"/>
        <v>4186.666666666667</v>
      </c>
      <c r="AZ15" s="31">
        <v>0.18064461694228823</v>
      </c>
      <c r="BA15" s="31">
        <v>0.33297150610583448</v>
      </c>
      <c r="BB15" s="31">
        <v>0.34664277791997272</v>
      </c>
      <c r="BC15" s="31">
        <v>0.3687812582258489</v>
      </c>
      <c r="BD15" s="31">
        <v>0.37168560606060608</v>
      </c>
      <c r="BE15" s="27">
        <v>277</v>
      </c>
      <c r="BF15" s="27">
        <v>135</v>
      </c>
      <c r="BG15" s="27">
        <v>177</v>
      </c>
      <c r="BH15" s="27">
        <v>166</v>
      </c>
      <c r="BI15" s="27">
        <v>137</v>
      </c>
      <c r="BJ15" s="35">
        <v>182.66666666666666</v>
      </c>
      <c r="BK15" s="28">
        <v>11883</v>
      </c>
      <c r="BL15" s="28">
        <v>11171</v>
      </c>
      <c r="BM15" s="28">
        <v>11544</v>
      </c>
      <c r="BN15" s="28">
        <v>11645</v>
      </c>
      <c r="BO15" s="28">
        <v>8565</v>
      </c>
      <c r="BP15" s="28">
        <v>11420</v>
      </c>
      <c r="BQ15" s="27">
        <v>180</v>
      </c>
      <c r="BR15" s="27">
        <v>202</v>
      </c>
      <c r="BS15" s="27">
        <v>232</v>
      </c>
      <c r="BT15" s="27">
        <v>188</v>
      </c>
      <c r="BU15" s="27">
        <v>161</v>
      </c>
      <c r="BV15" s="35">
        <v>214.66666666666669</v>
      </c>
      <c r="BW15" s="27">
        <v>162</v>
      </c>
      <c r="BX15" s="27">
        <v>193</v>
      </c>
      <c r="BY15" s="27">
        <v>252</v>
      </c>
      <c r="BZ15" s="27">
        <v>199</v>
      </c>
      <c r="CA15" s="27">
        <v>160</v>
      </c>
      <c r="CB15" s="35">
        <v>213.33333333333334</v>
      </c>
      <c r="CC15" s="31">
        <f t="shared" si="22"/>
        <v>13.632920979550619</v>
      </c>
      <c r="CD15" s="31">
        <f t="shared" si="22"/>
        <v>17.276877629576582</v>
      </c>
      <c r="CE15" s="31">
        <f t="shared" si="22"/>
        <v>21.829521829521831</v>
      </c>
      <c r="CF15" s="31">
        <f t="shared" si="22"/>
        <v>17.088879347359381</v>
      </c>
      <c r="CG15" s="31">
        <f t="shared" si="22"/>
        <v>18.680677174547576</v>
      </c>
      <c r="CH15" s="27">
        <v>94</v>
      </c>
      <c r="CI15" s="27">
        <v>111</v>
      </c>
      <c r="CJ15" s="27">
        <v>89</v>
      </c>
      <c r="CK15" s="27">
        <v>86</v>
      </c>
      <c r="CL15" s="27">
        <v>47</v>
      </c>
      <c r="CM15" s="35">
        <v>62.666666666666671</v>
      </c>
      <c r="CN15" s="35">
        <v>2</v>
      </c>
      <c r="CO15" s="35">
        <v>0</v>
      </c>
      <c r="CP15" s="35">
        <v>2</v>
      </c>
      <c r="CQ15" s="35">
        <v>1</v>
      </c>
      <c r="CR15" s="35">
        <v>1</v>
      </c>
      <c r="CS15" s="35">
        <v>1.3333333333333333</v>
      </c>
      <c r="CT15" s="31">
        <f t="shared" si="1"/>
        <v>16.830766641420517</v>
      </c>
      <c r="CU15" s="31">
        <f t="shared" si="2"/>
        <v>0</v>
      </c>
      <c r="CV15" s="31">
        <f t="shared" si="3"/>
        <v>17.325017325017324</v>
      </c>
      <c r="CW15" s="31">
        <f t="shared" si="4"/>
        <v>8.5873765564620008</v>
      </c>
      <c r="CX15" s="31">
        <f t="shared" si="5"/>
        <v>11.675423234092236</v>
      </c>
      <c r="CY15" s="7">
        <v>3438</v>
      </c>
      <c r="CZ15" s="7">
        <f t="shared" si="6"/>
        <v>12.924812030075188</v>
      </c>
      <c r="DA15" s="27">
        <v>1974</v>
      </c>
      <c r="DB15" s="27">
        <v>2013</v>
      </c>
      <c r="DC15" s="27"/>
      <c r="DD15" s="27"/>
    </row>
    <row r="16" spans="1:108" x14ac:dyDescent="0.45">
      <c r="A16" t="s">
        <v>95</v>
      </c>
      <c r="B16" t="s">
        <v>250</v>
      </c>
      <c r="C16" s="1">
        <v>222417</v>
      </c>
      <c r="D16" s="17" t="s">
        <v>149</v>
      </c>
      <c r="E16">
        <v>41.193100999999999</v>
      </c>
      <c r="F16">
        <v>71.730170000000001</v>
      </c>
      <c r="G16">
        <v>95</v>
      </c>
      <c r="H16">
        <v>95</v>
      </c>
      <c r="I16">
        <v>75</v>
      </c>
      <c r="J16">
        <v>75</v>
      </c>
      <c r="K16">
        <v>105</v>
      </c>
      <c r="M16" s="1">
        <v>6874</v>
      </c>
      <c r="N16" s="1">
        <v>7366</v>
      </c>
      <c r="O16" s="1">
        <v>8002</v>
      </c>
      <c r="P16" s="1">
        <v>8354</v>
      </c>
      <c r="Q16" s="1">
        <v>6061</v>
      </c>
      <c r="R16" s="1">
        <v>8081.3333333333339</v>
      </c>
      <c r="S16" s="1">
        <v>46725</v>
      </c>
      <c r="T16" s="1">
        <v>47905</v>
      </c>
      <c r="U16" s="1">
        <v>51733</v>
      </c>
      <c r="V16" s="1">
        <v>52503</v>
      </c>
      <c r="W16" s="1">
        <v>35383</v>
      </c>
      <c r="X16" s="1">
        <v>47177.333333333328</v>
      </c>
      <c r="Y16" s="18">
        <f t="shared" si="7"/>
        <v>6.7973523421588595</v>
      </c>
      <c r="Z16" s="18">
        <f t="shared" si="8"/>
        <v>6.5035297311973936</v>
      </c>
      <c r="AA16" s="18">
        <f t="shared" si="9"/>
        <v>6.4650087478130471</v>
      </c>
      <c r="AB16" s="18">
        <f t="shared" si="10"/>
        <v>6.2847737610725405</v>
      </c>
      <c r="AC16" s="18">
        <f t="shared" si="11"/>
        <v>5.8378155419897695</v>
      </c>
      <c r="AD16" s="38">
        <f t="shared" si="12"/>
        <v>121.91780821917808</v>
      </c>
      <c r="AE16" s="38">
        <f t="shared" si="13"/>
        <v>124.99673842139596</v>
      </c>
      <c r="AF16" s="38">
        <f t="shared" si="14"/>
        <v>134.98499673842139</v>
      </c>
      <c r="AG16" s="38">
        <f t="shared" si="15"/>
        <v>136.99412915851272</v>
      </c>
      <c r="AH16" s="38">
        <f t="shared" si="16"/>
        <v>123.09806479669491</v>
      </c>
      <c r="AI16" s="1">
        <v>5542</v>
      </c>
      <c r="AJ16" s="1">
        <v>5440</v>
      </c>
      <c r="AK16" s="1">
        <v>5774</v>
      </c>
      <c r="AL16" s="1">
        <v>5904</v>
      </c>
      <c r="AM16" s="1">
        <v>3886</v>
      </c>
      <c r="AN16" s="1">
        <v>5181.333333333333</v>
      </c>
      <c r="AO16" s="1">
        <v>5542</v>
      </c>
      <c r="AP16" s="1">
        <v>5440</v>
      </c>
      <c r="AQ16" s="1">
        <v>5774</v>
      </c>
      <c r="AR16" s="1">
        <v>5891</v>
      </c>
      <c r="AS16" s="1">
        <v>3870</v>
      </c>
      <c r="AT16" s="1">
        <v>5160</v>
      </c>
      <c r="AU16" s="1">
        <f t="shared" si="17"/>
        <v>448.99999999999994</v>
      </c>
      <c r="AV16" s="1">
        <f t="shared" si="18"/>
        <v>451</v>
      </c>
      <c r="AW16" s="1">
        <f t="shared" si="19"/>
        <v>488.99999999999994</v>
      </c>
      <c r="AX16" s="1">
        <f t="shared" si="20"/>
        <v>659.45204549312518</v>
      </c>
      <c r="AY16" s="1">
        <f t="shared" si="21"/>
        <v>654.69560723514201</v>
      </c>
      <c r="AZ16" s="2">
        <v>8.1017683146878378E-2</v>
      </c>
      <c r="BA16" s="2">
        <v>8.2904411764705879E-2</v>
      </c>
      <c r="BB16" s="2">
        <v>8.4689989608590227E-2</v>
      </c>
      <c r="BC16" s="2">
        <v>0.1116958071634697</v>
      </c>
      <c r="BD16" s="2">
        <v>0.12635658914728681</v>
      </c>
      <c r="BE16">
        <v>17</v>
      </c>
      <c r="BF16">
        <v>22</v>
      </c>
      <c r="BG16">
        <v>21</v>
      </c>
      <c r="BH16">
        <v>29</v>
      </c>
      <c r="BI16">
        <v>15</v>
      </c>
      <c r="BJ16" s="9">
        <v>20</v>
      </c>
      <c r="BK16" s="1">
        <v>5093</v>
      </c>
      <c r="BL16" s="1">
        <v>5448</v>
      </c>
      <c r="BM16" s="1">
        <v>5653</v>
      </c>
      <c r="BN16" s="1">
        <v>5756</v>
      </c>
      <c r="BO16" s="1">
        <v>4200</v>
      </c>
      <c r="BP16" s="1">
        <v>5600</v>
      </c>
      <c r="BQ16">
        <v>75</v>
      </c>
      <c r="BR16">
        <v>34</v>
      </c>
      <c r="BS16">
        <v>35</v>
      </c>
      <c r="BT16">
        <v>48</v>
      </c>
      <c r="BU16">
        <v>50</v>
      </c>
      <c r="BV16" s="9">
        <v>66.666666666666657</v>
      </c>
      <c r="BW16">
        <v>1</v>
      </c>
      <c r="BX16">
        <v>3</v>
      </c>
      <c r="BY16">
        <v>9</v>
      </c>
      <c r="BZ16">
        <v>15</v>
      </c>
      <c r="CA16">
        <v>11</v>
      </c>
      <c r="CB16" s="9">
        <v>14.666666666666668</v>
      </c>
      <c r="CC16" s="2">
        <f t="shared" si="22"/>
        <v>0.19634792852935404</v>
      </c>
      <c r="CD16" s="2">
        <f t="shared" si="22"/>
        <v>0.55066079295154191</v>
      </c>
      <c r="CE16" s="2">
        <f t="shared" si="22"/>
        <v>1.5920750044224306</v>
      </c>
      <c r="CF16" s="2">
        <f t="shared" si="22"/>
        <v>2.6059763724808893</v>
      </c>
      <c r="CG16" s="2">
        <f t="shared" si="22"/>
        <v>2.6190476190476191</v>
      </c>
      <c r="CH16">
        <v>33</v>
      </c>
      <c r="CI16">
        <v>31</v>
      </c>
      <c r="CJ16">
        <v>29</v>
      </c>
      <c r="CK16">
        <v>33</v>
      </c>
      <c r="CL16">
        <v>16</v>
      </c>
      <c r="CM16" s="9">
        <v>21.333333333333332</v>
      </c>
      <c r="CN16" s="9">
        <v>1</v>
      </c>
      <c r="CO16" s="9">
        <v>0</v>
      </c>
      <c r="CP16" s="9">
        <v>0</v>
      </c>
      <c r="CQ16" s="9">
        <v>0</v>
      </c>
      <c r="CR16" s="9">
        <v>0</v>
      </c>
      <c r="CS16" s="9">
        <v>0</v>
      </c>
      <c r="CT16" s="2">
        <f t="shared" si="1"/>
        <v>19.634792852935401</v>
      </c>
      <c r="CU16" s="2">
        <f t="shared" si="2"/>
        <v>0</v>
      </c>
      <c r="CV16" s="2">
        <f t="shared" si="3"/>
        <v>0</v>
      </c>
      <c r="CW16" s="2">
        <f t="shared" si="4"/>
        <v>0</v>
      </c>
      <c r="CX16" s="2">
        <f t="shared" si="5"/>
        <v>0</v>
      </c>
      <c r="CY16" s="1">
        <v>5000</v>
      </c>
      <c r="CZ16" s="1">
        <f t="shared" si="6"/>
        <v>47.61904761904762</v>
      </c>
      <c r="DA16">
        <v>2015</v>
      </c>
      <c r="DB16">
        <v>2022</v>
      </c>
    </row>
    <row r="17" spans="1:108" x14ac:dyDescent="0.45">
      <c r="A17" t="s">
        <v>95</v>
      </c>
      <c r="B17" t="s">
        <v>251</v>
      </c>
      <c r="C17" s="1">
        <v>281618</v>
      </c>
      <c r="D17" s="17" t="s">
        <v>149</v>
      </c>
      <c r="E17">
        <v>41.016153000000003</v>
      </c>
      <c r="F17">
        <v>71.205601999999999</v>
      </c>
      <c r="G17">
        <v>130</v>
      </c>
      <c r="H17">
        <v>130</v>
      </c>
      <c r="I17">
        <v>130</v>
      </c>
      <c r="J17">
        <v>130</v>
      </c>
      <c r="K17">
        <v>130</v>
      </c>
      <c r="M17" s="1">
        <v>9911</v>
      </c>
      <c r="N17" s="1">
        <v>9452</v>
      </c>
      <c r="O17" s="1">
        <v>9714</v>
      </c>
      <c r="P17" s="1">
        <v>10715</v>
      </c>
      <c r="Q17" s="1">
        <v>8016</v>
      </c>
      <c r="R17" s="1">
        <v>10688</v>
      </c>
      <c r="S17" s="1">
        <v>37468</v>
      </c>
      <c r="T17" s="1">
        <v>34264</v>
      </c>
      <c r="U17" s="1">
        <v>36554</v>
      </c>
      <c r="V17" s="1">
        <v>39522</v>
      </c>
      <c r="W17" s="1">
        <v>29115</v>
      </c>
      <c r="X17" s="1">
        <v>38820</v>
      </c>
      <c r="Y17" s="18">
        <f t="shared" si="7"/>
        <v>3.7804459691252146</v>
      </c>
      <c r="Z17" s="18">
        <f t="shared" si="8"/>
        <v>3.6250528988573847</v>
      </c>
      <c r="AA17" s="18">
        <f t="shared" si="9"/>
        <v>3.7630224418365246</v>
      </c>
      <c r="AB17" s="18">
        <f t="shared" si="10"/>
        <v>3.6884741017265514</v>
      </c>
      <c r="AC17" s="18">
        <f t="shared" si="11"/>
        <v>3.6321107784431139</v>
      </c>
      <c r="AD17" s="18">
        <f t="shared" si="12"/>
        <v>78.96311907270811</v>
      </c>
      <c r="AE17" s="18">
        <f t="shared" si="13"/>
        <v>72.210748155953624</v>
      </c>
      <c r="AF17" s="18">
        <f t="shared" si="14"/>
        <v>77.03688092729189</v>
      </c>
      <c r="AG17" s="18">
        <f t="shared" si="15"/>
        <v>83.291886195995787</v>
      </c>
      <c r="AH17" s="18">
        <f t="shared" si="16"/>
        <v>81.812434141201265</v>
      </c>
      <c r="AI17" s="1">
        <v>5967</v>
      </c>
      <c r="AJ17" s="1">
        <v>6161</v>
      </c>
      <c r="AK17" s="1">
        <v>6715</v>
      </c>
      <c r="AL17" s="1">
        <v>6892</v>
      </c>
      <c r="AM17" s="1">
        <v>5332</v>
      </c>
      <c r="AN17" s="1">
        <v>7109.3333333333339</v>
      </c>
      <c r="AO17" s="1">
        <v>5967</v>
      </c>
      <c r="AP17" s="1">
        <v>6161</v>
      </c>
      <c r="AQ17" s="1">
        <v>6715</v>
      </c>
      <c r="AR17" s="1">
        <v>6892</v>
      </c>
      <c r="AS17" s="1">
        <v>5332</v>
      </c>
      <c r="AT17" s="1">
        <v>7109.3333333333339</v>
      </c>
      <c r="AU17" s="1">
        <f t="shared" si="17"/>
        <v>1066</v>
      </c>
      <c r="AV17" s="1">
        <f t="shared" si="18"/>
        <v>1165</v>
      </c>
      <c r="AW17" s="1">
        <f t="shared" si="19"/>
        <v>1346</v>
      </c>
      <c r="AX17" s="1">
        <f t="shared" si="20"/>
        <v>1387</v>
      </c>
      <c r="AY17" s="1">
        <f t="shared" si="21"/>
        <v>1390.6666666666667</v>
      </c>
      <c r="AZ17" s="2">
        <v>0.1786492374727669</v>
      </c>
      <c r="BA17" s="2">
        <v>0.18909267975977925</v>
      </c>
      <c r="BB17" s="2">
        <v>0.20044676098287417</v>
      </c>
      <c r="BC17" s="2">
        <v>0.20124782356355195</v>
      </c>
      <c r="BD17" s="2">
        <v>0.19561140285071268</v>
      </c>
      <c r="BE17">
        <v>19</v>
      </c>
      <c r="BF17">
        <v>18</v>
      </c>
      <c r="BG17">
        <v>10</v>
      </c>
      <c r="BH17">
        <v>19</v>
      </c>
      <c r="BI17">
        <v>19</v>
      </c>
      <c r="BJ17" s="9">
        <v>25.333333333333336</v>
      </c>
      <c r="BK17" s="1">
        <v>6005</v>
      </c>
      <c r="BL17" s="1">
        <v>6219</v>
      </c>
      <c r="BM17" s="1">
        <v>6776</v>
      </c>
      <c r="BN17" s="1">
        <v>6949</v>
      </c>
      <c r="BO17" s="1">
        <v>5356</v>
      </c>
      <c r="BP17" s="1">
        <v>7141.333333333333</v>
      </c>
      <c r="BQ17">
        <v>5</v>
      </c>
      <c r="BR17">
        <v>8</v>
      </c>
      <c r="BS17">
        <v>12</v>
      </c>
      <c r="BT17">
        <v>2</v>
      </c>
      <c r="BU17">
        <v>6</v>
      </c>
      <c r="BV17" s="9">
        <v>8</v>
      </c>
      <c r="BW17">
        <v>18</v>
      </c>
      <c r="BX17">
        <v>24</v>
      </c>
      <c r="BY17">
        <v>22</v>
      </c>
      <c r="BZ17">
        <v>48</v>
      </c>
      <c r="CA17">
        <v>32</v>
      </c>
      <c r="CB17" s="9">
        <v>42.666666666666664</v>
      </c>
      <c r="CC17" s="2">
        <f t="shared" si="22"/>
        <v>2.9975020815986677</v>
      </c>
      <c r="CD17" s="2">
        <f t="shared" si="22"/>
        <v>3.859141341051616</v>
      </c>
      <c r="CE17" s="2">
        <f t="shared" si="22"/>
        <v>3.2467532467532472</v>
      </c>
      <c r="CF17" s="2">
        <f t="shared" si="22"/>
        <v>6.9074687005324504</v>
      </c>
      <c r="CG17" s="2">
        <f t="shared" si="22"/>
        <v>5.9746079163554899</v>
      </c>
      <c r="CH17">
        <v>59</v>
      </c>
      <c r="CI17">
        <v>65</v>
      </c>
      <c r="CJ17">
        <v>52</v>
      </c>
      <c r="CK17">
        <v>73</v>
      </c>
      <c r="CL17">
        <v>45</v>
      </c>
      <c r="CM17" s="9">
        <v>60</v>
      </c>
      <c r="CN17" s="9">
        <v>0</v>
      </c>
      <c r="CO17" s="9">
        <v>0</v>
      </c>
      <c r="CP17" s="9">
        <v>0</v>
      </c>
      <c r="CQ17" s="9">
        <v>0</v>
      </c>
      <c r="CR17" s="9">
        <v>0</v>
      </c>
      <c r="CS17" s="9">
        <v>0</v>
      </c>
      <c r="CT17" s="2">
        <f t="shared" si="1"/>
        <v>0</v>
      </c>
      <c r="CU17" s="2">
        <f t="shared" si="2"/>
        <v>0</v>
      </c>
      <c r="CV17" s="2">
        <f t="shared" si="3"/>
        <v>0</v>
      </c>
      <c r="CW17" s="2">
        <f t="shared" si="4"/>
        <v>0</v>
      </c>
      <c r="CX17" s="2">
        <f t="shared" si="5"/>
        <v>0</v>
      </c>
      <c r="CY17" s="1">
        <v>3860</v>
      </c>
      <c r="CZ17" s="1">
        <f t="shared" si="6"/>
        <v>29.692307692307693</v>
      </c>
      <c r="DA17">
        <v>1991</v>
      </c>
      <c r="DB17">
        <v>2016</v>
      </c>
    </row>
    <row r="18" spans="1:108" x14ac:dyDescent="0.45">
      <c r="A18" t="s">
        <v>95</v>
      </c>
      <c r="B18" t="s">
        <v>252</v>
      </c>
      <c r="C18" s="1">
        <v>223580</v>
      </c>
      <c r="D18" s="17" t="s">
        <v>152</v>
      </c>
      <c r="E18">
        <v>41.005063999999997</v>
      </c>
      <c r="F18">
        <v>71.706720000000004</v>
      </c>
      <c r="G18">
        <v>230</v>
      </c>
      <c r="H18">
        <v>230</v>
      </c>
      <c r="I18">
        <v>230</v>
      </c>
      <c r="J18">
        <v>230</v>
      </c>
      <c r="K18">
        <v>230</v>
      </c>
      <c r="M18" s="1">
        <v>15851</v>
      </c>
      <c r="N18" s="1">
        <v>15370</v>
      </c>
      <c r="O18" s="1">
        <v>18176</v>
      </c>
      <c r="P18" s="1">
        <v>18855</v>
      </c>
      <c r="Q18" s="1">
        <v>14070</v>
      </c>
      <c r="R18" s="1">
        <v>18760</v>
      </c>
      <c r="S18" s="1">
        <v>89008</v>
      </c>
      <c r="T18" s="1">
        <v>79431</v>
      </c>
      <c r="U18" s="1">
        <v>90260</v>
      </c>
      <c r="V18" s="1">
        <v>97220</v>
      </c>
      <c r="W18" s="1">
        <v>68869</v>
      </c>
      <c r="X18" s="1">
        <v>91825.333333333343</v>
      </c>
      <c r="Y18" s="18">
        <f t="shared" si="7"/>
        <v>5.6152924105734652</v>
      </c>
      <c r="Z18" s="18">
        <f t="shared" si="8"/>
        <v>5.1679245283018869</v>
      </c>
      <c r="AA18" s="18">
        <f t="shared" si="9"/>
        <v>4.965889084507042</v>
      </c>
      <c r="AB18" s="18">
        <f t="shared" si="10"/>
        <v>5.1561919915141869</v>
      </c>
      <c r="AC18" s="18">
        <f t="shared" si="11"/>
        <v>4.894740582800285</v>
      </c>
      <c r="AD18" s="18">
        <f t="shared" si="12"/>
        <v>106.02501488981537</v>
      </c>
      <c r="AE18" s="18">
        <f t="shared" si="13"/>
        <v>94.617033948779039</v>
      </c>
      <c r="AF18" s="18">
        <f t="shared" si="14"/>
        <v>107.51637879690293</v>
      </c>
      <c r="AG18" s="18">
        <f t="shared" si="15"/>
        <v>115.80702799285289</v>
      </c>
      <c r="AH18" s="18">
        <f t="shared" si="16"/>
        <v>109.38098074250546</v>
      </c>
      <c r="AI18" s="1">
        <v>8366</v>
      </c>
      <c r="AJ18" s="1">
        <v>9328</v>
      </c>
      <c r="AK18" s="1">
        <v>10054</v>
      </c>
      <c r="AL18" s="1">
        <v>9996</v>
      </c>
      <c r="AM18" s="1">
        <v>7557</v>
      </c>
      <c r="AN18" s="1">
        <v>10076</v>
      </c>
      <c r="AO18" s="1">
        <v>8366</v>
      </c>
      <c r="AP18" s="1">
        <v>9328</v>
      </c>
      <c r="AQ18" s="1">
        <v>10054</v>
      </c>
      <c r="AR18" s="1">
        <v>9996</v>
      </c>
      <c r="AS18" s="1">
        <v>7557</v>
      </c>
      <c r="AT18" s="1">
        <v>10076</v>
      </c>
      <c r="AU18" s="1">
        <f t="shared" si="17"/>
        <v>1152</v>
      </c>
      <c r="AV18" s="1">
        <f t="shared" si="18"/>
        <v>1202</v>
      </c>
      <c r="AW18" s="1">
        <f t="shared" si="19"/>
        <v>1354</v>
      </c>
      <c r="AX18" s="1">
        <f t="shared" si="20"/>
        <v>1561</v>
      </c>
      <c r="AY18" s="1">
        <f t="shared" si="21"/>
        <v>1644</v>
      </c>
      <c r="AZ18" s="2">
        <v>0.13770021515658618</v>
      </c>
      <c r="BA18" s="2">
        <v>0.12885934819897085</v>
      </c>
      <c r="BB18" s="2">
        <v>0.13467276705788742</v>
      </c>
      <c r="BC18" s="2">
        <v>0.1561624649859944</v>
      </c>
      <c r="BD18" s="2">
        <v>0.1631599841206828</v>
      </c>
      <c r="BE18">
        <v>77</v>
      </c>
      <c r="BF18">
        <v>65</v>
      </c>
      <c r="BG18">
        <v>104</v>
      </c>
      <c r="BH18">
        <v>76</v>
      </c>
      <c r="BI18">
        <v>41</v>
      </c>
      <c r="BJ18" s="9">
        <v>54.666666666666664</v>
      </c>
      <c r="BK18" s="1">
        <v>8289</v>
      </c>
      <c r="BL18" s="1">
        <v>9263</v>
      </c>
      <c r="BM18" s="1">
        <v>10022</v>
      </c>
      <c r="BN18" s="1">
        <v>9989</v>
      </c>
      <c r="BO18" s="1">
        <v>7574</v>
      </c>
      <c r="BP18" s="1">
        <v>10098.666666666666</v>
      </c>
      <c r="BQ18">
        <v>122</v>
      </c>
      <c r="BR18">
        <v>87</v>
      </c>
      <c r="BS18">
        <v>153</v>
      </c>
      <c r="BT18">
        <v>160</v>
      </c>
      <c r="BU18">
        <v>137</v>
      </c>
      <c r="BV18" s="9">
        <v>182.66666666666666</v>
      </c>
      <c r="BW18">
        <v>8</v>
      </c>
      <c r="BX18">
        <v>9</v>
      </c>
      <c r="BY18">
        <v>28</v>
      </c>
      <c r="BZ18">
        <v>23</v>
      </c>
      <c r="CA18">
        <v>18</v>
      </c>
      <c r="CB18" s="9">
        <v>24</v>
      </c>
      <c r="CC18" s="2">
        <f t="shared" si="22"/>
        <v>0.96513451562311492</v>
      </c>
      <c r="CD18" s="2">
        <f t="shared" si="22"/>
        <v>0.97160747058188501</v>
      </c>
      <c r="CE18" s="2">
        <f t="shared" si="22"/>
        <v>2.7938535222510477</v>
      </c>
      <c r="CF18" s="2">
        <f t="shared" si="22"/>
        <v>2.3025327860646714</v>
      </c>
      <c r="CG18" s="2">
        <f t="shared" si="22"/>
        <v>2.3765513599155002</v>
      </c>
      <c r="CH18">
        <v>0</v>
      </c>
      <c r="CI18">
        <v>0</v>
      </c>
      <c r="CJ18">
        <v>0</v>
      </c>
      <c r="CK18">
        <v>0</v>
      </c>
      <c r="CL18">
        <v>0</v>
      </c>
      <c r="CM18" s="9">
        <v>0</v>
      </c>
      <c r="CN18" s="9">
        <v>0</v>
      </c>
      <c r="CO18" s="9">
        <v>1</v>
      </c>
      <c r="CP18" s="9">
        <v>1</v>
      </c>
      <c r="CQ18" s="9">
        <v>1</v>
      </c>
      <c r="CR18" s="9">
        <v>1</v>
      </c>
      <c r="CS18" s="9">
        <v>1.3333333333333333</v>
      </c>
      <c r="CT18" s="2">
        <f t="shared" si="1"/>
        <v>0</v>
      </c>
      <c r="CU18" s="2">
        <f t="shared" si="2"/>
        <v>10.795638562020944</v>
      </c>
      <c r="CV18" s="2">
        <f t="shared" si="3"/>
        <v>9.9780482937537425</v>
      </c>
      <c r="CW18" s="2">
        <f t="shared" si="4"/>
        <v>10.011012113324657</v>
      </c>
      <c r="CX18" s="2">
        <f t="shared" si="5"/>
        <v>13.203063110641668</v>
      </c>
      <c r="CY18" s="1">
        <v>9902.8799999999992</v>
      </c>
      <c r="CZ18" s="1">
        <f t="shared" si="6"/>
        <v>43.055999999999997</v>
      </c>
      <c r="DA18">
        <v>1986</v>
      </c>
      <c r="DB18">
        <v>2019</v>
      </c>
    </row>
    <row r="19" spans="1:108" x14ac:dyDescent="0.45">
      <c r="A19" t="s">
        <v>95</v>
      </c>
      <c r="B19" t="s">
        <v>253</v>
      </c>
      <c r="C19" s="1">
        <v>188277</v>
      </c>
      <c r="D19" s="17" t="s">
        <v>150</v>
      </c>
      <c r="E19">
        <v>40.930081999999999</v>
      </c>
      <c r="F19">
        <v>71.584688</v>
      </c>
      <c r="G19">
        <v>135</v>
      </c>
      <c r="H19">
        <v>135</v>
      </c>
      <c r="I19">
        <v>135</v>
      </c>
      <c r="J19">
        <v>135</v>
      </c>
      <c r="K19">
        <v>135</v>
      </c>
      <c r="M19" s="1">
        <v>7691</v>
      </c>
      <c r="N19" s="1">
        <v>7431</v>
      </c>
      <c r="O19" s="1">
        <v>7598</v>
      </c>
      <c r="P19" s="1">
        <v>8263</v>
      </c>
      <c r="Q19" s="1">
        <v>6504</v>
      </c>
      <c r="R19" s="1">
        <v>8672</v>
      </c>
      <c r="S19" s="1">
        <v>38827</v>
      </c>
      <c r="T19" s="1">
        <v>36942</v>
      </c>
      <c r="U19" s="1">
        <v>37244</v>
      </c>
      <c r="V19" s="1">
        <v>41024</v>
      </c>
      <c r="W19" s="1">
        <v>32420</v>
      </c>
      <c r="X19" s="1">
        <v>43226.666666666664</v>
      </c>
      <c r="Y19" s="18">
        <f t="shared" si="7"/>
        <v>5.0483682225978415</v>
      </c>
      <c r="Z19" s="18">
        <f t="shared" si="8"/>
        <v>4.9713362939039163</v>
      </c>
      <c r="AA19" s="18">
        <f t="shared" si="9"/>
        <v>4.9018162674387993</v>
      </c>
      <c r="AB19" s="18">
        <f t="shared" si="10"/>
        <v>4.9647827665496793</v>
      </c>
      <c r="AC19" s="18">
        <f t="shared" si="11"/>
        <v>4.9846248462484626</v>
      </c>
      <c r="AD19" s="18">
        <f t="shared" si="12"/>
        <v>78.796549974632171</v>
      </c>
      <c r="AE19" s="18">
        <f t="shared" si="13"/>
        <v>74.971080669710815</v>
      </c>
      <c r="AF19" s="18">
        <f t="shared" si="14"/>
        <v>75.583967529173009</v>
      </c>
      <c r="AG19" s="18">
        <f t="shared" si="15"/>
        <v>83.255200405885333</v>
      </c>
      <c r="AH19" s="18">
        <f t="shared" si="16"/>
        <v>87.725350921697952</v>
      </c>
      <c r="AI19" s="1">
        <v>3756</v>
      </c>
      <c r="AJ19" s="1">
        <v>4101</v>
      </c>
      <c r="AK19" s="1">
        <v>3936</v>
      </c>
      <c r="AL19" s="1">
        <v>4137</v>
      </c>
      <c r="AM19" s="1">
        <v>3281</v>
      </c>
      <c r="AN19" s="1">
        <v>4374.6666666666661</v>
      </c>
      <c r="AO19" s="1">
        <v>3756</v>
      </c>
      <c r="AP19" s="1">
        <v>4101</v>
      </c>
      <c r="AQ19" s="1">
        <v>3936</v>
      </c>
      <c r="AR19" s="1">
        <v>4137</v>
      </c>
      <c r="AS19" s="1">
        <v>3281</v>
      </c>
      <c r="AT19" s="1">
        <v>4374.6666666666661</v>
      </c>
      <c r="AU19" s="1">
        <f t="shared" si="17"/>
        <v>522</v>
      </c>
      <c r="AV19" s="1">
        <f t="shared" si="18"/>
        <v>640</v>
      </c>
      <c r="AW19" s="1">
        <f t="shared" si="19"/>
        <v>636</v>
      </c>
      <c r="AX19" s="1">
        <f t="shared" si="20"/>
        <v>572</v>
      </c>
      <c r="AY19" s="1">
        <f t="shared" si="21"/>
        <v>862.66666666666652</v>
      </c>
      <c r="AZ19" s="2">
        <v>0.1389776357827476</v>
      </c>
      <c r="BA19" s="2">
        <v>0.15605949768349184</v>
      </c>
      <c r="BB19" s="2">
        <v>0.16158536585365854</v>
      </c>
      <c r="BC19" s="2">
        <v>0.13826444283297076</v>
      </c>
      <c r="BD19" s="2">
        <v>0.19719597683633039</v>
      </c>
      <c r="BE19">
        <v>16</v>
      </c>
      <c r="BF19">
        <v>27</v>
      </c>
      <c r="BG19">
        <v>38</v>
      </c>
      <c r="BH19">
        <v>23</v>
      </c>
      <c r="BI19">
        <v>24</v>
      </c>
      <c r="BJ19" s="9">
        <v>32</v>
      </c>
      <c r="BK19" s="1">
        <v>3756</v>
      </c>
      <c r="BL19" s="1">
        <v>4100</v>
      </c>
      <c r="BM19" s="1">
        <v>3920</v>
      </c>
      <c r="BN19" s="1">
        <v>4145</v>
      </c>
      <c r="BO19" s="1">
        <v>3270</v>
      </c>
      <c r="BP19" s="1">
        <v>4360</v>
      </c>
      <c r="BQ19">
        <v>43</v>
      </c>
      <c r="BR19">
        <v>12</v>
      </c>
      <c r="BS19">
        <v>16</v>
      </c>
      <c r="BT19">
        <v>11</v>
      </c>
      <c r="BU19">
        <v>15</v>
      </c>
      <c r="BV19" s="9">
        <v>20</v>
      </c>
      <c r="BW19">
        <v>15</v>
      </c>
      <c r="BX19">
        <v>16</v>
      </c>
      <c r="BY19">
        <v>16</v>
      </c>
      <c r="BZ19">
        <v>11</v>
      </c>
      <c r="CA19">
        <v>9</v>
      </c>
      <c r="CB19" s="9">
        <v>12</v>
      </c>
      <c r="CC19" s="2">
        <f t="shared" si="22"/>
        <v>3.9936102236421722</v>
      </c>
      <c r="CD19" s="2">
        <f t="shared" si="22"/>
        <v>3.9024390243902438</v>
      </c>
      <c r="CE19" s="2">
        <f t="shared" si="22"/>
        <v>4.0816326530612246</v>
      </c>
      <c r="CF19" s="2">
        <f t="shared" si="22"/>
        <v>2.6537997587454769</v>
      </c>
      <c r="CG19" s="2">
        <f t="shared" si="22"/>
        <v>2.7522935779816518</v>
      </c>
      <c r="CH19">
        <v>0</v>
      </c>
      <c r="CI19">
        <v>0</v>
      </c>
      <c r="CJ19">
        <v>0</v>
      </c>
      <c r="CK19">
        <v>0</v>
      </c>
      <c r="CL19">
        <v>0</v>
      </c>
      <c r="CM19" s="9">
        <v>0</v>
      </c>
      <c r="CN19" s="9">
        <v>0</v>
      </c>
      <c r="CO19" s="9">
        <v>0</v>
      </c>
      <c r="CP19" s="9">
        <v>0</v>
      </c>
      <c r="CQ19" s="9">
        <v>0</v>
      </c>
      <c r="CR19" s="9">
        <v>0</v>
      </c>
      <c r="CS19" s="9">
        <v>0</v>
      </c>
      <c r="CT19" s="2">
        <f t="shared" si="1"/>
        <v>0</v>
      </c>
      <c r="CU19" s="2">
        <f t="shared" si="2"/>
        <v>0</v>
      </c>
      <c r="CV19" s="2">
        <f t="shared" si="3"/>
        <v>0</v>
      </c>
      <c r="CW19" s="2">
        <f t="shared" si="4"/>
        <v>0</v>
      </c>
      <c r="CX19" s="2">
        <f t="shared" si="5"/>
        <v>0</v>
      </c>
      <c r="CY19" s="7">
        <v>2323</v>
      </c>
      <c r="CZ19" s="7">
        <f t="shared" si="6"/>
        <v>17.207407407407409</v>
      </c>
      <c r="DA19">
        <v>1986</v>
      </c>
      <c r="DB19">
        <v>2017</v>
      </c>
    </row>
    <row r="20" spans="1:108" x14ac:dyDescent="0.45">
      <c r="A20" t="s">
        <v>95</v>
      </c>
      <c r="B20" t="s">
        <v>254</v>
      </c>
      <c r="C20" s="1">
        <v>134038</v>
      </c>
      <c r="D20" s="17" t="s">
        <v>150</v>
      </c>
      <c r="E20">
        <v>40.860317000000002</v>
      </c>
      <c r="F20">
        <v>71.454746999999998</v>
      </c>
      <c r="G20">
        <v>75</v>
      </c>
      <c r="H20">
        <v>75</v>
      </c>
      <c r="I20">
        <v>75</v>
      </c>
      <c r="J20">
        <v>75</v>
      </c>
      <c r="K20">
        <v>75</v>
      </c>
      <c r="M20" s="1">
        <v>5624</v>
      </c>
      <c r="N20" s="1">
        <v>5351</v>
      </c>
      <c r="O20" s="1">
        <v>5678</v>
      </c>
      <c r="P20" s="1">
        <v>5945</v>
      </c>
      <c r="Q20" s="1">
        <v>4877</v>
      </c>
      <c r="R20" s="1">
        <v>6502.666666666667</v>
      </c>
      <c r="S20" s="1">
        <v>33609</v>
      </c>
      <c r="T20" s="1">
        <v>29345</v>
      </c>
      <c r="U20" s="1">
        <v>29482</v>
      </c>
      <c r="V20" s="1">
        <v>31572</v>
      </c>
      <c r="W20" s="1">
        <v>24125</v>
      </c>
      <c r="X20" s="1">
        <v>32166.666666666668</v>
      </c>
      <c r="Y20" s="18">
        <f t="shared" si="7"/>
        <v>5.9759957325746802</v>
      </c>
      <c r="Z20" s="18">
        <f t="shared" si="8"/>
        <v>5.4840216781909925</v>
      </c>
      <c r="AA20" s="18">
        <f t="shared" si="9"/>
        <v>5.1923212398731948</v>
      </c>
      <c r="AB20" s="18">
        <f t="shared" si="10"/>
        <v>5.3106812447434821</v>
      </c>
      <c r="AC20" s="18">
        <f t="shared" si="11"/>
        <v>4.9466885380356773</v>
      </c>
      <c r="AD20" s="18">
        <f t="shared" si="12"/>
        <v>122.77260273972604</v>
      </c>
      <c r="AE20" s="18">
        <f t="shared" si="13"/>
        <v>107.19634703196348</v>
      </c>
      <c r="AF20" s="18">
        <f t="shared" si="14"/>
        <v>107.69680365296803</v>
      </c>
      <c r="AG20" s="18">
        <f t="shared" si="15"/>
        <v>115.33150684931506</v>
      </c>
      <c r="AH20" s="18">
        <f t="shared" si="16"/>
        <v>117.50380517503804</v>
      </c>
      <c r="AI20" s="1">
        <v>2945</v>
      </c>
      <c r="AJ20" s="1">
        <v>3275</v>
      </c>
      <c r="AK20" s="1">
        <v>3432</v>
      </c>
      <c r="AL20" s="1">
        <v>3357</v>
      </c>
      <c r="AM20" s="1">
        <v>2574</v>
      </c>
      <c r="AN20" s="1">
        <v>3432</v>
      </c>
      <c r="AO20" s="1">
        <v>2945</v>
      </c>
      <c r="AP20" s="1">
        <v>3275</v>
      </c>
      <c r="AQ20" s="1">
        <v>3432</v>
      </c>
      <c r="AR20" s="1">
        <v>3357</v>
      </c>
      <c r="AS20" s="1">
        <v>2574</v>
      </c>
      <c r="AT20" s="1">
        <v>3432</v>
      </c>
      <c r="AU20" s="1">
        <f t="shared" si="17"/>
        <v>209</v>
      </c>
      <c r="AV20" s="1">
        <f t="shared" si="18"/>
        <v>350</v>
      </c>
      <c r="AW20" s="1">
        <f t="shared" si="19"/>
        <v>307</v>
      </c>
      <c r="AX20" s="1">
        <f t="shared" si="20"/>
        <v>337</v>
      </c>
      <c r="AY20" s="1">
        <f t="shared" si="21"/>
        <v>492</v>
      </c>
      <c r="AZ20" s="2">
        <v>7.0967741935483872E-2</v>
      </c>
      <c r="BA20" s="2">
        <v>0.10687022900763359</v>
      </c>
      <c r="BB20" s="2">
        <v>8.9452214452214449E-2</v>
      </c>
      <c r="BC20" s="2">
        <v>0.10038725052129878</v>
      </c>
      <c r="BD20" s="2">
        <v>0.14335664335664336</v>
      </c>
      <c r="BE20">
        <v>9</v>
      </c>
      <c r="BF20">
        <v>15</v>
      </c>
      <c r="BG20">
        <v>11</v>
      </c>
      <c r="BH20">
        <v>13</v>
      </c>
      <c r="BI20">
        <v>11</v>
      </c>
      <c r="BJ20" s="9">
        <v>14.666666666666668</v>
      </c>
      <c r="BK20" s="1">
        <v>2958</v>
      </c>
      <c r="BL20" s="1">
        <v>3260</v>
      </c>
      <c r="BM20" s="1">
        <v>3421</v>
      </c>
      <c r="BN20" s="1">
        <v>3344</v>
      </c>
      <c r="BO20" s="1">
        <v>2563</v>
      </c>
      <c r="BP20" s="1">
        <v>3417.333333333333</v>
      </c>
      <c r="BQ20">
        <v>18</v>
      </c>
      <c r="BR20">
        <v>15</v>
      </c>
      <c r="BS20">
        <v>25</v>
      </c>
      <c r="BT20">
        <v>25</v>
      </c>
      <c r="BU20">
        <v>11</v>
      </c>
      <c r="BV20" s="9">
        <v>14.666666666666668</v>
      </c>
      <c r="BW20">
        <v>1</v>
      </c>
      <c r="BX20">
        <v>0</v>
      </c>
      <c r="BY20">
        <v>10</v>
      </c>
      <c r="BZ20">
        <v>5</v>
      </c>
      <c r="CA20">
        <v>1</v>
      </c>
      <c r="CB20" s="9">
        <v>1.3333333333333333</v>
      </c>
      <c r="CC20" s="2">
        <f t="shared" si="22"/>
        <v>0.33806626098715348</v>
      </c>
      <c r="CD20" s="2">
        <f t="shared" si="22"/>
        <v>0</v>
      </c>
      <c r="CE20" s="2">
        <f t="shared" si="22"/>
        <v>2.9231218941829877</v>
      </c>
      <c r="CF20" s="2">
        <f t="shared" si="22"/>
        <v>1.4952153110047848</v>
      </c>
      <c r="CG20" s="2">
        <f t="shared" si="22"/>
        <v>0.39016777214202109</v>
      </c>
      <c r="CH20">
        <v>13</v>
      </c>
      <c r="CI20">
        <v>39</v>
      </c>
      <c r="CJ20">
        <v>105</v>
      </c>
      <c r="CK20">
        <v>102</v>
      </c>
      <c r="CL20">
        <v>47</v>
      </c>
      <c r="CM20" s="9">
        <v>62.666666666666671</v>
      </c>
      <c r="CN20" s="9">
        <v>0</v>
      </c>
      <c r="CO20" s="9">
        <v>0</v>
      </c>
      <c r="CP20" s="9">
        <v>0</v>
      </c>
      <c r="CQ20" s="9">
        <v>0</v>
      </c>
      <c r="CR20" s="9">
        <v>0</v>
      </c>
      <c r="CS20" s="9">
        <v>0</v>
      </c>
      <c r="CT20" s="2">
        <f t="shared" si="1"/>
        <v>0</v>
      </c>
      <c r="CU20" s="2">
        <f t="shared" si="2"/>
        <v>0</v>
      </c>
      <c r="CV20" s="2">
        <f t="shared" si="3"/>
        <v>0</v>
      </c>
      <c r="CW20" s="2">
        <f t="shared" si="4"/>
        <v>0</v>
      </c>
      <c r="CX20" s="2">
        <f t="shared" si="5"/>
        <v>0</v>
      </c>
      <c r="CY20" s="7">
        <v>1347</v>
      </c>
      <c r="CZ20" s="7">
        <f t="shared" si="6"/>
        <v>17.96</v>
      </c>
      <c r="DA20">
        <v>1990</v>
      </c>
      <c r="DB20">
        <v>2014</v>
      </c>
    </row>
    <row r="21" spans="1:108" x14ac:dyDescent="0.45">
      <c r="A21" t="s">
        <v>95</v>
      </c>
      <c r="B21" t="s">
        <v>255</v>
      </c>
      <c r="C21" s="1">
        <v>205844</v>
      </c>
      <c r="D21" s="17" t="s">
        <v>153</v>
      </c>
      <c r="E21">
        <v>40.998645000000003</v>
      </c>
      <c r="F21">
        <v>71.591399999999993</v>
      </c>
      <c r="G21">
        <v>95</v>
      </c>
      <c r="H21">
        <v>95</v>
      </c>
      <c r="I21">
        <v>95</v>
      </c>
      <c r="J21">
        <v>95</v>
      </c>
      <c r="K21">
        <v>95</v>
      </c>
      <c r="M21" s="1">
        <v>8783</v>
      </c>
      <c r="N21" s="1">
        <v>3746</v>
      </c>
      <c r="O21" s="1">
        <v>8314</v>
      </c>
      <c r="P21" s="1">
        <v>8075</v>
      </c>
      <c r="Q21" s="1">
        <v>6158</v>
      </c>
      <c r="R21" s="1">
        <v>8210.6666666666661</v>
      </c>
      <c r="S21" s="1">
        <v>48392</v>
      </c>
      <c r="T21" s="1">
        <v>40763</v>
      </c>
      <c r="U21" s="1">
        <v>43224</v>
      </c>
      <c r="V21" s="1">
        <v>45220</v>
      </c>
      <c r="W21" s="1">
        <v>33750</v>
      </c>
      <c r="X21" s="1">
        <v>45000</v>
      </c>
      <c r="Y21" s="18">
        <f t="shared" si="7"/>
        <v>5.5097347147899347</v>
      </c>
      <c r="Z21" s="18">
        <f t="shared" si="8"/>
        <v>10.881740523224773</v>
      </c>
      <c r="AA21" s="18">
        <f t="shared" si="9"/>
        <v>5.1989415443829685</v>
      </c>
      <c r="AB21" s="18">
        <f t="shared" si="10"/>
        <v>5.6</v>
      </c>
      <c r="AC21" s="18">
        <f t="shared" si="11"/>
        <v>5.480675544007795</v>
      </c>
      <c r="AD21" s="39">
        <f t="shared" si="12"/>
        <v>139.55875991348233</v>
      </c>
      <c r="AE21" s="18">
        <f t="shared" si="13"/>
        <v>117.55731795241529</v>
      </c>
      <c r="AF21" s="18">
        <f t="shared" si="14"/>
        <v>124.65465032444123</v>
      </c>
      <c r="AG21" s="39">
        <f t="shared" si="15"/>
        <v>130.41095890410958</v>
      </c>
      <c r="AH21" s="39">
        <f t="shared" si="16"/>
        <v>129.77649603460705</v>
      </c>
      <c r="AI21" s="1">
        <v>5017</v>
      </c>
      <c r="AJ21" s="1">
        <v>1910</v>
      </c>
      <c r="AK21" s="1">
        <v>4589</v>
      </c>
      <c r="AL21" s="1">
        <v>4113</v>
      </c>
      <c r="AM21" s="1">
        <v>3181</v>
      </c>
      <c r="AN21" s="1">
        <v>4241.3333333333339</v>
      </c>
      <c r="AO21" s="1">
        <v>5017</v>
      </c>
      <c r="AP21" s="1">
        <v>1910</v>
      </c>
      <c r="AQ21" s="1">
        <v>4589</v>
      </c>
      <c r="AR21" s="1">
        <v>4113</v>
      </c>
      <c r="AS21" s="1">
        <v>3181</v>
      </c>
      <c r="AT21" s="1">
        <v>4241.3333333333339</v>
      </c>
      <c r="AU21" s="1">
        <f t="shared" si="17"/>
        <v>931</v>
      </c>
      <c r="AV21" s="1">
        <f t="shared" si="18"/>
        <v>376</v>
      </c>
      <c r="AW21" s="1">
        <f t="shared" si="19"/>
        <v>997</v>
      </c>
      <c r="AX21" s="1">
        <f t="shared" si="20"/>
        <v>1026</v>
      </c>
      <c r="AY21" s="1">
        <f t="shared" si="21"/>
        <v>1246.666666666667</v>
      </c>
      <c r="AZ21" s="2">
        <v>0.18556906517839347</v>
      </c>
      <c r="BA21" s="2">
        <v>0.19685863874345549</v>
      </c>
      <c r="BB21" s="2">
        <v>0.21725866201786881</v>
      </c>
      <c r="BC21" s="2">
        <v>0.24945295404814005</v>
      </c>
      <c r="BD21" s="2">
        <v>0.29393272555800065</v>
      </c>
      <c r="BE21">
        <v>53</v>
      </c>
      <c r="BF21">
        <v>29</v>
      </c>
      <c r="BG21">
        <v>35</v>
      </c>
      <c r="BH21">
        <v>29</v>
      </c>
      <c r="BI21">
        <v>25</v>
      </c>
      <c r="BJ21" s="9">
        <v>33.333333333333329</v>
      </c>
      <c r="BK21" s="1">
        <v>5049</v>
      </c>
      <c r="BL21" s="1">
        <v>1936</v>
      </c>
      <c r="BM21" s="1">
        <v>4608</v>
      </c>
      <c r="BN21" s="1">
        <v>4129</v>
      </c>
      <c r="BO21" s="1">
        <v>3193</v>
      </c>
      <c r="BP21" s="1">
        <v>4257.333333333333</v>
      </c>
      <c r="BQ21">
        <v>135</v>
      </c>
      <c r="BR21">
        <v>51</v>
      </c>
      <c r="BS21">
        <v>56</v>
      </c>
      <c r="BT21">
        <v>58</v>
      </c>
      <c r="BU21">
        <v>45</v>
      </c>
      <c r="BV21" s="9">
        <v>60</v>
      </c>
      <c r="BW21">
        <v>36</v>
      </c>
      <c r="BX21">
        <v>15</v>
      </c>
      <c r="BY21">
        <v>37</v>
      </c>
      <c r="BZ21">
        <v>30</v>
      </c>
      <c r="CA21">
        <v>12</v>
      </c>
      <c r="CB21" s="9">
        <v>16</v>
      </c>
      <c r="CC21" s="2">
        <f t="shared" si="22"/>
        <v>7.1301247771836005</v>
      </c>
      <c r="CD21" s="2">
        <f t="shared" si="22"/>
        <v>7.7479338842975212</v>
      </c>
      <c r="CE21" s="2">
        <f t="shared" si="22"/>
        <v>8.0295138888888875</v>
      </c>
      <c r="CF21" s="2">
        <f t="shared" si="22"/>
        <v>7.2656817631387751</v>
      </c>
      <c r="CG21" s="2">
        <f t="shared" si="22"/>
        <v>3.7582211086752273</v>
      </c>
      <c r="CH21">
        <v>142</v>
      </c>
      <c r="CI21">
        <v>62</v>
      </c>
      <c r="CJ21">
        <v>69</v>
      </c>
      <c r="CK21">
        <v>70</v>
      </c>
      <c r="CL21">
        <v>49</v>
      </c>
      <c r="CM21" s="9">
        <v>65.333333333333343</v>
      </c>
      <c r="CN21" s="9">
        <v>1</v>
      </c>
      <c r="CO21" s="45">
        <v>8</v>
      </c>
      <c r="CP21" s="9">
        <v>2</v>
      </c>
      <c r="CQ21" s="9">
        <v>2</v>
      </c>
      <c r="CR21" s="9">
        <v>0</v>
      </c>
      <c r="CS21" s="9">
        <v>0</v>
      </c>
      <c r="CT21" s="2">
        <f t="shared" si="1"/>
        <v>19.805902158843335</v>
      </c>
      <c r="CU21" s="46">
        <f t="shared" si="2"/>
        <v>413.22314049586777</v>
      </c>
      <c r="CV21" s="47">
        <f t="shared" si="3"/>
        <v>43.402777777777779</v>
      </c>
      <c r="CW21" s="47">
        <f t="shared" si="4"/>
        <v>48.437878420925159</v>
      </c>
      <c r="CX21" s="2">
        <f t="shared" si="5"/>
        <v>0</v>
      </c>
      <c r="CY21" s="1">
        <v>6705</v>
      </c>
      <c r="CZ21" s="56">
        <f t="shared" si="6"/>
        <v>70.578947368421055</v>
      </c>
      <c r="DA21">
        <v>1965</v>
      </c>
      <c r="DB21">
        <v>2016</v>
      </c>
    </row>
    <row r="22" spans="1:108" x14ac:dyDescent="0.45">
      <c r="A22" t="s">
        <v>95</v>
      </c>
      <c r="B22" t="s">
        <v>256</v>
      </c>
      <c r="C22" s="1">
        <v>179592</v>
      </c>
      <c r="D22" s="17" t="s">
        <v>150</v>
      </c>
      <c r="E22">
        <v>41.110945999999998</v>
      </c>
      <c r="F22">
        <v>72.068019000000007</v>
      </c>
      <c r="G22">
        <v>160</v>
      </c>
      <c r="H22">
        <v>160</v>
      </c>
      <c r="I22">
        <v>160</v>
      </c>
      <c r="J22">
        <v>160</v>
      </c>
      <c r="K22">
        <v>145</v>
      </c>
      <c r="M22" s="1">
        <v>7350</v>
      </c>
      <c r="N22" s="1">
        <v>8284</v>
      </c>
      <c r="O22" s="1">
        <v>8350</v>
      </c>
      <c r="P22" s="1">
        <v>7966</v>
      </c>
      <c r="Q22" s="1">
        <v>6507</v>
      </c>
      <c r="R22" s="1">
        <v>8676</v>
      </c>
      <c r="S22" s="1">
        <v>29835</v>
      </c>
      <c r="T22" s="1">
        <v>30511</v>
      </c>
      <c r="U22" s="1">
        <v>33658</v>
      </c>
      <c r="V22" s="1">
        <v>34411</v>
      </c>
      <c r="W22" s="1">
        <v>26469</v>
      </c>
      <c r="X22" s="1">
        <v>35292</v>
      </c>
      <c r="Y22" s="18">
        <f t="shared" si="7"/>
        <v>4.0591836734693878</v>
      </c>
      <c r="Z22" s="18">
        <f t="shared" si="8"/>
        <v>3.6831240946402706</v>
      </c>
      <c r="AA22" s="18">
        <f t="shared" si="9"/>
        <v>4.0308982035928143</v>
      </c>
      <c r="AB22" s="18">
        <f t="shared" si="10"/>
        <v>4.3197338689430076</v>
      </c>
      <c r="AC22" s="18">
        <f t="shared" si="11"/>
        <v>4.0677731673582294</v>
      </c>
      <c r="AD22" s="18">
        <f t="shared" si="12"/>
        <v>56.372224846480869</v>
      </c>
      <c r="AE22" s="18">
        <f t="shared" si="13"/>
        <v>57.649504015115724</v>
      </c>
      <c r="AF22" s="18">
        <f t="shared" si="14"/>
        <v>63.595654227680676</v>
      </c>
      <c r="AG22" s="18">
        <f t="shared" si="15"/>
        <v>65.018422295701455</v>
      </c>
      <c r="AH22" s="18">
        <f t="shared" si="16"/>
        <v>66.683042040623519</v>
      </c>
      <c r="AI22" s="1">
        <v>2330</v>
      </c>
      <c r="AJ22" s="1">
        <v>3079</v>
      </c>
      <c r="AK22" s="1">
        <v>3284</v>
      </c>
      <c r="AL22" s="1">
        <v>3191</v>
      </c>
      <c r="AM22" s="1">
        <v>2533</v>
      </c>
      <c r="AN22" s="1">
        <v>3377.3333333333335</v>
      </c>
      <c r="AO22" s="1">
        <v>2330</v>
      </c>
      <c r="AP22" s="1">
        <v>3079</v>
      </c>
      <c r="AQ22" s="1">
        <v>3284</v>
      </c>
      <c r="AR22" s="1">
        <v>3191</v>
      </c>
      <c r="AS22" s="1">
        <v>2533</v>
      </c>
      <c r="AT22" s="1">
        <v>3377.3333333333335</v>
      </c>
      <c r="AU22" s="1">
        <f t="shared" si="17"/>
        <v>527</v>
      </c>
      <c r="AV22" s="1">
        <f t="shared" si="18"/>
        <v>623</v>
      </c>
      <c r="AW22" s="1">
        <f t="shared" si="19"/>
        <v>688</v>
      </c>
      <c r="AX22" s="1">
        <f t="shared" si="20"/>
        <v>719</v>
      </c>
      <c r="AY22" s="1">
        <f t="shared" si="21"/>
        <v>836</v>
      </c>
      <c r="AZ22" s="2">
        <v>0.22618025751072962</v>
      </c>
      <c r="BA22" s="2">
        <v>0.20233842156544332</v>
      </c>
      <c r="BB22" s="2">
        <v>0.20950060901339829</v>
      </c>
      <c r="BC22" s="2">
        <v>0.22532121591977436</v>
      </c>
      <c r="BD22" s="2">
        <v>0.24753257007500987</v>
      </c>
      <c r="BE22">
        <v>12</v>
      </c>
      <c r="BF22">
        <v>10</v>
      </c>
      <c r="BG22">
        <v>14</v>
      </c>
      <c r="BH22">
        <v>16</v>
      </c>
      <c r="BI22">
        <v>11</v>
      </c>
      <c r="BJ22" s="9">
        <v>14.666666666666668</v>
      </c>
      <c r="BK22" s="1">
        <v>2340</v>
      </c>
      <c r="BL22" s="1">
        <v>3100</v>
      </c>
      <c r="BM22" s="1">
        <v>3294</v>
      </c>
      <c r="BN22" s="1">
        <v>3263</v>
      </c>
      <c r="BO22" s="1">
        <v>2542</v>
      </c>
      <c r="BP22" s="1">
        <v>3389.3333333333335</v>
      </c>
      <c r="BQ22">
        <v>11</v>
      </c>
      <c r="BR22">
        <v>3</v>
      </c>
      <c r="BS22">
        <v>4</v>
      </c>
      <c r="BT22">
        <v>7</v>
      </c>
      <c r="BU22">
        <v>11</v>
      </c>
      <c r="BV22" s="9">
        <v>14.666666666666668</v>
      </c>
      <c r="BW22">
        <v>4</v>
      </c>
      <c r="BX22">
        <v>9</v>
      </c>
      <c r="BY22">
        <v>10</v>
      </c>
      <c r="BZ22">
        <v>8</v>
      </c>
      <c r="CA22">
        <v>10</v>
      </c>
      <c r="CB22" s="9">
        <v>13.333333333333334</v>
      </c>
      <c r="CC22" s="2">
        <f t="shared" si="22"/>
        <v>1.7094017094017093</v>
      </c>
      <c r="CD22" s="2">
        <f t="shared" si="22"/>
        <v>2.903225806451613</v>
      </c>
      <c r="CE22" s="2">
        <f t="shared" si="22"/>
        <v>3.0358227079538556</v>
      </c>
      <c r="CF22" s="2">
        <f t="shared" si="22"/>
        <v>2.4517315353968741</v>
      </c>
      <c r="CG22" s="2">
        <f t="shared" si="22"/>
        <v>3.9339103068450041</v>
      </c>
      <c r="CH22">
        <v>26</v>
      </c>
      <c r="CI22">
        <v>25</v>
      </c>
      <c r="CJ22">
        <v>21</v>
      </c>
      <c r="CK22">
        <v>36</v>
      </c>
      <c r="CL22">
        <v>40</v>
      </c>
      <c r="CM22" s="9">
        <v>53.333333333333336</v>
      </c>
      <c r="CN22" s="9">
        <v>0</v>
      </c>
      <c r="CO22" s="9">
        <v>1</v>
      </c>
      <c r="CP22" s="9">
        <v>1</v>
      </c>
      <c r="CQ22" s="9">
        <v>0</v>
      </c>
      <c r="CR22" s="9">
        <v>0</v>
      </c>
      <c r="CS22" s="9">
        <v>0</v>
      </c>
      <c r="CT22" s="2">
        <f t="shared" si="1"/>
        <v>0</v>
      </c>
      <c r="CU22" s="2">
        <f t="shared" si="2"/>
        <v>32.258064516129032</v>
      </c>
      <c r="CV22" s="2">
        <f t="shared" si="3"/>
        <v>30.358227079538558</v>
      </c>
      <c r="CW22" s="2">
        <f t="shared" si="4"/>
        <v>0</v>
      </c>
      <c r="CX22" s="2">
        <f t="shared" si="5"/>
        <v>0</v>
      </c>
      <c r="CY22" s="1">
        <v>2590</v>
      </c>
      <c r="CZ22" s="1">
        <f t="shared" si="6"/>
        <v>17.862068965517242</v>
      </c>
      <c r="DA22">
        <v>1971</v>
      </c>
      <c r="DB22">
        <v>2019</v>
      </c>
    </row>
    <row r="23" spans="1:108" x14ac:dyDescent="0.45">
      <c r="A23" t="s">
        <v>95</v>
      </c>
      <c r="B23" t="s">
        <v>296</v>
      </c>
      <c r="C23" s="1">
        <v>239502</v>
      </c>
      <c r="D23" s="17" t="s">
        <v>150</v>
      </c>
      <c r="E23">
        <v>41.000177000000001</v>
      </c>
      <c r="F23">
        <v>71.503203999999997</v>
      </c>
      <c r="G23">
        <v>110</v>
      </c>
      <c r="H23">
        <v>110</v>
      </c>
      <c r="I23">
        <v>110</v>
      </c>
      <c r="J23">
        <v>110</v>
      </c>
      <c r="K23">
        <v>110</v>
      </c>
      <c r="M23" s="1">
        <v>9074</v>
      </c>
      <c r="N23" s="1">
        <v>8299</v>
      </c>
      <c r="O23" s="1">
        <v>9717</v>
      </c>
      <c r="P23" s="1">
        <v>9966</v>
      </c>
      <c r="Q23" s="1">
        <v>7550</v>
      </c>
      <c r="R23" s="1">
        <v>10066.666666666668</v>
      </c>
      <c r="S23" s="1">
        <v>42215</v>
      </c>
      <c r="T23" s="1">
        <v>37441</v>
      </c>
      <c r="U23" s="1">
        <v>43847</v>
      </c>
      <c r="V23" s="1">
        <v>43144</v>
      </c>
      <c r="W23" s="1">
        <v>32221</v>
      </c>
      <c r="X23" s="1">
        <v>42961.333333333336</v>
      </c>
      <c r="Y23" s="18">
        <f t="shared" si="7"/>
        <v>4.6523032841084415</v>
      </c>
      <c r="Z23" s="18">
        <f t="shared" si="8"/>
        <v>4.5115074105313893</v>
      </c>
      <c r="AA23" s="18">
        <f t="shared" si="9"/>
        <v>4.5124009467942781</v>
      </c>
      <c r="AB23" s="18">
        <f t="shared" si="10"/>
        <v>4.3291190046156931</v>
      </c>
      <c r="AC23" s="18">
        <f t="shared" si="11"/>
        <v>4.2676821192052978</v>
      </c>
      <c r="AD23" s="18">
        <f t="shared" si="12"/>
        <v>105.14321295143212</v>
      </c>
      <c r="AE23" s="18">
        <f t="shared" si="13"/>
        <v>93.25280199252802</v>
      </c>
      <c r="AF23" s="18">
        <f t="shared" si="14"/>
        <v>109.20797011207969</v>
      </c>
      <c r="AG23" s="18">
        <f t="shared" si="15"/>
        <v>107.45703611457036</v>
      </c>
      <c r="AH23" s="18">
        <f t="shared" si="16"/>
        <v>107.00207555002078</v>
      </c>
      <c r="AI23" s="1">
        <v>5623</v>
      </c>
      <c r="AJ23" s="1">
        <v>5696</v>
      </c>
      <c r="AK23" s="1">
        <v>6144</v>
      </c>
      <c r="AL23" s="1">
        <v>6388</v>
      </c>
      <c r="AM23" s="1">
        <v>4533</v>
      </c>
      <c r="AN23" s="1">
        <v>6044</v>
      </c>
      <c r="AO23" s="1">
        <v>5623</v>
      </c>
      <c r="AP23" s="1">
        <v>5696</v>
      </c>
      <c r="AQ23" s="1">
        <v>6144</v>
      </c>
      <c r="AR23" s="1">
        <v>6388</v>
      </c>
      <c r="AS23" s="1">
        <v>4364</v>
      </c>
      <c r="AT23" s="1">
        <v>5818.666666666667</v>
      </c>
      <c r="AU23" s="1">
        <f t="shared" si="17"/>
        <v>876</v>
      </c>
      <c r="AV23" s="1">
        <f t="shared" si="18"/>
        <v>862</v>
      </c>
      <c r="AW23" s="1">
        <f t="shared" si="19"/>
        <v>925</v>
      </c>
      <c r="AX23" s="1">
        <f t="shared" si="20"/>
        <v>995</v>
      </c>
      <c r="AY23" s="1">
        <f t="shared" si="21"/>
        <v>549.83226397800183</v>
      </c>
      <c r="AZ23" s="2">
        <v>0.15578872487995732</v>
      </c>
      <c r="BA23" s="2">
        <v>0.15133426966292135</v>
      </c>
      <c r="BB23" s="2">
        <v>0.15055338541666666</v>
      </c>
      <c r="BC23" s="2">
        <v>0.15576080150281779</v>
      </c>
      <c r="BD23" s="2">
        <v>9.0971585701191571E-2</v>
      </c>
      <c r="BE23">
        <v>5</v>
      </c>
      <c r="BF23">
        <v>7</v>
      </c>
      <c r="BG23">
        <v>6</v>
      </c>
      <c r="BH23">
        <v>24</v>
      </c>
      <c r="BI23">
        <v>20</v>
      </c>
      <c r="BJ23" s="9">
        <v>26.666666666666668</v>
      </c>
      <c r="BK23" s="1">
        <v>5447</v>
      </c>
      <c r="BL23" s="1">
        <v>5742</v>
      </c>
      <c r="BM23" s="1">
        <v>6183</v>
      </c>
      <c r="BN23" s="1">
        <v>6407</v>
      </c>
      <c r="BO23" s="1">
        <v>4790</v>
      </c>
      <c r="BP23" s="1">
        <v>6386.6666666666661</v>
      </c>
      <c r="BQ23">
        <v>270</v>
      </c>
      <c r="BR23">
        <v>283</v>
      </c>
      <c r="BS23">
        <v>278</v>
      </c>
      <c r="BT23">
        <v>292</v>
      </c>
      <c r="BU23">
        <v>159</v>
      </c>
      <c r="BV23" s="9">
        <v>212</v>
      </c>
      <c r="BW23">
        <v>9</v>
      </c>
      <c r="BX23">
        <v>10</v>
      </c>
      <c r="BY23">
        <v>13</v>
      </c>
      <c r="BZ23">
        <v>24</v>
      </c>
      <c r="CA23">
        <v>19</v>
      </c>
      <c r="CB23" s="9">
        <v>25.333333333333336</v>
      </c>
      <c r="CC23" s="2">
        <f t="shared" si="22"/>
        <v>1.652285661832201</v>
      </c>
      <c r="CD23" s="2">
        <f t="shared" si="22"/>
        <v>1.7415534656913967</v>
      </c>
      <c r="CE23" s="2">
        <f t="shared" si="22"/>
        <v>2.1025392204431506</v>
      </c>
      <c r="CF23" s="2">
        <f t="shared" si="22"/>
        <v>3.7459029186826909</v>
      </c>
      <c r="CG23" s="2">
        <f t="shared" si="22"/>
        <v>3.9665970772442591</v>
      </c>
      <c r="CH23">
        <v>76</v>
      </c>
      <c r="CI23">
        <v>92</v>
      </c>
      <c r="CJ23">
        <v>86</v>
      </c>
      <c r="CK23">
        <v>112</v>
      </c>
      <c r="CL23">
        <v>84</v>
      </c>
      <c r="CM23" s="9">
        <v>112</v>
      </c>
      <c r="CN23" s="9">
        <v>0</v>
      </c>
      <c r="CO23" s="9">
        <v>0</v>
      </c>
      <c r="CP23" s="9">
        <v>0</v>
      </c>
      <c r="CQ23" s="9">
        <v>1</v>
      </c>
      <c r="CR23" s="9">
        <v>2</v>
      </c>
      <c r="CS23" s="9">
        <v>2.6666666666666665</v>
      </c>
      <c r="CT23" s="2">
        <f t="shared" si="1"/>
        <v>0</v>
      </c>
      <c r="CU23" s="2">
        <f t="shared" si="2"/>
        <v>0</v>
      </c>
      <c r="CV23" s="2">
        <f t="shared" si="3"/>
        <v>0</v>
      </c>
      <c r="CW23" s="2">
        <f t="shared" si="4"/>
        <v>15.607928827844546</v>
      </c>
      <c r="CX23" s="2">
        <f t="shared" si="5"/>
        <v>41.753653444676409</v>
      </c>
      <c r="CY23" s="7">
        <v>1750</v>
      </c>
      <c r="CZ23" s="7">
        <f t="shared" si="6"/>
        <v>15.909090909090908</v>
      </c>
      <c r="DA23">
        <v>1979</v>
      </c>
      <c r="DB23">
        <v>2022</v>
      </c>
    </row>
    <row r="24" spans="1:108" x14ac:dyDescent="0.45">
      <c r="A24" t="s">
        <v>95</v>
      </c>
      <c r="B24" t="s">
        <v>257</v>
      </c>
      <c r="C24" s="1">
        <v>173785</v>
      </c>
      <c r="D24" s="17" t="s">
        <v>150</v>
      </c>
      <c r="E24">
        <v>40.909345999999999</v>
      </c>
      <c r="F24">
        <v>72.121249000000006</v>
      </c>
      <c r="G24">
        <v>90</v>
      </c>
      <c r="H24">
        <v>90</v>
      </c>
      <c r="I24">
        <v>90</v>
      </c>
      <c r="J24">
        <v>90</v>
      </c>
      <c r="K24">
        <v>90</v>
      </c>
      <c r="M24" s="1">
        <v>5152</v>
      </c>
      <c r="N24" s="1">
        <v>4806</v>
      </c>
      <c r="O24" s="1">
        <v>4818</v>
      </c>
      <c r="P24" s="1">
        <v>5577</v>
      </c>
      <c r="Q24" s="1">
        <v>3977</v>
      </c>
      <c r="R24" s="1">
        <v>5302.666666666667</v>
      </c>
      <c r="S24" s="62">
        <v>5152</v>
      </c>
      <c r="T24" s="62">
        <v>4806</v>
      </c>
      <c r="U24" s="62">
        <v>5218</v>
      </c>
      <c r="V24" s="1">
        <v>18307</v>
      </c>
      <c r="W24" s="1">
        <v>3977</v>
      </c>
      <c r="X24" s="62">
        <v>5302.666666666667</v>
      </c>
      <c r="Y24" s="18">
        <f t="shared" si="7"/>
        <v>1</v>
      </c>
      <c r="Z24" s="18">
        <f t="shared" si="8"/>
        <v>1</v>
      </c>
      <c r="AA24" s="18">
        <f t="shared" si="9"/>
        <v>1.08302200083022</v>
      </c>
      <c r="AB24" s="18">
        <f t="shared" si="10"/>
        <v>3.2825892056661288</v>
      </c>
      <c r="AC24" s="18">
        <f t="shared" si="11"/>
        <v>1</v>
      </c>
      <c r="AD24" s="61">
        <f t="shared" si="12"/>
        <v>15.683409436834095</v>
      </c>
      <c r="AE24" s="61">
        <f t="shared" si="13"/>
        <v>14.63013698630137</v>
      </c>
      <c r="AF24" s="61">
        <f t="shared" si="14"/>
        <v>15.884322678843226</v>
      </c>
      <c r="AG24" s="41">
        <f t="shared" si="15"/>
        <v>55.729071537290721</v>
      </c>
      <c r="AH24" s="61">
        <f t="shared" si="16"/>
        <v>16.142059868087266</v>
      </c>
      <c r="AI24" s="1">
        <v>3185</v>
      </c>
      <c r="AJ24" s="1">
        <v>3520</v>
      </c>
      <c r="AK24" s="1">
        <v>3393</v>
      </c>
      <c r="AL24" s="1">
        <v>3356</v>
      </c>
      <c r="AM24" s="1">
        <v>2588</v>
      </c>
      <c r="AN24" s="1">
        <v>3450.6666666666665</v>
      </c>
      <c r="AO24" s="1">
        <v>3185</v>
      </c>
      <c r="AP24" s="1">
        <v>3520</v>
      </c>
      <c r="AQ24" s="1">
        <v>3393</v>
      </c>
      <c r="AR24" s="1">
        <v>3356</v>
      </c>
      <c r="AS24" s="1">
        <v>2588</v>
      </c>
      <c r="AT24" s="1">
        <v>3450.6666666666665</v>
      </c>
      <c r="AU24" s="1">
        <f t="shared" si="17"/>
        <v>699</v>
      </c>
      <c r="AV24" s="1">
        <f t="shared" si="18"/>
        <v>741</v>
      </c>
      <c r="AW24" s="1">
        <f t="shared" si="19"/>
        <v>943</v>
      </c>
      <c r="AX24" s="1">
        <f t="shared" si="20"/>
        <v>1003.0000000000001</v>
      </c>
      <c r="AY24" s="1">
        <f t="shared" si="21"/>
        <v>873.33333333333326</v>
      </c>
      <c r="AZ24" s="2">
        <v>0.21946624803767661</v>
      </c>
      <c r="BA24" s="2">
        <v>0.21051136363636364</v>
      </c>
      <c r="BB24" s="2">
        <v>0.27792513999410551</v>
      </c>
      <c r="BC24" s="2">
        <v>0.29886769964243148</v>
      </c>
      <c r="BD24" s="2">
        <v>0.25309119010819164</v>
      </c>
      <c r="BE24">
        <v>9</v>
      </c>
      <c r="BF24">
        <v>9</v>
      </c>
      <c r="BG24">
        <v>3</v>
      </c>
      <c r="BH24">
        <v>6</v>
      </c>
      <c r="BI24">
        <v>11</v>
      </c>
      <c r="BJ24" s="9">
        <v>14.666666666666668</v>
      </c>
      <c r="BK24" s="1">
        <v>3176</v>
      </c>
      <c r="BL24" s="1">
        <v>3511</v>
      </c>
      <c r="BM24" s="1">
        <v>3390</v>
      </c>
      <c r="BN24" s="1">
        <v>3350</v>
      </c>
      <c r="BO24" s="1">
        <v>2577</v>
      </c>
      <c r="BP24" s="1">
        <v>3436</v>
      </c>
      <c r="BQ24">
        <v>14</v>
      </c>
      <c r="BR24">
        <v>12</v>
      </c>
      <c r="BS24">
        <v>33</v>
      </c>
      <c r="BT24">
        <v>39</v>
      </c>
      <c r="BU24">
        <v>11</v>
      </c>
      <c r="BV24" s="9">
        <v>14.666666666666668</v>
      </c>
      <c r="BW24">
        <v>8</v>
      </c>
      <c r="BX24">
        <v>6</v>
      </c>
      <c r="BY24">
        <v>5</v>
      </c>
      <c r="BZ24">
        <v>7</v>
      </c>
      <c r="CA24">
        <v>4</v>
      </c>
      <c r="CB24" s="9">
        <v>5.333333333333333</v>
      </c>
      <c r="CC24" s="2">
        <f t="shared" si="22"/>
        <v>2.5188916876574305</v>
      </c>
      <c r="CD24" s="2">
        <f t="shared" si="22"/>
        <v>1.708914839077186</v>
      </c>
      <c r="CE24" s="2">
        <f t="shared" si="22"/>
        <v>1.4749262536873156</v>
      </c>
      <c r="CF24" s="2">
        <f t="shared" si="22"/>
        <v>2.08955223880597</v>
      </c>
      <c r="CG24" s="2">
        <f t="shared" si="22"/>
        <v>1.5521924718665114</v>
      </c>
      <c r="CH24">
        <v>11</v>
      </c>
      <c r="CI24">
        <v>3</v>
      </c>
      <c r="CJ24">
        <v>4</v>
      </c>
      <c r="CK24">
        <v>11</v>
      </c>
      <c r="CL24">
        <v>7</v>
      </c>
      <c r="CM24" s="9">
        <v>9.3333333333333339</v>
      </c>
      <c r="CN24" s="9">
        <v>0</v>
      </c>
      <c r="CO24" s="9">
        <v>0</v>
      </c>
      <c r="CP24" s="9">
        <v>0</v>
      </c>
      <c r="CQ24" s="9">
        <v>0</v>
      </c>
      <c r="CR24" s="9">
        <v>0</v>
      </c>
      <c r="CS24" s="9">
        <v>0</v>
      </c>
      <c r="CT24" s="2">
        <f t="shared" si="1"/>
        <v>0</v>
      </c>
      <c r="CU24" s="2">
        <f t="shared" si="2"/>
        <v>0</v>
      </c>
      <c r="CV24" s="2">
        <f t="shared" si="3"/>
        <v>0</v>
      </c>
      <c r="CW24" s="2">
        <f t="shared" si="4"/>
        <v>0</v>
      </c>
      <c r="CX24" s="2">
        <f t="shared" si="5"/>
        <v>0</v>
      </c>
      <c r="CY24" s="1">
        <v>1936</v>
      </c>
      <c r="CZ24" s="1">
        <f t="shared" si="6"/>
        <v>21.511111111111113</v>
      </c>
      <c r="DA24">
        <v>1984</v>
      </c>
      <c r="DB24">
        <v>2016</v>
      </c>
    </row>
    <row r="25" spans="1:108" x14ac:dyDescent="0.45">
      <c r="A25" t="s">
        <v>95</v>
      </c>
      <c r="B25" t="s">
        <v>258</v>
      </c>
      <c r="C25" s="1">
        <v>226280</v>
      </c>
      <c r="D25" s="17" t="s">
        <v>150</v>
      </c>
      <c r="E25">
        <v>40.882030999999998</v>
      </c>
      <c r="F25">
        <v>71.110287</v>
      </c>
      <c r="G25">
        <v>125</v>
      </c>
      <c r="H25">
        <v>145</v>
      </c>
      <c r="I25">
        <v>145</v>
      </c>
      <c r="J25">
        <v>145</v>
      </c>
      <c r="K25">
        <v>145</v>
      </c>
      <c r="M25" s="1">
        <v>10012</v>
      </c>
      <c r="N25" s="1">
        <v>9849</v>
      </c>
      <c r="O25" s="1">
        <v>10977</v>
      </c>
      <c r="P25" s="1">
        <v>11896</v>
      </c>
      <c r="Q25" s="1">
        <v>9041</v>
      </c>
      <c r="R25" s="1">
        <v>12054.666666666666</v>
      </c>
      <c r="S25" s="1">
        <v>46988</v>
      </c>
      <c r="T25" s="1">
        <v>42780</v>
      </c>
      <c r="U25" s="1">
        <v>45764</v>
      </c>
      <c r="V25" s="1">
        <v>53445</v>
      </c>
      <c r="W25" s="1">
        <v>42323</v>
      </c>
      <c r="X25" s="1">
        <v>56430.666666666672</v>
      </c>
      <c r="Y25" s="18">
        <f t="shared" si="7"/>
        <v>4.6931681981622058</v>
      </c>
      <c r="Z25" s="18">
        <f t="shared" si="8"/>
        <v>4.3435881815412731</v>
      </c>
      <c r="AA25" s="18">
        <f t="shared" si="9"/>
        <v>4.1690808053202151</v>
      </c>
      <c r="AB25" s="18">
        <f t="shared" si="10"/>
        <v>4.4926866173503699</v>
      </c>
      <c r="AC25" s="18">
        <f t="shared" si="11"/>
        <v>4.6812299524388905</v>
      </c>
      <c r="AD25" s="18">
        <f t="shared" si="12"/>
        <v>88.782239017477565</v>
      </c>
      <c r="AE25" s="18">
        <f t="shared" si="13"/>
        <v>80.831365139348136</v>
      </c>
      <c r="AF25" s="18">
        <f t="shared" si="14"/>
        <v>86.469532357109117</v>
      </c>
      <c r="AG25" s="18">
        <f t="shared" si="15"/>
        <v>100.98252243741143</v>
      </c>
      <c r="AH25" s="18">
        <f t="shared" si="16"/>
        <v>106.62383876554875</v>
      </c>
      <c r="AI25" s="1">
        <v>4414</v>
      </c>
      <c r="AJ25" s="1">
        <v>4541</v>
      </c>
      <c r="AK25" s="1">
        <v>5194</v>
      </c>
      <c r="AL25" s="1">
        <v>5337</v>
      </c>
      <c r="AM25" s="1">
        <v>4285</v>
      </c>
      <c r="AN25" s="1">
        <v>5713.333333333333</v>
      </c>
      <c r="AO25" s="1">
        <v>4414</v>
      </c>
      <c r="AP25" s="1">
        <v>4541</v>
      </c>
      <c r="AQ25" s="1">
        <v>5194</v>
      </c>
      <c r="AR25" s="1">
        <v>5337</v>
      </c>
      <c r="AS25" s="1">
        <v>4285</v>
      </c>
      <c r="AT25" s="1">
        <v>5713.333333333333</v>
      </c>
      <c r="AU25" s="1">
        <f t="shared" si="17"/>
        <v>600</v>
      </c>
      <c r="AV25" s="1">
        <f t="shared" si="18"/>
        <v>656.99999999999989</v>
      </c>
      <c r="AW25" s="1">
        <f t="shared" si="19"/>
        <v>690.00000000000011</v>
      </c>
      <c r="AX25" s="1">
        <f t="shared" si="20"/>
        <v>800</v>
      </c>
      <c r="AY25" s="1">
        <f t="shared" si="21"/>
        <v>967.99999999999989</v>
      </c>
      <c r="AZ25" s="2">
        <v>0.13593112822836428</v>
      </c>
      <c r="BA25" s="2">
        <v>0.14468178815238933</v>
      </c>
      <c r="BB25" s="2">
        <v>0.13284559106661534</v>
      </c>
      <c r="BC25" s="2">
        <v>0.14989694584972832</v>
      </c>
      <c r="BD25" s="2">
        <v>0.16942823803967327</v>
      </c>
      <c r="BE25">
        <v>28</v>
      </c>
      <c r="BF25">
        <v>30</v>
      </c>
      <c r="BG25">
        <v>36</v>
      </c>
      <c r="BH25">
        <v>36</v>
      </c>
      <c r="BI25">
        <v>51</v>
      </c>
      <c r="BJ25" s="9">
        <v>68</v>
      </c>
      <c r="BK25" s="1">
        <v>4412</v>
      </c>
      <c r="BL25" s="1">
        <v>4543</v>
      </c>
      <c r="BM25" s="1">
        <v>5191</v>
      </c>
      <c r="BN25" s="1">
        <v>5341</v>
      </c>
      <c r="BO25" s="1">
        <v>4276</v>
      </c>
      <c r="BP25" s="1">
        <v>5701.333333333333</v>
      </c>
      <c r="BQ25">
        <v>9</v>
      </c>
      <c r="BR25">
        <v>13</v>
      </c>
      <c r="BS25">
        <v>11</v>
      </c>
      <c r="BT25">
        <v>12</v>
      </c>
      <c r="BU25">
        <v>7</v>
      </c>
      <c r="BV25" s="9">
        <v>9.3333333333333339</v>
      </c>
      <c r="BW25">
        <v>7</v>
      </c>
      <c r="BX25">
        <v>8</v>
      </c>
      <c r="BY25">
        <v>9</v>
      </c>
      <c r="BZ25">
        <v>10</v>
      </c>
      <c r="CA25">
        <v>8</v>
      </c>
      <c r="CB25" s="9">
        <v>10.666666666666666</v>
      </c>
      <c r="CC25" s="2">
        <f t="shared" si="22"/>
        <v>1.586582048957389</v>
      </c>
      <c r="CD25" s="2">
        <f t="shared" si="22"/>
        <v>1.7609509134932864</v>
      </c>
      <c r="CE25" s="2">
        <f t="shared" si="22"/>
        <v>1.7337699865151224</v>
      </c>
      <c r="CF25" s="2">
        <f t="shared" si="22"/>
        <v>1.872308556450103</v>
      </c>
      <c r="CG25" s="2">
        <f t="shared" si="22"/>
        <v>1.8709073900841908</v>
      </c>
      <c r="CH25">
        <v>87</v>
      </c>
      <c r="CI25">
        <v>129</v>
      </c>
      <c r="CJ25">
        <v>146</v>
      </c>
      <c r="CK25">
        <v>127</v>
      </c>
      <c r="CL25">
        <v>67</v>
      </c>
      <c r="CM25" s="9">
        <v>89.333333333333343</v>
      </c>
      <c r="CN25" s="9">
        <v>0</v>
      </c>
      <c r="CO25" s="9">
        <v>1</v>
      </c>
      <c r="CP25" s="9">
        <v>0</v>
      </c>
      <c r="CQ25" s="9">
        <v>2</v>
      </c>
      <c r="CR25" s="9">
        <v>1</v>
      </c>
      <c r="CS25" s="9">
        <v>1.3333333333333333</v>
      </c>
      <c r="CT25" s="2">
        <f t="shared" si="1"/>
        <v>0</v>
      </c>
      <c r="CU25" s="2">
        <f t="shared" si="2"/>
        <v>22.01188641866608</v>
      </c>
      <c r="CV25" s="2">
        <f t="shared" si="3"/>
        <v>0</v>
      </c>
      <c r="CW25" s="2">
        <f t="shared" si="4"/>
        <v>37.44617112900206</v>
      </c>
      <c r="CX25" s="2">
        <f t="shared" si="5"/>
        <v>23.386342376052387</v>
      </c>
      <c r="CY25" s="1">
        <v>6343</v>
      </c>
      <c r="CZ25" s="1">
        <f t="shared" si="6"/>
        <v>43.744827586206895</v>
      </c>
      <c r="DA25">
        <v>2018</v>
      </c>
      <c r="DB25" s="66" t="s">
        <v>286</v>
      </c>
    </row>
    <row r="26" spans="1:108" x14ac:dyDescent="0.45">
      <c r="A26" t="s">
        <v>95</v>
      </c>
      <c r="B26" s="63" t="s">
        <v>297</v>
      </c>
      <c r="C26" s="1">
        <v>227000</v>
      </c>
      <c r="D26" s="17" t="s">
        <v>149</v>
      </c>
      <c r="K26">
        <v>120</v>
      </c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"/>
      <c r="AJ26" s="1"/>
      <c r="AK26" s="1"/>
      <c r="AL26" s="1">
        <v>4374</v>
      </c>
      <c r="AM26" s="1"/>
      <c r="AN26" s="1"/>
      <c r="AO26" s="1"/>
      <c r="AP26" s="1"/>
      <c r="AQ26" s="1"/>
      <c r="AR26" s="1"/>
      <c r="AT26" s="1"/>
      <c r="AU26" s="1"/>
      <c r="AV26" s="1"/>
      <c r="AW26" s="1"/>
      <c r="AX26" s="1">
        <v>1110</v>
      </c>
      <c r="AY26" s="1"/>
      <c r="AZ26" s="2"/>
      <c r="BA26" s="2"/>
      <c r="BB26" s="2"/>
      <c r="BC26" s="2">
        <f>AX26/AL26</f>
        <v>0.25377229080932784</v>
      </c>
      <c r="BD26" s="2"/>
      <c r="BH26">
        <v>36</v>
      </c>
      <c r="BJ26" s="9"/>
      <c r="BK26" s="1"/>
      <c r="BL26" s="1"/>
      <c r="BM26" s="1"/>
      <c r="BN26" s="1">
        <v>4371</v>
      </c>
      <c r="BO26" s="1"/>
      <c r="BP26" s="1"/>
      <c r="BV26" s="9"/>
      <c r="BZ26">
        <v>9</v>
      </c>
      <c r="CB26" s="9"/>
      <c r="CC26" s="2"/>
      <c r="CD26" s="2"/>
      <c r="CE26" s="2"/>
      <c r="CF26" s="2">
        <f t="shared" si="22"/>
        <v>2.0590253946465342</v>
      </c>
      <c r="CG26" s="2"/>
      <c r="CM26" s="9"/>
      <c r="CN26" s="9"/>
      <c r="CO26" s="9"/>
      <c r="CP26" s="9"/>
      <c r="CQ26" s="9"/>
      <c r="CR26" s="9"/>
      <c r="CS26" s="9"/>
      <c r="CT26" s="2"/>
      <c r="CU26" s="2"/>
      <c r="CV26" s="2"/>
      <c r="CW26" s="2"/>
      <c r="CX26" s="2"/>
      <c r="CY26" s="1"/>
      <c r="CZ26" s="1"/>
    </row>
    <row r="27" spans="1:108" x14ac:dyDescent="0.45">
      <c r="A27" s="27" t="s">
        <v>109</v>
      </c>
      <c r="B27" s="27" t="s">
        <v>259</v>
      </c>
      <c r="C27" s="28">
        <v>3322700</v>
      </c>
      <c r="D27" s="29" t="s">
        <v>148</v>
      </c>
      <c r="E27" s="27">
        <v>40.749901000000001</v>
      </c>
      <c r="F27" s="27">
        <v>72.372204999999994</v>
      </c>
      <c r="G27" s="27">
        <v>200</v>
      </c>
      <c r="H27" s="27">
        <v>200</v>
      </c>
      <c r="I27" s="27">
        <v>200</v>
      </c>
      <c r="J27" s="27">
        <v>210</v>
      </c>
      <c r="K27" s="27">
        <v>210</v>
      </c>
      <c r="L27" s="27">
        <f>(SUM(K27:K42)/C27)*1000</f>
        <v>0.52818490986246125</v>
      </c>
      <c r="M27" s="28">
        <v>15547</v>
      </c>
      <c r="N27" s="28">
        <v>13870</v>
      </c>
      <c r="O27" s="28">
        <v>16672</v>
      </c>
      <c r="P27" s="28">
        <v>16955</v>
      </c>
      <c r="Q27" s="28">
        <v>13396</v>
      </c>
      <c r="R27" s="28">
        <v>17861.333333333332</v>
      </c>
      <c r="S27" s="28">
        <v>73617</v>
      </c>
      <c r="T27" s="28">
        <v>58943</v>
      </c>
      <c r="U27" s="28">
        <v>70439</v>
      </c>
      <c r="V27" s="28">
        <v>70662</v>
      </c>
      <c r="W27" s="28">
        <v>56628</v>
      </c>
      <c r="X27" s="28">
        <v>75504</v>
      </c>
      <c r="Y27" s="30">
        <f t="shared" si="7"/>
        <v>4.7351257477326811</v>
      </c>
      <c r="Z27" s="30">
        <f t="shared" si="8"/>
        <v>4.2496755587599138</v>
      </c>
      <c r="AA27" s="30">
        <f t="shared" si="9"/>
        <v>4.2249880038387717</v>
      </c>
      <c r="AB27" s="30">
        <f t="shared" si="10"/>
        <v>4.1676201710409906</v>
      </c>
      <c r="AC27" s="30">
        <f t="shared" si="11"/>
        <v>4.2272320095550917</v>
      </c>
      <c r="AD27" s="30">
        <f t="shared" si="12"/>
        <v>96.043052837573384</v>
      </c>
      <c r="AE27" s="30">
        <f t="shared" si="13"/>
        <v>76.898891063274618</v>
      </c>
      <c r="AF27" s="30">
        <f t="shared" si="14"/>
        <v>91.896934116112192</v>
      </c>
      <c r="AG27" s="30">
        <f t="shared" si="15"/>
        <v>92.18786692759295</v>
      </c>
      <c r="AH27" s="30">
        <f t="shared" si="16"/>
        <v>98.504892367906066</v>
      </c>
      <c r="AI27" s="28">
        <v>8097</v>
      </c>
      <c r="AJ27" s="28">
        <v>7835</v>
      </c>
      <c r="AK27" s="28">
        <v>9065</v>
      </c>
      <c r="AL27" s="28">
        <v>8942</v>
      </c>
      <c r="AM27" s="28">
        <v>7001</v>
      </c>
      <c r="AN27" s="28">
        <v>9334.6666666666679</v>
      </c>
      <c r="AO27" s="28">
        <v>8097</v>
      </c>
      <c r="AP27" s="28">
        <v>7835</v>
      </c>
      <c r="AQ27" s="28">
        <v>9065</v>
      </c>
      <c r="AR27" s="28">
        <v>8942</v>
      </c>
      <c r="AS27" s="28">
        <v>7001</v>
      </c>
      <c r="AT27" s="28">
        <v>9334.6666666666679</v>
      </c>
      <c r="AU27" s="28">
        <f t="shared" si="17"/>
        <v>2840</v>
      </c>
      <c r="AV27" s="28">
        <f t="shared" si="18"/>
        <v>3102</v>
      </c>
      <c r="AW27" s="28">
        <f t="shared" si="19"/>
        <v>3753</v>
      </c>
      <c r="AX27" s="28">
        <f t="shared" si="20"/>
        <v>3505</v>
      </c>
      <c r="AY27" s="28">
        <f t="shared" si="21"/>
        <v>3713.3333333333339</v>
      </c>
      <c r="AZ27" s="31">
        <v>0.35074719031740148</v>
      </c>
      <c r="BA27" s="31">
        <v>0.39591576260370132</v>
      </c>
      <c r="BB27" s="31">
        <v>0.41400992829564259</v>
      </c>
      <c r="BC27" s="31">
        <v>0.39197047640348914</v>
      </c>
      <c r="BD27" s="31">
        <v>0.39780031424082274</v>
      </c>
      <c r="BE27" s="27">
        <v>193</v>
      </c>
      <c r="BF27" s="27">
        <v>221</v>
      </c>
      <c r="BG27" s="27">
        <v>257</v>
      </c>
      <c r="BH27" s="27">
        <v>223</v>
      </c>
      <c r="BI27" s="27">
        <v>189</v>
      </c>
      <c r="BJ27" s="35">
        <v>252</v>
      </c>
      <c r="BK27" s="28">
        <v>8187</v>
      </c>
      <c r="BL27" s="28">
        <v>8004</v>
      </c>
      <c r="BM27" s="28">
        <v>9237</v>
      </c>
      <c r="BN27" s="28">
        <v>9194</v>
      </c>
      <c r="BO27" s="28">
        <v>7192</v>
      </c>
      <c r="BP27" s="28">
        <v>9589.3333333333321</v>
      </c>
      <c r="BQ27" s="27">
        <v>702</v>
      </c>
      <c r="BR27" s="27">
        <v>1007</v>
      </c>
      <c r="BS27" s="27">
        <v>1093</v>
      </c>
      <c r="BT27" s="27">
        <v>1181</v>
      </c>
      <c r="BU27" s="27">
        <v>619</v>
      </c>
      <c r="BV27" s="35">
        <v>825.33333333333326</v>
      </c>
      <c r="BW27" s="27">
        <v>252</v>
      </c>
      <c r="BX27" s="27">
        <v>341</v>
      </c>
      <c r="BY27" s="27">
        <v>385</v>
      </c>
      <c r="BZ27" s="27">
        <v>445</v>
      </c>
      <c r="CA27" s="27">
        <v>304</v>
      </c>
      <c r="CB27" s="35">
        <v>405.33333333333337</v>
      </c>
      <c r="CC27" s="31">
        <f t="shared" si="22"/>
        <v>30.780505679736166</v>
      </c>
      <c r="CD27" s="31">
        <f t="shared" si="22"/>
        <v>42.603698150924536</v>
      </c>
      <c r="CE27" s="31">
        <f t="shared" si="22"/>
        <v>41.680199198874092</v>
      </c>
      <c r="CF27" s="31">
        <f t="shared" si="22"/>
        <v>48.40113117250381</v>
      </c>
      <c r="CG27" s="31">
        <f t="shared" si="22"/>
        <v>42.269187986651836</v>
      </c>
      <c r="CH27" s="27">
        <v>2</v>
      </c>
      <c r="CI27" s="27">
        <v>0</v>
      </c>
      <c r="CJ27" s="27">
        <v>3</v>
      </c>
      <c r="CK27" s="27">
        <v>2</v>
      </c>
      <c r="CL27" s="27">
        <v>3</v>
      </c>
      <c r="CM27" s="35">
        <v>4</v>
      </c>
      <c r="CN27" s="35">
        <v>2</v>
      </c>
      <c r="CO27" s="35">
        <v>7</v>
      </c>
      <c r="CP27" s="35">
        <v>5</v>
      </c>
      <c r="CQ27" s="35">
        <v>4</v>
      </c>
      <c r="CR27" s="35">
        <v>4</v>
      </c>
      <c r="CS27" s="35">
        <v>5.333333333333333</v>
      </c>
      <c r="CT27" s="31">
        <f t="shared" si="1"/>
        <v>24.42897276169537</v>
      </c>
      <c r="CU27" s="31">
        <f t="shared" si="2"/>
        <v>87.456271864067972</v>
      </c>
      <c r="CV27" s="31">
        <f t="shared" si="3"/>
        <v>54.130128829706614</v>
      </c>
      <c r="CW27" s="31">
        <f t="shared" si="4"/>
        <v>43.506634761801173</v>
      </c>
      <c r="CX27" s="31">
        <f t="shared" si="5"/>
        <v>55.617352614015573</v>
      </c>
      <c r="CY27" s="28">
        <v>12000</v>
      </c>
      <c r="CZ27" s="28">
        <f>CY27/K27</f>
        <v>57.142857142857146</v>
      </c>
      <c r="DA27" s="27">
        <v>2022</v>
      </c>
      <c r="DB27" s="67" t="s">
        <v>287</v>
      </c>
      <c r="DC27" s="27"/>
      <c r="DD27" s="27"/>
    </row>
    <row r="28" spans="1:108" x14ac:dyDescent="0.45">
      <c r="A28" t="s">
        <v>109</v>
      </c>
      <c r="B28" t="s">
        <v>260</v>
      </c>
      <c r="C28" s="1">
        <v>183443</v>
      </c>
      <c r="D28" s="17" t="s">
        <v>149</v>
      </c>
      <c r="E28">
        <v>40.738185000000001</v>
      </c>
      <c r="F28">
        <v>72.757013999999998</v>
      </c>
      <c r="G28">
        <v>90</v>
      </c>
      <c r="H28">
        <v>90</v>
      </c>
      <c r="I28">
        <v>90</v>
      </c>
      <c r="J28">
        <v>94</v>
      </c>
      <c r="K28">
        <v>100</v>
      </c>
      <c r="M28" s="1">
        <v>11114</v>
      </c>
      <c r="N28" s="1">
        <v>11324</v>
      </c>
      <c r="O28" s="1">
        <v>10563</v>
      </c>
      <c r="P28" s="1">
        <v>10718</v>
      </c>
      <c r="Q28" s="1">
        <v>5402</v>
      </c>
      <c r="R28" s="1">
        <v>7202.6666666666661</v>
      </c>
      <c r="S28" s="43">
        <f>M28*Y48</f>
        <v>58015.079999999994</v>
      </c>
      <c r="T28" s="43">
        <f>N28*Z48</f>
        <v>47560.800000000003</v>
      </c>
      <c r="U28" s="43">
        <f>O28*AA48</f>
        <v>45526.53</v>
      </c>
      <c r="V28" s="43">
        <f>P28*AB48</f>
        <v>46087.4</v>
      </c>
      <c r="W28" s="1">
        <v>0</v>
      </c>
      <c r="X28" s="43">
        <v>32124</v>
      </c>
      <c r="Y28" s="18">
        <f t="shared" si="7"/>
        <v>5.22</v>
      </c>
      <c r="Z28" s="18">
        <f t="shared" si="8"/>
        <v>4.2</v>
      </c>
      <c r="AA28" s="18">
        <f t="shared" si="9"/>
        <v>4.3099999999999996</v>
      </c>
      <c r="AB28" s="18">
        <f t="shared" si="10"/>
        <v>4.3</v>
      </c>
      <c r="AC28" s="18">
        <f t="shared" si="11"/>
        <v>4.4600148093298779</v>
      </c>
      <c r="AD28" s="39">
        <f t="shared" si="12"/>
        <v>158.94542465753423</v>
      </c>
      <c r="AE28" s="39">
        <f t="shared" si="13"/>
        <v>130.30356164383562</v>
      </c>
      <c r="AF28" s="18">
        <f t="shared" si="14"/>
        <v>124.73021917808218</v>
      </c>
      <c r="AG28" s="39">
        <f t="shared" si="15"/>
        <v>126.26684931506851</v>
      </c>
      <c r="AH28" s="18">
        <f t="shared" si="16"/>
        <v>88.0109589041096</v>
      </c>
      <c r="AI28" s="1">
        <v>3358</v>
      </c>
      <c r="AJ28" s="1">
        <v>3962</v>
      </c>
      <c r="AK28" s="1">
        <v>3729</v>
      </c>
      <c r="AL28" s="1">
        <v>3755</v>
      </c>
      <c r="AM28" s="1">
        <v>2830</v>
      </c>
      <c r="AN28" s="1">
        <v>3773.3333333333335</v>
      </c>
      <c r="AO28" s="1">
        <v>3358</v>
      </c>
      <c r="AP28" s="1">
        <v>3962</v>
      </c>
      <c r="AQ28" s="1">
        <v>3729</v>
      </c>
      <c r="AR28" s="1">
        <v>3755</v>
      </c>
      <c r="AS28" s="1">
        <v>2830</v>
      </c>
      <c r="AT28" s="1">
        <v>3773.3333333333335</v>
      </c>
      <c r="AU28" s="1">
        <f t="shared" si="17"/>
        <v>496.99999999999994</v>
      </c>
      <c r="AV28" s="1">
        <f t="shared" si="18"/>
        <v>557</v>
      </c>
      <c r="AW28" s="1">
        <f t="shared" si="19"/>
        <v>714</v>
      </c>
      <c r="AX28" s="1">
        <f t="shared" si="20"/>
        <v>696</v>
      </c>
      <c r="AY28" s="1">
        <f t="shared" si="21"/>
        <v>822.66666666666674</v>
      </c>
      <c r="AZ28" s="2">
        <v>0.1480047647409172</v>
      </c>
      <c r="BA28" s="2">
        <v>0.14058556284704696</v>
      </c>
      <c r="BB28" s="2">
        <v>0.19147224456958969</v>
      </c>
      <c r="BC28" s="2">
        <v>0.18535286284953395</v>
      </c>
      <c r="BD28" s="2">
        <v>0.21802120141342757</v>
      </c>
      <c r="BE28">
        <v>31</v>
      </c>
      <c r="BF28">
        <v>42</v>
      </c>
      <c r="BG28">
        <v>38</v>
      </c>
      <c r="BH28">
        <v>32</v>
      </c>
      <c r="BI28">
        <v>40</v>
      </c>
      <c r="BJ28" s="9">
        <v>53.333333333333336</v>
      </c>
      <c r="BK28" s="1">
        <v>3502</v>
      </c>
      <c r="BL28" s="1">
        <v>3829</v>
      </c>
      <c r="BM28" s="1">
        <v>3716</v>
      </c>
      <c r="BN28" s="1">
        <v>3733</v>
      </c>
      <c r="BO28" s="1">
        <v>2818</v>
      </c>
      <c r="BP28" s="1">
        <v>3757.333333333333</v>
      </c>
      <c r="BQ28">
        <v>22</v>
      </c>
      <c r="BR28">
        <v>21</v>
      </c>
      <c r="BS28">
        <v>23</v>
      </c>
      <c r="BT28">
        <v>8</v>
      </c>
      <c r="BU28">
        <v>21</v>
      </c>
      <c r="BV28" s="9">
        <v>28</v>
      </c>
      <c r="BW28">
        <v>2</v>
      </c>
      <c r="BX28">
        <v>12</v>
      </c>
      <c r="BY28">
        <v>9</v>
      </c>
      <c r="BZ28">
        <v>8</v>
      </c>
      <c r="CA28">
        <v>13</v>
      </c>
      <c r="CB28" s="9">
        <v>17.333333333333332</v>
      </c>
      <c r="CC28" s="2">
        <f t="shared" si="22"/>
        <v>0.57110222729868643</v>
      </c>
      <c r="CD28" s="2">
        <f t="shared" si="22"/>
        <v>3.1339775398276313</v>
      </c>
      <c r="CE28" s="2">
        <f t="shared" si="22"/>
        <v>2.4219590958019377</v>
      </c>
      <c r="CF28" s="2">
        <f t="shared" si="22"/>
        <v>2.1430484864720065</v>
      </c>
      <c r="CG28" s="2">
        <f t="shared" si="22"/>
        <v>4.61320085166785</v>
      </c>
      <c r="CH28">
        <v>39</v>
      </c>
      <c r="CI28">
        <v>43</v>
      </c>
      <c r="CJ28">
        <v>54</v>
      </c>
      <c r="CK28">
        <v>68</v>
      </c>
      <c r="CL28">
        <v>100</v>
      </c>
      <c r="CM28" s="9">
        <v>133.33333333333331</v>
      </c>
      <c r="CN28" s="9">
        <v>0</v>
      </c>
      <c r="CO28" s="9">
        <v>1</v>
      </c>
      <c r="CP28" s="9">
        <v>1</v>
      </c>
      <c r="CQ28" s="9">
        <v>0</v>
      </c>
      <c r="CR28" s="9">
        <v>2</v>
      </c>
      <c r="CS28" s="9">
        <v>2.6666666666666665</v>
      </c>
      <c r="CT28" s="2">
        <f t="shared" si="1"/>
        <v>0</v>
      </c>
      <c r="CU28" s="2">
        <f t="shared" si="2"/>
        <v>26.116479498563596</v>
      </c>
      <c r="CV28" s="2">
        <f t="shared" si="3"/>
        <v>26.910656620021527</v>
      </c>
      <c r="CW28" s="2">
        <f t="shared" si="4"/>
        <v>0</v>
      </c>
      <c r="CX28" s="2">
        <f t="shared" si="5"/>
        <v>70.972320794889995</v>
      </c>
      <c r="CY28" s="43">
        <f>K28*39</f>
        <v>3900</v>
      </c>
      <c r="CZ28" s="1">
        <f>CY28/K28</f>
        <v>39</v>
      </c>
      <c r="DA28">
        <v>0</v>
      </c>
      <c r="DB28" s="66" t="s">
        <v>286</v>
      </c>
    </row>
    <row r="29" spans="1:108" x14ac:dyDescent="0.45">
      <c r="A29" t="s">
        <v>109</v>
      </c>
      <c r="B29" t="s">
        <v>261</v>
      </c>
      <c r="C29" s="1">
        <v>200187</v>
      </c>
      <c r="D29" s="17" t="s">
        <v>149</v>
      </c>
      <c r="E29">
        <v>40.931247999999997</v>
      </c>
      <c r="F29">
        <v>72.504762999999997</v>
      </c>
      <c r="G29">
        <v>100</v>
      </c>
      <c r="H29">
        <v>100</v>
      </c>
      <c r="I29">
        <v>100</v>
      </c>
      <c r="J29">
        <v>100</v>
      </c>
      <c r="K29">
        <v>110</v>
      </c>
      <c r="M29" s="1">
        <v>16022</v>
      </c>
      <c r="N29" s="1">
        <v>17623</v>
      </c>
      <c r="O29" s="1">
        <v>14812</v>
      </c>
      <c r="P29" s="1">
        <v>14198</v>
      </c>
      <c r="Q29" s="1">
        <v>13778</v>
      </c>
      <c r="R29" s="1">
        <v>18370.666666666668</v>
      </c>
      <c r="S29" s="43">
        <f>M29*Y48</f>
        <v>83634.84</v>
      </c>
      <c r="T29" s="43">
        <f>N29*Z48</f>
        <v>74016.600000000006</v>
      </c>
      <c r="U29" s="43">
        <f>O29*AA48</f>
        <v>63839.719999999994</v>
      </c>
      <c r="V29" s="43">
        <f>P29*AB48</f>
        <v>61051.399999999994</v>
      </c>
      <c r="W29" s="43">
        <f t="shared" ref="W29" si="23">Q29*AD48</f>
        <v>0</v>
      </c>
      <c r="X29" s="43">
        <v>46524</v>
      </c>
      <c r="Y29" s="18">
        <f t="shared" si="7"/>
        <v>5.22</v>
      </c>
      <c r="Z29" s="18">
        <f t="shared" si="8"/>
        <v>4.2</v>
      </c>
      <c r="AA29" s="18">
        <f t="shared" si="9"/>
        <v>4.3099999999999996</v>
      </c>
      <c r="AB29" s="18">
        <f t="shared" si="10"/>
        <v>4.3</v>
      </c>
      <c r="AC29" s="18">
        <f t="shared" si="11"/>
        <v>2.5325156045870227</v>
      </c>
      <c r="AD29" s="38">
        <f t="shared" si="12"/>
        <v>208.30595267745952</v>
      </c>
      <c r="AE29" s="38">
        <f t="shared" si="13"/>
        <v>184.35018679950187</v>
      </c>
      <c r="AF29" s="38">
        <f t="shared" si="14"/>
        <v>159.00303860523039</v>
      </c>
      <c r="AG29" s="38">
        <f t="shared" si="15"/>
        <v>152.0582814445828</v>
      </c>
      <c r="AH29" s="18">
        <f t="shared" si="16"/>
        <v>115.87546699875466</v>
      </c>
      <c r="AI29" s="1">
        <v>4431</v>
      </c>
      <c r="AJ29" s="1">
        <v>4987</v>
      </c>
      <c r="AK29" s="1">
        <v>4017</v>
      </c>
      <c r="AL29" s="1">
        <v>5078</v>
      </c>
      <c r="AM29" s="1">
        <v>4034</v>
      </c>
      <c r="AN29" s="1">
        <v>5378.666666666667</v>
      </c>
      <c r="AO29" s="1">
        <v>4431</v>
      </c>
      <c r="AP29" s="1">
        <v>4987</v>
      </c>
      <c r="AQ29" s="1">
        <v>4017</v>
      </c>
      <c r="AR29" s="1">
        <v>5068</v>
      </c>
      <c r="AS29" s="1">
        <v>4025</v>
      </c>
      <c r="AT29" s="1">
        <v>5366.666666666667</v>
      </c>
      <c r="AU29" s="1">
        <f t="shared" si="17"/>
        <v>900</v>
      </c>
      <c r="AV29" s="1">
        <f t="shared" si="18"/>
        <v>978.00000000000011</v>
      </c>
      <c r="AW29" s="1">
        <f t="shared" si="19"/>
        <v>1050</v>
      </c>
      <c r="AX29" s="1">
        <f t="shared" si="20"/>
        <v>1142.249408050513</v>
      </c>
      <c r="AY29" s="1">
        <f t="shared" si="21"/>
        <v>962.14658385093173</v>
      </c>
      <c r="AZ29" s="2">
        <v>0.2031144211238998</v>
      </c>
      <c r="BA29" s="2">
        <v>0.19610988570282736</v>
      </c>
      <c r="BB29" s="2">
        <v>0.26138909634055263</v>
      </c>
      <c r="BC29" s="2">
        <v>0.22494080505130229</v>
      </c>
      <c r="BD29" s="2">
        <v>0.17888198757763976</v>
      </c>
      <c r="BE29">
        <v>0</v>
      </c>
      <c r="BF29">
        <v>0</v>
      </c>
      <c r="BG29">
        <v>54</v>
      </c>
      <c r="BH29">
        <v>47</v>
      </c>
      <c r="BI29">
        <v>30</v>
      </c>
      <c r="BJ29" s="9">
        <v>40</v>
      </c>
      <c r="BK29" s="1">
        <v>4431</v>
      </c>
      <c r="BL29" s="1">
        <v>4987</v>
      </c>
      <c r="BM29" s="1">
        <v>5002</v>
      </c>
      <c r="BN29" s="1">
        <v>5033</v>
      </c>
      <c r="BO29" s="1">
        <v>4020</v>
      </c>
      <c r="BP29" s="1">
        <v>5360</v>
      </c>
      <c r="BQ29">
        <v>39</v>
      </c>
      <c r="BR29">
        <v>47</v>
      </c>
      <c r="BS29">
        <v>51</v>
      </c>
      <c r="BT29">
        <v>63</v>
      </c>
      <c r="BU29">
        <v>36</v>
      </c>
      <c r="BV29" s="9">
        <v>48</v>
      </c>
      <c r="BW29">
        <v>63</v>
      </c>
      <c r="BX29">
        <v>64</v>
      </c>
      <c r="BY29">
        <v>61</v>
      </c>
      <c r="BZ29">
        <v>60</v>
      </c>
      <c r="CA29">
        <v>52</v>
      </c>
      <c r="CB29" s="9">
        <v>69.333333333333329</v>
      </c>
      <c r="CC29" s="2">
        <f t="shared" si="22"/>
        <v>14.218009478672984</v>
      </c>
      <c r="CD29" s="2">
        <f t="shared" si="22"/>
        <v>12.833366753559254</v>
      </c>
      <c r="CE29" s="2">
        <f t="shared" si="22"/>
        <v>12.195121951219512</v>
      </c>
      <c r="CF29" s="2">
        <f t="shared" si="22"/>
        <v>11.92131929266839</v>
      </c>
      <c r="CG29" s="2">
        <f t="shared" si="22"/>
        <v>12.935323383084576</v>
      </c>
      <c r="CH29">
        <v>12</v>
      </c>
      <c r="CI29">
        <v>18</v>
      </c>
      <c r="CJ29">
        <v>20</v>
      </c>
      <c r="CK29">
        <v>16</v>
      </c>
      <c r="CL29">
        <v>9</v>
      </c>
      <c r="CM29" s="9">
        <v>12</v>
      </c>
      <c r="CN29" s="9">
        <v>0</v>
      </c>
      <c r="CO29" s="9">
        <v>0</v>
      </c>
      <c r="CP29" s="9">
        <v>0</v>
      </c>
      <c r="CQ29" s="9">
        <v>1</v>
      </c>
      <c r="CR29" s="9">
        <v>2</v>
      </c>
      <c r="CS29" s="9">
        <v>2.6666666666666665</v>
      </c>
      <c r="CT29" s="2">
        <f t="shared" si="1"/>
        <v>0</v>
      </c>
      <c r="CU29" s="2">
        <f t="shared" si="2"/>
        <v>0</v>
      </c>
      <c r="CV29" s="2">
        <f t="shared" si="3"/>
        <v>0</v>
      </c>
      <c r="CW29" s="2">
        <f t="shared" si="4"/>
        <v>19.868865487780649</v>
      </c>
      <c r="CX29" s="2">
        <f t="shared" si="5"/>
        <v>49.751243781094523</v>
      </c>
      <c r="CY29" s="43">
        <f>K29*39</f>
        <v>4290</v>
      </c>
      <c r="CZ29" s="1">
        <f>CY29/K29</f>
        <v>39</v>
      </c>
      <c r="DA29">
        <v>1984</v>
      </c>
      <c r="DB29">
        <v>2017</v>
      </c>
    </row>
    <row r="30" spans="1:108" x14ac:dyDescent="0.45">
      <c r="A30" t="s">
        <v>109</v>
      </c>
      <c r="B30" t="s">
        <v>262</v>
      </c>
      <c r="C30" s="1">
        <v>317210</v>
      </c>
      <c r="D30" s="17" t="s">
        <v>149</v>
      </c>
      <c r="E30">
        <v>40.693826999999999</v>
      </c>
      <c r="F30">
        <v>72.064165000000003</v>
      </c>
      <c r="G30">
        <v>0</v>
      </c>
      <c r="H30">
        <v>0</v>
      </c>
      <c r="I30">
        <v>165</v>
      </c>
      <c r="J30">
        <v>165</v>
      </c>
      <c r="K30">
        <v>165</v>
      </c>
      <c r="M30" s="57">
        <f>N30+(N30*7.2946%)</f>
        <v>6677.6197723367995</v>
      </c>
      <c r="N30" s="57">
        <f>O30-(O30*11.42%)</f>
        <v>6223.6307999999999</v>
      </c>
      <c r="O30" s="1">
        <v>7026</v>
      </c>
      <c r="P30" s="1">
        <v>8405</v>
      </c>
      <c r="Q30" s="1">
        <v>7056</v>
      </c>
      <c r="R30" s="1">
        <v>9408</v>
      </c>
      <c r="S30" s="43">
        <f>M30*Y48</f>
        <v>34857.175211598093</v>
      </c>
      <c r="T30" s="58">
        <f>N30*Z48</f>
        <v>26139.249360000002</v>
      </c>
      <c r="U30" s="59">
        <v>35625</v>
      </c>
      <c r="V30" s="1">
        <v>27432</v>
      </c>
      <c r="W30" s="1">
        <v>18509</v>
      </c>
      <c r="X30" s="1">
        <v>41629</v>
      </c>
      <c r="Y30" s="18">
        <f>S30/M30</f>
        <v>5.22</v>
      </c>
      <c r="Z30" s="18">
        <f>T30/N30</f>
        <v>4.2</v>
      </c>
      <c r="AA30" s="18">
        <f t="shared" si="9"/>
        <v>5.0704526046114431</v>
      </c>
      <c r="AB30" s="18">
        <f t="shared" si="10"/>
        <v>3.2637715645449137</v>
      </c>
      <c r="AC30" s="18">
        <f t="shared" si="11"/>
        <v>4.4248511904761907</v>
      </c>
      <c r="AD30" s="41">
        <f t="shared" si="12"/>
        <v>57.878248587128425</v>
      </c>
      <c r="AE30" s="41">
        <f t="shared" si="13"/>
        <v>43.402655641344964</v>
      </c>
      <c r="AF30" s="41">
        <f t="shared" si="14"/>
        <v>59.153175591531756</v>
      </c>
      <c r="AG30" s="41">
        <f t="shared" si="15"/>
        <v>45.54919053549191</v>
      </c>
      <c r="AH30" s="41">
        <f t="shared" si="16"/>
        <v>69.122457451224577</v>
      </c>
      <c r="AI30" s="59">
        <v>0</v>
      </c>
      <c r="AJ30" s="59">
        <v>0</v>
      </c>
      <c r="AK30" s="1">
        <v>4705</v>
      </c>
      <c r="AL30" s="1">
        <v>4343</v>
      </c>
      <c r="AM30" s="1">
        <v>3793</v>
      </c>
      <c r="AN30" s="1">
        <v>5057.3333333333339</v>
      </c>
      <c r="AO30" s="1">
        <v>0</v>
      </c>
      <c r="AP30" s="1">
        <v>0</v>
      </c>
      <c r="AQ30" s="1">
        <v>4705</v>
      </c>
      <c r="AR30" s="1">
        <v>4343</v>
      </c>
      <c r="AS30" s="1">
        <v>3793</v>
      </c>
      <c r="AT30" s="1">
        <v>5057.3333333333339</v>
      </c>
      <c r="AU30" s="59">
        <f t="shared" si="17"/>
        <v>0</v>
      </c>
      <c r="AV30" s="59">
        <f t="shared" si="18"/>
        <v>0</v>
      </c>
      <c r="AW30" s="1">
        <f t="shared" si="19"/>
        <v>713</v>
      </c>
      <c r="AX30" s="1">
        <f t="shared" si="20"/>
        <v>704</v>
      </c>
      <c r="AY30" s="1">
        <f t="shared" si="21"/>
        <v>1104.0000000000002</v>
      </c>
      <c r="AZ30" s="2">
        <v>0</v>
      </c>
      <c r="BA30" s="2">
        <v>0</v>
      </c>
      <c r="BB30" s="2">
        <v>0.15154091392136027</v>
      </c>
      <c r="BC30" s="2">
        <v>0.16209993092332489</v>
      </c>
      <c r="BD30" s="2">
        <v>0.21829686264170842</v>
      </c>
      <c r="BE30">
        <v>0</v>
      </c>
      <c r="BF30">
        <v>0</v>
      </c>
      <c r="BG30">
        <v>12</v>
      </c>
      <c r="BH30">
        <v>24</v>
      </c>
      <c r="BI30">
        <v>20</v>
      </c>
      <c r="BJ30" s="9">
        <v>26.666666666666668</v>
      </c>
      <c r="BK30" s="57">
        <f>M30*0.4942</f>
        <v>3300.079691488846</v>
      </c>
      <c r="BL30" s="57">
        <f>N30*0.5405</f>
        <v>3363.8724474000001</v>
      </c>
      <c r="BM30" s="1">
        <v>4707</v>
      </c>
      <c r="BN30" s="1">
        <v>4344</v>
      </c>
      <c r="BO30" s="1">
        <v>3793</v>
      </c>
      <c r="BP30" s="1">
        <v>5057.3333333333339</v>
      </c>
      <c r="BQ30">
        <v>0</v>
      </c>
      <c r="BR30">
        <v>0</v>
      </c>
      <c r="BS30">
        <v>88</v>
      </c>
      <c r="BT30">
        <v>66</v>
      </c>
      <c r="BU30">
        <v>109</v>
      </c>
      <c r="BV30" s="9">
        <v>145.33333333333331</v>
      </c>
      <c r="BW30">
        <v>0</v>
      </c>
      <c r="BX30">
        <v>0</v>
      </c>
      <c r="BY30">
        <v>23</v>
      </c>
      <c r="BZ30">
        <v>12</v>
      </c>
      <c r="CA30">
        <v>29</v>
      </c>
      <c r="CB30" s="9">
        <v>38.666666666666671</v>
      </c>
      <c r="CC30" s="2">
        <f t="shared" si="22"/>
        <v>0</v>
      </c>
      <c r="CD30" s="2">
        <f t="shared" si="22"/>
        <v>0</v>
      </c>
      <c r="CE30" s="2">
        <f t="shared" si="22"/>
        <v>4.8863394943700875</v>
      </c>
      <c r="CF30" s="2">
        <f t="shared" si="22"/>
        <v>2.7624309392265194</v>
      </c>
      <c r="CG30" s="2">
        <f t="shared" si="22"/>
        <v>7.6456630635380964</v>
      </c>
      <c r="CH30">
        <v>0</v>
      </c>
      <c r="CI30">
        <v>0</v>
      </c>
      <c r="CJ30">
        <v>65</v>
      </c>
      <c r="CK30">
        <v>70</v>
      </c>
      <c r="CL30">
        <v>12</v>
      </c>
      <c r="CM30" s="9">
        <v>16</v>
      </c>
      <c r="CN30" s="9">
        <v>0</v>
      </c>
      <c r="CO30" s="9">
        <v>0</v>
      </c>
      <c r="CP30" s="9">
        <v>1</v>
      </c>
      <c r="CQ30" s="9">
        <v>1</v>
      </c>
      <c r="CR30" s="9">
        <v>1</v>
      </c>
      <c r="CS30" s="9">
        <v>1.3333333333333333</v>
      </c>
      <c r="CT30" s="2">
        <f t="shared" si="1"/>
        <v>0</v>
      </c>
      <c r="CU30" s="2">
        <f t="shared" si="2"/>
        <v>0</v>
      </c>
      <c r="CV30" s="2">
        <f t="shared" si="3"/>
        <v>21.244954323348203</v>
      </c>
      <c r="CW30" s="2">
        <f t="shared" si="4"/>
        <v>23.020257826887661</v>
      </c>
      <c r="CX30" s="2">
        <f t="shared" si="5"/>
        <v>26.364355391510681</v>
      </c>
      <c r="CY30" s="43">
        <f>K30*39</f>
        <v>6435</v>
      </c>
      <c r="CZ30" s="1">
        <f>CY30/K31</f>
        <v>39</v>
      </c>
      <c r="DA30">
        <v>2020</v>
      </c>
      <c r="DB30" s="66" t="s">
        <v>286</v>
      </c>
    </row>
    <row r="31" spans="1:108" x14ac:dyDescent="0.45">
      <c r="A31" t="s">
        <v>109</v>
      </c>
      <c r="B31" t="s">
        <v>263</v>
      </c>
      <c r="C31" s="1">
        <v>300000</v>
      </c>
      <c r="D31" s="17" t="s">
        <v>152</v>
      </c>
      <c r="E31">
        <v>40.749183000000002</v>
      </c>
      <c r="F31">
        <v>72.359272000000004</v>
      </c>
      <c r="G31">
        <v>165</v>
      </c>
      <c r="H31">
        <v>165</v>
      </c>
      <c r="I31">
        <v>165</v>
      </c>
      <c r="J31">
        <v>165</v>
      </c>
      <c r="K31">
        <v>165</v>
      </c>
      <c r="M31" s="1">
        <v>11195</v>
      </c>
      <c r="N31" s="1">
        <v>10129</v>
      </c>
      <c r="O31" s="1">
        <v>12350</v>
      </c>
      <c r="P31" s="1">
        <v>11231</v>
      </c>
      <c r="Q31" s="1">
        <v>8488</v>
      </c>
      <c r="R31" s="1">
        <v>11317.333333333332</v>
      </c>
      <c r="S31" s="1">
        <v>56121</v>
      </c>
      <c r="T31" s="1">
        <v>49380</v>
      </c>
      <c r="U31" s="1">
        <v>62504</v>
      </c>
      <c r="V31" s="1">
        <v>59280</v>
      </c>
      <c r="W31" s="1">
        <v>41075</v>
      </c>
      <c r="X31" s="1">
        <v>54766.666666666664</v>
      </c>
      <c r="Y31" s="18">
        <f t="shared" si="7"/>
        <v>5.0130415364001788</v>
      </c>
      <c r="Z31" s="18">
        <f t="shared" si="8"/>
        <v>4.875111067232698</v>
      </c>
      <c r="AA31" s="18">
        <f t="shared" si="9"/>
        <v>5.0610526315789475</v>
      </c>
      <c r="AB31" s="18">
        <f t="shared" si="10"/>
        <v>5.2782477072388927</v>
      </c>
      <c r="AC31" s="18">
        <f t="shared" si="11"/>
        <v>4.8391847313854859</v>
      </c>
      <c r="AD31" s="18">
        <f t="shared" si="12"/>
        <v>93.185554171855543</v>
      </c>
      <c r="AE31" s="18">
        <f t="shared" si="13"/>
        <v>81.992528019925288</v>
      </c>
      <c r="AF31" s="18">
        <f t="shared" si="14"/>
        <v>103.78414279784143</v>
      </c>
      <c r="AG31" s="18">
        <f t="shared" si="15"/>
        <v>98.430884184308837</v>
      </c>
      <c r="AH31" s="18">
        <f t="shared" si="16"/>
        <v>90.936764909367639</v>
      </c>
      <c r="AI31" s="1">
        <v>6966</v>
      </c>
      <c r="AJ31" s="1">
        <v>7406</v>
      </c>
      <c r="AK31" s="1">
        <v>8953</v>
      </c>
      <c r="AL31" s="1">
        <v>7818</v>
      </c>
      <c r="AM31" s="1">
        <v>6215</v>
      </c>
      <c r="AN31" s="1">
        <v>8286.6666666666661</v>
      </c>
      <c r="AO31" s="1">
        <v>6966</v>
      </c>
      <c r="AP31" s="1">
        <v>7406</v>
      </c>
      <c r="AQ31" s="1">
        <v>8953</v>
      </c>
      <c r="AR31" s="1">
        <v>7818</v>
      </c>
      <c r="AS31" s="1">
        <v>6215</v>
      </c>
      <c r="AT31" s="1">
        <v>8286.6666666666661</v>
      </c>
      <c r="AU31" s="1">
        <f t="shared" si="17"/>
        <v>1199</v>
      </c>
      <c r="AV31" s="1">
        <f t="shared" si="18"/>
        <v>1181</v>
      </c>
      <c r="AW31" s="1">
        <f t="shared" si="19"/>
        <v>1533</v>
      </c>
      <c r="AX31" s="1">
        <f t="shared" si="20"/>
        <v>1406</v>
      </c>
      <c r="AY31" s="1">
        <f t="shared" si="21"/>
        <v>1746.6666666666665</v>
      </c>
      <c r="AZ31" s="2">
        <v>0.17212173413723802</v>
      </c>
      <c r="BA31" s="2">
        <v>0.15946529840669726</v>
      </c>
      <c r="BB31" s="2">
        <v>0.17122752150117279</v>
      </c>
      <c r="BC31" s="2">
        <v>0.17984139166027116</v>
      </c>
      <c r="BD31" s="2">
        <v>0.21078037007240547</v>
      </c>
      <c r="BE31">
        <v>60</v>
      </c>
      <c r="BF31">
        <v>64</v>
      </c>
      <c r="BG31">
        <v>77</v>
      </c>
      <c r="BH31">
        <v>72</v>
      </c>
      <c r="BI31">
        <v>50</v>
      </c>
      <c r="BJ31" s="9">
        <v>66.666666666666657</v>
      </c>
      <c r="BK31" s="1">
        <v>6965</v>
      </c>
      <c r="BL31" s="1">
        <v>7412</v>
      </c>
      <c r="BM31" s="1">
        <v>8938</v>
      </c>
      <c r="BN31" s="1">
        <v>7806</v>
      </c>
      <c r="BO31" s="1">
        <v>6210</v>
      </c>
      <c r="BP31" s="1">
        <v>8280</v>
      </c>
      <c r="BQ31">
        <v>59</v>
      </c>
      <c r="BR31">
        <v>70</v>
      </c>
      <c r="BS31">
        <v>62</v>
      </c>
      <c r="BT31">
        <v>60</v>
      </c>
      <c r="BU31">
        <v>45</v>
      </c>
      <c r="BV31" s="9">
        <v>60</v>
      </c>
      <c r="BW31">
        <v>43</v>
      </c>
      <c r="BX31">
        <v>33</v>
      </c>
      <c r="BY31">
        <v>63</v>
      </c>
      <c r="BZ31">
        <v>39</v>
      </c>
      <c r="CA31">
        <v>22</v>
      </c>
      <c r="CB31" s="9">
        <v>29.333333333333336</v>
      </c>
      <c r="CC31" s="2">
        <f t="shared" si="22"/>
        <v>6.1737257717157217</v>
      </c>
      <c r="CD31" s="2">
        <f t="shared" si="22"/>
        <v>4.4522396114409064</v>
      </c>
      <c r="CE31" s="2">
        <f t="shared" si="22"/>
        <v>7.0485567240993507</v>
      </c>
      <c r="CF31" s="2">
        <f t="shared" si="22"/>
        <v>4.9961568024596463</v>
      </c>
      <c r="CG31" s="2">
        <f t="shared" si="22"/>
        <v>3.5426731078904989</v>
      </c>
      <c r="CH31">
        <v>0</v>
      </c>
      <c r="CI31">
        <v>0</v>
      </c>
      <c r="CJ31">
        <v>0</v>
      </c>
      <c r="CK31">
        <v>0</v>
      </c>
      <c r="CL31">
        <v>0</v>
      </c>
      <c r="CM31" s="9">
        <v>0</v>
      </c>
      <c r="CN31" s="9">
        <v>0</v>
      </c>
      <c r="CO31" s="9">
        <v>0</v>
      </c>
      <c r="CP31" s="9">
        <v>0</v>
      </c>
      <c r="CQ31" s="9">
        <v>0</v>
      </c>
      <c r="CR31" s="9">
        <v>0</v>
      </c>
      <c r="CS31" s="9">
        <v>0</v>
      </c>
      <c r="CT31" s="2">
        <f t="shared" si="1"/>
        <v>0</v>
      </c>
      <c r="CU31" s="2">
        <f t="shared" si="2"/>
        <v>0</v>
      </c>
      <c r="CV31" s="2">
        <f t="shared" si="3"/>
        <v>0</v>
      </c>
      <c r="CW31" s="2">
        <f t="shared" si="4"/>
        <v>0</v>
      </c>
      <c r="CX31" s="2">
        <f t="shared" si="5"/>
        <v>0</v>
      </c>
      <c r="CY31" s="1">
        <v>12000</v>
      </c>
      <c r="CZ31" s="1">
        <f t="shared" ref="CZ31:CZ42" si="24">CY31/K31</f>
        <v>72.727272727272734</v>
      </c>
      <c r="DA31">
        <v>2014</v>
      </c>
      <c r="DB31">
        <v>2023</v>
      </c>
    </row>
    <row r="32" spans="1:108" x14ac:dyDescent="0.45">
      <c r="A32" t="s">
        <v>109</v>
      </c>
      <c r="B32" t="s">
        <v>264</v>
      </c>
      <c r="C32" s="1">
        <v>215300</v>
      </c>
      <c r="D32" s="17" t="s">
        <v>152</v>
      </c>
      <c r="E32">
        <v>40.777507999999997</v>
      </c>
      <c r="F32">
        <v>72.352096000000003</v>
      </c>
      <c r="G32">
        <v>210</v>
      </c>
      <c r="H32">
        <v>210</v>
      </c>
      <c r="I32">
        <v>210</v>
      </c>
      <c r="J32">
        <v>210</v>
      </c>
      <c r="K32">
        <v>210</v>
      </c>
      <c r="M32" s="1">
        <v>16338</v>
      </c>
      <c r="N32" s="1">
        <v>13956</v>
      </c>
      <c r="O32" s="1">
        <v>14515</v>
      </c>
      <c r="P32" s="1">
        <v>16753</v>
      </c>
      <c r="Q32" s="1">
        <v>11942</v>
      </c>
      <c r="R32" s="1">
        <v>15922.666666666668</v>
      </c>
      <c r="S32" s="1">
        <f>M32*4.75</f>
        <v>77605.5</v>
      </c>
      <c r="T32" s="1">
        <v>57902</v>
      </c>
      <c r="U32" s="1">
        <v>64676</v>
      </c>
      <c r="V32" s="1">
        <v>73560</v>
      </c>
      <c r="W32" s="1">
        <v>51400</v>
      </c>
      <c r="X32" s="1">
        <v>68533.333333333343</v>
      </c>
      <c r="Y32" s="18">
        <f>S32/M32</f>
        <v>4.75</v>
      </c>
      <c r="Z32" s="18">
        <f t="shared" si="8"/>
        <v>4.1488965319575808</v>
      </c>
      <c r="AA32" s="18">
        <f t="shared" si="9"/>
        <v>4.4558043403375818</v>
      </c>
      <c r="AB32" s="18">
        <f t="shared" si="10"/>
        <v>4.3908553691876078</v>
      </c>
      <c r="AC32" s="18">
        <f t="shared" si="11"/>
        <v>4.3041366605258755</v>
      </c>
      <c r="AD32" s="18">
        <f t="shared" si="12"/>
        <v>101.24657534246575</v>
      </c>
      <c r="AE32" s="18">
        <f t="shared" si="13"/>
        <v>75.540769732550544</v>
      </c>
      <c r="AF32" s="18">
        <f t="shared" si="14"/>
        <v>84.378343118069139</v>
      </c>
      <c r="AG32" s="18">
        <f t="shared" si="15"/>
        <v>95.968688845401175</v>
      </c>
      <c r="AH32" s="18">
        <f t="shared" si="16"/>
        <v>89.410741465536006</v>
      </c>
      <c r="AI32" s="1">
        <v>9374</v>
      </c>
      <c r="AJ32" s="1">
        <v>8588</v>
      </c>
      <c r="AK32" s="1">
        <v>8752</v>
      </c>
      <c r="AL32" s="1">
        <v>9568</v>
      </c>
      <c r="AM32" s="1">
        <v>7132</v>
      </c>
      <c r="AN32" s="1">
        <v>9509.3333333333339</v>
      </c>
      <c r="AO32" s="1">
        <v>9374</v>
      </c>
      <c r="AP32" s="1">
        <v>8588</v>
      </c>
      <c r="AQ32" s="1">
        <v>8752</v>
      </c>
      <c r="AR32" s="1">
        <v>9568</v>
      </c>
      <c r="AS32" s="1">
        <v>7132</v>
      </c>
      <c r="AT32" s="1">
        <v>9509.3333333333339</v>
      </c>
      <c r="AU32" s="1">
        <f t="shared" si="17"/>
        <v>1979</v>
      </c>
      <c r="AV32" s="1">
        <f t="shared" si="18"/>
        <v>1608</v>
      </c>
      <c r="AW32" s="1">
        <f t="shared" si="19"/>
        <v>1665</v>
      </c>
      <c r="AX32" s="1">
        <f t="shared" si="20"/>
        <v>1813</v>
      </c>
      <c r="AY32" s="1">
        <f t="shared" si="21"/>
        <v>1977.3333333333335</v>
      </c>
      <c r="AZ32" s="2">
        <v>0.21111585235758482</v>
      </c>
      <c r="BA32" s="2">
        <v>0.18723800652072659</v>
      </c>
      <c r="BB32" s="2">
        <v>0.19024223034734919</v>
      </c>
      <c r="BC32" s="2">
        <v>0.18948578595317725</v>
      </c>
      <c r="BD32" s="2">
        <v>0.20793606281547952</v>
      </c>
      <c r="BE32">
        <v>125</v>
      </c>
      <c r="BF32">
        <v>116</v>
      </c>
      <c r="BG32">
        <v>107</v>
      </c>
      <c r="BH32">
        <v>76</v>
      </c>
      <c r="BI32">
        <v>69</v>
      </c>
      <c r="BJ32" s="9">
        <v>92</v>
      </c>
      <c r="BK32" s="1">
        <v>9349</v>
      </c>
      <c r="BL32" s="1">
        <v>8565</v>
      </c>
      <c r="BM32" s="1">
        <v>8729</v>
      </c>
      <c r="BN32" s="1">
        <v>9875</v>
      </c>
      <c r="BO32" s="1">
        <v>7134</v>
      </c>
      <c r="BP32" s="1">
        <v>9512</v>
      </c>
      <c r="BQ32">
        <v>0</v>
      </c>
      <c r="BR32">
        <v>0</v>
      </c>
      <c r="BS32">
        <v>0</v>
      </c>
      <c r="BT32">
        <v>0</v>
      </c>
      <c r="BU32">
        <v>0</v>
      </c>
      <c r="BV32" s="9">
        <v>0</v>
      </c>
      <c r="BW32">
        <v>81</v>
      </c>
      <c r="BX32">
        <v>72</v>
      </c>
      <c r="BY32">
        <v>51</v>
      </c>
      <c r="BZ32">
        <v>50</v>
      </c>
      <c r="CA32">
        <v>45</v>
      </c>
      <c r="CB32" s="9">
        <v>60</v>
      </c>
      <c r="CC32" s="2">
        <f t="shared" si="22"/>
        <v>8.6640282383142573</v>
      </c>
      <c r="CD32" s="2">
        <f t="shared" si="22"/>
        <v>8.4063047285464112</v>
      </c>
      <c r="CE32" s="2">
        <f t="shared" si="22"/>
        <v>5.8425936533394438</v>
      </c>
      <c r="CF32" s="2">
        <f t="shared" si="22"/>
        <v>5.0632911392405067</v>
      </c>
      <c r="CG32" s="2">
        <f t="shared" si="22"/>
        <v>6.3078216989066442</v>
      </c>
      <c r="CH32">
        <v>0</v>
      </c>
      <c r="CI32">
        <v>0</v>
      </c>
      <c r="CJ32">
        <v>0</v>
      </c>
      <c r="CK32">
        <v>0</v>
      </c>
      <c r="CL32">
        <v>0</v>
      </c>
      <c r="CM32" s="9">
        <v>0</v>
      </c>
      <c r="CN32" s="9">
        <v>0</v>
      </c>
      <c r="CO32" s="9">
        <v>0</v>
      </c>
      <c r="CP32" s="9">
        <v>0</v>
      </c>
      <c r="CQ32" s="9">
        <v>1</v>
      </c>
      <c r="CR32" s="9">
        <v>0</v>
      </c>
      <c r="CS32" s="9">
        <v>0</v>
      </c>
      <c r="CT32" s="2">
        <f t="shared" si="1"/>
        <v>0</v>
      </c>
      <c r="CU32" s="2">
        <f t="shared" si="2"/>
        <v>0</v>
      </c>
      <c r="CV32" s="2">
        <f t="shared" si="3"/>
        <v>0</v>
      </c>
      <c r="CW32" s="2">
        <f t="shared" si="4"/>
        <v>10.126582278481013</v>
      </c>
      <c r="CX32" s="2">
        <f t="shared" si="5"/>
        <v>0</v>
      </c>
      <c r="CY32" s="1">
        <v>4095</v>
      </c>
      <c r="CZ32" s="1">
        <f t="shared" si="24"/>
        <v>19.5</v>
      </c>
      <c r="DA32">
        <v>1991</v>
      </c>
      <c r="DB32">
        <v>2015</v>
      </c>
    </row>
    <row r="33" spans="1:106" x14ac:dyDescent="0.45">
      <c r="A33" t="s">
        <v>109</v>
      </c>
      <c r="B33" t="s">
        <v>265</v>
      </c>
      <c r="C33" s="1">
        <v>250517</v>
      </c>
      <c r="D33" s="17" t="s">
        <v>150</v>
      </c>
      <c r="E33">
        <v>40.796174000000001</v>
      </c>
      <c r="F33">
        <v>72.374700000000004</v>
      </c>
      <c r="G33">
        <v>110</v>
      </c>
      <c r="H33">
        <v>110</v>
      </c>
      <c r="I33">
        <v>110</v>
      </c>
      <c r="J33">
        <v>110</v>
      </c>
      <c r="K33">
        <v>110</v>
      </c>
      <c r="M33" s="1">
        <v>4517</v>
      </c>
      <c r="N33" s="1">
        <v>2589</v>
      </c>
      <c r="O33" s="1">
        <v>3491</v>
      </c>
      <c r="P33" s="1">
        <v>4322</v>
      </c>
      <c r="Q33" s="1">
        <v>3964</v>
      </c>
      <c r="R33" s="1">
        <v>5285.3333333333339</v>
      </c>
      <c r="S33" s="1">
        <v>17016</v>
      </c>
      <c r="T33" s="1">
        <v>9097</v>
      </c>
      <c r="U33" s="1">
        <v>13856</v>
      </c>
      <c r="V33" s="1">
        <v>15838</v>
      </c>
      <c r="W33" s="1">
        <v>15512</v>
      </c>
      <c r="X33" s="1">
        <f>R33*AC33</f>
        <v>38054.400000000009</v>
      </c>
      <c r="Y33" s="18">
        <f t="shared" si="7"/>
        <v>3.7671020588886428</v>
      </c>
      <c r="Z33" s="18">
        <f t="shared" si="8"/>
        <v>3.5137118578601778</v>
      </c>
      <c r="AA33" s="18">
        <f t="shared" si="9"/>
        <v>3.9690633056430822</v>
      </c>
      <c r="AB33" s="18">
        <f t="shared" si="10"/>
        <v>3.6645071726052754</v>
      </c>
      <c r="AC33" s="18">
        <v>7.2</v>
      </c>
      <c r="AD33" s="40">
        <f t="shared" si="12"/>
        <v>42.381070983810709</v>
      </c>
      <c r="AE33" s="41">
        <f t="shared" si="13"/>
        <v>22.657534246575342</v>
      </c>
      <c r="AF33" s="41">
        <f t="shared" si="14"/>
        <v>34.510585305105849</v>
      </c>
      <c r="AG33" s="41">
        <f t="shared" si="15"/>
        <v>39.447073474470734</v>
      </c>
      <c r="AH33" s="39">
        <f>X33/($K33*365)*100</f>
        <v>94.780572851805758</v>
      </c>
      <c r="AI33" s="1">
        <v>2660</v>
      </c>
      <c r="AJ33" s="1">
        <v>3245</v>
      </c>
      <c r="AK33" s="1">
        <v>3575</v>
      </c>
      <c r="AL33" s="1">
        <v>3400</v>
      </c>
      <c r="AM33" s="1">
        <v>2690</v>
      </c>
      <c r="AN33" s="1">
        <v>3586.666666666667</v>
      </c>
      <c r="AO33" s="1">
        <v>2642</v>
      </c>
      <c r="AP33" s="1">
        <v>3214</v>
      </c>
      <c r="AQ33" s="1">
        <v>3538</v>
      </c>
      <c r="AR33" s="1">
        <v>3392</v>
      </c>
      <c r="AS33" s="1">
        <v>2678</v>
      </c>
      <c r="AT33" s="1">
        <v>3570.6666666666665</v>
      </c>
      <c r="AU33" s="1">
        <f t="shared" si="17"/>
        <v>412.79333838001514</v>
      </c>
      <c r="AV33" s="1">
        <f t="shared" si="18"/>
        <v>466.45612943372743</v>
      </c>
      <c r="AW33" s="1">
        <f t="shared" si="19"/>
        <v>452.68513284341435</v>
      </c>
      <c r="AX33" s="1">
        <f t="shared" si="20"/>
        <v>463.08962264150938</v>
      </c>
      <c r="AY33" s="1">
        <f t="shared" si="21"/>
        <v>471.43639531989055</v>
      </c>
      <c r="AZ33" s="2">
        <v>0.15518546555639667</v>
      </c>
      <c r="BA33" s="2">
        <v>0.14374611076540136</v>
      </c>
      <c r="BB33" s="2">
        <v>0.12662521198417184</v>
      </c>
      <c r="BC33" s="2">
        <v>0.13620283018867924</v>
      </c>
      <c r="BD33" s="2">
        <v>0.13144137415982077</v>
      </c>
      <c r="BE33">
        <v>15</v>
      </c>
      <c r="BF33">
        <v>16</v>
      </c>
      <c r="BG33">
        <v>12</v>
      </c>
      <c r="BH33">
        <v>13</v>
      </c>
      <c r="BI33">
        <v>11</v>
      </c>
      <c r="BJ33" s="9">
        <v>14.666666666666668</v>
      </c>
      <c r="BK33" s="1">
        <v>2638</v>
      </c>
      <c r="BL33" s="1">
        <v>3207</v>
      </c>
      <c r="BM33" s="1">
        <v>3536</v>
      </c>
      <c r="BN33" s="1">
        <v>3388</v>
      </c>
      <c r="BO33" s="1">
        <v>2676</v>
      </c>
      <c r="BP33" s="1">
        <v>3568</v>
      </c>
      <c r="BQ33">
        <v>36</v>
      </c>
      <c r="BR33">
        <v>45</v>
      </c>
      <c r="BS33">
        <v>43</v>
      </c>
      <c r="BT33">
        <v>47</v>
      </c>
      <c r="BU33">
        <v>27</v>
      </c>
      <c r="BV33" s="9">
        <v>36</v>
      </c>
      <c r="BW33">
        <v>10</v>
      </c>
      <c r="BX33">
        <v>10</v>
      </c>
      <c r="BY33">
        <v>9</v>
      </c>
      <c r="BZ33">
        <v>14</v>
      </c>
      <c r="CA33">
        <v>11</v>
      </c>
      <c r="CB33" s="9">
        <v>14.666666666666668</v>
      </c>
      <c r="CC33" s="2">
        <f t="shared" si="22"/>
        <v>3.7907505686125851</v>
      </c>
      <c r="CD33" s="2">
        <f t="shared" si="22"/>
        <v>3.1181789834736517</v>
      </c>
      <c r="CE33" s="2">
        <f t="shared" si="22"/>
        <v>2.5452488687782808</v>
      </c>
      <c r="CF33" s="2">
        <f t="shared" si="22"/>
        <v>4.1322314049586781</v>
      </c>
      <c r="CG33" s="2">
        <f t="shared" si="22"/>
        <v>4.1106128550074743</v>
      </c>
      <c r="CH33">
        <v>32</v>
      </c>
      <c r="CI33">
        <v>42</v>
      </c>
      <c r="CJ33">
        <v>38</v>
      </c>
      <c r="CK33">
        <v>48</v>
      </c>
      <c r="CL33">
        <v>17</v>
      </c>
      <c r="CM33" s="9">
        <v>22.666666666666664</v>
      </c>
      <c r="CN33" s="9">
        <v>0</v>
      </c>
      <c r="CO33" s="9">
        <v>0</v>
      </c>
      <c r="CP33" s="9">
        <v>0</v>
      </c>
      <c r="CQ33" s="9">
        <v>0</v>
      </c>
      <c r="CR33" s="9">
        <v>0</v>
      </c>
      <c r="CS33" s="9">
        <v>0</v>
      </c>
      <c r="CT33" s="2">
        <f t="shared" si="1"/>
        <v>0</v>
      </c>
      <c r="CU33" s="2">
        <f t="shared" si="2"/>
        <v>0</v>
      </c>
      <c r="CV33" s="2">
        <f t="shared" si="3"/>
        <v>0</v>
      </c>
      <c r="CW33" s="2">
        <f t="shared" si="4"/>
        <v>0</v>
      </c>
      <c r="CX33" s="2">
        <f t="shared" si="5"/>
        <v>0</v>
      </c>
      <c r="CY33" s="7">
        <v>1225</v>
      </c>
      <c r="CZ33" s="7">
        <f t="shared" si="24"/>
        <v>11.136363636363637</v>
      </c>
      <c r="DA33">
        <v>1983</v>
      </c>
      <c r="DB33">
        <v>2010</v>
      </c>
    </row>
    <row r="34" spans="1:106" x14ac:dyDescent="0.45">
      <c r="A34" t="s">
        <v>109</v>
      </c>
      <c r="B34" t="s">
        <v>266</v>
      </c>
      <c r="C34" s="1">
        <v>89603</v>
      </c>
      <c r="D34" s="17" t="s">
        <v>153</v>
      </c>
      <c r="E34">
        <v>40.665227000000002</v>
      </c>
      <c r="F34">
        <v>72.240679</v>
      </c>
      <c r="G34">
        <v>95</v>
      </c>
      <c r="H34">
        <v>95</v>
      </c>
      <c r="I34">
        <v>95</v>
      </c>
      <c r="J34">
        <v>95</v>
      </c>
      <c r="K34">
        <v>95</v>
      </c>
      <c r="M34" s="1">
        <v>6406</v>
      </c>
      <c r="N34" s="1">
        <v>7162</v>
      </c>
      <c r="O34" s="1">
        <v>6307</v>
      </c>
      <c r="P34" s="1">
        <v>6705</v>
      </c>
      <c r="Q34" s="1">
        <v>5391</v>
      </c>
      <c r="R34" s="1">
        <v>7188</v>
      </c>
      <c r="S34" s="1">
        <v>34499</v>
      </c>
      <c r="T34" s="1">
        <v>34490</v>
      </c>
      <c r="U34" s="1">
        <v>30745</v>
      </c>
      <c r="V34" s="1">
        <v>37308</v>
      </c>
      <c r="W34" s="1">
        <v>25610</v>
      </c>
      <c r="X34" s="1">
        <v>34146.666666666672</v>
      </c>
      <c r="Y34" s="18">
        <f t="shared" si="7"/>
        <v>5.3854199188261003</v>
      </c>
      <c r="Z34" s="18">
        <f t="shared" si="8"/>
        <v>4.8156939402401564</v>
      </c>
      <c r="AA34" s="18">
        <f t="shared" si="9"/>
        <v>4.8747423497700968</v>
      </c>
      <c r="AB34" s="18">
        <f t="shared" si="10"/>
        <v>5.5642058165548098</v>
      </c>
      <c r="AC34" s="18">
        <f t="shared" si="11"/>
        <v>4.7505101094416631</v>
      </c>
      <c r="AD34" s="18">
        <f t="shared" si="12"/>
        <v>99.492429704397978</v>
      </c>
      <c r="AE34" s="18">
        <f t="shared" si="13"/>
        <v>99.466474405191065</v>
      </c>
      <c r="AF34" s="18">
        <f t="shared" si="14"/>
        <v>88.666186012977661</v>
      </c>
      <c r="AG34" s="18">
        <f t="shared" si="15"/>
        <v>107.59336697909157</v>
      </c>
      <c r="AH34" s="18">
        <f t="shared" si="16"/>
        <v>98.476327805815927</v>
      </c>
      <c r="AI34" s="1">
        <v>3556</v>
      </c>
      <c r="AJ34" s="1">
        <v>5088</v>
      </c>
      <c r="AK34" s="1">
        <v>4011</v>
      </c>
      <c r="AL34" s="1">
        <v>4179</v>
      </c>
      <c r="AM34" s="1">
        <v>3333</v>
      </c>
      <c r="AN34" s="1">
        <v>4444</v>
      </c>
      <c r="AO34" s="1">
        <v>3556</v>
      </c>
      <c r="AP34" s="1">
        <v>5088</v>
      </c>
      <c r="AQ34" s="1">
        <v>4011</v>
      </c>
      <c r="AR34" s="1">
        <v>4179</v>
      </c>
      <c r="AS34" s="1">
        <v>3333</v>
      </c>
      <c r="AT34" s="1">
        <v>4444</v>
      </c>
      <c r="AU34" s="1">
        <f t="shared" si="17"/>
        <v>192</v>
      </c>
      <c r="AV34" s="1">
        <f t="shared" si="18"/>
        <v>421</v>
      </c>
      <c r="AW34" s="1">
        <f t="shared" si="19"/>
        <v>369</v>
      </c>
      <c r="AX34" s="1">
        <f t="shared" si="20"/>
        <v>519</v>
      </c>
      <c r="AY34" s="1">
        <f t="shared" si="21"/>
        <v>549.33333333333337</v>
      </c>
      <c r="AZ34" s="2">
        <v>5.3993250843644543E-2</v>
      </c>
      <c r="BA34" s="2">
        <v>8.2743710691823902E-2</v>
      </c>
      <c r="BB34" s="2">
        <v>9.1997008227374721E-2</v>
      </c>
      <c r="BC34" s="2">
        <v>0.12419239052404882</v>
      </c>
      <c r="BD34" s="2">
        <v>0.12361236123612361</v>
      </c>
      <c r="BE34">
        <v>41</v>
      </c>
      <c r="BF34">
        <v>50</v>
      </c>
      <c r="BG34">
        <v>32</v>
      </c>
      <c r="BH34">
        <v>35</v>
      </c>
      <c r="BI34">
        <v>29</v>
      </c>
      <c r="BJ34" s="9">
        <v>38.666666666666671</v>
      </c>
      <c r="BK34" s="1">
        <v>3529</v>
      </c>
      <c r="BL34" s="1">
        <v>5065</v>
      </c>
      <c r="BM34" s="1">
        <v>4011</v>
      </c>
      <c r="BN34" s="1">
        <v>4167</v>
      </c>
      <c r="BO34" s="1">
        <v>3326</v>
      </c>
      <c r="BP34" s="1">
        <v>4434.6666666666661</v>
      </c>
      <c r="BQ34">
        <v>22</v>
      </c>
      <c r="BR34">
        <v>22</v>
      </c>
      <c r="BS34">
        <v>37</v>
      </c>
      <c r="BT34">
        <v>27</v>
      </c>
      <c r="BU34">
        <v>27</v>
      </c>
      <c r="BV34" s="9">
        <v>36</v>
      </c>
      <c r="BW34">
        <v>55</v>
      </c>
      <c r="BX34">
        <v>100</v>
      </c>
      <c r="BY34">
        <v>71</v>
      </c>
      <c r="BZ34">
        <v>69</v>
      </c>
      <c r="CA34">
        <v>50</v>
      </c>
      <c r="CB34" s="9">
        <v>66.666666666666657</v>
      </c>
      <c r="CC34" s="2">
        <f t="shared" si="22"/>
        <v>15.585151601020119</v>
      </c>
      <c r="CD34" s="2">
        <f t="shared" si="22"/>
        <v>19.743336623889437</v>
      </c>
      <c r="CE34" s="2">
        <f t="shared" si="22"/>
        <v>17.701321366242833</v>
      </c>
      <c r="CF34" s="2">
        <f t="shared" si="22"/>
        <v>16.55867530597552</v>
      </c>
      <c r="CG34" s="2">
        <f t="shared" si="22"/>
        <v>15.033072760072159</v>
      </c>
      <c r="CH34">
        <v>19</v>
      </c>
      <c r="CI34">
        <v>21</v>
      </c>
      <c r="CJ34">
        <v>22</v>
      </c>
      <c r="CK34">
        <v>18</v>
      </c>
      <c r="CL34">
        <v>10</v>
      </c>
      <c r="CM34" s="9">
        <v>13.333333333333334</v>
      </c>
      <c r="CN34" s="9">
        <v>0</v>
      </c>
      <c r="CO34" s="9">
        <v>0</v>
      </c>
      <c r="CP34" s="9">
        <v>0</v>
      </c>
      <c r="CQ34" s="9">
        <v>0</v>
      </c>
      <c r="CR34" s="9">
        <v>0</v>
      </c>
      <c r="CS34" s="9">
        <v>0</v>
      </c>
      <c r="CT34" s="2">
        <f t="shared" si="1"/>
        <v>0</v>
      </c>
      <c r="CU34" s="2">
        <f t="shared" si="2"/>
        <v>0</v>
      </c>
      <c r="CV34" s="2">
        <f t="shared" si="3"/>
        <v>0</v>
      </c>
      <c r="CW34" s="2">
        <f t="shared" si="4"/>
        <v>0</v>
      </c>
      <c r="CX34" s="2">
        <f t="shared" si="5"/>
        <v>0</v>
      </c>
      <c r="CY34" s="7">
        <v>1250</v>
      </c>
      <c r="CZ34" s="7">
        <f t="shared" si="24"/>
        <v>13.157894736842104</v>
      </c>
      <c r="DA34">
        <v>1969</v>
      </c>
      <c r="DB34">
        <v>2017</v>
      </c>
    </row>
    <row r="35" spans="1:106" x14ac:dyDescent="0.45">
      <c r="A35" t="s">
        <v>109</v>
      </c>
      <c r="B35" t="s">
        <v>267</v>
      </c>
      <c r="C35" s="1">
        <v>89603</v>
      </c>
      <c r="D35" s="17" t="s">
        <v>153</v>
      </c>
      <c r="E35">
        <v>40.643965999999999</v>
      </c>
      <c r="F35">
        <v>72.235426000000004</v>
      </c>
      <c r="G35">
        <v>90</v>
      </c>
      <c r="H35">
        <v>90</v>
      </c>
      <c r="I35">
        <v>90</v>
      </c>
      <c r="J35">
        <v>90</v>
      </c>
      <c r="K35">
        <v>90</v>
      </c>
      <c r="M35" s="1">
        <v>5823</v>
      </c>
      <c r="N35" s="1">
        <v>3435</v>
      </c>
      <c r="O35" s="1">
        <v>5845</v>
      </c>
      <c r="P35" s="1">
        <v>5434</v>
      </c>
      <c r="Q35" s="1">
        <v>3913</v>
      </c>
      <c r="R35" s="1">
        <v>5217.333333333333</v>
      </c>
      <c r="S35" s="1">
        <v>32058</v>
      </c>
      <c r="T35" s="1">
        <v>19315</v>
      </c>
      <c r="U35" s="1">
        <v>32907</v>
      </c>
      <c r="V35" s="1">
        <v>29602</v>
      </c>
      <c r="W35" s="1">
        <v>22239</v>
      </c>
      <c r="X35" s="1">
        <v>29652</v>
      </c>
      <c r="Y35" s="18">
        <f t="shared" si="7"/>
        <v>5.5054095826893352</v>
      </c>
      <c r="Z35" s="18">
        <f t="shared" si="8"/>
        <v>5.6229985443959247</v>
      </c>
      <c r="AA35" s="18">
        <f t="shared" si="9"/>
        <v>5.6299401197604793</v>
      </c>
      <c r="AB35" s="18">
        <f t="shared" si="10"/>
        <v>5.4475524475524475</v>
      </c>
      <c r="AC35" s="18">
        <f t="shared" si="11"/>
        <v>5.6833631484794278</v>
      </c>
      <c r="AD35" s="18">
        <f t="shared" si="12"/>
        <v>97.589041095890423</v>
      </c>
      <c r="AE35" s="18">
        <f t="shared" si="13"/>
        <v>58.797564687975644</v>
      </c>
      <c r="AF35" s="18">
        <f t="shared" si="14"/>
        <v>100.17351598173516</v>
      </c>
      <c r="AG35" s="18">
        <f t="shared" si="15"/>
        <v>90.112633181126327</v>
      </c>
      <c r="AH35" s="18">
        <f t="shared" si="16"/>
        <v>90.264840182648399</v>
      </c>
      <c r="AI35" s="1">
        <v>3149</v>
      </c>
      <c r="AJ35" s="1">
        <v>2301</v>
      </c>
      <c r="AK35" s="1">
        <v>3902</v>
      </c>
      <c r="AL35" s="1">
        <v>3574</v>
      </c>
      <c r="AM35" s="1">
        <v>2459</v>
      </c>
      <c r="AN35" s="1">
        <v>3278.666666666667</v>
      </c>
      <c r="AO35" s="1">
        <v>3149</v>
      </c>
      <c r="AP35" s="1">
        <v>2301</v>
      </c>
      <c r="AQ35" s="1">
        <v>3902</v>
      </c>
      <c r="AR35" s="1">
        <v>3574</v>
      </c>
      <c r="AS35" s="1">
        <v>2459</v>
      </c>
      <c r="AT35" s="1">
        <v>3278.666666666667</v>
      </c>
      <c r="AU35" s="1">
        <f t="shared" si="17"/>
        <v>194</v>
      </c>
      <c r="AV35" s="1">
        <f t="shared" si="18"/>
        <v>139</v>
      </c>
      <c r="AW35" s="1">
        <f t="shared" si="19"/>
        <v>407</v>
      </c>
      <c r="AX35" s="1">
        <f t="shared" si="20"/>
        <v>433</v>
      </c>
      <c r="AY35" s="1">
        <f t="shared" si="21"/>
        <v>474.66666666666674</v>
      </c>
      <c r="AZ35" s="2">
        <v>6.1606859320419177E-2</v>
      </c>
      <c r="BA35" s="2">
        <v>6.0408518035636682E-2</v>
      </c>
      <c r="BB35" s="2">
        <v>0.10430548436699129</v>
      </c>
      <c r="BC35" s="2">
        <v>0.12115277000559597</v>
      </c>
      <c r="BD35" s="2">
        <v>0.14477429849532331</v>
      </c>
      <c r="BE35">
        <v>49</v>
      </c>
      <c r="BF35">
        <v>25</v>
      </c>
      <c r="BG35">
        <v>56</v>
      </c>
      <c r="BH35">
        <v>34</v>
      </c>
      <c r="BI35">
        <v>19</v>
      </c>
      <c r="BJ35" s="9">
        <v>25.333333333333336</v>
      </c>
      <c r="BK35" s="1">
        <v>2912</v>
      </c>
      <c r="BL35" s="1">
        <v>2147</v>
      </c>
      <c r="BM35" s="1">
        <v>3452</v>
      </c>
      <c r="BN35" s="1">
        <v>3120</v>
      </c>
      <c r="BO35" s="1">
        <v>2093</v>
      </c>
      <c r="BP35" s="1">
        <v>2790.6666666666665</v>
      </c>
      <c r="BQ35">
        <v>65</v>
      </c>
      <c r="BR35">
        <v>29</v>
      </c>
      <c r="BS35">
        <v>90</v>
      </c>
      <c r="BT35">
        <v>73</v>
      </c>
      <c r="BU35">
        <v>23</v>
      </c>
      <c r="BV35" s="9">
        <v>30.666666666666664</v>
      </c>
      <c r="BW35">
        <v>49</v>
      </c>
      <c r="BX35">
        <v>25</v>
      </c>
      <c r="BY35">
        <v>56</v>
      </c>
      <c r="BZ35">
        <v>34</v>
      </c>
      <c r="CA35">
        <v>19</v>
      </c>
      <c r="CB35" s="9">
        <v>25.333333333333336</v>
      </c>
      <c r="CC35" s="2">
        <f t="shared" si="22"/>
        <v>16.826923076923077</v>
      </c>
      <c r="CD35" s="2">
        <f t="shared" si="22"/>
        <v>11.644154634373546</v>
      </c>
      <c r="CE35" s="2">
        <f t="shared" si="22"/>
        <v>16.222479721900346</v>
      </c>
      <c r="CF35" s="2">
        <f t="shared" si="22"/>
        <v>10.897435897435896</v>
      </c>
      <c r="CG35" s="2">
        <f t="shared" si="22"/>
        <v>9.0778786430960334</v>
      </c>
      <c r="CH35">
        <v>27</v>
      </c>
      <c r="CI35">
        <v>18</v>
      </c>
      <c r="CJ35">
        <v>41</v>
      </c>
      <c r="CK35">
        <v>35</v>
      </c>
      <c r="CL35">
        <v>19</v>
      </c>
      <c r="CM35" s="9">
        <v>25.333333333333336</v>
      </c>
      <c r="CN35" s="9">
        <v>1</v>
      </c>
      <c r="CO35" s="9">
        <v>0</v>
      </c>
      <c r="CP35" s="9">
        <v>0</v>
      </c>
      <c r="CQ35" s="9">
        <v>1</v>
      </c>
      <c r="CR35" s="9">
        <v>0</v>
      </c>
      <c r="CS35" s="9">
        <v>0</v>
      </c>
      <c r="CT35" s="2">
        <f t="shared" si="1"/>
        <v>34.340659340659343</v>
      </c>
      <c r="CU35" s="2">
        <f t="shared" si="2"/>
        <v>0</v>
      </c>
      <c r="CV35" s="2">
        <f t="shared" si="3"/>
        <v>0</v>
      </c>
      <c r="CW35" s="2">
        <f t="shared" si="4"/>
        <v>32.051282051282051</v>
      </c>
      <c r="CX35" s="2">
        <f t="shared" si="5"/>
        <v>0</v>
      </c>
      <c r="CY35" s="7">
        <v>1282</v>
      </c>
      <c r="CZ35" s="7">
        <f t="shared" si="24"/>
        <v>14.244444444444444</v>
      </c>
      <c r="DA35">
        <v>1969</v>
      </c>
      <c r="DB35">
        <v>2015</v>
      </c>
    </row>
    <row r="36" spans="1:106" x14ac:dyDescent="0.45">
      <c r="A36" t="s">
        <v>109</v>
      </c>
      <c r="B36" t="s">
        <v>268</v>
      </c>
      <c r="C36" s="1">
        <v>192085</v>
      </c>
      <c r="D36" s="17" t="s">
        <v>150</v>
      </c>
      <c r="E36">
        <v>40.876744000000002</v>
      </c>
      <c r="F36">
        <v>71.979360999999997</v>
      </c>
      <c r="G36">
        <v>60</v>
      </c>
      <c r="H36">
        <v>60</v>
      </c>
      <c r="I36">
        <v>60</v>
      </c>
      <c r="J36">
        <v>60</v>
      </c>
      <c r="K36">
        <v>60</v>
      </c>
      <c r="M36" s="1">
        <v>5563</v>
      </c>
      <c r="N36" s="1">
        <v>5500</v>
      </c>
      <c r="O36" s="1">
        <v>5712</v>
      </c>
      <c r="P36" s="1">
        <v>5885</v>
      </c>
      <c r="Q36" s="1">
        <v>4608</v>
      </c>
      <c r="R36" s="1">
        <v>6144</v>
      </c>
      <c r="S36" s="1">
        <v>26510</v>
      </c>
      <c r="T36" s="1">
        <v>24567</v>
      </c>
      <c r="U36" s="1">
        <v>24443</v>
      </c>
      <c r="V36" s="1">
        <v>24673</v>
      </c>
      <c r="W36" s="1">
        <v>4577</v>
      </c>
      <c r="X36" s="1">
        <v>25219</v>
      </c>
      <c r="Y36" s="18">
        <f t="shared" si="7"/>
        <v>4.7654143447779971</v>
      </c>
      <c r="Z36" s="18">
        <f t="shared" si="8"/>
        <v>4.4667272727272724</v>
      </c>
      <c r="AA36" s="18">
        <f t="shared" si="9"/>
        <v>4.2792366946778708</v>
      </c>
      <c r="AB36" s="18">
        <f t="shared" si="10"/>
        <v>4.1925233644859814</v>
      </c>
      <c r="AC36" s="18">
        <f t="shared" si="11"/>
        <v>4.104654947916667</v>
      </c>
      <c r="AD36" s="18">
        <f t="shared" si="12"/>
        <v>121.05022831050228</v>
      </c>
      <c r="AE36" s="18">
        <f t="shared" si="13"/>
        <v>112.17808219178083</v>
      </c>
      <c r="AF36" s="18">
        <f t="shared" si="14"/>
        <v>111.61187214611871</v>
      </c>
      <c r="AG36" s="18">
        <f t="shared" si="15"/>
        <v>112.66210045662099</v>
      </c>
      <c r="AH36" s="18">
        <f t="shared" si="16"/>
        <v>115.15525114155251</v>
      </c>
      <c r="AI36" s="1">
        <v>2159</v>
      </c>
      <c r="AJ36" s="1">
        <v>2678</v>
      </c>
      <c r="AK36" s="1">
        <v>2432</v>
      </c>
      <c r="AL36" s="1">
        <v>2466</v>
      </c>
      <c r="AM36" s="1">
        <v>2113</v>
      </c>
      <c r="AN36" s="1">
        <v>2817.333333333333</v>
      </c>
      <c r="AO36" s="1">
        <v>2159</v>
      </c>
      <c r="AP36" s="1">
        <v>2678</v>
      </c>
      <c r="AQ36" s="1">
        <v>2432</v>
      </c>
      <c r="AR36" s="1">
        <v>2466</v>
      </c>
      <c r="AS36" s="1">
        <v>2113</v>
      </c>
      <c r="AT36" s="1">
        <v>2817.333333333333</v>
      </c>
      <c r="AU36" s="1">
        <f t="shared" si="17"/>
        <v>334</v>
      </c>
      <c r="AV36" s="1">
        <f t="shared" si="18"/>
        <v>418</v>
      </c>
      <c r="AW36" s="1">
        <f t="shared" si="19"/>
        <v>461.99999999999994</v>
      </c>
      <c r="AX36" s="1">
        <f t="shared" si="20"/>
        <v>453</v>
      </c>
      <c r="AY36" s="1">
        <f t="shared" si="21"/>
        <v>572</v>
      </c>
      <c r="AZ36" s="2">
        <v>0.15470125057897174</v>
      </c>
      <c r="BA36" s="2">
        <v>0.15608663181478716</v>
      </c>
      <c r="BB36" s="2">
        <v>0.18996710526315788</v>
      </c>
      <c r="BC36" s="2">
        <v>0.18369829683698297</v>
      </c>
      <c r="BD36" s="2">
        <v>0.20302886890676763</v>
      </c>
      <c r="BE36">
        <v>26</v>
      </c>
      <c r="BF36">
        <v>34</v>
      </c>
      <c r="BG36">
        <v>22</v>
      </c>
      <c r="BH36">
        <v>20</v>
      </c>
      <c r="BI36">
        <v>23</v>
      </c>
      <c r="BJ36" s="9">
        <v>30.666666666666664</v>
      </c>
      <c r="BK36" s="1">
        <v>2143</v>
      </c>
      <c r="BL36" s="1">
        <v>2660</v>
      </c>
      <c r="BM36" s="1">
        <v>2426</v>
      </c>
      <c r="BN36" s="1">
        <v>2464</v>
      </c>
      <c r="BO36" s="1">
        <v>2105</v>
      </c>
      <c r="BP36" s="1">
        <v>2806.6666666666665</v>
      </c>
      <c r="BQ36">
        <v>35</v>
      </c>
      <c r="BR36">
        <v>26</v>
      </c>
      <c r="BS36">
        <v>24</v>
      </c>
      <c r="BT36">
        <v>26</v>
      </c>
      <c r="BU36">
        <v>80</v>
      </c>
      <c r="BV36" s="9">
        <v>106.66666666666667</v>
      </c>
      <c r="BW36">
        <v>10</v>
      </c>
      <c r="BX36">
        <v>9</v>
      </c>
      <c r="BY36">
        <v>4</v>
      </c>
      <c r="BZ36">
        <v>8</v>
      </c>
      <c r="CA36">
        <v>4</v>
      </c>
      <c r="CB36" s="9">
        <v>5.333333333333333</v>
      </c>
      <c r="CC36" s="2">
        <f t="shared" si="22"/>
        <v>4.6663555762949134</v>
      </c>
      <c r="CD36" s="2">
        <f t="shared" si="22"/>
        <v>3.3834586466165413</v>
      </c>
      <c r="CE36" s="2">
        <f t="shared" si="22"/>
        <v>1.6488046166529267</v>
      </c>
      <c r="CF36" s="2">
        <f t="shared" si="22"/>
        <v>3.2467532467532472</v>
      </c>
      <c r="CG36" s="2">
        <f t="shared" si="22"/>
        <v>1.9002375296912113</v>
      </c>
      <c r="CH36">
        <v>33</v>
      </c>
      <c r="CI36">
        <v>19</v>
      </c>
      <c r="CJ36">
        <v>39</v>
      </c>
      <c r="CK36">
        <v>22</v>
      </c>
      <c r="CL36">
        <v>28</v>
      </c>
      <c r="CM36" s="9">
        <v>37.333333333333336</v>
      </c>
      <c r="CN36" s="9">
        <v>0</v>
      </c>
      <c r="CO36" s="9">
        <v>0</v>
      </c>
      <c r="CP36" s="9">
        <v>0</v>
      </c>
      <c r="CQ36" s="9">
        <v>0</v>
      </c>
      <c r="CR36" s="9">
        <v>0</v>
      </c>
      <c r="CS36" s="9">
        <v>0</v>
      </c>
      <c r="CT36" s="2">
        <f t="shared" si="1"/>
        <v>0</v>
      </c>
      <c r="CU36" s="2">
        <f t="shared" si="2"/>
        <v>0</v>
      </c>
      <c r="CV36" s="2">
        <f t="shared" si="3"/>
        <v>0</v>
      </c>
      <c r="CW36" s="2">
        <f t="shared" si="4"/>
        <v>0</v>
      </c>
      <c r="CX36" s="2">
        <f t="shared" si="5"/>
        <v>0</v>
      </c>
      <c r="CY36" s="1">
        <v>1322.65</v>
      </c>
      <c r="CZ36" s="1">
        <f t="shared" si="24"/>
        <v>22.044166666666669</v>
      </c>
      <c r="DA36">
        <v>1985</v>
      </c>
      <c r="DB36">
        <v>2023</v>
      </c>
    </row>
    <row r="37" spans="1:106" x14ac:dyDescent="0.45">
      <c r="A37" t="s">
        <v>109</v>
      </c>
      <c r="B37" t="s">
        <v>269</v>
      </c>
      <c r="C37" s="1">
        <v>192085</v>
      </c>
      <c r="D37" s="17" t="s">
        <v>150</v>
      </c>
      <c r="E37">
        <v>40.902838000000003</v>
      </c>
      <c r="F37">
        <v>71.851865000000004</v>
      </c>
      <c r="G37">
        <v>50</v>
      </c>
      <c r="H37">
        <v>50</v>
      </c>
      <c r="I37">
        <v>50</v>
      </c>
      <c r="J37">
        <v>50</v>
      </c>
      <c r="K37">
        <v>50</v>
      </c>
      <c r="M37" s="1">
        <v>3623</v>
      </c>
      <c r="N37" s="1">
        <v>4197</v>
      </c>
      <c r="O37" s="1">
        <v>4339</v>
      </c>
      <c r="P37" s="1">
        <v>3828</v>
      </c>
      <c r="Q37" s="1">
        <v>2619</v>
      </c>
      <c r="R37" s="1">
        <v>3492</v>
      </c>
      <c r="S37" s="1">
        <v>17128</v>
      </c>
      <c r="T37" s="1">
        <v>15653</v>
      </c>
      <c r="U37" s="1">
        <v>18070</v>
      </c>
      <c r="V37" s="1">
        <v>15105</v>
      </c>
      <c r="W37" s="1">
        <v>10660</v>
      </c>
      <c r="X37" s="1">
        <v>14213.333333333332</v>
      </c>
      <c r="Y37" s="18">
        <f t="shared" si="7"/>
        <v>4.7275738338393598</v>
      </c>
      <c r="Z37" s="18">
        <f t="shared" si="8"/>
        <v>3.7295687395758876</v>
      </c>
      <c r="AA37" s="18">
        <f t="shared" si="9"/>
        <v>4.164554044710763</v>
      </c>
      <c r="AB37" s="18">
        <f t="shared" si="10"/>
        <v>3.945924764890282</v>
      </c>
      <c r="AC37" s="18">
        <f t="shared" si="11"/>
        <v>4.0702558228331425</v>
      </c>
      <c r="AD37" s="18">
        <f t="shared" si="12"/>
        <v>93.852054794520541</v>
      </c>
      <c r="AE37" s="18">
        <f t="shared" si="13"/>
        <v>85.76986301369864</v>
      </c>
      <c r="AF37" s="18">
        <f t="shared" si="14"/>
        <v>99.013698630136986</v>
      </c>
      <c r="AG37" s="18">
        <f t="shared" si="15"/>
        <v>82.767123287671225</v>
      </c>
      <c r="AH37" s="18">
        <f t="shared" si="16"/>
        <v>77.881278538812779</v>
      </c>
      <c r="AI37" s="1">
        <v>1898</v>
      </c>
      <c r="AJ37" s="1">
        <v>1978</v>
      </c>
      <c r="AK37" s="1">
        <v>2322</v>
      </c>
      <c r="AL37" s="1">
        <v>2325</v>
      </c>
      <c r="AM37" s="1">
        <v>1345</v>
      </c>
      <c r="AN37" s="1">
        <v>1793.3333333333335</v>
      </c>
      <c r="AO37" s="1">
        <v>1898</v>
      </c>
      <c r="AP37" s="1">
        <v>1978</v>
      </c>
      <c r="AQ37" s="1">
        <v>2322</v>
      </c>
      <c r="AR37" s="1">
        <v>2325</v>
      </c>
      <c r="AS37" s="1">
        <v>1345</v>
      </c>
      <c r="AT37" s="1">
        <v>1793.3333333333335</v>
      </c>
      <c r="AU37" s="1">
        <f t="shared" si="17"/>
        <v>123.99999999999999</v>
      </c>
      <c r="AV37" s="1">
        <f t="shared" si="18"/>
        <v>114</v>
      </c>
      <c r="AW37" s="1">
        <f t="shared" si="19"/>
        <v>158</v>
      </c>
      <c r="AX37" s="1">
        <f t="shared" si="20"/>
        <v>332</v>
      </c>
      <c r="AY37" s="1">
        <f t="shared" si="21"/>
        <v>198.66666666666669</v>
      </c>
      <c r="AZ37" s="2">
        <v>6.5331928345626969E-2</v>
      </c>
      <c r="BA37" s="2">
        <v>5.7633973710819006E-2</v>
      </c>
      <c r="BB37" s="2">
        <v>6.8044788975021531E-2</v>
      </c>
      <c r="BC37" s="2">
        <v>0.14279569892473118</v>
      </c>
      <c r="BD37" s="2">
        <v>0.11078066914498141</v>
      </c>
      <c r="BE37">
        <v>17</v>
      </c>
      <c r="BF37">
        <v>27</v>
      </c>
      <c r="BG37">
        <v>21</v>
      </c>
      <c r="BH37">
        <v>26</v>
      </c>
      <c r="BI37">
        <v>13</v>
      </c>
      <c r="BJ37" s="9">
        <v>17.333333333333332</v>
      </c>
      <c r="BK37" s="1">
        <v>1881</v>
      </c>
      <c r="BL37" s="1">
        <v>1951</v>
      </c>
      <c r="BM37" s="1">
        <v>2301</v>
      </c>
      <c r="BN37" s="1">
        <v>2299</v>
      </c>
      <c r="BO37" s="1">
        <v>1332</v>
      </c>
      <c r="BP37" s="1">
        <v>1776</v>
      </c>
      <c r="BQ37">
        <v>54</v>
      </c>
      <c r="BR37">
        <v>26</v>
      </c>
      <c r="BS37">
        <v>51</v>
      </c>
      <c r="BT37">
        <v>42</v>
      </c>
      <c r="BU37">
        <v>28</v>
      </c>
      <c r="BV37" s="9">
        <v>37.333333333333336</v>
      </c>
      <c r="BW37" s="12">
        <v>0</v>
      </c>
      <c r="BX37" s="12">
        <v>0</v>
      </c>
      <c r="BY37" s="12">
        <v>0</v>
      </c>
      <c r="BZ37" s="12">
        <v>0</v>
      </c>
      <c r="CA37" s="12">
        <v>0</v>
      </c>
      <c r="CB37" s="44">
        <v>0</v>
      </c>
      <c r="CC37" s="4">
        <f t="shared" si="22"/>
        <v>0</v>
      </c>
      <c r="CD37" s="4">
        <f t="shared" si="22"/>
        <v>0</v>
      </c>
      <c r="CE37" s="4">
        <f t="shared" si="22"/>
        <v>0</v>
      </c>
      <c r="CF37" s="4">
        <f t="shared" si="22"/>
        <v>0</v>
      </c>
      <c r="CG37" s="4">
        <f t="shared" si="22"/>
        <v>0</v>
      </c>
      <c r="CH37">
        <v>54</v>
      </c>
      <c r="CI37">
        <v>26</v>
      </c>
      <c r="CJ37">
        <v>51</v>
      </c>
      <c r="CK37">
        <v>42</v>
      </c>
      <c r="CL37">
        <v>28</v>
      </c>
      <c r="CM37" s="9">
        <v>37.333333333333336</v>
      </c>
      <c r="CN37" s="9">
        <v>0</v>
      </c>
      <c r="CO37" s="9">
        <v>0</v>
      </c>
      <c r="CP37" s="9">
        <v>0</v>
      </c>
      <c r="CQ37" s="9">
        <v>0</v>
      </c>
      <c r="CR37" s="9">
        <v>0</v>
      </c>
      <c r="CS37" s="9">
        <v>0</v>
      </c>
      <c r="CT37" s="2">
        <f t="shared" si="1"/>
        <v>0</v>
      </c>
      <c r="CU37" s="2">
        <f t="shared" si="2"/>
        <v>0</v>
      </c>
      <c r="CV37" s="2">
        <f t="shared" si="3"/>
        <v>0</v>
      </c>
      <c r="CW37" s="2">
        <f t="shared" si="4"/>
        <v>0</v>
      </c>
      <c r="CX37" s="2">
        <f t="shared" si="5"/>
        <v>0</v>
      </c>
      <c r="CY37" s="1">
        <v>1002</v>
      </c>
      <c r="CZ37" s="1">
        <f t="shared" si="24"/>
        <v>20.04</v>
      </c>
      <c r="DA37">
        <v>1985</v>
      </c>
      <c r="DB37">
        <v>2023</v>
      </c>
    </row>
    <row r="38" spans="1:106" x14ac:dyDescent="0.45">
      <c r="A38" t="s">
        <v>109</v>
      </c>
      <c r="B38" t="s">
        <v>270</v>
      </c>
      <c r="C38" s="1">
        <v>250333</v>
      </c>
      <c r="D38" s="17" t="s">
        <v>150</v>
      </c>
      <c r="E38">
        <v>40.893971000000001</v>
      </c>
      <c r="F38">
        <v>72.258866999999995</v>
      </c>
      <c r="G38">
        <v>135</v>
      </c>
      <c r="H38">
        <v>135</v>
      </c>
      <c r="I38">
        <v>135</v>
      </c>
      <c r="J38">
        <v>135</v>
      </c>
      <c r="K38">
        <v>135</v>
      </c>
      <c r="M38" s="1">
        <v>10719</v>
      </c>
      <c r="N38" s="1">
        <v>10242</v>
      </c>
      <c r="O38" s="1">
        <v>11960</v>
      </c>
      <c r="P38" s="1">
        <v>11718</v>
      </c>
      <c r="Q38" s="1">
        <v>8898</v>
      </c>
      <c r="R38" s="1">
        <v>11864</v>
      </c>
      <c r="S38" s="1">
        <v>44004</v>
      </c>
      <c r="T38" s="1">
        <v>35336</v>
      </c>
      <c r="U38" s="1">
        <v>42272</v>
      </c>
      <c r="V38" s="1">
        <v>40911</v>
      </c>
      <c r="W38" s="1">
        <v>30540</v>
      </c>
      <c r="X38" s="1">
        <v>40720</v>
      </c>
      <c r="Y38" s="18">
        <f t="shared" si="7"/>
        <v>4.1052336971732437</v>
      </c>
      <c r="Z38" s="18">
        <f t="shared" si="8"/>
        <v>3.4501074008982622</v>
      </c>
      <c r="AA38" s="18">
        <f t="shared" si="9"/>
        <v>3.534448160535117</v>
      </c>
      <c r="AB38" s="18">
        <f t="shared" si="10"/>
        <v>3.491295442908346</v>
      </c>
      <c r="AC38" s="18">
        <f t="shared" si="11"/>
        <v>3.4322319622387054</v>
      </c>
      <c r="AD38" s="18">
        <f t="shared" si="12"/>
        <v>89.302891933028917</v>
      </c>
      <c r="AE38" s="18">
        <f t="shared" si="13"/>
        <v>71.711821410451549</v>
      </c>
      <c r="AF38" s="18">
        <f t="shared" si="14"/>
        <v>85.787924911212585</v>
      </c>
      <c r="AG38" s="18">
        <f t="shared" si="15"/>
        <v>83.025875190258745</v>
      </c>
      <c r="AH38" s="18">
        <f t="shared" si="16"/>
        <v>82.63825469304922</v>
      </c>
      <c r="AI38" s="1">
        <v>4569</v>
      </c>
      <c r="AJ38" s="1">
        <v>5292</v>
      </c>
      <c r="AK38" s="1">
        <v>5445</v>
      </c>
      <c r="AL38" s="1">
        <v>5181</v>
      </c>
      <c r="AM38" s="1">
        <v>3708</v>
      </c>
      <c r="AN38" s="1">
        <v>4944</v>
      </c>
      <c r="AO38" s="1">
        <v>4569</v>
      </c>
      <c r="AP38" s="1">
        <v>5292</v>
      </c>
      <c r="AQ38" s="1">
        <v>5514</v>
      </c>
      <c r="AR38" s="1">
        <v>5254</v>
      </c>
      <c r="AS38" s="1">
        <v>3748</v>
      </c>
      <c r="AT38" s="1">
        <v>4997.3333333333339</v>
      </c>
      <c r="AU38" s="1">
        <f t="shared" si="17"/>
        <v>729.00000000000011</v>
      </c>
      <c r="AV38" s="1">
        <f t="shared" si="18"/>
        <v>1068</v>
      </c>
      <c r="AW38" s="1">
        <f t="shared" si="19"/>
        <v>1282.7448313384114</v>
      </c>
      <c r="AX38" s="1">
        <f t="shared" si="20"/>
        <v>1429.8534449942899</v>
      </c>
      <c r="AY38" s="1">
        <f t="shared" si="21"/>
        <v>1181.9167556029881</v>
      </c>
      <c r="AZ38" s="2">
        <v>0.15955351280367697</v>
      </c>
      <c r="BA38" s="2">
        <v>0.20181405895691609</v>
      </c>
      <c r="BB38" s="2">
        <v>0.23558215451577802</v>
      </c>
      <c r="BC38" s="2">
        <v>0.27598020555767033</v>
      </c>
      <c r="BD38" s="2">
        <v>0.23906083244397011</v>
      </c>
      <c r="BE38">
        <v>58</v>
      </c>
      <c r="BF38">
        <v>79</v>
      </c>
      <c r="BG38">
        <v>69</v>
      </c>
      <c r="BH38">
        <v>73</v>
      </c>
      <c r="BI38">
        <v>40</v>
      </c>
      <c r="BJ38" s="9">
        <v>53.333333333333336</v>
      </c>
      <c r="BK38" s="1">
        <v>4511</v>
      </c>
      <c r="BL38" s="1">
        <v>5213</v>
      </c>
      <c r="BM38" s="1">
        <v>5445</v>
      </c>
      <c r="BN38" s="1">
        <v>5181</v>
      </c>
      <c r="BO38" s="1">
        <v>3708</v>
      </c>
      <c r="BP38" s="1">
        <v>4944</v>
      </c>
      <c r="BQ38">
        <v>198</v>
      </c>
      <c r="BR38">
        <v>241</v>
      </c>
      <c r="BS38">
        <v>295</v>
      </c>
      <c r="BT38">
        <v>341</v>
      </c>
      <c r="BU38">
        <v>214</v>
      </c>
      <c r="BV38" s="9">
        <v>285.33333333333337</v>
      </c>
      <c r="BW38">
        <v>42</v>
      </c>
      <c r="BX38">
        <v>79</v>
      </c>
      <c r="BY38">
        <v>69</v>
      </c>
      <c r="BZ38">
        <v>73</v>
      </c>
      <c r="CA38">
        <v>29</v>
      </c>
      <c r="CB38" s="9">
        <v>38.666666666666671</v>
      </c>
      <c r="CC38" s="2">
        <f t="shared" si="22"/>
        <v>9.3105741520727108</v>
      </c>
      <c r="CD38" s="2">
        <f t="shared" si="22"/>
        <v>15.154421638212161</v>
      </c>
      <c r="CE38" s="2">
        <f t="shared" si="22"/>
        <v>12.672176308539946</v>
      </c>
      <c r="CF38" s="2">
        <f t="shared" si="22"/>
        <v>14.089944026249759</v>
      </c>
      <c r="CG38" s="2">
        <f t="shared" si="22"/>
        <v>7.8209277238403452</v>
      </c>
      <c r="CH38">
        <v>556</v>
      </c>
      <c r="CI38">
        <v>625</v>
      </c>
      <c r="CJ38">
        <v>948</v>
      </c>
      <c r="CK38">
        <v>882</v>
      </c>
      <c r="CL38">
        <v>723</v>
      </c>
      <c r="CM38" s="9">
        <v>964</v>
      </c>
      <c r="CN38" s="9">
        <v>2</v>
      </c>
      <c r="CO38" s="9">
        <v>1</v>
      </c>
      <c r="CP38" s="9">
        <v>1</v>
      </c>
      <c r="CQ38" s="9">
        <v>2</v>
      </c>
      <c r="CR38" s="9">
        <v>1</v>
      </c>
      <c r="CS38" s="9">
        <v>1.3333333333333333</v>
      </c>
      <c r="CT38" s="2">
        <f t="shared" si="1"/>
        <v>44.336067390822429</v>
      </c>
      <c r="CU38" s="2">
        <f t="shared" si="2"/>
        <v>19.182812200268561</v>
      </c>
      <c r="CV38" s="2">
        <f t="shared" si="3"/>
        <v>18.365472910927455</v>
      </c>
      <c r="CW38" s="2">
        <f t="shared" si="4"/>
        <v>38.602586373287011</v>
      </c>
      <c r="CX38" s="2">
        <f t="shared" si="5"/>
        <v>26.968716289104638</v>
      </c>
      <c r="CY38" s="7">
        <v>2000</v>
      </c>
      <c r="CZ38" s="7">
        <f t="shared" si="24"/>
        <v>14.814814814814815</v>
      </c>
      <c r="DA38">
        <v>1984</v>
      </c>
      <c r="DB38">
        <v>2023</v>
      </c>
    </row>
    <row r="39" spans="1:106" x14ac:dyDescent="0.45">
      <c r="A39" t="s">
        <v>109</v>
      </c>
      <c r="B39" t="s">
        <v>271</v>
      </c>
      <c r="C39" s="1">
        <v>35997</v>
      </c>
      <c r="D39" s="17" t="s">
        <v>152</v>
      </c>
      <c r="E39">
        <v>40.728555999999998</v>
      </c>
      <c r="F39">
        <v>72.872355999999996</v>
      </c>
      <c r="G39">
        <v>60</v>
      </c>
      <c r="H39">
        <v>60</v>
      </c>
      <c r="I39">
        <v>60</v>
      </c>
      <c r="J39">
        <v>60</v>
      </c>
      <c r="K39">
        <v>60</v>
      </c>
      <c r="M39" s="1">
        <v>1489</v>
      </c>
      <c r="N39" s="1">
        <v>1365</v>
      </c>
      <c r="O39" s="1">
        <v>1592</v>
      </c>
      <c r="P39" s="1">
        <v>1364</v>
      </c>
      <c r="Q39" s="1">
        <v>1135</v>
      </c>
      <c r="R39" s="1">
        <v>1513.3333333333335</v>
      </c>
      <c r="S39" s="1">
        <v>12492</v>
      </c>
      <c r="T39" s="1">
        <v>9120</v>
      </c>
      <c r="U39" s="1">
        <v>11150</v>
      </c>
      <c r="V39" s="1">
        <v>10017</v>
      </c>
      <c r="W39" s="1">
        <v>7821</v>
      </c>
      <c r="X39" s="1">
        <v>10597</v>
      </c>
      <c r="Y39" s="18">
        <f t="shared" si="7"/>
        <v>8.3895231699126924</v>
      </c>
      <c r="Z39" s="18">
        <f t="shared" si="8"/>
        <v>6.6813186813186816</v>
      </c>
      <c r="AA39" s="18">
        <f t="shared" si="9"/>
        <v>7.0037688442211055</v>
      </c>
      <c r="AB39" s="18">
        <f t="shared" si="10"/>
        <v>7.3438416422287389</v>
      </c>
      <c r="AC39" s="18">
        <f t="shared" si="11"/>
        <v>7.0024229074889863</v>
      </c>
      <c r="AD39" s="41">
        <f t="shared" si="12"/>
        <v>57.041095890410965</v>
      </c>
      <c r="AE39" s="41">
        <f t="shared" si="13"/>
        <v>41.643835616438359</v>
      </c>
      <c r="AF39" s="41">
        <f t="shared" si="14"/>
        <v>50.913242009132418</v>
      </c>
      <c r="AG39" s="41">
        <f t="shared" si="15"/>
        <v>45.739726027397261</v>
      </c>
      <c r="AH39" s="41">
        <f t="shared" si="16"/>
        <v>48.388127853881279</v>
      </c>
      <c r="AI39" s="1">
        <v>700</v>
      </c>
      <c r="AJ39" s="1">
        <v>656</v>
      </c>
      <c r="AK39" s="1">
        <v>717</v>
      </c>
      <c r="AL39" s="1">
        <v>572</v>
      </c>
      <c r="AM39" s="1">
        <v>545</v>
      </c>
      <c r="AN39" s="1">
        <v>726.66666666666674</v>
      </c>
      <c r="AO39" s="1">
        <v>700</v>
      </c>
      <c r="AP39" s="1">
        <v>656</v>
      </c>
      <c r="AQ39" s="1">
        <v>717</v>
      </c>
      <c r="AR39" s="1">
        <v>572</v>
      </c>
      <c r="AS39" s="1">
        <v>544</v>
      </c>
      <c r="AT39" s="1">
        <v>725.33333333333326</v>
      </c>
      <c r="AU39" s="1">
        <f t="shared" si="17"/>
        <v>0</v>
      </c>
      <c r="AV39" s="1">
        <f t="shared" si="18"/>
        <v>3</v>
      </c>
      <c r="AW39" s="1">
        <f t="shared" si="19"/>
        <v>1</v>
      </c>
      <c r="AX39" s="1">
        <f t="shared" si="20"/>
        <v>0</v>
      </c>
      <c r="AY39" s="1">
        <f t="shared" si="21"/>
        <v>2.6715686274509807</v>
      </c>
      <c r="AZ39" s="2">
        <v>0</v>
      </c>
      <c r="BA39" s="2">
        <v>4.5731707317073168E-3</v>
      </c>
      <c r="BB39" s="2">
        <v>1.3947001394700139E-3</v>
      </c>
      <c r="BC39" s="2">
        <v>0</v>
      </c>
      <c r="BD39" s="2">
        <v>3.6764705882352941E-3</v>
      </c>
      <c r="BE39">
        <v>0</v>
      </c>
      <c r="BF39">
        <v>0</v>
      </c>
      <c r="BG39">
        <v>1</v>
      </c>
      <c r="BH39">
        <v>1</v>
      </c>
      <c r="BI39">
        <v>3</v>
      </c>
      <c r="BJ39" s="9">
        <v>4</v>
      </c>
      <c r="BK39" s="1">
        <v>700</v>
      </c>
      <c r="BL39" s="1">
        <v>656</v>
      </c>
      <c r="BM39" s="1">
        <v>716</v>
      </c>
      <c r="BN39" s="1">
        <v>571</v>
      </c>
      <c r="BO39" s="1">
        <v>542</v>
      </c>
      <c r="BP39" s="1">
        <v>722.66666666666663</v>
      </c>
      <c r="BQ39">
        <v>0</v>
      </c>
      <c r="BR39">
        <v>0</v>
      </c>
      <c r="BS39">
        <v>0</v>
      </c>
      <c r="BT39">
        <v>0</v>
      </c>
      <c r="BU39">
        <v>0</v>
      </c>
      <c r="BV39" s="44">
        <v>0</v>
      </c>
      <c r="BW39" s="12">
        <v>0</v>
      </c>
      <c r="BX39" s="12">
        <v>0</v>
      </c>
      <c r="BY39" s="12">
        <v>0</v>
      </c>
      <c r="BZ39" s="12">
        <v>0</v>
      </c>
      <c r="CA39" s="12">
        <v>0</v>
      </c>
      <c r="CB39" s="44">
        <v>0</v>
      </c>
      <c r="CC39" s="2">
        <f t="shared" si="22"/>
        <v>0</v>
      </c>
      <c r="CD39" s="2">
        <f t="shared" si="22"/>
        <v>0</v>
      </c>
      <c r="CE39" s="2">
        <f t="shared" si="22"/>
        <v>0</v>
      </c>
      <c r="CF39" s="2">
        <f t="shared" si="22"/>
        <v>0</v>
      </c>
      <c r="CG39" s="2">
        <f t="shared" si="22"/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 s="9">
        <v>0</v>
      </c>
      <c r="CN39" s="9">
        <v>0</v>
      </c>
      <c r="CO39" s="9">
        <v>0</v>
      </c>
      <c r="CP39" s="9">
        <v>0</v>
      </c>
      <c r="CQ39" s="9">
        <v>0</v>
      </c>
      <c r="CR39" s="9">
        <v>0</v>
      </c>
      <c r="CS39" s="9">
        <v>0</v>
      </c>
      <c r="CT39" s="2">
        <f t="shared" si="1"/>
        <v>0</v>
      </c>
      <c r="CU39" s="2">
        <f t="shared" si="2"/>
        <v>0</v>
      </c>
      <c r="CV39" s="2">
        <f t="shared" si="3"/>
        <v>0</v>
      </c>
      <c r="CW39" s="2">
        <f t="shared" si="4"/>
        <v>0</v>
      </c>
      <c r="CX39" s="2">
        <f t="shared" si="5"/>
        <v>0</v>
      </c>
      <c r="CY39" s="7">
        <v>727.12</v>
      </c>
      <c r="CZ39" s="7">
        <f t="shared" si="24"/>
        <v>12.118666666666666</v>
      </c>
      <c r="DA39">
        <v>1974</v>
      </c>
      <c r="DB39">
        <v>2011</v>
      </c>
    </row>
    <row r="40" spans="1:106" x14ac:dyDescent="0.45">
      <c r="A40" t="s">
        <v>109</v>
      </c>
      <c r="B40" t="s">
        <v>272</v>
      </c>
      <c r="C40" s="1">
        <v>41049</v>
      </c>
      <c r="D40" s="17" t="s">
        <v>150</v>
      </c>
      <c r="E40">
        <v>40.799107999999997</v>
      </c>
      <c r="F40">
        <v>72.994478000000001</v>
      </c>
      <c r="G40">
        <v>55</v>
      </c>
      <c r="H40">
        <v>55</v>
      </c>
      <c r="I40">
        <v>55</v>
      </c>
      <c r="J40">
        <v>55</v>
      </c>
      <c r="K40">
        <v>55</v>
      </c>
      <c r="M40" s="1">
        <v>2053</v>
      </c>
      <c r="N40" s="1">
        <v>2049</v>
      </c>
      <c r="O40" s="1">
        <v>2043</v>
      </c>
      <c r="P40" s="1">
        <v>2457</v>
      </c>
      <c r="Q40" s="1">
        <v>1774</v>
      </c>
      <c r="R40" s="1">
        <v>2365.3333333333335</v>
      </c>
      <c r="S40" s="1">
        <v>9215</v>
      </c>
      <c r="T40" s="1">
        <v>9805</v>
      </c>
      <c r="U40" s="1">
        <v>10245</v>
      </c>
      <c r="V40" s="1">
        <v>10712</v>
      </c>
      <c r="W40" s="1">
        <v>9030</v>
      </c>
      <c r="X40" s="1">
        <v>12040</v>
      </c>
      <c r="Y40" s="18">
        <f t="shared" si="7"/>
        <v>4.4885533365806136</v>
      </c>
      <c r="Z40" s="18">
        <f t="shared" si="8"/>
        <v>4.7852611029770618</v>
      </c>
      <c r="AA40" s="18">
        <f t="shared" si="9"/>
        <v>5.0146842878120408</v>
      </c>
      <c r="AB40" s="18">
        <f t="shared" si="10"/>
        <v>4.35978835978836</v>
      </c>
      <c r="AC40" s="18">
        <f t="shared" si="11"/>
        <v>5.0901916572717019</v>
      </c>
      <c r="AD40" s="41">
        <f t="shared" si="12"/>
        <v>45.90286425902864</v>
      </c>
      <c r="AE40" s="41">
        <f t="shared" si="13"/>
        <v>48.841843088418429</v>
      </c>
      <c r="AF40" s="41">
        <f t="shared" si="14"/>
        <v>51.033623910336232</v>
      </c>
      <c r="AG40" s="41">
        <f t="shared" si="15"/>
        <v>53.359900373599004</v>
      </c>
      <c r="AH40" s="41">
        <f t="shared" si="16"/>
        <v>59.975093399750932</v>
      </c>
      <c r="AI40" s="1">
        <v>1006</v>
      </c>
      <c r="AJ40" s="1">
        <v>1035</v>
      </c>
      <c r="AK40" s="1">
        <v>1069</v>
      </c>
      <c r="AL40" s="1">
        <v>1145</v>
      </c>
      <c r="AM40" s="1">
        <v>780</v>
      </c>
      <c r="AN40" s="1">
        <v>1040</v>
      </c>
      <c r="AO40" s="1">
        <v>1006</v>
      </c>
      <c r="AP40" s="1">
        <v>1035</v>
      </c>
      <c r="AQ40" s="1">
        <v>1069</v>
      </c>
      <c r="AR40" s="1">
        <v>1145</v>
      </c>
      <c r="AS40" s="1">
        <v>780</v>
      </c>
      <c r="AT40" s="1">
        <v>1040</v>
      </c>
      <c r="AU40" s="1">
        <f t="shared" si="17"/>
        <v>149</v>
      </c>
      <c r="AV40" s="1">
        <f t="shared" si="18"/>
        <v>157</v>
      </c>
      <c r="AW40" s="1">
        <f t="shared" si="19"/>
        <v>182</v>
      </c>
      <c r="AX40" s="1">
        <f t="shared" si="20"/>
        <v>202</v>
      </c>
      <c r="AY40" s="1">
        <f t="shared" si="21"/>
        <v>142.66666666666669</v>
      </c>
      <c r="AZ40" s="2">
        <v>0.14811133200795229</v>
      </c>
      <c r="BA40" s="2">
        <v>0.15169082125603864</v>
      </c>
      <c r="BB40" s="2">
        <v>0.17025257249766138</v>
      </c>
      <c r="BC40" s="2">
        <v>0.17641921397379912</v>
      </c>
      <c r="BD40" s="2">
        <v>0.13717948717948719</v>
      </c>
      <c r="BE40">
        <v>15</v>
      </c>
      <c r="BF40">
        <v>10</v>
      </c>
      <c r="BG40">
        <v>4</v>
      </c>
      <c r="BH40">
        <v>8</v>
      </c>
      <c r="BI40">
        <v>4</v>
      </c>
      <c r="BJ40" s="9">
        <v>5.333333333333333</v>
      </c>
      <c r="BK40" s="1">
        <v>991</v>
      </c>
      <c r="BL40" s="1">
        <v>1025</v>
      </c>
      <c r="BM40" s="1">
        <v>1064</v>
      </c>
      <c r="BN40" s="1">
        <v>1137</v>
      </c>
      <c r="BO40" s="1">
        <v>776</v>
      </c>
      <c r="BP40" s="1">
        <v>1034.6666666666667</v>
      </c>
      <c r="BQ40">
        <v>4</v>
      </c>
      <c r="BR40">
        <v>9</v>
      </c>
      <c r="BS40">
        <v>8</v>
      </c>
      <c r="BT40">
        <v>11</v>
      </c>
      <c r="BU40">
        <v>6</v>
      </c>
      <c r="BV40" s="9">
        <v>8</v>
      </c>
      <c r="BW40">
        <v>1</v>
      </c>
      <c r="BX40">
        <v>3</v>
      </c>
      <c r="BY40">
        <v>0</v>
      </c>
      <c r="BZ40">
        <v>1</v>
      </c>
      <c r="CA40">
        <v>0</v>
      </c>
      <c r="CB40" s="9">
        <v>0</v>
      </c>
      <c r="CC40" s="2">
        <f t="shared" si="22"/>
        <v>1.0090817356205852</v>
      </c>
      <c r="CD40" s="2">
        <f t="shared" si="22"/>
        <v>2.9268292682926829</v>
      </c>
      <c r="CE40" s="2">
        <f t="shared" si="22"/>
        <v>0</v>
      </c>
      <c r="CF40" s="2">
        <f t="shared" si="22"/>
        <v>0.87950747581354449</v>
      </c>
      <c r="CG40" s="2">
        <f t="shared" si="22"/>
        <v>0</v>
      </c>
      <c r="CH40">
        <v>15</v>
      </c>
      <c r="CI40">
        <v>32</v>
      </c>
      <c r="CJ40">
        <v>21</v>
      </c>
      <c r="CK40">
        <v>26</v>
      </c>
      <c r="CL40">
        <v>17</v>
      </c>
      <c r="CM40" s="9">
        <v>22.666666666666664</v>
      </c>
      <c r="CN40" s="9">
        <v>0</v>
      </c>
      <c r="CO40" s="9">
        <v>0</v>
      </c>
      <c r="CP40" s="9">
        <v>0</v>
      </c>
      <c r="CQ40" s="9">
        <v>0</v>
      </c>
      <c r="CR40" s="9">
        <v>0</v>
      </c>
      <c r="CS40" s="9">
        <v>0</v>
      </c>
      <c r="CT40" s="2">
        <f t="shared" si="1"/>
        <v>0</v>
      </c>
      <c r="CU40" s="2">
        <f t="shared" si="2"/>
        <v>0</v>
      </c>
      <c r="CV40" s="2">
        <f t="shared" si="3"/>
        <v>0</v>
      </c>
      <c r="CW40" s="2">
        <f t="shared" si="4"/>
        <v>0</v>
      </c>
      <c r="CX40" s="2">
        <f t="shared" si="5"/>
        <v>0</v>
      </c>
      <c r="CY40" s="1">
        <v>2482</v>
      </c>
      <c r="CZ40" s="1">
        <f t="shared" si="24"/>
        <v>45.127272727272725</v>
      </c>
      <c r="DA40">
        <v>1976</v>
      </c>
      <c r="DB40">
        <v>2016</v>
      </c>
    </row>
    <row r="41" spans="1:106" x14ac:dyDescent="0.45">
      <c r="A41" t="s">
        <v>109</v>
      </c>
      <c r="B41" t="s">
        <v>273</v>
      </c>
      <c r="C41" s="1">
        <v>117177</v>
      </c>
      <c r="D41" s="17" t="s">
        <v>150</v>
      </c>
      <c r="E41">
        <v>40.606580999999998</v>
      </c>
      <c r="F41">
        <v>72.648097000000007</v>
      </c>
      <c r="G41">
        <v>102</v>
      </c>
      <c r="H41">
        <v>102</v>
      </c>
      <c r="I41">
        <v>102</v>
      </c>
      <c r="J41">
        <v>102</v>
      </c>
      <c r="K41">
        <v>105</v>
      </c>
      <c r="M41" s="1">
        <v>5042</v>
      </c>
      <c r="N41" s="1">
        <v>5584</v>
      </c>
      <c r="O41" s="1">
        <v>5722</v>
      </c>
      <c r="P41" s="1">
        <v>5771</v>
      </c>
      <c r="Q41" s="1">
        <v>5387</v>
      </c>
      <c r="R41" s="1">
        <v>7182.6666666666661</v>
      </c>
      <c r="S41" s="1">
        <v>21249</v>
      </c>
      <c r="T41" s="1">
        <v>19626</v>
      </c>
      <c r="U41" s="1">
        <v>22857</v>
      </c>
      <c r="V41" s="1">
        <v>24171</v>
      </c>
      <c r="W41" s="1">
        <v>18134</v>
      </c>
      <c r="X41" s="1">
        <v>24178.666666666668</v>
      </c>
      <c r="Y41" s="18">
        <f t="shared" si="7"/>
        <v>4.2143990479968263</v>
      </c>
      <c r="Z41" s="18">
        <f t="shared" si="8"/>
        <v>3.5146848137535818</v>
      </c>
      <c r="AA41" s="18">
        <f t="shared" si="9"/>
        <v>3.9945823138762671</v>
      </c>
      <c r="AB41" s="18">
        <f t="shared" si="10"/>
        <v>4.1883555709582394</v>
      </c>
      <c r="AC41" s="18">
        <f t="shared" si="11"/>
        <v>3.3662520883608691</v>
      </c>
      <c r="AD41" s="41">
        <f t="shared" si="12"/>
        <v>55.444227005870836</v>
      </c>
      <c r="AE41" s="41">
        <f t="shared" si="13"/>
        <v>51.209393346379649</v>
      </c>
      <c r="AF41" s="41">
        <f t="shared" si="14"/>
        <v>59.639921722113499</v>
      </c>
      <c r="AG41" s="41">
        <f t="shared" si="15"/>
        <v>63.068493150684937</v>
      </c>
      <c r="AH41" s="41">
        <f t="shared" si="16"/>
        <v>63.088497499456409</v>
      </c>
      <c r="AI41" s="1">
        <v>2558</v>
      </c>
      <c r="AJ41" s="1">
        <v>2653</v>
      </c>
      <c r="AK41" s="1">
        <v>2763</v>
      </c>
      <c r="AL41" s="1">
        <v>3021</v>
      </c>
      <c r="AM41" s="1">
        <v>2370</v>
      </c>
      <c r="AN41" s="1">
        <v>3160</v>
      </c>
      <c r="AO41" s="1">
        <v>2544</v>
      </c>
      <c r="AP41" s="1">
        <v>2649</v>
      </c>
      <c r="AQ41" s="1">
        <v>2757</v>
      </c>
      <c r="AR41" s="1">
        <v>3016</v>
      </c>
      <c r="AS41" s="1">
        <v>2361</v>
      </c>
      <c r="AT41" s="1">
        <v>3148</v>
      </c>
      <c r="AU41" s="1">
        <f t="shared" si="17"/>
        <v>464.54245283018867</v>
      </c>
      <c r="AV41" s="1">
        <f t="shared" si="18"/>
        <v>487.73537183842961</v>
      </c>
      <c r="AW41" s="1">
        <f t="shared" si="19"/>
        <v>495.07508161044615</v>
      </c>
      <c r="AX41" s="1">
        <f t="shared" si="20"/>
        <v>486.8057029177719</v>
      </c>
      <c r="AY41" s="1">
        <f t="shared" si="21"/>
        <v>612.9944938585345</v>
      </c>
      <c r="AZ41" s="2">
        <v>0.18160377358490565</v>
      </c>
      <c r="BA41" s="2">
        <v>0.18384295960739902</v>
      </c>
      <c r="BB41" s="2">
        <v>0.17918026840768952</v>
      </c>
      <c r="BC41" s="2">
        <v>0.16114058355437666</v>
      </c>
      <c r="BD41" s="2">
        <v>0.19398559932232104</v>
      </c>
      <c r="BE41">
        <v>22</v>
      </c>
      <c r="BF41">
        <v>17</v>
      </c>
      <c r="BG41">
        <v>11</v>
      </c>
      <c r="BH41">
        <v>19</v>
      </c>
      <c r="BI41">
        <v>15</v>
      </c>
      <c r="BJ41" s="9">
        <v>20</v>
      </c>
      <c r="BK41" s="1">
        <v>2531</v>
      </c>
      <c r="BL41" s="1">
        <v>2636</v>
      </c>
      <c r="BM41" s="1">
        <v>2759</v>
      </c>
      <c r="BN41" s="1">
        <v>3002</v>
      </c>
      <c r="BO41" s="1">
        <v>2355</v>
      </c>
      <c r="BP41" s="1">
        <v>3140</v>
      </c>
      <c r="BQ41">
        <v>32</v>
      </c>
      <c r="BR41">
        <v>25</v>
      </c>
      <c r="BS41">
        <v>18</v>
      </c>
      <c r="BT41">
        <v>27</v>
      </c>
      <c r="BU41">
        <v>52</v>
      </c>
      <c r="BV41" s="9">
        <v>69.333333333333329</v>
      </c>
      <c r="BW41">
        <v>8</v>
      </c>
      <c r="BX41">
        <v>13</v>
      </c>
      <c r="BY41">
        <v>9</v>
      </c>
      <c r="BZ41">
        <v>14</v>
      </c>
      <c r="CA41">
        <v>11</v>
      </c>
      <c r="CB41" s="9">
        <v>14.666666666666668</v>
      </c>
      <c r="CC41" s="2">
        <f t="shared" si="22"/>
        <v>3.1608060055314104</v>
      </c>
      <c r="CD41" s="2">
        <f t="shared" si="22"/>
        <v>4.9317147192716231</v>
      </c>
      <c r="CE41" s="2">
        <f t="shared" si="22"/>
        <v>3.2620514679231603</v>
      </c>
      <c r="CF41" s="2">
        <f t="shared" si="22"/>
        <v>4.6635576282478342</v>
      </c>
      <c r="CG41" s="2">
        <f t="shared" si="22"/>
        <v>4.6709129511677281</v>
      </c>
      <c r="CH41">
        <v>24</v>
      </c>
      <c r="CI41">
        <v>22</v>
      </c>
      <c r="CJ41">
        <v>24</v>
      </c>
      <c r="CK41">
        <v>23</v>
      </c>
      <c r="CL41">
        <v>15</v>
      </c>
      <c r="CM41" s="9">
        <v>20</v>
      </c>
      <c r="CN41" s="9">
        <v>1</v>
      </c>
      <c r="CO41" s="9">
        <v>1</v>
      </c>
      <c r="CP41" s="9">
        <v>0</v>
      </c>
      <c r="CQ41" s="9">
        <v>1</v>
      </c>
      <c r="CR41" s="9">
        <v>1</v>
      </c>
      <c r="CS41" s="9">
        <v>1.3333333333333333</v>
      </c>
      <c r="CT41" s="2">
        <f t="shared" si="1"/>
        <v>39.51007506914263</v>
      </c>
      <c r="CU41" s="2">
        <f t="shared" si="2"/>
        <v>37.936267071320181</v>
      </c>
      <c r="CV41" s="2">
        <f t="shared" si="3"/>
        <v>0</v>
      </c>
      <c r="CW41" s="2">
        <f t="shared" si="4"/>
        <v>33.311125916055964</v>
      </c>
      <c r="CX41" s="2">
        <f t="shared" si="5"/>
        <v>42.462845010615716</v>
      </c>
      <c r="CY41" s="1">
        <v>50.78</v>
      </c>
      <c r="CZ41" s="1">
        <f t="shared" si="24"/>
        <v>0.48361904761904762</v>
      </c>
      <c r="DA41">
        <v>2021</v>
      </c>
      <c r="DB41" s="66" t="s">
        <v>286</v>
      </c>
    </row>
    <row r="42" spans="1:106" x14ac:dyDescent="0.45">
      <c r="A42" t="s">
        <v>109</v>
      </c>
      <c r="B42" t="s">
        <v>274</v>
      </c>
      <c r="C42" s="1">
        <v>62970</v>
      </c>
      <c r="D42" s="17" t="s">
        <v>150</v>
      </c>
      <c r="E42">
        <v>40.748759999999997</v>
      </c>
      <c r="F42">
        <v>71.708529999999996</v>
      </c>
      <c r="G42">
        <v>35</v>
      </c>
      <c r="H42">
        <v>35</v>
      </c>
      <c r="I42">
        <v>35</v>
      </c>
      <c r="J42">
        <v>35</v>
      </c>
      <c r="K42">
        <v>35</v>
      </c>
      <c r="M42" s="1">
        <v>2756</v>
      </c>
      <c r="N42" s="1">
        <v>2556</v>
      </c>
      <c r="O42" s="1">
        <v>2874</v>
      </c>
      <c r="P42" s="1">
        <v>2647</v>
      </c>
      <c r="Q42" s="1">
        <v>2017</v>
      </c>
      <c r="R42" s="1">
        <v>2689.3333333333335</v>
      </c>
      <c r="S42" s="1">
        <v>15346</v>
      </c>
      <c r="T42" s="1">
        <v>11282</v>
      </c>
      <c r="U42" s="1">
        <v>13413</v>
      </c>
      <c r="V42" s="1">
        <v>12442</v>
      </c>
      <c r="W42" s="1">
        <v>9950</v>
      </c>
      <c r="X42" s="1">
        <v>13266.666666666668</v>
      </c>
      <c r="Y42" s="18">
        <f t="shared" si="7"/>
        <v>5.568214804063861</v>
      </c>
      <c r="Z42" s="18">
        <f t="shared" si="8"/>
        <v>4.4139280125195617</v>
      </c>
      <c r="AA42" s="18">
        <f t="shared" si="9"/>
        <v>4.6670146137787061</v>
      </c>
      <c r="AB42" s="18">
        <f t="shared" si="10"/>
        <v>4.7004155647903287</v>
      </c>
      <c r="AC42" s="18">
        <f t="shared" si="11"/>
        <v>4.9330689142290529</v>
      </c>
      <c r="AD42" s="18">
        <f t="shared" si="12"/>
        <v>120.12524461839531</v>
      </c>
      <c r="AE42" s="18">
        <f t="shared" si="13"/>
        <v>88.313111545988249</v>
      </c>
      <c r="AF42" s="18">
        <f t="shared" si="14"/>
        <v>104.99412915851272</v>
      </c>
      <c r="AG42" s="18">
        <f t="shared" si="15"/>
        <v>97.393346379647753</v>
      </c>
      <c r="AH42" s="18">
        <f t="shared" si="16"/>
        <v>103.84866275277236</v>
      </c>
      <c r="AI42" s="1">
        <v>1023</v>
      </c>
      <c r="AJ42" s="1">
        <v>1262</v>
      </c>
      <c r="AK42" s="1">
        <v>1115</v>
      </c>
      <c r="AL42" s="1">
        <v>988</v>
      </c>
      <c r="AM42" s="1">
        <v>696</v>
      </c>
      <c r="AN42" s="1">
        <v>928</v>
      </c>
      <c r="AO42" s="1">
        <v>1023</v>
      </c>
      <c r="AP42" s="1">
        <v>1262</v>
      </c>
      <c r="AQ42" s="1">
        <v>1115</v>
      </c>
      <c r="AR42" s="1">
        <v>988</v>
      </c>
      <c r="AS42" s="1">
        <v>697</v>
      </c>
      <c r="AT42" s="1">
        <v>929.33333333333326</v>
      </c>
      <c r="AU42" s="1">
        <f t="shared" si="17"/>
        <v>106</v>
      </c>
      <c r="AV42" s="1">
        <f t="shared" si="18"/>
        <v>128</v>
      </c>
      <c r="AW42" s="1">
        <f t="shared" si="19"/>
        <v>114</v>
      </c>
      <c r="AX42" s="1">
        <f t="shared" si="20"/>
        <v>103</v>
      </c>
      <c r="AY42" s="1">
        <f t="shared" si="21"/>
        <v>54.588235294117645</v>
      </c>
      <c r="AZ42" s="2">
        <v>0.10361681329423265</v>
      </c>
      <c r="BA42" s="2">
        <v>0.10142630744849446</v>
      </c>
      <c r="BB42" s="2">
        <v>0.10224215246636771</v>
      </c>
      <c r="BC42" s="2">
        <v>0.10425101214574899</v>
      </c>
      <c r="BD42" s="2">
        <v>5.8823529411764705E-2</v>
      </c>
      <c r="BE42">
        <v>8</v>
      </c>
      <c r="BF42">
        <v>17</v>
      </c>
      <c r="BG42">
        <v>6</v>
      </c>
      <c r="BH42">
        <v>5</v>
      </c>
      <c r="BI42">
        <v>2</v>
      </c>
      <c r="BJ42" s="9">
        <v>2.6666666666666665</v>
      </c>
      <c r="BK42" s="1">
        <v>1018</v>
      </c>
      <c r="BL42" s="1">
        <v>1253</v>
      </c>
      <c r="BM42" s="1">
        <v>1112</v>
      </c>
      <c r="BN42" s="1">
        <v>988</v>
      </c>
      <c r="BO42" s="1">
        <v>699</v>
      </c>
      <c r="BP42" s="1">
        <v>932</v>
      </c>
      <c r="BQ42">
        <v>8</v>
      </c>
      <c r="BR42">
        <v>10</v>
      </c>
      <c r="BS42">
        <v>8</v>
      </c>
      <c r="BT42">
        <v>6</v>
      </c>
      <c r="BU42">
        <v>6</v>
      </c>
      <c r="BV42" s="9">
        <v>8</v>
      </c>
      <c r="BW42" s="12">
        <v>0</v>
      </c>
      <c r="BX42" s="12">
        <v>0</v>
      </c>
      <c r="BY42" s="12">
        <v>0</v>
      </c>
      <c r="BZ42" s="12">
        <v>0</v>
      </c>
      <c r="CA42" s="12">
        <v>0</v>
      </c>
      <c r="CB42" s="44">
        <v>0</v>
      </c>
      <c r="CC42" s="4">
        <f t="shared" si="22"/>
        <v>0</v>
      </c>
      <c r="CD42" s="4">
        <f t="shared" si="22"/>
        <v>0</v>
      </c>
      <c r="CE42" s="4">
        <f t="shared" si="22"/>
        <v>0</v>
      </c>
      <c r="CF42" s="4">
        <f t="shared" si="22"/>
        <v>0</v>
      </c>
      <c r="CG42" s="4">
        <f t="shared" si="22"/>
        <v>0</v>
      </c>
      <c r="CH42">
        <v>150</v>
      </c>
      <c r="CI42">
        <v>30</v>
      </c>
      <c r="CJ42">
        <v>186</v>
      </c>
      <c r="CK42">
        <v>190</v>
      </c>
      <c r="CL42">
        <v>169</v>
      </c>
      <c r="CM42" s="9">
        <v>225.33333333333334</v>
      </c>
      <c r="CN42" s="9">
        <v>1</v>
      </c>
      <c r="CO42" s="9">
        <v>0</v>
      </c>
      <c r="CP42" s="9">
        <v>1</v>
      </c>
      <c r="CQ42" s="9">
        <v>0</v>
      </c>
      <c r="CR42" s="9">
        <v>1</v>
      </c>
      <c r="CS42" s="9">
        <v>1.3333333333333333</v>
      </c>
      <c r="CT42" s="2">
        <f t="shared" si="1"/>
        <v>98.231827111984273</v>
      </c>
      <c r="CU42" s="2">
        <f t="shared" si="2"/>
        <v>0</v>
      </c>
      <c r="CV42" s="2">
        <f t="shared" si="3"/>
        <v>89.928057553956833</v>
      </c>
      <c r="CW42" s="2">
        <f t="shared" si="4"/>
        <v>0</v>
      </c>
      <c r="CX42" s="2">
        <f t="shared" si="5"/>
        <v>143.06151645207439</v>
      </c>
      <c r="CY42" s="1">
        <v>0</v>
      </c>
      <c r="CZ42" s="1">
        <f t="shared" si="24"/>
        <v>0</v>
      </c>
      <c r="DA42">
        <v>0</v>
      </c>
      <c r="DB42" s="66" t="s">
        <v>286</v>
      </c>
    </row>
    <row r="43" spans="1:106" x14ac:dyDescent="0.45">
      <c r="S43" s="1"/>
      <c r="T43" s="1"/>
      <c r="U43" s="1"/>
      <c r="V43" s="1"/>
      <c r="W43" s="1"/>
      <c r="X43" s="1"/>
      <c r="Y43" s="18"/>
      <c r="Z43" s="18"/>
      <c r="AA43" s="18"/>
      <c r="AB43" s="18"/>
      <c r="AC43" s="18"/>
      <c r="AD43" s="18"/>
      <c r="AE43" s="18"/>
      <c r="AF43" s="18"/>
      <c r="AG43" s="18"/>
      <c r="AH43" s="18"/>
      <c r="AI43" s="1"/>
      <c r="AJ43" s="1"/>
      <c r="AK43" s="1"/>
      <c r="AL43" s="1"/>
      <c r="AM43" s="1"/>
      <c r="AN43" s="1"/>
      <c r="AO43" s="1"/>
      <c r="AP43" s="1"/>
      <c r="AQ43" s="1"/>
      <c r="AR43" s="1"/>
      <c r="AT43" s="1"/>
      <c r="AU43" s="1"/>
      <c r="AV43" s="1"/>
      <c r="AW43" s="1"/>
      <c r="AX43" s="1"/>
      <c r="AY43" s="1"/>
      <c r="AZ43" s="2"/>
      <c r="BA43" s="2"/>
      <c r="BB43" s="2"/>
      <c r="BC43" s="2"/>
      <c r="BD43" s="2"/>
      <c r="BJ43" s="9"/>
      <c r="BK43" s="1"/>
      <c r="BL43" s="1"/>
      <c r="BM43" s="1"/>
      <c r="BN43" s="1"/>
      <c r="BO43" s="1"/>
      <c r="BP43" s="1"/>
      <c r="BV43" s="9"/>
      <c r="CB43" s="9"/>
      <c r="CC43" s="2"/>
      <c r="CD43" s="2"/>
      <c r="CE43" s="2"/>
      <c r="CF43" s="2"/>
      <c r="CG43" s="2"/>
      <c r="CM43" s="9"/>
      <c r="CN43" s="9"/>
      <c r="CO43" s="9"/>
      <c r="CP43" s="9"/>
      <c r="CQ43" s="9"/>
      <c r="CR43" s="9"/>
      <c r="CS43" s="9"/>
      <c r="CT43" s="2"/>
      <c r="CU43" s="2"/>
      <c r="CV43" s="2"/>
      <c r="CW43" s="2"/>
      <c r="CX43" s="2"/>
      <c r="CY43" s="1"/>
      <c r="CZ43" s="1"/>
    </row>
    <row r="44" spans="1:106" x14ac:dyDescent="0.45">
      <c r="A44" s="22" t="s">
        <v>137</v>
      </c>
      <c r="B44" s="22" t="s">
        <v>137</v>
      </c>
      <c r="C44" s="22"/>
      <c r="D44" s="24"/>
      <c r="E44" s="22"/>
      <c r="F44" s="22"/>
      <c r="G44" s="22"/>
      <c r="H44" s="22"/>
      <c r="I44" s="22"/>
      <c r="J44" s="22"/>
      <c r="K44" s="23">
        <f>SUM(K3:K42)</f>
        <v>5017</v>
      </c>
      <c r="L44" s="23"/>
      <c r="M44" s="23">
        <f t="shared" ref="M44:AN44" si="25">SUM(M3:M42)</f>
        <v>344650.61977233679</v>
      </c>
      <c r="N44" s="23">
        <f t="shared" si="25"/>
        <v>314838.63080000004</v>
      </c>
      <c r="O44" s="23">
        <f t="shared" si="25"/>
        <v>347609</v>
      </c>
      <c r="P44" s="23">
        <f t="shared" si="25"/>
        <v>366291</v>
      </c>
      <c r="Q44" s="23">
        <f t="shared" si="25"/>
        <v>276754</v>
      </c>
      <c r="R44" s="23">
        <f t="shared" si="25"/>
        <v>371136.33333333326</v>
      </c>
      <c r="S44" s="23">
        <f t="shared" si="25"/>
        <v>1673386.5952115983</v>
      </c>
      <c r="T44" s="23">
        <f t="shared" si="25"/>
        <v>1461313.6493600002</v>
      </c>
      <c r="U44" s="23">
        <f t="shared" si="25"/>
        <v>1626762.25</v>
      </c>
      <c r="V44" s="23">
        <f t="shared" si="25"/>
        <v>1700337.7999999998</v>
      </c>
      <c r="W44" s="23">
        <f t="shared" si="25"/>
        <v>1148524</v>
      </c>
      <c r="X44" s="23">
        <f t="shared" si="25"/>
        <v>1660122.0666666669</v>
      </c>
      <c r="Y44" s="25">
        <f>S44/M44</f>
        <v>4.8553128856027428</v>
      </c>
      <c r="Z44" s="25">
        <f t="shared" si="8"/>
        <v>4.6414686966679568</v>
      </c>
      <c r="AA44" s="25">
        <f t="shared" si="9"/>
        <v>4.6798622878003737</v>
      </c>
      <c r="AB44" s="25">
        <f t="shared" si="10"/>
        <v>4.6420408909855819</v>
      </c>
      <c r="AC44" s="25">
        <f t="shared" si="11"/>
        <v>4.4730788057218884</v>
      </c>
      <c r="AD44" s="25">
        <f t="shared" si="12"/>
        <v>91.381718333643605</v>
      </c>
      <c r="AE44" s="25">
        <f t="shared" si="13"/>
        <v>79.800658547786853</v>
      </c>
      <c r="AF44" s="25">
        <f t="shared" si="14"/>
        <v>88.835616438356169</v>
      </c>
      <c r="AG44" s="25">
        <f t="shared" si="15"/>
        <v>92.853492645553061</v>
      </c>
      <c r="AH44" s="25">
        <f t="shared" si="16"/>
        <v>90.657357677958885</v>
      </c>
      <c r="AI44" s="23">
        <f t="shared" si="25"/>
        <v>171451</v>
      </c>
      <c r="AJ44" s="23">
        <f t="shared" si="25"/>
        <v>174759</v>
      </c>
      <c r="AK44" s="23">
        <f t="shared" si="25"/>
        <v>192056</v>
      </c>
      <c r="AL44" s="23">
        <f t="shared" si="25"/>
        <v>204774</v>
      </c>
      <c r="AM44" s="23">
        <f t="shared" si="25"/>
        <v>148547</v>
      </c>
      <c r="AN44" s="23">
        <f t="shared" si="25"/>
        <v>197594.66666666666</v>
      </c>
      <c r="AO44" s="23"/>
      <c r="AP44" s="23"/>
      <c r="AQ44" s="23"/>
      <c r="AR44" s="23"/>
      <c r="AS44" s="23"/>
      <c r="AT44" s="23"/>
      <c r="AU44" s="23">
        <f t="shared" ref="AU44:AY44" si="26">SUM(AU3:AU42)</f>
        <v>29063.07372341293</v>
      </c>
      <c r="AV44" s="23">
        <f t="shared" si="26"/>
        <v>31624.664276482861</v>
      </c>
      <c r="AW44" s="23">
        <f t="shared" si="26"/>
        <v>37157.564868469904</v>
      </c>
      <c r="AX44" s="23">
        <f t="shared" si="26"/>
        <v>40674.212532587182</v>
      </c>
      <c r="AY44" s="23">
        <f t="shared" si="26"/>
        <v>40716.901438200024</v>
      </c>
      <c r="AZ44" s="26">
        <f>(AU44/AI44)*100</f>
        <v>16.951241884510988</v>
      </c>
      <c r="BA44" s="26">
        <f>(AV44/AJ44)*100</f>
        <v>18.096157723769799</v>
      </c>
      <c r="BB44" s="26">
        <f>(AW44/AK44)*100</f>
        <v>19.34725541949739</v>
      </c>
      <c r="BC44" s="26">
        <f>(AX44/AL44)*100</f>
        <v>19.862977005179946</v>
      </c>
      <c r="BD44" s="26">
        <f>(AY44/AN44)*100</f>
        <v>20.606275526093835</v>
      </c>
      <c r="BE44" s="23">
        <f>SUM(BE3:BE42)</f>
        <v>1671</v>
      </c>
      <c r="BF44" s="23">
        <f t="shared" ref="BF44:CS44" si="27">SUM(BF3:BF42)</f>
        <v>1562</v>
      </c>
      <c r="BG44" s="23">
        <f t="shared" si="27"/>
        <v>1856</v>
      </c>
      <c r="BH44" s="23">
        <f t="shared" si="27"/>
        <v>1811</v>
      </c>
      <c r="BI44" s="23">
        <f t="shared" si="27"/>
        <v>1473</v>
      </c>
      <c r="BJ44" s="23">
        <f t="shared" si="27"/>
        <v>1964.0000000000002</v>
      </c>
      <c r="BK44" s="23">
        <f t="shared" si="27"/>
        <v>171345.07969148885</v>
      </c>
      <c r="BL44" s="23">
        <f t="shared" si="27"/>
        <v>175170.8724474</v>
      </c>
      <c r="BM44" s="23">
        <f t="shared" si="27"/>
        <v>191070</v>
      </c>
      <c r="BN44" s="23">
        <f t="shared" si="27"/>
        <v>196050</v>
      </c>
      <c r="BO44" s="23">
        <f t="shared" si="27"/>
        <v>148604</v>
      </c>
      <c r="BP44" s="23">
        <f t="shared" si="27"/>
        <v>198138.66666666663</v>
      </c>
      <c r="BQ44" s="23">
        <f t="shared" si="27"/>
        <v>2371</v>
      </c>
      <c r="BR44" s="23">
        <f t="shared" si="27"/>
        <v>2478</v>
      </c>
      <c r="BS44" s="23">
        <f t="shared" si="27"/>
        <v>3022</v>
      </c>
      <c r="BT44" s="23">
        <f t="shared" si="27"/>
        <v>3091</v>
      </c>
      <c r="BU44" s="23">
        <f t="shared" si="27"/>
        <v>2129</v>
      </c>
      <c r="BV44" s="23">
        <f t="shared" si="27"/>
        <v>2838.6666666666665</v>
      </c>
      <c r="BW44" s="23">
        <f t="shared" si="27"/>
        <v>1138</v>
      </c>
      <c r="BX44" s="23">
        <f t="shared" si="27"/>
        <v>1270</v>
      </c>
      <c r="BY44" s="23">
        <f t="shared" si="27"/>
        <v>1440</v>
      </c>
      <c r="BZ44" s="23">
        <f t="shared" si="27"/>
        <v>1479</v>
      </c>
      <c r="CA44" s="23">
        <f t="shared" si="27"/>
        <v>1026</v>
      </c>
      <c r="CB44" s="23">
        <f t="shared" si="27"/>
        <v>1368.0000000000005</v>
      </c>
      <c r="CC44" s="26">
        <f t="shared" si="22"/>
        <v>6.641568010292433</v>
      </c>
      <c r="CD44" s="26">
        <f t="shared" si="22"/>
        <v>7.2500637934617425</v>
      </c>
      <c r="CE44" s="26">
        <f t="shared" si="22"/>
        <v>7.5365049458313713</v>
      </c>
      <c r="CF44" s="26">
        <f t="shared" si="22"/>
        <v>7.5439938791124712</v>
      </c>
      <c r="CG44" s="26">
        <f t="shared" si="22"/>
        <v>6.9042556055018709</v>
      </c>
      <c r="CH44" s="23">
        <f t="shared" si="27"/>
        <v>2653</v>
      </c>
      <c r="CI44" s="23">
        <f t="shared" si="27"/>
        <v>2291</v>
      </c>
      <c r="CJ44" s="23">
        <f t="shared" si="27"/>
        <v>3094</v>
      </c>
      <c r="CK44" s="23">
        <f t="shared" si="27"/>
        <v>2871</v>
      </c>
      <c r="CL44" s="23">
        <f t="shared" si="27"/>
        <v>2193</v>
      </c>
      <c r="CM44" s="23">
        <f t="shared" si="27"/>
        <v>2923.9999999999995</v>
      </c>
      <c r="CN44" s="23">
        <f t="shared" si="27"/>
        <v>24</v>
      </c>
      <c r="CO44" s="23">
        <f t="shared" si="27"/>
        <v>34</v>
      </c>
      <c r="CP44" s="23">
        <f t="shared" si="27"/>
        <v>24</v>
      </c>
      <c r="CQ44" s="23">
        <f t="shared" si="27"/>
        <v>26</v>
      </c>
      <c r="CR44" s="23">
        <f t="shared" si="27"/>
        <v>22</v>
      </c>
      <c r="CS44" s="23">
        <f t="shared" si="27"/>
        <v>29.333333333333329</v>
      </c>
      <c r="CT44" s="26">
        <f>(CN44/BK44)*100000</f>
        <v>14.006821814324992</v>
      </c>
      <c r="CU44" s="26">
        <f>(CO44/BL44)*100000</f>
        <v>19.409619604543249</v>
      </c>
      <c r="CV44" s="26">
        <f>(CP44/BM44)*100000</f>
        <v>12.560841576385618</v>
      </c>
      <c r="CW44" s="26">
        <f>(CQ44/BN44)*100000</f>
        <v>13.261922978831931</v>
      </c>
      <c r="CX44" s="26">
        <f>(CR44/BO44)*100000</f>
        <v>14.804446717450405</v>
      </c>
      <c r="CY44" s="23">
        <f t="shared" ref="CY44" si="28">SUM(CY3:CY42)</f>
        <v>198349.66999999998</v>
      </c>
      <c r="CZ44" s="42">
        <f>CY44/K44</f>
        <v>39.535513254933221</v>
      </c>
      <c r="DA44" s="23">
        <f>SUM(DA3:DA42)/37</f>
        <v>1988.1891891891892</v>
      </c>
      <c r="DB44" s="23"/>
    </row>
    <row r="45" spans="1:106" x14ac:dyDescent="0.45">
      <c r="CC45" s="2"/>
      <c r="CD45" s="2"/>
      <c r="CE45" s="2"/>
      <c r="CF45" s="2"/>
      <c r="CG45" s="2"/>
      <c r="CT45" s="2"/>
      <c r="CU45" s="2"/>
      <c r="CV45" s="2"/>
      <c r="CW45" s="2"/>
      <c r="CX45" s="2"/>
    </row>
    <row r="46" spans="1:106" x14ac:dyDescent="0.45">
      <c r="A46" s="22" t="s">
        <v>78</v>
      </c>
      <c r="B46" s="22" t="s">
        <v>137</v>
      </c>
      <c r="C46" s="23">
        <f>C4+C15+C27</f>
        <v>10296500</v>
      </c>
      <c r="D46" s="24"/>
      <c r="E46" s="22"/>
      <c r="F46" s="22"/>
      <c r="G46" s="22"/>
      <c r="H46" s="22"/>
      <c r="I46" s="22"/>
      <c r="J46" s="22"/>
      <c r="K46" s="23">
        <f>SUM(K4:K42)</f>
        <v>4837</v>
      </c>
      <c r="L46" s="23"/>
      <c r="M46" s="23">
        <f t="shared" ref="M46:X46" si="29">SUM(M4:M42)</f>
        <v>336435.61977233679</v>
      </c>
      <c r="N46" s="23">
        <f t="shared" si="29"/>
        <v>307338.63080000004</v>
      </c>
      <c r="O46" s="23">
        <f t="shared" si="29"/>
        <v>339965</v>
      </c>
      <c r="P46" s="23">
        <f t="shared" si="29"/>
        <v>359077</v>
      </c>
      <c r="Q46" s="23">
        <f t="shared" si="29"/>
        <v>271651</v>
      </c>
      <c r="R46" s="23">
        <f t="shared" si="29"/>
        <v>362201.33333333326</v>
      </c>
      <c r="S46" s="23">
        <f t="shared" si="29"/>
        <v>1619783.5952115983</v>
      </c>
      <c r="T46" s="23">
        <f t="shared" si="29"/>
        <v>1413332.6493600002</v>
      </c>
      <c r="U46" s="23">
        <f t="shared" si="29"/>
        <v>1575838.25</v>
      </c>
      <c r="V46" s="23">
        <f t="shared" si="29"/>
        <v>1655467.7999999998</v>
      </c>
      <c r="W46" s="23">
        <f t="shared" si="29"/>
        <v>1114508</v>
      </c>
      <c r="X46" s="23">
        <f t="shared" si="29"/>
        <v>1618266.0666666669</v>
      </c>
      <c r="Y46" s="25">
        <f t="shared" ref="Y46" si="30">S46/M46</f>
        <v>4.8145425157648063</v>
      </c>
      <c r="Z46" s="25">
        <f t="shared" ref="Z46" si="31">T46/N46</f>
        <v>4.5986169902595924</v>
      </c>
      <c r="AA46" s="25">
        <f t="shared" ref="AA46" si="32">U46/O46</f>
        <v>4.6352955451296456</v>
      </c>
      <c r="AB46" s="25">
        <f t="shared" ref="AB46" si="33">V46/P46</f>
        <v>4.6103420714777048</v>
      </c>
      <c r="AC46" s="25">
        <f t="shared" ref="AC46" si="34">X46/R46</f>
        <v>4.4678633614453851</v>
      </c>
      <c r="AD46" s="25">
        <f t="shared" ref="AD46" si="35">(S46/($K46*365))*100</f>
        <v>91.746191328350719</v>
      </c>
      <c r="AE46" s="25">
        <f t="shared" ref="AE46" si="36">(T46/($K46*365))*100</f>
        <v>80.05259964486082</v>
      </c>
      <c r="AF46" s="25">
        <f t="shared" ref="AF46" si="37">(U46/($K46*365))*100</f>
        <v>89.257082251253891</v>
      </c>
      <c r="AG46" s="25">
        <f t="shared" ref="AG46" si="38">(V46/($K46*365))*100</f>
        <v>93.767381004301882</v>
      </c>
      <c r="AH46" s="25">
        <f t="shared" ref="AH46" si="39">(X46/($K46*365))*100</f>
        <v>91.660236967137848</v>
      </c>
      <c r="AI46" s="23">
        <f>SUM(AI4:AI42)</f>
        <v>165768</v>
      </c>
      <c r="AJ46" s="23">
        <f t="shared" ref="AJ46:AN46" si="40">SUM(AJ4:AJ42)</f>
        <v>169205</v>
      </c>
      <c r="AK46" s="23">
        <f t="shared" si="40"/>
        <v>186512</v>
      </c>
      <c r="AL46" s="23">
        <f t="shared" si="40"/>
        <v>199808</v>
      </c>
      <c r="AM46" s="23">
        <f t="shared" si="40"/>
        <v>144950</v>
      </c>
      <c r="AN46" s="23">
        <f t="shared" si="40"/>
        <v>193266.66666666666</v>
      </c>
      <c r="AO46" s="23"/>
      <c r="AP46" s="23"/>
      <c r="AQ46" s="23"/>
      <c r="AR46" s="23"/>
      <c r="AS46" s="23"/>
      <c r="AT46" s="23"/>
      <c r="AU46" s="23">
        <f>SUM(AU4:AU42)</f>
        <v>26655.07372341293</v>
      </c>
      <c r="AV46" s="23">
        <f t="shared" ref="AV46:AY46" si="41">SUM(AV4:AV42)</f>
        <v>29052.664276482861</v>
      </c>
      <c r="AW46" s="23">
        <f t="shared" si="41"/>
        <v>34624.564868469904</v>
      </c>
      <c r="AX46" s="23">
        <f t="shared" si="41"/>
        <v>38537.212532587182</v>
      </c>
      <c r="AY46" s="23">
        <f t="shared" si="41"/>
        <v>38639.461438200022</v>
      </c>
      <c r="AZ46" s="26">
        <f>(AU46/AI46)*100</f>
        <v>16.079746225696713</v>
      </c>
      <c r="BA46" s="26">
        <f>(AV46/AJ46)*100</f>
        <v>17.170097973749513</v>
      </c>
      <c r="BB46" s="26">
        <f>(AW46/AK46)*100</f>
        <v>18.564255848669202</v>
      </c>
      <c r="BC46" s="26">
        <f>(AX46/AL46)*100</f>
        <v>19.287121903320777</v>
      </c>
      <c r="BD46" s="26">
        <f>(AY46/AN46)*100</f>
        <v>19.992822406795462</v>
      </c>
      <c r="BE46" s="23">
        <f>SUM(BE4:BE42)</f>
        <v>1608</v>
      </c>
      <c r="BF46" s="23">
        <f t="shared" ref="BF46:BJ46" si="42">SUM(BF4:BF42)</f>
        <v>1562</v>
      </c>
      <c r="BG46" s="23">
        <f t="shared" si="42"/>
        <v>1812</v>
      </c>
      <c r="BH46" s="23">
        <f t="shared" si="42"/>
        <v>1773</v>
      </c>
      <c r="BI46" s="23">
        <f t="shared" si="42"/>
        <v>1447</v>
      </c>
      <c r="BJ46" s="23">
        <f t="shared" si="42"/>
        <v>1929.3333333333335</v>
      </c>
      <c r="BK46" s="23">
        <f>SUM(BK4:BK42)</f>
        <v>165469.07969148885</v>
      </c>
      <c r="BL46" s="23">
        <f t="shared" ref="BL46:BP46" si="43">SUM(BL4:BL42)</f>
        <v>169472.8724474</v>
      </c>
      <c r="BM46" s="23">
        <f t="shared" si="43"/>
        <v>185357</v>
      </c>
      <c r="BN46" s="23">
        <f t="shared" si="43"/>
        <v>190911</v>
      </c>
      <c r="BO46" s="23">
        <f t="shared" si="43"/>
        <v>144908</v>
      </c>
      <c r="BP46" s="23">
        <f t="shared" si="43"/>
        <v>193210.66666666663</v>
      </c>
      <c r="BQ46" s="23">
        <f>SUM(BQ4:BQ42)</f>
        <v>2305</v>
      </c>
      <c r="BR46" s="23">
        <f>SUM(BR4:BR42)</f>
        <v>2460</v>
      </c>
      <c r="BS46" s="23">
        <f>SUM(BS4:BS42)</f>
        <v>2957</v>
      </c>
      <c r="BT46" s="23">
        <f t="shared" ref="BT46:BW46" si="44">SUM(BT4:BT42)</f>
        <v>3024</v>
      </c>
      <c r="BU46" s="23">
        <f t="shared" si="44"/>
        <v>2089</v>
      </c>
      <c r="BV46" s="23">
        <f t="shared" si="44"/>
        <v>2785.3333333333335</v>
      </c>
      <c r="BW46" s="23">
        <f t="shared" si="44"/>
        <v>1020</v>
      </c>
      <c r="BX46" s="23">
        <f>SUM(BX4:BX42)</f>
        <v>1197</v>
      </c>
      <c r="BY46" s="23">
        <f t="shared" ref="BY46:CB46" si="45">SUM(BY4:BY42)</f>
        <v>1360</v>
      </c>
      <c r="BZ46" s="23">
        <f t="shared" si="45"/>
        <v>1394</v>
      </c>
      <c r="CA46" s="23">
        <f t="shared" si="45"/>
        <v>968</v>
      </c>
      <c r="CB46" s="23">
        <f t="shared" si="45"/>
        <v>1290.666666666667</v>
      </c>
      <c r="CC46" s="26">
        <f t="shared" si="22"/>
        <v>6.1642936668394688</v>
      </c>
      <c r="CD46" s="26">
        <f t="shared" si="22"/>
        <v>7.063077309741816</v>
      </c>
      <c r="CE46" s="26">
        <f t="shared" si="22"/>
        <v>7.3371925527495589</v>
      </c>
      <c r="CF46" s="26">
        <f t="shared" si="22"/>
        <v>7.3018317435873259</v>
      </c>
      <c r="CG46" s="26">
        <f t="shared" si="22"/>
        <v>6.6801004775443724</v>
      </c>
      <c r="CH46" s="23">
        <f>SUM(CH4:CH42)</f>
        <v>2639</v>
      </c>
      <c r="CI46" s="23">
        <f t="shared" ref="CI46:CL46" si="46">SUM(CI4:CI42)</f>
        <v>2248</v>
      </c>
      <c r="CJ46" s="23">
        <f t="shared" si="46"/>
        <v>3037</v>
      </c>
      <c r="CK46" s="23">
        <f t="shared" si="46"/>
        <v>2826</v>
      </c>
      <c r="CL46" s="23">
        <f t="shared" si="46"/>
        <v>2190</v>
      </c>
      <c r="CM46" s="23">
        <f>SUM(CM4:CM42)</f>
        <v>2919.9999999999995</v>
      </c>
      <c r="CN46" s="23">
        <f t="shared" ref="CN46:CS46" si="47">SUM(CN4:CN42)</f>
        <v>21</v>
      </c>
      <c r="CO46" s="23">
        <f t="shared" si="47"/>
        <v>33</v>
      </c>
      <c r="CP46" s="23">
        <f t="shared" si="47"/>
        <v>24</v>
      </c>
      <c r="CQ46" s="23">
        <f t="shared" si="47"/>
        <v>24</v>
      </c>
      <c r="CR46" s="23">
        <f t="shared" si="47"/>
        <v>20</v>
      </c>
      <c r="CS46" s="23">
        <f t="shared" si="47"/>
        <v>26.666666666666664</v>
      </c>
      <c r="CT46" s="26">
        <f>(CN46/BK46)*100000</f>
        <v>12.691192843493024</v>
      </c>
      <c r="CU46" s="26">
        <f>(CO46/BL46)*100000</f>
        <v>19.472142959187963</v>
      </c>
      <c r="CV46" s="26">
        <f>(CP46/BM46)*100000</f>
        <v>12.947986857793341</v>
      </c>
      <c r="CW46" s="26">
        <f>(CQ46/BN46)*100000</f>
        <v>12.571302858399987</v>
      </c>
      <c r="CX46" s="26">
        <f>(CR46/BO46)*100000</f>
        <v>13.801860490794159</v>
      </c>
      <c r="CY46" s="23">
        <f>SUM(CY4:CY42)</f>
        <v>172309.66999999998</v>
      </c>
      <c r="CZ46" s="42">
        <f>CY46/K46</f>
        <v>35.623252015712218</v>
      </c>
      <c r="DA46" s="23"/>
      <c r="DB46" s="23"/>
    </row>
    <row r="48" spans="1:106" ht="57" x14ac:dyDescent="0.45">
      <c r="A48" s="49" t="s">
        <v>288</v>
      </c>
      <c r="B48" s="49" t="s">
        <v>289</v>
      </c>
      <c r="C48" s="49"/>
      <c r="D48" s="49" t="s">
        <v>290</v>
      </c>
      <c r="E48" s="49"/>
      <c r="F48" s="49"/>
      <c r="G48" s="49"/>
      <c r="H48" s="49"/>
      <c r="I48" s="49"/>
      <c r="J48" s="49"/>
      <c r="K48" s="49" t="s">
        <v>292</v>
      </c>
      <c r="L48" s="49"/>
      <c r="M48" s="49" t="s">
        <v>293</v>
      </c>
      <c r="N48" s="50" t="s">
        <v>294</v>
      </c>
      <c r="O48" s="49" t="s">
        <v>295</v>
      </c>
      <c r="P48" s="48"/>
      <c r="Q48" s="48"/>
      <c r="R48" s="48"/>
      <c r="S48" s="48"/>
      <c r="T48" s="48"/>
      <c r="U48" s="48"/>
      <c r="V48" s="48"/>
      <c r="W48" s="48"/>
      <c r="X48" s="48"/>
      <c r="Y48" s="48">
        <v>5.22</v>
      </c>
      <c r="Z48" s="48">
        <v>4.2</v>
      </c>
      <c r="AA48" s="48">
        <v>4.3099999999999996</v>
      </c>
      <c r="AB48" s="48">
        <v>4.3</v>
      </c>
      <c r="AC48" s="48">
        <v>4.0999999999999996</v>
      </c>
      <c r="AD48" s="48"/>
      <c r="AE48" s="48"/>
      <c r="AF48" s="48"/>
      <c r="AG48" s="48"/>
      <c r="AH48" s="48"/>
      <c r="AI48" s="48"/>
      <c r="AJ48" s="48"/>
      <c r="AK48" s="48"/>
      <c r="AL48" s="48"/>
      <c r="AM48" s="48"/>
      <c r="AN48" s="48"/>
      <c r="AO48" s="48"/>
      <c r="AP48" s="48"/>
      <c r="AQ48" s="48"/>
      <c r="AR48" s="48"/>
      <c r="AS48" s="48"/>
      <c r="AT48" s="48"/>
      <c r="AU48" s="48"/>
      <c r="AV48" s="48"/>
      <c r="AW48" s="48"/>
      <c r="AX48" s="48"/>
      <c r="AY48" s="48"/>
      <c r="AZ48" s="48"/>
      <c r="BA48" s="48"/>
      <c r="BB48" s="48"/>
      <c r="BC48" s="48"/>
      <c r="BD48" s="48"/>
      <c r="BE48" s="48"/>
      <c r="BF48" s="48"/>
      <c r="BG48" s="48"/>
      <c r="BH48" s="48"/>
      <c r="BI48" s="48"/>
      <c r="BJ48" s="48"/>
      <c r="BK48" s="48"/>
      <c r="BL48" s="48"/>
      <c r="BM48" s="48"/>
      <c r="BN48" s="48"/>
      <c r="BO48" s="48"/>
      <c r="BP48" s="48"/>
      <c r="BQ48" s="48"/>
      <c r="BR48" s="48"/>
      <c r="BS48" s="48"/>
      <c r="BT48" s="48"/>
      <c r="BU48" s="48"/>
      <c r="BV48" s="48"/>
      <c r="BW48" s="48"/>
      <c r="BX48" s="48"/>
      <c r="BY48" s="48"/>
      <c r="BZ48" s="48"/>
      <c r="CA48" s="48"/>
      <c r="CB48" s="48"/>
      <c r="CC48" s="48"/>
      <c r="CD48" s="48"/>
      <c r="CE48" s="48"/>
      <c r="CF48" s="48"/>
      <c r="CG48" s="48"/>
      <c r="CH48" s="48"/>
      <c r="CI48" s="48"/>
      <c r="CJ48" s="48"/>
      <c r="CK48" s="48"/>
      <c r="CL48" s="48"/>
      <c r="CM48" s="48"/>
      <c r="CN48" s="48"/>
      <c r="CO48" s="48"/>
      <c r="CP48" s="48"/>
      <c r="CQ48" s="48"/>
      <c r="CR48" s="48"/>
      <c r="CS48" s="48"/>
      <c r="CT48" s="48"/>
      <c r="CU48" s="48"/>
      <c r="CV48" s="48"/>
      <c r="CW48" s="48"/>
      <c r="CX48" s="48"/>
      <c r="CY48" s="48"/>
      <c r="CZ48" s="48"/>
      <c r="DA48" s="48"/>
      <c r="DB48" s="48"/>
    </row>
    <row r="49" spans="1:16" x14ac:dyDescent="0.45">
      <c r="A49" s="51" t="s">
        <v>109</v>
      </c>
      <c r="B49" s="52">
        <f>(SUM(K27:K42)/C27)*1000</f>
        <v>0.52818490986246125</v>
      </c>
      <c r="C49" s="51"/>
      <c r="D49" s="53">
        <v>26.04</v>
      </c>
      <c r="E49" s="51"/>
      <c r="F49" s="51"/>
      <c r="G49" s="51"/>
      <c r="H49" s="51"/>
      <c r="I49" s="51"/>
      <c r="J49" s="51"/>
      <c r="K49" s="54">
        <v>86506</v>
      </c>
      <c r="L49" s="54"/>
      <c r="M49" s="54">
        <f>SUM(BP27:BP42)</f>
        <v>67705.333333333314</v>
      </c>
      <c r="N49" s="54">
        <f>K49-M49</f>
        <v>18800.666666666686</v>
      </c>
      <c r="O49" s="55">
        <f>N49/K49*100</f>
        <v>21.733367242349299</v>
      </c>
      <c r="P49" s="1"/>
    </row>
    <row r="50" spans="1:16" x14ac:dyDescent="0.45">
      <c r="A50" s="51" t="s">
        <v>80</v>
      </c>
      <c r="B50" s="52">
        <f>(SUM(K4:K13)/C4)*1000</f>
        <v>0.32970349319719333</v>
      </c>
      <c r="C50" s="51"/>
      <c r="D50" s="53">
        <v>25.48</v>
      </c>
      <c r="E50" s="51"/>
      <c r="F50" s="51"/>
      <c r="G50" s="51"/>
      <c r="H50" s="51"/>
      <c r="I50" s="51"/>
      <c r="J50" s="51"/>
      <c r="K50" s="54">
        <v>101308</v>
      </c>
      <c r="L50" s="54"/>
      <c r="M50" s="54">
        <f>SUM(BP4:BP13)</f>
        <v>60297.333333333336</v>
      </c>
      <c r="N50" s="54">
        <f t="shared" ref="N50:N51" si="48">K50-M50</f>
        <v>41010.666666666664</v>
      </c>
      <c r="O50" s="55">
        <f>N50/K50*100</f>
        <v>40.481172924810153</v>
      </c>
      <c r="P50" s="1"/>
    </row>
    <row r="51" spans="1:16" x14ac:dyDescent="0.45">
      <c r="A51" s="51" t="s">
        <v>95</v>
      </c>
      <c r="B51" s="52">
        <f>(SUM(K15:K25)/C15)*1000</f>
        <v>0.50909090909090915</v>
      </c>
      <c r="C51" s="51"/>
      <c r="D51" s="53">
        <v>27.47</v>
      </c>
      <c r="E51" s="51"/>
      <c r="F51" s="51"/>
      <c r="G51" s="51"/>
      <c r="H51" s="51"/>
      <c r="I51" s="51"/>
      <c r="J51" s="51"/>
      <c r="K51" s="54">
        <v>82330</v>
      </c>
      <c r="L51" s="54"/>
      <c r="M51" s="54">
        <f>SUM(BP15:BP25)</f>
        <v>65208.000000000007</v>
      </c>
      <c r="N51" s="54">
        <f t="shared" si="48"/>
        <v>17121.999999999993</v>
      </c>
      <c r="O51" s="55">
        <f>N51/K51*100</f>
        <v>20.796793392445029</v>
      </c>
      <c r="P51" s="1"/>
    </row>
  </sheetData>
  <pageMargins left="0.7" right="0.7" top="0.75" bottom="0.75" header="0.3" footer="0.3"/>
  <ignoredErrors>
    <ignoredError sqref="K46 O46:P46 R46 AI46:AL46 AN46 BE46:BH46 BJ46:BN46 BP46:BT46 BV46:BZ46 CH46:CM46 CB46 M49:M51" formulaRange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J42"/>
  <sheetViews>
    <sheetView zoomScaleNormal="100" workbookViewId="0">
      <selection activeCell="B20" sqref="B20"/>
    </sheetView>
  </sheetViews>
  <sheetFormatPr defaultRowHeight="14.25" x14ac:dyDescent="0.45"/>
  <cols>
    <col min="1" max="1" width="11.46484375" customWidth="1"/>
    <col min="2" max="2" width="35.33203125" customWidth="1"/>
    <col min="3" max="3" width="18.796875" customWidth="1"/>
    <col min="4" max="4" width="24.46484375" customWidth="1"/>
    <col min="5" max="6" width="10.796875" customWidth="1"/>
    <col min="7" max="10" width="0" hidden="1" customWidth="1"/>
    <col min="11" max="11" width="19.33203125" customWidth="1"/>
    <col min="12" max="12" width="0" hidden="1" customWidth="1"/>
    <col min="13" max="13" width="10.33203125" hidden="1" customWidth="1"/>
    <col min="14" max="17" width="0" hidden="1" customWidth="1"/>
    <col min="18" max="18" width="15.59765625" customWidth="1"/>
    <col min="19" max="23" width="9.06640625" customWidth="1"/>
    <col min="24" max="24" width="21.33203125" customWidth="1"/>
    <col min="25" max="26" width="12.06640625" customWidth="1"/>
    <col min="27" max="31" width="0" hidden="1" customWidth="1"/>
    <col min="32" max="32" width="16.33203125" hidden="1" customWidth="1"/>
    <col min="33" max="37" width="0" hidden="1" customWidth="1"/>
    <col min="38" max="38" width="21.59765625" customWidth="1"/>
    <col min="39" max="42" width="0" hidden="1" customWidth="1"/>
    <col min="43" max="43" width="1.46484375" hidden="1" customWidth="1"/>
    <col min="44" max="44" width="14.59765625" customWidth="1"/>
    <col min="45" max="49" width="0" hidden="1" customWidth="1"/>
    <col min="50" max="50" width="18.33203125" hidden="1" customWidth="1"/>
    <col min="51" max="51" width="11.796875" customWidth="1"/>
    <col min="52" max="68" width="9.06640625" hidden="1" customWidth="1"/>
    <col min="69" max="69" width="12.796875" hidden="1" customWidth="1"/>
    <col min="70" max="70" width="16.59765625" customWidth="1"/>
    <col min="71" max="80" width="9.06640625" customWidth="1"/>
    <col min="81" max="81" width="1.33203125" hidden="1" customWidth="1"/>
    <col min="82" max="83" width="26.265625" customWidth="1"/>
    <col min="84" max="84" width="18.796875" hidden="1" customWidth="1"/>
    <col min="85" max="85" width="20.59765625" customWidth="1"/>
    <col min="86" max="86" width="14.73046875" customWidth="1"/>
    <col min="87" max="87" width="0" hidden="1" customWidth="1"/>
  </cols>
  <sheetData>
    <row r="1" spans="1:8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128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Z1" t="s">
        <v>46</v>
      </c>
      <c r="BA1" t="s">
        <v>47</v>
      </c>
      <c r="BB1" t="s">
        <v>48</v>
      </c>
      <c r="BC1" t="s">
        <v>49</v>
      </c>
      <c r="BD1" t="s">
        <v>50</v>
      </c>
      <c r="BE1" t="s">
        <v>129</v>
      </c>
      <c r="BF1" t="s">
        <v>51</v>
      </c>
      <c r="BG1" t="s">
        <v>52</v>
      </c>
      <c r="BH1" t="s">
        <v>53</v>
      </c>
      <c r="BI1" t="s">
        <v>54</v>
      </c>
      <c r="BJ1" t="s">
        <v>55</v>
      </c>
      <c r="BK1" t="s">
        <v>56</v>
      </c>
      <c r="BL1" t="s">
        <v>57</v>
      </c>
      <c r="BM1" t="s">
        <v>58</v>
      </c>
      <c r="BN1" t="s">
        <v>59</v>
      </c>
      <c r="BO1" t="s">
        <v>60</v>
      </c>
      <c r="BP1" t="s">
        <v>61</v>
      </c>
      <c r="BQ1" t="s">
        <v>62</v>
      </c>
      <c r="BS1" t="s">
        <v>63</v>
      </c>
      <c r="BT1" t="s">
        <v>64</v>
      </c>
      <c r="BU1" t="s">
        <v>65</v>
      </c>
      <c r="BV1" t="s">
        <v>66</v>
      </c>
      <c r="BW1" t="s">
        <v>67</v>
      </c>
      <c r="BX1" t="s">
        <v>68</v>
      </c>
      <c r="BY1" t="s">
        <v>69</v>
      </c>
      <c r="BZ1" t="s">
        <v>70</v>
      </c>
      <c r="CA1" t="s">
        <v>71</v>
      </c>
      <c r="CB1" t="s">
        <v>72</v>
      </c>
      <c r="CC1" t="s">
        <v>73</v>
      </c>
      <c r="CD1" t="s">
        <v>74</v>
      </c>
      <c r="CF1" t="s">
        <v>75</v>
      </c>
      <c r="CH1" t="s">
        <v>76</v>
      </c>
      <c r="CI1" t="s">
        <v>77</v>
      </c>
    </row>
    <row r="2" spans="1:88" x14ac:dyDescent="0.45">
      <c r="A2" t="s">
        <v>78</v>
      </c>
      <c r="B2" t="s">
        <v>131</v>
      </c>
      <c r="C2" t="s">
        <v>132</v>
      </c>
      <c r="D2" t="s">
        <v>133</v>
      </c>
      <c r="K2" t="s">
        <v>134</v>
      </c>
      <c r="R2" t="s">
        <v>135</v>
      </c>
      <c r="X2" t="s">
        <v>146</v>
      </c>
      <c r="Y2" t="s">
        <v>136</v>
      </c>
      <c r="Z2" t="s">
        <v>138</v>
      </c>
      <c r="AF2" t="s">
        <v>139</v>
      </c>
      <c r="AL2" t="s">
        <v>139</v>
      </c>
      <c r="AR2" t="s">
        <v>140</v>
      </c>
      <c r="AY2" t="s">
        <v>141</v>
      </c>
      <c r="BR2" t="s">
        <v>142</v>
      </c>
      <c r="CE2" t="s">
        <v>143</v>
      </c>
      <c r="CG2" t="s">
        <v>144</v>
      </c>
      <c r="CJ2" t="s">
        <v>145</v>
      </c>
    </row>
    <row r="3" spans="1:88" x14ac:dyDescent="0.45">
      <c r="A3" t="s">
        <v>130</v>
      </c>
      <c r="B3" t="s">
        <v>79</v>
      </c>
      <c r="C3" s="1">
        <v>0</v>
      </c>
      <c r="D3" t="s">
        <v>79</v>
      </c>
      <c r="E3">
        <v>41.364400000000003</v>
      </c>
      <c r="F3">
        <v>69.336205000000007</v>
      </c>
      <c r="G3">
        <v>150</v>
      </c>
      <c r="H3">
        <v>150</v>
      </c>
      <c r="I3">
        <v>150</v>
      </c>
      <c r="J3">
        <v>150</v>
      </c>
      <c r="K3">
        <v>165</v>
      </c>
      <c r="L3">
        <v>220</v>
      </c>
      <c r="M3">
        <v>8215</v>
      </c>
      <c r="N3">
        <v>7500</v>
      </c>
      <c r="O3">
        <v>7644</v>
      </c>
      <c r="P3">
        <v>7214</v>
      </c>
      <c r="Q3">
        <v>5103</v>
      </c>
      <c r="R3" s="1">
        <v>6804</v>
      </c>
      <c r="S3">
        <v>53603</v>
      </c>
      <c r="T3">
        <v>47981</v>
      </c>
      <c r="U3">
        <v>50924</v>
      </c>
      <c r="V3">
        <v>44870</v>
      </c>
      <c r="W3">
        <v>34016</v>
      </c>
      <c r="X3" s="1">
        <v>45354.666666666672</v>
      </c>
      <c r="Y3" s="2">
        <f>X3/R3</f>
        <v>6.6658828140309625</v>
      </c>
      <c r="Z3" s="2">
        <f>((X3)/(K3*365))*100</f>
        <v>75.30870347308705</v>
      </c>
      <c r="AA3">
        <v>5683</v>
      </c>
      <c r="AB3">
        <v>5554</v>
      </c>
      <c r="AC3">
        <v>5544</v>
      </c>
      <c r="AD3">
        <v>4966</v>
      </c>
      <c r="AE3">
        <v>3597</v>
      </c>
      <c r="AF3" s="1">
        <v>4796</v>
      </c>
      <c r="AG3">
        <v>5683</v>
      </c>
      <c r="AH3">
        <v>5554</v>
      </c>
      <c r="AI3">
        <v>5544</v>
      </c>
      <c r="AJ3">
        <v>4966</v>
      </c>
      <c r="AK3">
        <v>3597</v>
      </c>
      <c r="AL3" s="1">
        <v>4796</v>
      </c>
      <c r="AM3">
        <v>0.42371986626781627</v>
      </c>
      <c r="AN3">
        <v>0.46308966510622973</v>
      </c>
      <c r="AO3">
        <v>0.4568903318903319</v>
      </c>
      <c r="AP3">
        <v>0.43032621828433348</v>
      </c>
      <c r="AQ3">
        <v>0.43369474562135113</v>
      </c>
      <c r="AR3" s="2">
        <f>AQ3*100</f>
        <v>43.36947456213511</v>
      </c>
      <c r="AS3">
        <v>63</v>
      </c>
      <c r="AT3">
        <v>0</v>
      </c>
      <c r="AU3">
        <v>44</v>
      </c>
      <c r="AV3">
        <v>38</v>
      </c>
      <c r="AW3">
        <v>26</v>
      </c>
      <c r="AX3" s="9">
        <v>34.666666666666664</v>
      </c>
      <c r="AY3" s="2">
        <f>AX3/AL3*100</f>
        <v>0.72282457603558514</v>
      </c>
      <c r="AZ3">
        <v>5876</v>
      </c>
      <c r="BA3">
        <v>5698</v>
      </c>
      <c r="BB3">
        <v>5713</v>
      </c>
      <c r="BC3">
        <v>5139</v>
      </c>
      <c r="BD3">
        <v>3696</v>
      </c>
      <c r="BE3" s="1">
        <v>4928</v>
      </c>
      <c r="BF3">
        <v>66</v>
      </c>
      <c r="BG3">
        <v>18</v>
      </c>
      <c r="BH3">
        <v>65</v>
      </c>
      <c r="BI3">
        <v>67</v>
      </c>
      <c r="BJ3">
        <v>40</v>
      </c>
      <c r="BK3">
        <v>53.333333333333336</v>
      </c>
      <c r="BL3">
        <v>118</v>
      </c>
      <c r="BM3">
        <v>73</v>
      </c>
      <c r="BN3">
        <v>80</v>
      </c>
      <c r="BO3">
        <v>85</v>
      </c>
      <c r="BP3">
        <v>58</v>
      </c>
      <c r="BQ3" s="9">
        <v>77.333333333333343</v>
      </c>
      <c r="BR3" s="2">
        <f t="shared" ref="BR3:BR40" si="0">(BQ3/BE3)*100</f>
        <v>1.5692640692640696</v>
      </c>
      <c r="BS3">
        <v>14</v>
      </c>
      <c r="BT3">
        <v>43</v>
      </c>
      <c r="BU3">
        <v>57</v>
      </c>
      <c r="BV3">
        <v>45</v>
      </c>
      <c r="BW3">
        <v>3</v>
      </c>
      <c r="BX3" s="1">
        <v>4</v>
      </c>
      <c r="BY3">
        <v>3</v>
      </c>
      <c r="BZ3">
        <v>1</v>
      </c>
      <c r="CA3">
        <v>0</v>
      </c>
      <c r="CB3">
        <v>2</v>
      </c>
      <c r="CC3">
        <v>2</v>
      </c>
      <c r="CD3" s="9">
        <v>2.6666666666666701</v>
      </c>
      <c r="CE3" s="2">
        <f t="shared" ref="CE3:CE40" si="1">(CD3/BE3)*100000</f>
        <v>54.112554112554179</v>
      </c>
      <c r="CF3" s="1">
        <v>30000</v>
      </c>
      <c r="CG3" s="2">
        <f t="shared" ref="CG3:CG40" si="2">CF3/K3</f>
        <v>181.81818181818181</v>
      </c>
      <c r="CH3">
        <v>2011</v>
      </c>
      <c r="CI3">
        <v>2023</v>
      </c>
      <c r="CJ3">
        <f>2024-CI3</f>
        <v>1</v>
      </c>
    </row>
    <row r="4" spans="1:88" x14ac:dyDescent="0.45">
      <c r="A4" t="s">
        <v>80</v>
      </c>
      <c r="B4" t="s">
        <v>81</v>
      </c>
      <c r="C4" s="1">
        <v>4000000</v>
      </c>
      <c r="D4" t="s">
        <v>82</v>
      </c>
      <c r="E4">
        <v>40.369197</v>
      </c>
      <c r="F4">
        <v>71.792625000000001</v>
      </c>
      <c r="G4">
        <v>220</v>
      </c>
      <c r="H4">
        <v>220</v>
      </c>
      <c r="I4">
        <v>220</v>
      </c>
      <c r="J4">
        <v>220</v>
      </c>
      <c r="K4">
        <v>220</v>
      </c>
      <c r="L4">
        <v>293.33333333333331</v>
      </c>
      <c r="M4">
        <v>11333</v>
      </c>
      <c r="N4">
        <v>10595</v>
      </c>
      <c r="O4">
        <v>11121</v>
      </c>
      <c r="P4">
        <v>10703</v>
      </c>
      <c r="Q4">
        <v>8822</v>
      </c>
      <c r="R4" s="1">
        <v>11762.666666666666</v>
      </c>
      <c r="S4">
        <v>70608</v>
      </c>
      <c r="T4">
        <v>62553</v>
      </c>
      <c r="U4">
        <v>67518</v>
      </c>
      <c r="V4">
        <v>67471</v>
      </c>
      <c r="W4">
        <v>53974</v>
      </c>
      <c r="X4" s="1">
        <v>71965.333333333343</v>
      </c>
      <c r="Y4" s="2">
        <f t="shared" ref="Y4:Y42" si="3">X4/R4</f>
        <v>6.1181138063931089</v>
      </c>
      <c r="Z4" s="2">
        <f t="shared" ref="Z4:Z42" si="4">((X4)/(K4*365))*100</f>
        <v>89.620589456205906</v>
      </c>
      <c r="AA4">
        <v>6542</v>
      </c>
      <c r="AB4">
        <v>6850</v>
      </c>
      <c r="AC4">
        <v>7223</v>
      </c>
      <c r="AD4">
        <v>6916</v>
      </c>
      <c r="AE4">
        <v>5430</v>
      </c>
      <c r="AF4" s="1">
        <v>7240</v>
      </c>
      <c r="AG4">
        <v>6542</v>
      </c>
      <c r="AH4">
        <v>6850</v>
      </c>
      <c r="AI4">
        <v>7223</v>
      </c>
      <c r="AJ4">
        <v>6916</v>
      </c>
      <c r="AK4">
        <v>5430</v>
      </c>
      <c r="AL4" s="1">
        <v>7240</v>
      </c>
      <c r="AM4">
        <v>0.26123509630082542</v>
      </c>
      <c r="AN4">
        <v>0.28540145985401461</v>
      </c>
      <c r="AO4">
        <v>0.3159352069777101</v>
      </c>
      <c r="AP4">
        <v>0.3675534991324465</v>
      </c>
      <c r="AQ4">
        <v>0.3874769797421731</v>
      </c>
      <c r="AR4" s="2">
        <f t="shared" ref="AR4:AR40" si="5">AQ4*100</f>
        <v>38.74769797421731</v>
      </c>
      <c r="AS4">
        <v>234</v>
      </c>
      <c r="AT4">
        <v>195</v>
      </c>
      <c r="AU4">
        <v>234</v>
      </c>
      <c r="AV4">
        <v>221</v>
      </c>
      <c r="AW4">
        <v>197</v>
      </c>
      <c r="AX4" s="9">
        <v>262.66666666666669</v>
      </c>
      <c r="AY4" s="4">
        <f t="shared" ref="AY4:AY40" si="6">AX4/AL4*100</f>
        <v>3.6279926335174952</v>
      </c>
      <c r="AZ4">
        <v>6639</v>
      </c>
      <c r="BA4">
        <v>6983</v>
      </c>
      <c r="BB4">
        <v>7338</v>
      </c>
      <c r="BC4">
        <v>7039</v>
      </c>
      <c r="BD4">
        <v>5552</v>
      </c>
      <c r="BE4" s="1">
        <v>7402.666666666667</v>
      </c>
      <c r="BF4">
        <v>69</v>
      </c>
      <c r="BG4">
        <v>40</v>
      </c>
      <c r="BH4">
        <v>55</v>
      </c>
      <c r="BI4">
        <v>71</v>
      </c>
      <c r="BJ4">
        <v>69</v>
      </c>
      <c r="BK4">
        <v>92</v>
      </c>
      <c r="BL4">
        <v>128</v>
      </c>
      <c r="BM4">
        <v>140</v>
      </c>
      <c r="BN4">
        <v>125</v>
      </c>
      <c r="BO4">
        <v>136</v>
      </c>
      <c r="BP4">
        <v>88</v>
      </c>
      <c r="BQ4" s="9">
        <v>117.33333333333334</v>
      </c>
      <c r="BR4" s="2">
        <f t="shared" si="0"/>
        <v>1.5850144092219021</v>
      </c>
      <c r="BS4">
        <v>11</v>
      </c>
      <c r="BT4">
        <v>15</v>
      </c>
      <c r="BU4">
        <v>23</v>
      </c>
      <c r="BV4">
        <v>36</v>
      </c>
      <c r="BW4">
        <v>19</v>
      </c>
      <c r="BX4" s="1">
        <v>25.333333333333336</v>
      </c>
      <c r="BY4">
        <v>3</v>
      </c>
      <c r="BZ4">
        <v>2</v>
      </c>
      <c r="CA4">
        <v>0</v>
      </c>
      <c r="CB4">
        <v>0</v>
      </c>
      <c r="CC4">
        <v>0</v>
      </c>
      <c r="CD4" s="9">
        <v>0</v>
      </c>
      <c r="CE4" s="2">
        <f t="shared" si="1"/>
        <v>0</v>
      </c>
      <c r="CF4" s="1">
        <v>38056</v>
      </c>
      <c r="CG4" s="2">
        <f t="shared" si="2"/>
        <v>172.98181818181817</v>
      </c>
      <c r="CH4">
        <v>1978</v>
      </c>
      <c r="CI4">
        <v>2023</v>
      </c>
      <c r="CJ4">
        <f t="shared" ref="CJ4:CJ38" si="7">2024-CI4</f>
        <v>1</v>
      </c>
    </row>
    <row r="5" spans="1:88" x14ac:dyDescent="0.45">
      <c r="A5" t="s">
        <v>80</v>
      </c>
      <c r="B5" t="s">
        <v>83</v>
      </c>
      <c r="C5" s="1">
        <v>238436</v>
      </c>
      <c r="D5" t="s">
        <v>84</v>
      </c>
      <c r="E5">
        <v>40.439031999999997</v>
      </c>
      <c r="F5">
        <v>70.584461000000005</v>
      </c>
      <c r="G5">
        <v>100</v>
      </c>
      <c r="H5">
        <v>100</v>
      </c>
      <c r="I5">
        <v>100</v>
      </c>
      <c r="J5">
        <v>100</v>
      </c>
      <c r="K5">
        <v>115</v>
      </c>
      <c r="L5">
        <v>153.33333333333334</v>
      </c>
      <c r="M5">
        <v>9158</v>
      </c>
      <c r="N5">
        <v>9155</v>
      </c>
      <c r="O5">
        <v>9044</v>
      </c>
      <c r="P5">
        <v>10410</v>
      </c>
      <c r="Q5">
        <v>9114</v>
      </c>
      <c r="R5" s="1">
        <v>12152</v>
      </c>
      <c r="S5">
        <v>44544</v>
      </c>
      <c r="T5">
        <v>43048</v>
      </c>
      <c r="U5">
        <v>45582</v>
      </c>
      <c r="V5">
        <v>49302</v>
      </c>
      <c r="W5">
        <v>37120</v>
      </c>
      <c r="X5" s="1">
        <v>49493.333333333328</v>
      </c>
      <c r="Y5" s="2">
        <f t="shared" si="3"/>
        <v>4.0728549484309848</v>
      </c>
      <c r="Z5" s="4">
        <f t="shared" si="4"/>
        <v>117.91145523128846</v>
      </c>
      <c r="AA5">
        <v>650</v>
      </c>
      <c r="AB5">
        <v>630</v>
      </c>
      <c r="AC5">
        <v>771</v>
      </c>
      <c r="AD5">
        <v>1034</v>
      </c>
      <c r="AE5">
        <v>704</v>
      </c>
      <c r="AF5" s="1">
        <v>938.66666666666674</v>
      </c>
      <c r="AG5">
        <v>4829</v>
      </c>
      <c r="AH5">
        <v>5138</v>
      </c>
      <c r="AI5">
        <v>5193</v>
      </c>
      <c r="AJ5">
        <v>5390</v>
      </c>
      <c r="AK5">
        <v>4040</v>
      </c>
      <c r="AL5" s="1">
        <v>5386.666666666667</v>
      </c>
      <c r="AM5">
        <v>0.11348105197763513</v>
      </c>
      <c r="AN5">
        <v>0.13234721681588166</v>
      </c>
      <c r="AO5">
        <v>0.15251299826689774</v>
      </c>
      <c r="AP5">
        <v>0.1580705009276438</v>
      </c>
      <c r="AQ5">
        <v>0.17450495049504949</v>
      </c>
      <c r="AR5" s="2">
        <f t="shared" si="5"/>
        <v>17.450495049504948</v>
      </c>
      <c r="AS5">
        <v>18</v>
      </c>
      <c r="AT5">
        <v>40</v>
      </c>
      <c r="AU5">
        <v>38</v>
      </c>
      <c r="AV5">
        <v>40</v>
      </c>
      <c r="AW5">
        <v>40</v>
      </c>
      <c r="AX5" s="9">
        <v>53.333333333333336</v>
      </c>
      <c r="AY5" s="2">
        <f t="shared" si="6"/>
        <v>0.99009900990099009</v>
      </c>
      <c r="AZ5">
        <v>4842</v>
      </c>
      <c r="BA5">
        <v>5141</v>
      </c>
      <c r="BB5">
        <v>5175</v>
      </c>
      <c r="BC5">
        <v>5397</v>
      </c>
      <c r="BD5">
        <v>3835</v>
      </c>
      <c r="BE5" s="1">
        <v>5113.333333333333</v>
      </c>
      <c r="BF5">
        <v>10</v>
      </c>
      <c r="BG5">
        <v>13</v>
      </c>
      <c r="BH5">
        <v>13</v>
      </c>
      <c r="BI5">
        <v>5</v>
      </c>
      <c r="BJ5">
        <v>3</v>
      </c>
      <c r="BK5">
        <v>4</v>
      </c>
      <c r="BL5">
        <v>7</v>
      </c>
      <c r="BM5">
        <v>3</v>
      </c>
      <c r="BN5">
        <v>14</v>
      </c>
      <c r="BO5">
        <v>16</v>
      </c>
      <c r="BP5">
        <v>7</v>
      </c>
      <c r="BQ5" s="9">
        <v>9.3333333333333339</v>
      </c>
      <c r="BR5" s="2">
        <f t="shared" si="0"/>
        <v>0.18252933507170796</v>
      </c>
      <c r="BS5">
        <v>320</v>
      </c>
      <c r="BT5">
        <v>182</v>
      </c>
      <c r="BU5">
        <v>163</v>
      </c>
      <c r="BV5">
        <v>131</v>
      </c>
      <c r="BW5">
        <v>93</v>
      </c>
      <c r="BX5" s="1">
        <v>124</v>
      </c>
      <c r="BY5">
        <v>0</v>
      </c>
      <c r="BZ5">
        <v>0</v>
      </c>
      <c r="CA5">
        <v>1</v>
      </c>
      <c r="CB5">
        <v>0</v>
      </c>
      <c r="CC5">
        <v>1</v>
      </c>
      <c r="CD5" s="9">
        <v>1.3333333333333333</v>
      </c>
      <c r="CE5" s="2">
        <f t="shared" si="1"/>
        <v>26.07561929595828</v>
      </c>
      <c r="CF5" s="1">
        <v>5000</v>
      </c>
      <c r="CG5" s="2">
        <f t="shared" si="2"/>
        <v>43.478260869565219</v>
      </c>
      <c r="CH5">
        <v>2015</v>
      </c>
      <c r="CI5">
        <v>2022</v>
      </c>
      <c r="CJ5">
        <f t="shared" si="7"/>
        <v>2</v>
      </c>
    </row>
    <row r="6" spans="1:88" x14ac:dyDescent="0.45">
      <c r="A6" t="s">
        <v>80</v>
      </c>
      <c r="B6" t="s">
        <v>85</v>
      </c>
      <c r="C6" s="1">
        <v>242533</v>
      </c>
      <c r="D6" t="s">
        <v>84</v>
      </c>
      <c r="E6">
        <v>40.474527000000002</v>
      </c>
      <c r="F6">
        <v>71.757251999999994</v>
      </c>
      <c r="G6">
        <v>116</v>
      </c>
      <c r="H6">
        <v>116</v>
      </c>
      <c r="I6">
        <v>116</v>
      </c>
      <c r="J6">
        <v>116</v>
      </c>
      <c r="K6">
        <v>116</v>
      </c>
      <c r="L6">
        <v>154.66666666666669</v>
      </c>
      <c r="M6">
        <v>11629</v>
      </c>
      <c r="N6">
        <v>9941</v>
      </c>
      <c r="O6">
        <v>14975</v>
      </c>
      <c r="P6">
        <v>9788</v>
      </c>
      <c r="Q6">
        <v>7948</v>
      </c>
      <c r="R6" s="1">
        <v>10597.333333333332</v>
      </c>
      <c r="S6">
        <v>50952</v>
      </c>
      <c r="T6">
        <v>44528</v>
      </c>
      <c r="U6">
        <v>56114</v>
      </c>
      <c r="V6">
        <v>48302</v>
      </c>
      <c r="W6">
        <v>38899</v>
      </c>
      <c r="X6" s="1">
        <v>51865.333333333336</v>
      </c>
      <c r="Y6" s="2">
        <f t="shared" si="3"/>
        <v>4.8941872169099154</v>
      </c>
      <c r="Z6" s="4">
        <f t="shared" si="4"/>
        <v>122.49724452842072</v>
      </c>
      <c r="AA6">
        <v>6190</v>
      </c>
      <c r="AB6">
        <v>5839</v>
      </c>
      <c r="AC6">
        <v>7143</v>
      </c>
      <c r="AD6">
        <v>5747</v>
      </c>
      <c r="AE6">
        <v>4663</v>
      </c>
      <c r="AF6" s="1">
        <v>6217.333333333333</v>
      </c>
      <c r="AG6">
        <v>4303</v>
      </c>
      <c r="AH6">
        <v>3810</v>
      </c>
      <c r="AI6">
        <v>5984</v>
      </c>
      <c r="AJ6">
        <v>4524</v>
      </c>
      <c r="AK6">
        <v>4673</v>
      </c>
      <c r="AL6" s="1">
        <v>6230.6666666666661</v>
      </c>
      <c r="AM6">
        <v>0.19009993028119918</v>
      </c>
      <c r="AN6">
        <v>0.14645669291338584</v>
      </c>
      <c r="AO6">
        <v>0.13953877005347592</v>
      </c>
      <c r="AP6">
        <v>0.15517241379310345</v>
      </c>
      <c r="AQ6">
        <v>0.12390327412796918</v>
      </c>
      <c r="AR6" s="2">
        <f t="shared" si="5"/>
        <v>12.390327412796918</v>
      </c>
      <c r="AS6">
        <v>37</v>
      </c>
      <c r="AT6">
        <v>36</v>
      </c>
      <c r="AU6">
        <v>37</v>
      </c>
      <c r="AV6">
        <v>39</v>
      </c>
      <c r="AW6">
        <v>45</v>
      </c>
      <c r="AX6" s="9">
        <v>60</v>
      </c>
      <c r="AY6" s="2">
        <f t="shared" si="6"/>
        <v>0.9629788144660818</v>
      </c>
      <c r="AZ6">
        <v>4266</v>
      </c>
      <c r="BA6">
        <v>3774</v>
      </c>
      <c r="BB6">
        <v>5947</v>
      </c>
      <c r="BC6">
        <v>4485</v>
      </c>
      <c r="BD6">
        <v>4628</v>
      </c>
      <c r="BE6" s="1">
        <v>6170.6666666666661</v>
      </c>
      <c r="BF6">
        <v>5</v>
      </c>
      <c r="BG6">
        <v>8</v>
      </c>
      <c r="BH6">
        <v>12</v>
      </c>
      <c r="BI6">
        <v>2</v>
      </c>
      <c r="BJ6">
        <v>6</v>
      </c>
      <c r="BK6">
        <v>8</v>
      </c>
      <c r="BL6">
        <v>0</v>
      </c>
      <c r="BM6">
        <v>0</v>
      </c>
      <c r="BN6">
        <v>0</v>
      </c>
      <c r="BO6">
        <v>0</v>
      </c>
      <c r="BP6">
        <v>0</v>
      </c>
      <c r="BQ6" s="11">
        <v>0</v>
      </c>
      <c r="BR6" s="4">
        <f t="shared" si="0"/>
        <v>0</v>
      </c>
      <c r="BS6">
        <v>59</v>
      </c>
      <c r="BT6">
        <v>65</v>
      </c>
      <c r="BU6">
        <v>52</v>
      </c>
      <c r="BV6">
        <v>73</v>
      </c>
      <c r="BW6">
        <v>45</v>
      </c>
      <c r="BX6" s="1">
        <v>60</v>
      </c>
      <c r="BY6">
        <v>0</v>
      </c>
      <c r="BZ6">
        <v>3</v>
      </c>
      <c r="CA6">
        <v>2</v>
      </c>
      <c r="CB6">
        <v>2</v>
      </c>
      <c r="CC6">
        <v>1</v>
      </c>
      <c r="CD6" s="9">
        <v>1.3333333333333333</v>
      </c>
      <c r="CE6" s="2">
        <f t="shared" si="1"/>
        <v>21.607605877268799</v>
      </c>
      <c r="CF6" s="1">
        <v>3047</v>
      </c>
      <c r="CG6" s="2">
        <f t="shared" si="2"/>
        <v>26.267241379310345</v>
      </c>
      <c r="CH6">
        <v>1989</v>
      </c>
      <c r="CI6">
        <v>2022</v>
      </c>
      <c r="CJ6">
        <f t="shared" si="7"/>
        <v>2</v>
      </c>
    </row>
    <row r="7" spans="1:88" x14ac:dyDescent="0.45">
      <c r="A7" t="s">
        <v>80</v>
      </c>
      <c r="B7" t="s">
        <v>86</v>
      </c>
      <c r="C7" s="1">
        <v>303620</v>
      </c>
      <c r="D7" t="s">
        <v>84</v>
      </c>
      <c r="E7">
        <v>40.520501000000003</v>
      </c>
      <c r="F7">
        <v>70.949348999999998</v>
      </c>
      <c r="G7">
        <v>175</v>
      </c>
      <c r="H7">
        <v>175</v>
      </c>
      <c r="I7">
        <v>175</v>
      </c>
      <c r="J7">
        <v>175</v>
      </c>
      <c r="K7">
        <v>175</v>
      </c>
      <c r="L7">
        <v>233.33333333333331</v>
      </c>
      <c r="M7">
        <v>11812</v>
      </c>
      <c r="N7">
        <v>11127</v>
      </c>
      <c r="O7">
        <v>10925</v>
      </c>
      <c r="P7">
        <v>11442</v>
      </c>
      <c r="Q7">
        <v>9584</v>
      </c>
      <c r="R7" s="1">
        <v>12778.666666666668</v>
      </c>
      <c r="S7">
        <v>56097</v>
      </c>
      <c r="T7">
        <v>51643</v>
      </c>
      <c r="U7">
        <v>47158</v>
      </c>
      <c r="V7">
        <v>51565</v>
      </c>
      <c r="W7">
        <v>41833</v>
      </c>
      <c r="X7" s="1">
        <v>55777.333333333336</v>
      </c>
      <c r="Y7" s="2">
        <f t="shared" si="3"/>
        <v>4.3648789649415694</v>
      </c>
      <c r="Z7" s="2">
        <f t="shared" si="4"/>
        <v>87.322635355512062</v>
      </c>
      <c r="AA7">
        <v>8329</v>
      </c>
      <c r="AB7">
        <v>8265</v>
      </c>
      <c r="AC7">
        <v>7719</v>
      </c>
      <c r="AD7">
        <v>7976</v>
      </c>
      <c r="AE7">
        <v>6538</v>
      </c>
      <c r="AF7" s="1">
        <v>8717.3333333333339</v>
      </c>
      <c r="AG7">
        <v>8329</v>
      </c>
      <c r="AH7">
        <v>8265</v>
      </c>
      <c r="AI7">
        <v>7719</v>
      </c>
      <c r="AJ7">
        <v>7976</v>
      </c>
      <c r="AK7">
        <v>6538</v>
      </c>
      <c r="AL7" s="1">
        <v>8717.3333333333339</v>
      </c>
      <c r="AM7">
        <v>0.14503541841757714</v>
      </c>
      <c r="AN7">
        <v>0.13575317604355716</v>
      </c>
      <c r="AO7">
        <v>0.11400440471563673</v>
      </c>
      <c r="AP7">
        <v>0.1168505516549649</v>
      </c>
      <c r="AQ7">
        <v>0.11991434689507495</v>
      </c>
      <c r="AR7" s="2">
        <f t="shared" si="5"/>
        <v>11.991434689507495</v>
      </c>
      <c r="AS7">
        <v>9</v>
      </c>
      <c r="AT7">
        <v>21</v>
      </c>
      <c r="AU7">
        <v>31</v>
      </c>
      <c r="AV7">
        <v>42</v>
      </c>
      <c r="AW7">
        <v>42</v>
      </c>
      <c r="AX7" s="9">
        <v>56</v>
      </c>
      <c r="AY7" s="2">
        <f t="shared" si="6"/>
        <v>0.64239828693790146</v>
      </c>
      <c r="AZ7">
        <v>8320</v>
      </c>
      <c r="BA7">
        <v>8244</v>
      </c>
      <c r="BB7">
        <v>7688</v>
      </c>
      <c r="BC7">
        <v>7934</v>
      </c>
      <c r="BD7">
        <v>6496</v>
      </c>
      <c r="BE7" s="1">
        <v>8661.3333333333339</v>
      </c>
      <c r="BF7">
        <v>7</v>
      </c>
      <c r="BG7">
        <v>7</v>
      </c>
      <c r="BH7">
        <v>4</v>
      </c>
      <c r="BI7">
        <v>4</v>
      </c>
      <c r="BJ7">
        <v>2</v>
      </c>
      <c r="BK7">
        <v>2.6666666666666665</v>
      </c>
      <c r="BL7">
        <v>0</v>
      </c>
      <c r="BM7">
        <v>0</v>
      </c>
      <c r="BN7">
        <v>0</v>
      </c>
      <c r="BO7">
        <v>0</v>
      </c>
      <c r="BP7">
        <v>0</v>
      </c>
      <c r="BQ7" s="11">
        <v>0</v>
      </c>
      <c r="BR7" s="4">
        <f t="shared" si="0"/>
        <v>0</v>
      </c>
      <c r="BS7">
        <v>49</v>
      </c>
      <c r="BT7">
        <v>55</v>
      </c>
      <c r="BU7">
        <v>64</v>
      </c>
      <c r="BV7">
        <v>43</v>
      </c>
      <c r="BW7">
        <v>56</v>
      </c>
      <c r="BX7" s="1">
        <v>74.666666666666671</v>
      </c>
      <c r="BY7">
        <v>0</v>
      </c>
      <c r="BZ7">
        <v>0</v>
      </c>
      <c r="CA7">
        <v>0</v>
      </c>
      <c r="CB7">
        <v>0</v>
      </c>
      <c r="CC7">
        <v>0</v>
      </c>
      <c r="CD7" s="9">
        <v>0</v>
      </c>
      <c r="CE7" s="2">
        <f t="shared" si="1"/>
        <v>0</v>
      </c>
      <c r="CF7" s="1">
        <v>5938.04</v>
      </c>
      <c r="CG7" s="2">
        <f t="shared" si="2"/>
        <v>33.931657142857141</v>
      </c>
      <c r="CH7">
        <v>1974</v>
      </c>
      <c r="CI7">
        <v>2022</v>
      </c>
      <c r="CJ7">
        <f t="shared" si="7"/>
        <v>2</v>
      </c>
    </row>
    <row r="8" spans="1:88" x14ac:dyDescent="0.45">
      <c r="A8" t="s">
        <v>80</v>
      </c>
      <c r="B8" t="s">
        <v>87</v>
      </c>
      <c r="C8" s="1">
        <v>203547</v>
      </c>
      <c r="D8" t="s">
        <v>88</v>
      </c>
      <c r="E8">
        <v>40.477674</v>
      </c>
      <c r="F8">
        <v>71.64958</v>
      </c>
      <c r="G8">
        <v>110</v>
      </c>
      <c r="H8">
        <v>110</v>
      </c>
      <c r="I8">
        <v>110</v>
      </c>
      <c r="J8">
        <v>110</v>
      </c>
      <c r="K8">
        <v>110</v>
      </c>
      <c r="L8">
        <v>146.66666666666666</v>
      </c>
      <c r="M8">
        <v>9021</v>
      </c>
      <c r="N8">
        <v>8992</v>
      </c>
      <c r="O8">
        <v>9816</v>
      </c>
      <c r="P8">
        <v>10516</v>
      </c>
      <c r="Q8">
        <v>7927</v>
      </c>
      <c r="R8" s="1">
        <v>10569.333333333334</v>
      </c>
      <c r="S8">
        <v>44335</v>
      </c>
      <c r="T8">
        <v>39866</v>
      </c>
      <c r="U8">
        <v>44152</v>
      </c>
      <c r="V8">
        <v>44740</v>
      </c>
      <c r="W8">
        <v>33630</v>
      </c>
      <c r="X8" s="1">
        <v>44840</v>
      </c>
      <c r="Y8" s="2">
        <f t="shared" si="3"/>
        <v>4.2424624700391069</v>
      </c>
      <c r="Z8" s="4">
        <f t="shared" si="4"/>
        <v>111.68119551681195</v>
      </c>
      <c r="AA8">
        <v>3968</v>
      </c>
      <c r="AB8">
        <v>4811</v>
      </c>
      <c r="AC8">
        <v>5145</v>
      </c>
      <c r="AD8">
        <v>5249</v>
      </c>
      <c r="AE8">
        <v>4157</v>
      </c>
      <c r="AF8" s="1">
        <v>5542.666666666667</v>
      </c>
      <c r="AG8">
        <v>3968</v>
      </c>
      <c r="AH8">
        <v>4811</v>
      </c>
      <c r="AI8">
        <v>5145</v>
      </c>
      <c r="AJ8">
        <v>5249</v>
      </c>
      <c r="AK8">
        <v>4157</v>
      </c>
      <c r="AL8" s="1">
        <v>5542.666666666667</v>
      </c>
      <c r="AM8">
        <v>7.2580645161290328E-2</v>
      </c>
      <c r="AN8">
        <v>8.5013510704635212E-2</v>
      </c>
      <c r="AO8">
        <v>9.9319727891156465E-2</v>
      </c>
      <c r="AP8">
        <v>9.7732901505048583E-2</v>
      </c>
      <c r="AQ8">
        <v>0.1149867693047871</v>
      </c>
      <c r="AR8" s="2">
        <f t="shared" si="5"/>
        <v>11.498676930478711</v>
      </c>
      <c r="AS8">
        <v>4</v>
      </c>
      <c r="AT8">
        <v>8</v>
      </c>
      <c r="AU8">
        <v>8</v>
      </c>
      <c r="AV8">
        <v>15</v>
      </c>
      <c r="AW8">
        <v>18</v>
      </c>
      <c r="AX8" s="9">
        <v>24</v>
      </c>
      <c r="AY8" s="2">
        <f t="shared" si="6"/>
        <v>0.43300457060380076</v>
      </c>
      <c r="AZ8">
        <v>3985</v>
      </c>
      <c r="BA8">
        <v>4843</v>
      </c>
      <c r="BB8">
        <v>5191</v>
      </c>
      <c r="BC8">
        <v>5279</v>
      </c>
      <c r="BD8">
        <v>4180</v>
      </c>
      <c r="BE8" s="1">
        <v>5573.3333333333339</v>
      </c>
      <c r="BF8">
        <v>5</v>
      </c>
      <c r="BG8">
        <v>4</v>
      </c>
      <c r="BH8">
        <v>6</v>
      </c>
      <c r="BI8">
        <v>5</v>
      </c>
      <c r="BJ8">
        <v>3</v>
      </c>
      <c r="BK8">
        <v>4</v>
      </c>
      <c r="BL8">
        <v>0</v>
      </c>
      <c r="BM8">
        <v>0</v>
      </c>
      <c r="BN8">
        <v>0</v>
      </c>
      <c r="BO8">
        <v>0</v>
      </c>
      <c r="BP8">
        <v>0</v>
      </c>
      <c r="BQ8" s="11">
        <v>0</v>
      </c>
      <c r="BR8" s="4">
        <f t="shared" si="0"/>
        <v>0</v>
      </c>
      <c r="BS8">
        <v>168</v>
      </c>
      <c r="BT8">
        <v>8</v>
      </c>
      <c r="BU8">
        <v>78</v>
      </c>
      <c r="BV8">
        <v>75</v>
      </c>
      <c r="BW8">
        <v>60</v>
      </c>
      <c r="BX8" s="1">
        <v>80</v>
      </c>
      <c r="BY8">
        <v>2</v>
      </c>
      <c r="BZ8">
        <v>1</v>
      </c>
      <c r="CA8">
        <v>1</v>
      </c>
      <c r="CB8">
        <v>2</v>
      </c>
      <c r="CC8">
        <v>1</v>
      </c>
      <c r="CD8" s="9">
        <v>1.3333333333333333</v>
      </c>
      <c r="CE8" s="2">
        <f t="shared" si="1"/>
        <v>23.923444976076549</v>
      </c>
      <c r="CF8" s="1">
        <v>2772</v>
      </c>
      <c r="CG8" s="4">
        <f t="shared" si="2"/>
        <v>25.2</v>
      </c>
      <c r="CH8">
        <v>1986</v>
      </c>
      <c r="CI8">
        <v>2013</v>
      </c>
      <c r="CJ8" s="12">
        <f t="shared" si="7"/>
        <v>11</v>
      </c>
    </row>
    <row r="9" spans="1:88" x14ac:dyDescent="0.45">
      <c r="A9" t="s">
        <v>80</v>
      </c>
      <c r="B9" t="s">
        <v>89</v>
      </c>
      <c r="C9" s="1">
        <v>56738</v>
      </c>
      <c r="D9" t="s">
        <v>88</v>
      </c>
      <c r="E9">
        <v>40.390112999999999</v>
      </c>
      <c r="F9">
        <v>71.478410999999994</v>
      </c>
      <c r="G9">
        <v>110</v>
      </c>
      <c r="H9">
        <v>110</v>
      </c>
      <c r="I9">
        <v>110</v>
      </c>
      <c r="J9">
        <v>110</v>
      </c>
      <c r="K9">
        <v>110</v>
      </c>
      <c r="L9">
        <v>146.66666666666666</v>
      </c>
      <c r="M9">
        <v>10531</v>
      </c>
      <c r="N9">
        <v>10727</v>
      </c>
      <c r="O9">
        <v>10403</v>
      </c>
      <c r="P9">
        <v>11754</v>
      </c>
      <c r="Q9">
        <v>8715</v>
      </c>
      <c r="R9" s="1">
        <v>11620</v>
      </c>
      <c r="S9">
        <v>43700</v>
      </c>
      <c r="T9">
        <v>43156</v>
      </c>
      <c r="U9">
        <v>47821</v>
      </c>
      <c r="V9">
        <v>45716</v>
      </c>
      <c r="W9">
        <v>33758</v>
      </c>
      <c r="X9" s="1">
        <v>45010.666666666664</v>
      </c>
      <c r="Y9" s="2">
        <f t="shared" si="3"/>
        <v>3.8735513482501434</v>
      </c>
      <c r="Z9" s="4">
        <f t="shared" si="4"/>
        <v>112.10626816106269</v>
      </c>
      <c r="AA9">
        <v>5196</v>
      </c>
      <c r="AB9">
        <v>5682</v>
      </c>
      <c r="AC9">
        <v>5395</v>
      </c>
      <c r="AD9">
        <v>6376</v>
      </c>
      <c r="AE9">
        <v>4043</v>
      </c>
      <c r="AF9" s="1">
        <v>5390.666666666667</v>
      </c>
      <c r="AG9">
        <v>5196</v>
      </c>
      <c r="AH9">
        <v>5682</v>
      </c>
      <c r="AI9">
        <v>5395</v>
      </c>
      <c r="AJ9">
        <v>6376</v>
      </c>
      <c r="AK9">
        <v>4043</v>
      </c>
      <c r="AL9" s="1">
        <v>5390.666666666667</v>
      </c>
      <c r="AM9">
        <v>7.1593533487297925E-2</v>
      </c>
      <c r="AN9">
        <v>9.9612812390003524E-2</v>
      </c>
      <c r="AO9">
        <v>0.14420759962928636</v>
      </c>
      <c r="AP9">
        <v>0.11119824341279799</v>
      </c>
      <c r="AQ9">
        <v>0.14988869651249073</v>
      </c>
      <c r="AR9" s="2">
        <f t="shared" si="5"/>
        <v>14.988869651249074</v>
      </c>
      <c r="AS9">
        <v>17</v>
      </c>
      <c r="AT9">
        <v>38</v>
      </c>
      <c r="AU9">
        <v>47</v>
      </c>
      <c r="AV9">
        <v>50</v>
      </c>
      <c r="AW9">
        <v>34</v>
      </c>
      <c r="AX9" s="9">
        <v>45.333333333333329</v>
      </c>
      <c r="AY9" s="2">
        <f t="shared" si="6"/>
        <v>0.84095968340341321</v>
      </c>
      <c r="AZ9">
        <v>4454</v>
      </c>
      <c r="BA9">
        <v>4969</v>
      </c>
      <c r="BB9">
        <v>5418</v>
      </c>
      <c r="BC9">
        <v>5352</v>
      </c>
      <c r="BD9">
        <v>3991</v>
      </c>
      <c r="BE9" s="1">
        <v>5321.3333333333339</v>
      </c>
      <c r="BF9">
        <v>11</v>
      </c>
      <c r="BG9">
        <v>12</v>
      </c>
      <c r="BH9">
        <v>13</v>
      </c>
      <c r="BI9">
        <v>12</v>
      </c>
      <c r="BJ9">
        <v>4</v>
      </c>
      <c r="BK9">
        <v>5.333333333333333</v>
      </c>
      <c r="BL9">
        <v>0</v>
      </c>
      <c r="BM9">
        <v>0</v>
      </c>
      <c r="BN9">
        <v>0</v>
      </c>
      <c r="BO9">
        <v>0</v>
      </c>
      <c r="BP9">
        <v>0</v>
      </c>
      <c r="BQ9" s="11">
        <v>0</v>
      </c>
      <c r="BR9" s="4">
        <f t="shared" si="0"/>
        <v>0</v>
      </c>
      <c r="BS9">
        <v>67</v>
      </c>
      <c r="BT9">
        <v>83</v>
      </c>
      <c r="BU9">
        <v>92</v>
      </c>
      <c r="BV9">
        <v>98</v>
      </c>
      <c r="BW9">
        <v>90</v>
      </c>
      <c r="BX9" s="1">
        <v>120</v>
      </c>
      <c r="BY9">
        <v>2</v>
      </c>
      <c r="BZ9">
        <v>2</v>
      </c>
      <c r="CA9">
        <v>2</v>
      </c>
      <c r="CB9">
        <v>2</v>
      </c>
      <c r="CC9">
        <v>0</v>
      </c>
      <c r="CD9" s="9">
        <v>0</v>
      </c>
      <c r="CE9" s="2">
        <f t="shared" si="1"/>
        <v>0</v>
      </c>
      <c r="CF9" s="1">
        <v>2100</v>
      </c>
      <c r="CG9" s="2">
        <f t="shared" si="2"/>
        <v>19.09090909090909</v>
      </c>
      <c r="CH9">
        <v>1978</v>
      </c>
      <c r="CI9">
        <v>2015</v>
      </c>
      <c r="CJ9">
        <f t="shared" si="7"/>
        <v>9</v>
      </c>
    </row>
    <row r="10" spans="1:88" x14ac:dyDescent="0.45">
      <c r="A10" t="s">
        <v>80</v>
      </c>
      <c r="B10" t="s">
        <v>90</v>
      </c>
      <c r="C10" s="1">
        <v>230721</v>
      </c>
      <c r="D10" t="s">
        <v>88</v>
      </c>
      <c r="E10">
        <v>40.373179</v>
      </c>
      <c r="F10">
        <v>70.837084000000004</v>
      </c>
      <c r="G10">
        <v>135</v>
      </c>
      <c r="H10">
        <v>135</v>
      </c>
      <c r="I10">
        <v>135</v>
      </c>
      <c r="J10">
        <v>135</v>
      </c>
      <c r="K10">
        <v>135</v>
      </c>
      <c r="L10">
        <v>180</v>
      </c>
      <c r="M10">
        <v>9993</v>
      </c>
      <c r="N10">
        <v>9618</v>
      </c>
      <c r="O10">
        <v>10885</v>
      </c>
      <c r="P10">
        <v>10405</v>
      </c>
      <c r="Q10">
        <v>8306</v>
      </c>
      <c r="R10" s="1">
        <v>11074.666666666668</v>
      </c>
      <c r="S10">
        <v>54154</v>
      </c>
      <c r="T10">
        <v>47603</v>
      </c>
      <c r="U10">
        <v>51310</v>
      </c>
      <c r="V10">
        <v>48452</v>
      </c>
      <c r="W10">
        <v>34551</v>
      </c>
      <c r="X10" s="1">
        <v>46068</v>
      </c>
      <c r="Y10" s="2">
        <f t="shared" si="3"/>
        <v>4.1597640260052966</v>
      </c>
      <c r="Z10" s="2">
        <f t="shared" si="4"/>
        <v>93.491628614916294</v>
      </c>
      <c r="AA10">
        <v>4129</v>
      </c>
      <c r="AB10">
        <v>4493</v>
      </c>
      <c r="AC10">
        <v>5080</v>
      </c>
      <c r="AD10">
        <v>4942</v>
      </c>
      <c r="AE10">
        <v>3988</v>
      </c>
      <c r="AF10" s="1">
        <v>5317.333333333333</v>
      </c>
      <c r="AG10">
        <v>4129</v>
      </c>
      <c r="AH10">
        <v>4493</v>
      </c>
      <c r="AI10">
        <v>5080</v>
      </c>
      <c r="AJ10">
        <v>4942</v>
      </c>
      <c r="AK10">
        <v>3988</v>
      </c>
      <c r="AL10" s="1">
        <v>5317.333333333333</v>
      </c>
      <c r="AM10">
        <v>9.203196899975781E-2</v>
      </c>
      <c r="AN10">
        <v>0.10282661918539951</v>
      </c>
      <c r="AO10">
        <v>0.12263779527559054</v>
      </c>
      <c r="AP10">
        <v>0.13152569809793604</v>
      </c>
      <c r="AQ10">
        <v>0.1261283851554664</v>
      </c>
      <c r="AR10" s="2">
        <f t="shared" si="5"/>
        <v>12.61283851554664</v>
      </c>
      <c r="AS10">
        <v>10</v>
      </c>
      <c r="AT10">
        <v>15</v>
      </c>
      <c r="AU10">
        <v>28</v>
      </c>
      <c r="AV10">
        <v>23</v>
      </c>
      <c r="AW10">
        <v>23</v>
      </c>
      <c r="AX10" s="9">
        <v>30.666666666666664</v>
      </c>
      <c r="AY10" s="2">
        <f t="shared" si="6"/>
        <v>0.57673019057171515</v>
      </c>
      <c r="AZ10">
        <v>4135</v>
      </c>
      <c r="BA10">
        <v>4514</v>
      </c>
      <c r="BB10">
        <v>5099</v>
      </c>
      <c r="BC10">
        <v>4967</v>
      </c>
      <c r="BD10">
        <v>4007</v>
      </c>
      <c r="BE10" s="1">
        <v>5342.666666666667</v>
      </c>
      <c r="BF10">
        <v>32</v>
      </c>
      <c r="BG10">
        <v>72</v>
      </c>
      <c r="BH10">
        <v>99</v>
      </c>
      <c r="BI10">
        <v>93</v>
      </c>
      <c r="BJ10">
        <v>84</v>
      </c>
      <c r="BK10">
        <v>112</v>
      </c>
      <c r="BL10">
        <v>0</v>
      </c>
      <c r="BM10">
        <v>0</v>
      </c>
      <c r="BN10">
        <v>0</v>
      </c>
      <c r="BO10">
        <v>0</v>
      </c>
      <c r="BP10">
        <v>0</v>
      </c>
      <c r="BQ10" s="11">
        <v>0</v>
      </c>
      <c r="BR10" s="4">
        <f t="shared" si="0"/>
        <v>0</v>
      </c>
      <c r="BS10">
        <v>186</v>
      </c>
      <c r="BT10">
        <v>137</v>
      </c>
      <c r="BU10">
        <v>156</v>
      </c>
      <c r="BV10">
        <v>72</v>
      </c>
      <c r="BW10">
        <v>70</v>
      </c>
      <c r="BX10" s="1">
        <v>93.333333333333329</v>
      </c>
      <c r="BY10">
        <v>1</v>
      </c>
      <c r="BZ10">
        <v>1</v>
      </c>
      <c r="CA10">
        <v>0</v>
      </c>
      <c r="CB10">
        <v>0</v>
      </c>
      <c r="CC10">
        <v>0</v>
      </c>
      <c r="CD10" s="9">
        <v>0</v>
      </c>
      <c r="CE10" s="2">
        <f t="shared" si="1"/>
        <v>0</v>
      </c>
      <c r="CF10" s="1">
        <v>2208</v>
      </c>
      <c r="CG10" s="4">
        <f t="shared" si="2"/>
        <v>16.355555555555554</v>
      </c>
      <c r="CH10">
        <v>1974</v>
      </c>
      <c r="CI10">
        <v>2012</v>
      </c>
      <c r="CJ10" s="12">
        <f t="shared" si="7"/>
        <v>12</v>
      </c>
    </row>
    <row r="11" spans="1:88" x14ac:dyDescent="0.45">
      <c r="A11" t="s">
        <v>80</v>
      </c>
      <c r="B11" t="s">
        <v>91</v>
      </c>
      <c r="C11" s="1">
        <v>124284</v>
      </c>
      <c r="D11" t="s">
        <v>88</v>
      </c>
      <c r="E11">
        <v>40.473928000000001</v>
      </c>
      <c r="F11">
        <v>70.771715</v>
      </c>
      <c r="G11">
        <v>50</v>
      </c>
      <c r="H11">
        <v>50</v>
      </c>
      <c r="I11">
        <v>50</v>
      </c>
      <c r="J11">
        <v>50</v>
      </c>
      <c r="K11">
        <v>50</v>
      </c>
      <c r="L11">
        <v>66.666666666666657</v>
      </c>
      <c r="M11">
        <v>4697</v>
      </c>
      <c r="N11">
        <v>5087</v>
      </c>
      <c r="O11">
        <v>5254</v>
      </c>
      <c r="P11">
        <v>5212</v>
      </c>
      <c r="Q11">
        <v>4063</v>
      </c>
      <c r="R11" s="1">
        <v>5417.3333333333339</v>
      </c>
      <c r="S11">
        <v>22984</v>
      </c>
      <c r="T11">
        <v>24778</v>
      </c>
      <c r="U11">
        <v>25828</v>
      </c>
      <c r="V11">
        <v>25639</v>
      </c>
      <c r="W11">
        <v>21244</v>
      </c>
      <c r="X11" s="1">
        <v>28325.333333333332</v>
      </c>
      <c r="Y11" s="2">
        <f t="shared" si="3"/>
        <v>5.2286487816884071</v>
      </c>
      <c r="Z11" s="4">
        <f t="shared" si="4"/>
        <v>155.20730593607306</v>
      </c>
      <c r="AA11">
        <v>2109</v>
      </c>
      <c r="AB11">
        <v>2549</v>
      </c>
      <c r="AC11">
        <v>2783</v>
      </c>
      <c r="AD11">
        <v>2907</v>
      </c>
      <c r="AE11">
        <v>2203</v>
      </c>
      <c r="AF11" s="1">
        <v>2937.333333333333</v>
      </c>
      <c r="AG11">
        <v>2355</v>
      </c>
      <c r="AH11">
        <v>2828</v>
      </c>
      <c r="AI11">
        <v>3209</v>
      </c>
      <c r="AJ11">
        <v>3377</v>
      </c>
      <c r="AK11">
        <v>2533</v>
      </c>
      <c r="AL11" s="1">
        <v>3377.3333333333335</v>
      </c>
      <c r="AM11">
        <v>0.10445859872611465</v>
      </c>
      <c r="AN11">
        <v>9.8656294200848663E-2</v>
      </c>
      <c r="AO11">
        <v>0.13275163602368339</v>
      </c>
      <c r="AP11">
        <v>0.1391767841279242</v>
      </c>
      <c r="AQ11">
        <v>0.13028030003947888</v>
      </c>
      <c r="AR11" s="2">
        <f t="shared" si="5"/>
        <v>13.028030003947888</v>
      </c>
      <c r="AS11">
        <v>15</v>
      </c>
      <c r="AT11">
        <v>25</v>
      </c>
      <c r="AU11">
        <v>21</v>
      </c>
      <c r="AV11">
        <v>10</v>
      </c>
      <c r="AW11">
        <v>11</v>
      </c>
      <c r="AX11" s="9">
        <v>14.666666666666668</v>
      </c>
      <c r="AY11" s="2">
        <f t="shared" si="6"/>
        <v>0.43426766679826295</v>
      </c>
      <c r="AZ11">
        <v>2099</v>
      </c>
      <c r="BA11">
        <v>2539</v>
      </c>
      <c r="BB11">
        <v>2782</v>
      </c>
      <c r="BC11">
        <v>2923</v>
      </c>
      <c r="BD11">
        <v>2209</v>
      </c>
      <c r="BE11" s="1">
        <v>2945.3333333333335</v>
      </c>
      <c r="BF11">
        <v>5</v>
      </c>
      <c r="BG11">
        <v>4</v>
      </c>
      <c r="BH11">
        <v>4</v>
      </c>
      <c r="BI11">
        <v>5</v>
      </c>
      <c r="BJ11">
        <v>3</v>
      </c>
      <c r="BK11">
        <v>4</v>
      </c>
      <c r="BL11">
        <v>0</v>
      </c>
      <c r="BM11">
        <v>0</v>
      </c>
      <c r="BN11">
        <v>0</v>
      </c>
      <c r="BO11">
        <v>0</v>
      </c>
      <c r="BP11">
        <v>0</v>
      </c>
      <c r="BQ11" s="11">
        <v>0</v>
      </c>
      <c r="BR11" s="4">
        <f t="shared" si="0"/>
        <v>0</v>
      </c>
      <c r="BS11">
        <v>101</v>
      </c>
      <c r="BT11">
        <v>116</v>
      </c>
      <c r="BU11">
        <v>124</v>
      </c>
      <c r="BV11">
        <v>76</v>
      </c>
      <c r="BW11">
        <v>89</v>
      </c>
      <c r="BX11" s="1">
        <v>118.66666666666667</v>
      </c>
      <c r="BY11">
        <v>0</v>
      </c>
      <c r="BZ11">
        <v>2</v>
      </c>
      <c r="CA11">
        <v>1</v>
      </c>
      <c r="CB11">
        <v>0</v>
      </c>
      <c r="CC11">
        <v>0</v>
      </c>
      <c r="CD11" s="9">
        <v>0</v>
      </c>
      <c r="CE11" s="2">
        <f t="shared" si="1"/>
        <v>0</v>
      </c>
      <c r="CF11" s="1">
        <v>1219</v>
      </c>
      <c r="CG11" s="4">
        <f t="shared" si="2"/>
        <v>24.38</v>
      </c>
      <c r="CH11">
        <v>1986</v>
      </c>
      <c r="CI11">
        <v>2016</v>
      </c>
      <c r="CJ11">
        <f t="shared" si="7"/>
        <v>8</v>
      </c>
    </row>
    <row r="12" spans="1:88" x14ac:dyDescent="0.45">
      <c r="A12" t="s">
        <v>80</v>
      </c>
      <c r="B12" t="s">
        <v>92</v>
      </c>
      <c r="C12" s="1">
        <v>318000</v>
      </c>
      <c r="D12" t="s">
        <v>93</v>
      </c>
      <c r="E12">
        <v>40.438738999999998</v>
      </c>
      <c r="F12">
        <v>71.764055999999997</v>
      </c>
      <c r="G12">
        <v>180</v>
      </c>
      <c r="H12">
        <v>180</v>
      </c>
      <c r="I12">
        <v>180</v>
      </c>
      <c r="J12">
        <v>180</v>
      </c>
      <c r="K12">
        <v>180</v>
      </c>
      <c r="L12">
        <v>240</v>
      </c>
      <c r="M12">
        <v>19767</v>
      </c>
      <c r="N12">
        <v>8848</v>
      </c>
      <c r="O12">
        <v>11499</v>
      </c>
      <c r="P12">
        <v>13160</v>
      </c>
      <c r="Q12">
        <v>12346</v>
      </c>
      <c r="R12" s="1">
        <v>16461.333333333336</v>
      </c>
      <c r="S12">
        <v>59537</v>
      </c>
      <c r="T12">
        <v>45735</v>
      </c>
      <c r="U12">
        <v>62432</v>
      </c>
      <c r="V12">
        <v>67215</v>
      </c>
      <c r="W12">
        <v>53526</v>
      </c>
      <c r="X12" s="1">
        <v>71368</v>
      </c>
      <c r="Y12" s="2">
        <f t="shared" si="3"/>
        <v>4.3354932771747929</v>
      </c>
      <c r="Z12" s="4">
        <f t="shared" si="4"/>
        <v>108.62709284627093</v>
      </c>
      <c r="AA12">
        <v>5313</v>
      </c>
      <c r="AB12">
        <v>3772</v>
      </c>
      <c r="AC12">
        <v>4822</v>
      </c>
      <c r="AD12">
        <v>7730</v>
      </c>
      <c r="AE12">
        <v>6166</v>
      </c>
      <c r="AF12" s="1">
        <v>8221.3333333333321</v>
      </c>
      <c r="AG12">
        <v>5313</v>
      </c>
      <c r="AH12">
        <v>3772</v>
      </c>
      <c r="AI12">
        <v>4822</v>
      </c>
      <c r="AJ12">
        <v>7730</v>
      </c>
      <c r="AK12">
        <v>6166</v>
      </c>
      <c r="AL12" s="1">
        <v>8221.3333333333321</v>
      </c>
      <c r="AM12">
        <v>0.18464144551101072</v>
      </c>
      <c r="AN12">
        <v>0.17895015906680806</v>
      </c>
      <c r="AO12">
        <v>0.19805060141020323</v>
      </c>
      <c r="AP12">
        <v>0.20284605433376454</v>
      </c>
      <c r="AQ12">
        <v>0.17969510217320792</v>
      </c>
      <c r="AR12" s="2">
        <f t="shared" si="5"/>
        <v>17.969510217320792</v>
      </c>
      <c r="AS12">
        <v>47</v>
      </c>
      <c r="AT12">
        <v>42</v>
      </c>
      <c r="AU12">
        <v>62</v>
      </c>
      <c r="AV12">
        <v>69</v>
      </c>
      <c r="AW12">
        <v>61</v>
      </c>
      <c r="AX12" s="9">
        <v>81.333333333333329</v>
      </c>
      <c r="AY12" s="2">
        <f t="shared" si="6"/>
        <v>0.98929614012325673</v>
      </c>
      <c r="AZ12">
        <v>5321</v>
      </c>
      <c r="BA12">
        <v>3772</v>
      </c>
      <c r="BB12">
        <v>4823</v>
      </c>
      <c r="BC12">
        <v>7749</v>
      </c>
      <c r="BD12">
        <v>6183</v>
      </c>
      <c r="BE12" s="1">
        <v>8244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 s="11">
        <v>0</v>
      </c>
      <c r="BR12" s="4">
        <f t="shared" si="0"/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 s="1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 s="9">
        <v>0</v>
      </c>
      <c r="CE12" s="2">
        <f t="shared" si="1"/>
        <v>0</v>
      </c>
      <c r="CF12" s="1">
        <v>8400</v>
      </c>
      <c r="CG12" s="4">
        <f t="shared" si="2"/>
        <v>46.666666666666664</v>
      </c>
      <c r="CH12">
        <v>1960</v>
      </c>
      <c r="CI12">
        <v>2022</v>
      </c>
      <c r="CJ12">
        <f t="shared" si="7"/>
        <v>2</v>
      </c>
    </row>
    <row r="13" spans="1:88" x14ac:dyDescent="0.45">
      <c r="A13" t="s">
        <v>80</v>
      </c>
      <c r="B13" t="s">
        <v>94</v>
      </c>
      <c r="C13" s="1">
        <v>212283</v>
      </c>
      <c r="D13" t="s">
        <v>88</v>
      </c>
      <c r="E13">
        <v>40.371555999999998</v>
      </c>
      <c r="F13">
        <v>71.268924999999996</v>
      </c>
      <c r="G13">
        <v>100</v>
      </c>
      <c r="H13">
        <v>100</v>
      </c>
      <c r="I13">
        <v>100</v>
      </c>
      <c r="J13">
        <v>100</v>
      </c>
      <c r="K13">
        <v>100</v>
      </c>
      <c r="L13">
        <v>133.33333333333331</v>
      </c>
      <c r="M13">
        <v>8246</v>
      </c>
      <c r="N13">
        <v>7919</v>
      </c>
      <c r="O13">
        <v>8220</v>
      </c>
      <c r="P13">
        <v>8143</v>
      </c>
      <c r="Q13">
        <v>7444</v>
      </c>
      <c r="R13" s="1">
        <v>9925.3333333333321</v>
      </c>
      <c r="S13">
        <v>40394</v>
      </c>
      <c r="T13">
        <v>39560</v>
      </c>
      <c r="U13">
        <v>43301</v>
      </c>
      <c r="V13">
        <v>40053</v>
      </c>
      <c r="W13">
        <v>33663</v>
      </c>
      <c r="X13" s="1">
        <v>44884</v>
      </c>
      <c r="Y13" s="2">
        <f t="shared" si="3"/>
        <v>4.5221655024180549</v>
      </c>
      <c r="Z13" s="4">
        <f t="shared" si="4"/>
        <v>122.96986301369863</v>
      </c>
      <c r="AA13">
        <v>4416</v>
      </c>
      <c r="AB13">
        <v>4455</v>
      </c>
      <c r="AC13">
        <v>4775</v>
      </c>
      <c r="AD13">
        <v>4822</v>
      </c>
      <c r="AE13">
        <v>4150</v>
      </c>
      <c r="AF13" s="1">
        <v>5533.333333333333</v>
      </c>
      <c r="AG13">
        <v>4338</v>
      </c>
      <c r="AH13">
        <v>4405</v>
      </c>
      <c r="AI13">
        <v>4740</v>
      </c>
      <c r="AJ13">
        <v>4722</v>
      </c>
      <c r="AK13">
        <v>4083</v>
      </c>
      <c r="AL13" s="1">
        <v>5444</v>
      </c>
      <c r="AM13">
        <v>0.10281235592438911</v>
      </c>
      <c r="AN13">
        <v>0.10624290578887628</v>
      </c>
      <c r="AO13">
        <v>0.12383966244725739</v>
      </c>
      <c r="AP13">
        <v>0.11986446421008047</v>
      </c>
      <c r="AQ13">
        <v>0.13617438158216996</v>
      </c>
      <c r="AR13" s="2">
        <f t="shared" si="5"/>
        <v>13.617438158216997</v>
      </c>
      <c r="AS13">
        <v>35</v>
      </c>
      <c r="AT13">
        <v>57</v>
      </c>
      <c r="AU13">
        <v>72</v>
      </c>
      <c r="AV13">
        <v>65</v>
      </c>
      <c r="AW13">
        <v>54</v>
      </c>
      <c r="AX13" s="9">
        <v>72</v>
      </c>
      <c r="AY13" s="4">
        <f t="shared" si="6"/>
        <v>1.322556943423953</v>
      </c>
      <c r="AZ13">
        <v>4412</v>
      </c>
      <c r="BA13">
        <v>4427</v>
      </c>
      <c r="BB13">
        <v>4743</v>
      </c>
      <c r="BC13">
        <v>4795</v>
      </c>
      <c r="BD13">
        <v>4142</v>
      </c>
      <c r="BE13" s="1">
        <v>5522.666666666667</v>
      </c>
      <c r="BF13">
        <v>3</v>
      </c>
      <c r="BG13">
        <v>2</v>
      </c>
      <c r="BH13">
        <v>5</v>
      </c>
      <c r="BI13">
        <v>7</v>
      </c>
      <c r="BJ13">
        <v>9</v>
      </c>
      <c r="BK13">
        <v>12</v>
      </c>
      <c r="BL13">
        <v>0</v>
      </c>
      <c r="BM13">
        <v>0</v>
      </c>
      <c r="BN13">
        <v>0</v>
      </c>
      <c r="BO13">
        <v>0</v>
      </c>
      <c r="BP13">
        <v>0</v>
      </c>
      <c r="BQ13" s="11">
        <v>0</v>
      </c>
      <c r="BR13" s="4">
        <f t="shared" si="0"/>
        <v>0</v>
      </c>
      <c r="BS13">
        <v>174</v>
      </c>
      <c r="BT13">
        <v>134</v>
      </c>
      <c r="BU13">
        <v>172</v>
      </c>
      <c r="BV13">
        <v>130</v>
      </c>
      <c r="BW13">
        <v>116</v>
      </c>
      <c r="BX13" s="1">
        <v>154.66666666666669</v>
      </c>
      <c r="BY13">
        <v>2</v>
      </c>
      <c r="BZ13">
        <v>1</v>
      </c>
      <c r="CA13">
        <v>2</v>
      </c>
      <c r="CB13">
        <v>0</v>
      </c>
      <c r="CC13">
        <v>0</v>
      </c>
      <c r="CD13" s="9">
        <v>0</v>
      </c>
      <c r="CE13" s="2">
        <f t="shared" si="1"/>
        <v>0</v>
      </c>
      <c r="CF13" s="1">
        <v>8492</v>
      </c>
      <c r="CG13" s="2">
        <f t="shared" si="2"/>
        <v>84.92</v>
      </c>
      <c r="CH13">
        <v>2021</v>
      </c>
      <c r="CI13">
        <v>2021</v>
      </c>
      <c r="CJ13">
        <f t="shared" si="7"/>
        <v>3</v>
      </c>
    </row>
    <row r="14" spans="1:88" x14ac:dyDescent="0.45">
      <c r="A14" t="s">
        <v>95</v>
      </c>
      <c r="B14" t="s">
        <v>96</v>
      </c>
      <c r="C14" s="1">
        <v>3049000</v>
      </c>
      <c r="D14" t="s">
        <v>82</v>
      </c>
      <c r="E14">
        <v>40.985036999999998</v>
      </c>
      <c r="F14">
        <v>71.697550000000007</v>
      </c>
      <c r="G14">
        <v>210</v>
      </c>
      <c r="H14">
        <v>210</v>
      </c>
      <c r="I14">
        <v>210</v>
      </c>
      <c r="J14">
        <v>210</v>
      </c>
      <c r="K14">
        <v>210</v>
      </c>
      <c r="L14">
        <v>280</v>
      </c>
      <c r="M14">
        <v>19042</v>
      </c>
      <c r="N14">
        <v>17571</v>
      </c>
      <c r="O14">
        <v>20656</v>
      </c>
      <c r="P14">
        <v>19706</v>
      </c>
      <c r="Q14">
        <v>14853</v>
      </c>
      <c r="R14" s="1">
        <v>19804</v>
      </c>
      <c r="S14">
        <v>100892</v>
      </c>
      <c r="T14">
        <v>84442</v>
      </c>
      <c r="U14">
        <v>105070</v>
      </c>
      <c r="V14">
        <v>100431</v>
      </c>
      <c r="W14">
        <v>81973</v>
      </c>
      <c r="X14" s="1">
        <v>109297.33333333334</v>
      </c>
      <c r="Y14" s="2">
        <f t="shared" si="3"/>
        <v>5.5189524001885149</v>
      </c>
      <c r="Z14" s="4">
        <f t="shared" si="4"/>
        <v>142.59273755164168</v>
      </c>
      <c r="AA14">
        <v>11852</v>
      </c>
      <c r="AB14">
        <v>11055</v>
      </c>
      <c r="AC14">
        <v>11721</v>
      </c>
      <c r="AD14">
        <v>11397</v>
      </c>
      <c r="AE14">
        <v>8448</v>
      </c>
      <c r="AF14" s="1">
        <v>11264</v>
      </c>
      <c r="AG14">
        <v>11852</v>
      </c>
      <c r="AH14">
        <v>11055</v>
      </c>
      <c r="AI14">
        <v>11721</v>
      </c>
      <c r="AJ14">
        <v>11397</v>
      </c>
      <c r="AK14">
        <v>8448</v>
      </c>
      <c r="AL14" s="1">
        <v>11264</v>
      </c>
      <c r="AM14">
        <v>0.18064461694228823</v>
      </c>
      <c r="AN14">
        <v>0.33297150610583448</v>
      </c>
      <c r="AO14">
        <v>0.34664277791997272</v>
      </c>
      <c r="AP14">
        <v>0.3687812582258489</v>
      </c>
      <c r="AQ14">
        <v>0.37168560606060608</v>
      </c>
      <c r="AR14" s="2">
        <f t="shared" si="5"/>
        <v>37.168560606060609</v>
      </c>
      <c r="AS14">
        <v>277</v>
      </c>
      <c r="AT14">
        <v>135</v>
      </c>
      <c r="AU14">
        <v>177</v>
      </c>
      <c r="AV14">
        <v>166</v>
      </c>
      <c r="AW14">
        <v>137</v>
      </c>
      <c r="AX14" s="9">
        <v>182.66666666666666</v>
      </c>
      <c r="AY14" s="4">
        <f t="shared" si="6"/>
        <v>1.621685606060606</v>
      </c>
      <c r="AZ14">
        <v>11883</v>
      </c>
      <c r="BA14">
        <v>11171</v>
      </c>
      <c r="BB14">
        <v>11544</v>
      </c>
      <c r="BC14">
        <v>11645</v>
      </c>
      <c r="BD14">
        <v>8565</v>
      </c>
      <c r="BE14" s="1">
        <v>11420</v>
      </c>
      <c r="BF14">
        <v>180</v>
      </c>
      <c r="BG14">
        <v>202</v>
      </c>
      <c r="BH14">
        <v>232</v>
      </c>
      <c r="BI14">
        <v>188</v>
      </c>
      <c r="BJ14">
        <v>161</v>
      </c>
      <c r="BK14">
        <v>214.66666666666669</v>
      </c>
      <c r="BL14">
        <v>162</v>
      </c>
      <c r="BM14">
        <v>193</v>
      </c>
      <c r="BN14">
        <v>252</v>
      </c>
      <c r="BO14">
        <v>199</v>
      </c>
      <c r="BP14">
        <v>160</v>
      </c>
      <c r="BQ14" s="9">
        <v>213.33333333333334</v>
      </c>
      <c r="BR14" s="2">
        <f t="shared" si="0"/>
        <v>1.8680677174547577</v>
      </c>
      <c r="BS14">
        <v>94</v>
      </c>
      <c r="BT14">
        <v>111</v>
      </c>
      <c r="BU14">
        <v>89</v>
      </c>
      <c r="BV14">
        <v>86</v>
      </c>
      <c r="BW14">
        <v>47</v>
      </c>
      <c r="BX14" s="1">
        <v>62.666666666666671</v>
      </c>
      <c r="BY14">
        <v>2</v>
      </c>
      <c r="BZ14">
        <v>0</v>
      </c>
      <c r="CA14">
        <v>2</v>
      </c>
      <c r="CB14">
        <v>1</v>
      </c>
      <c r="CC14">
        <v>1</v>
      </c>
      <c r="CD14" s="9">
        <v>1.3333333333333333</v>
      </c>
      <c r="CE14" s="2">
        <f t="shared" si="1"/>
        <v>11.675423234092236</v>
      </c>
      <c r="CF14" s="1">
        <v>3438</v>
      </c>
      <c r="CG14" s="2">
        <f t="shared" si="2"/>
        <v>16.37142857142857</v>
      </c>
      <c r="CH14">
        <v>1964</v>
      </c>
      <c r="CI14">
        <v>2013</v>
      </c>
      <c r="CJ14" s="12">
        <f t="shared" si="7"/>
        <v>11</v>
      </c>
    </row>
    <row r="15" spans="1:88" x14ac:dyDescent="0.45">
      <c r="A15" t="s">
        <v>95</v>
      </c>
      <c r="B15" t="s">
        <v>97</v>
      </c>
      <c r="C15" s="1">
        <v>222417</v>
      </c>
      <c r="D15" t="s">
        <v>84</v>
      </c>
      <c r="E15">
        <v>41.193100999999999</v>
      </c>
      <c r="F15">
        <v>71.730170000000001</v>
      </c>
      <c r="G15">
        <v>95</v>
      </c>
      <c r="H15">
        <v>95</v>
      </c>
      <c r="I15">
        <v>75</v>
      </c>
      <c r="J15">
        <v>75</v>
      </c>
      <c r="K15">
        <v>75</v>
      </c>
      <c r="L15">
        <v>100</v>
      </c>
      <c r="M15">
        <v>6874</v>
      </c>
      <c r="N15">
        <v>7366</v>
      </c>
      <c r="O15">
        <v>8002</v>
      </c>
      <c r="P15">
        <v>8354</v>
      </c>
      <c r="Q15">
        <v>6061</v>
      </c>
      <c r="R15" s="1">
        <v>8081.3333333333339</v>
      </c>
      <c r="S15">
        <v>46725</v>
      </c>
      <c r="T15">
        <v>47905</v>
      </c>
      <c r="U15">
        <v>51733</v>
      </c>
      <c r="V15">
        <v>52503</v>
      </c>
      <c r="W15">
        <v>35383</v>
      </c>
      <c r="X15" s="1">
        <v>47177.333333333328</v>
      </c>
      <c r="Y15" s="2">
        <f t="shared" si="3"/>
        <v>5.8378155419897695</v>
      </c>
      <c r="Z15" s="4">
        <f t="shared" si="4"/>
        <v>172.33729071537289</v>
      </c>
      <c r="AA15">
        <v>4524</v>
      </c>
      <c r="AB15">
        <v>5093</v>
      </c>
      <c r="AC15">
        <v>5486</v>
      </c>
      <c r="AD15">
        <v>5904</v>
      </c>
      <c r="AE15">
        <v>3886</v>
      </c>
      <c r="AF15" s="1">
        <v>5181.333333333333</v>
      </c>
      <c r="AG15">
        <v>5542</v>
      </c>
      <c r="AH15">
        <v>5440</v>
      </c>
      <c r="AI15">
        <v>5774</v>
      </c>
      <c r="AJ15">
        <v>5891</v>
      </c>
      <c r="AK15">
        <v>3870</v>
      </c>
      <c r="AL15" s="1">
        <v>5160</v>
      </c>
      <c r="AM15">
        <v>8.1017683146878378E-2</v>
      </c>
      <c r="AN15">
        <v>8.2904411764705879E-2</v>
      </c>
      <c r="AO15">
        <v>8.4689989608590227E-2</v>
      </c>
      <c r="AP15">
        <v>0.1116958071634697</v>
      </c>
      <c r="AQ15">
        <v>0.12635658914728681</v>
      </c>
      <c r="AR15" s="2">
        <f t="shared" si="5"/>
        <v>12.635658914728682</v>
      </c>
      <c r="AS15">
        <v>17</v>
      </c>
      <c r="AT15">
        <v>22</v>
      </c>
      <c r="AU15">
        <v>21</v>
      </c>
      <c r="AV15">
        <v>29</v>
      </c>
      <c r="AW15">
        <v>15</v>
      </c>
      <c r="AX15" s="9">
        <v>20</v>
      </c>
      <c r="AY15" s="2">
        <f t="shared" si="6"/>
        <v>0.38759689922480622</v>
      </c>
      <c r="AZ15">
        <v>5093</v>
      </c>
      <c r="BA15">
        <v>5448</v>
      </c>
      <c r="BB15">
        <v>5653</v>
      </c>
      <c r="BC15">
        <v>5756</v>
      </c>
      <c r="BD15">
        <v>4200</v>
      </c>
      <c r="BE15" s="1">
        <v>5600</v>
      </c>
      <c r="BF15">
        <v>75</v>
      </c>
      <c r="BG15">
        <v>34</v>
      </c>
      <c r="BH15">
        <v>35</v>
      </c>
      <c r="BI15">
        <v>48</v>
      </c>
      <c r="BJ15">
        <v>50</v>
      </c>
      <c r="BK15">
        <v>66.666666666666657</v>
      </c>
      <c r="BL15">
        <v>1</v>
      </c>
      <c r="BM15">
        <v>3</v>
      </c>
      <c r="BN15">
        <v>9</v>
      </c>
      <c r="BO15">
        <v>15</v>
      </c>
      <c r="BP15">
        <v>11</v>
      </c>
      <c r="BQ15" s="9">
        <v>14.666666666666668</v>
      </c>
      <c r="BR15" s="2">
        <f t="shared" si="0"/>
        <v>0.26190476190476192</v>
      </c>
      <c r="BS15">
        <v>33</v>
      </c>
      <c r="BT15">
        <v>31</v>
      </c>
      <c r="BU15">
        <v>29</v>
      </c>
      <c r="BV15">
        <v>33</v>
      </c>
      <c r="BW15">
        <v>16</v>
      </c>
      <c r="BX15" s="1">
        <v>21.333333333333332</v>
      </c>
      <c r="BY15">
        <v>1</v>
      </c>
      <c r="BZ15">
        <v>0</v>
      </c>
      <c r="CA15">
        <v>0</v>
      </c>
      <c r="CB15">
        <v>0</v>
      </c>
      <c r="CC15">
        <v>0</v>
      </c>
      <c r="CD15" s="9">
        <v>0</v>
      </c>
      <c r="CE15" s="2">
        <f t="shared" si="1"/>
        <v>0</v>
      </c>
      <c r="CF15" s="1">
        <v>5000</v>
      </c>
      <c r="CG15" s="2">
        <f t="shared" si="2"/>
        <v>66.666666666666671</v>
      </c>
      <c r="CH15">
        <v>2015</v>
      </c>
      <c r="CI15">
        <v>2022</v>
      </c>
      <c r="CJ15">
        <f t="shared" si="7"/>
        <v>2</v>
      </c>
    </row>
    <row r="16" spans="1:88" x14ac:dyDescent="0.45">
      <c r="A16" t="s">
        <v>95</v>
      </c>
      <c r="B16" t="s">
        <v>98</v>
      </c>
      <c r="C16" s="1">
        <v>281618</v>
      </c>
      <c r="D16" t="s">
        <v>84</v>
      </c>
      <c r="E16">
        <v>41.016153000000003</v>
      </c>
      <c r="F16">
        <v>71.205601999999999</v>
      </c>
      <c r="G16">
        <v>130</v>
      </c>
      <c r="H16">
        <v>130</v>
      </c>
      <c r="I16">
        <v>130</v>
      </c>
      <c r="J16">
        <v>130</v>
      </c>
      <c r="K16">
        <v>130</v>
      </c>
      <c r="L16">
        <v>173.33333333333334</v>
      </c>
      <c r="M16">
        <v>9911</v>
      </c>
      <c r="N16">
        <v>9452</v>
      </c>
      <c r="O16">
        <v>9714</v>
      </c>
      <c r="P16">
        <v>10715</v>
      </c>
      <c r="Q16">
        <v>8016</v>
      </c>
      <c r="R16" s="1">
        <v>10688</v>
      </c>
      <c r="S16">
        <v>37468</v>
      </c>
      <c r="T16">
        <v>34264</v>
      </c>
      <c r="U16">
        <v>36554</v>
      </c>
      <c r="V16">
        <v>39522</v>
      </c>
      <c r="W16">
        <v>29115</v>
      </c>
      <c r="X16" s="1">
        <v>38820</v>
      </c>
      <c r="Y16" s="2">
        <f t="shared" si="3"/>
        <v>3.6321107784431139</v>
      </c>
      <c r="Z16" s="2">
        <f t="shared" si="4"/>
        <v>81.812434141201265</v>
      </c>
      <c r="AA16">
        <v>972</v>
      </c>
      <c r="AB16">
        <v>951</v>
      </c>
      <c r="AC16">
        <v>988</v>
      </c>
      <c r="AD16">
        <v>1010</v>
      </c>
      <c r="AE16">
        <v>758</v>
      </c>
      <c r="AF16" s="1">
        <v>1010.6666666666667</v>
      </c>
      <c r="AG16">
        <v>5967</v>
      </c>
      <c r="AH16">
        <v>6161</v>
      </c>
      <c r="AI16">
        <v>6715</v>
      </c>
      <c r="AJ16">
        <v>6892</v>
      </c>
      <c r="AK16">
        <v>5332</v>
      </c>
      <c r="AL16" s="1">
        <v>7109.3333333333339</v>
      </c>
      <c r="AM16">
        <v>0.1786492374727669</v>
      </c>
      <c r="AN16">
        <v>0.18909267975977925</v>
      </c>
      <c r="AO16">
        <v>0.20044676098287417</v>
      </c>
      <c r="AP16">
        <v>0.20124782356355195</v>
      </c>
      <c r="AQ16">
        <v>0.19561140285071268</v>
      </c>
      <c r="AR16" s="2">
        <f t="shared" si="5"/>
        <v>19.561140285071268</v>
      </c>
      <c r="AS16">
        <v>19</v>
      </c>
      <c r="AT16">
        <v>18</v>
      </c>
      <c r="AU16">
        <v>10</v>
      </c>
      <c r="AV16">
        <v>19</v>
      </c>
      <c r="AW16">
        <v>19</v>
      </c>
      <c r="AX16" s="9">
        <v>25.333333333333336</v>
      </c>
      <c r="AY16" s="2">
        <f t="shared" si="6"/>
        <v>0.3563390847711928</v>
      </c>
      <c r="AZ16">
        <v>6005</v>
      </c>
      <c r="BA16">
        <v>6219</v>
      </c>
      <c r="BB16">
        <v>6776</v>
      </c>
      <c r="BC16">
        <v>6949</v>
      </c>
      <c r="BD16">
        <v>5356</v>
      </c>
      <c r="BE16" s="1">
        <v>7141.333333333333</v>
      </c>
      <c r="BF16">
        <v>5</v>
      </c>
      <c r="BG16">
        <v>8</v>
      </c>
      <c r="BH16">
        <v>12</v>
      </c>
      <c r="BI16">
        <v>2</v>
      </c>
      <c r="BJ16">
        <v>6</v>
      </c>
      <c r="BK16">
        <v>8</v>
      </c>
      <c r="BL16">
        <v>18</v>
      </c>
      <c r="BM16">
        <v>24</v>
      </c>
      <c r="BN16">
        <v>22</v>
      </c>
      <c r="BO16">
        <v>48</v>
      </c>
      <c r="BP16">
        <v>32</v>
      </c>
      <c r="BQ16" s="9">
        <v>42.666666666666664</v>
      </c>
      <c r="BR16" s="2">
        <f t="shared" si="0"/>
        <v>0.59746079163554888</v>
      </c>
      <c r="BS16">
        <v>59</v>
      </c>
      <c r="BT16">
        <v>65</v>
      </c>
      <c r="BU16">
        <v>52</v>
      </c>
      <c r="BV16">
        <v>73</v>
      </c>
      <c r="BW16">
        <v>45</v>
      </c>
      <c r="BX16" s="1">
        <v>60</v>
      </c>
      <c r="BY16">
        <v>0</v>
      </c>
      <c r="BZ16">
        <v>0</v>
      </c>
      <c r="CA16">
        <v>0</v>
      </c>
      <c r="CB16">
        <v>0</v>
      </c>
      <c r="CC16">
        <v>0</v>
      </c>
      <c r="CD16" s="9">
        <v>0</v>
      </c>
      <c r="CE16" s="2">
        <f t="shared" si="1"/>
        <v>0</v>
      </c>
      <c r="CF16" s="1">
        <v>3860</v>
      </c>
      <c r="CG16" s="2">
        <f t="shared" si="2"/>
        <v>29.692307692307693</v>
      </c>
      <c r="CH16">
        <v>1991</v>
      </c>
      <c r="CI16">
        <v>2016</v>
      </c>
      <c r="CJ16">
        <f t="shared" si="7"/>
        <v>8</v>
      </c>
    </row>
    <row r="17" spans="1:88" x14ac:dyDescent="0.45">
      <c r="A17" t="s">
        <v>95</v>
      </c>
      <c r="B17" t="s">
        <v>99</v>
      </c>
      <c r="C17" s="1">
        <v>223580</v>
      </c>
      <c r="D17" t="s">
        <v>100</v>
      </c>
      <c r="E17">
        <v>41.005063999999997</v>
      </c>
      <c r="F17">
        <v>71.706720000000004</v>
      </c>
      <c r="G17">
        <v>230</v>
      </c>
      <c r="H17">
        <v>230</v>
      </c>
      <c r="I17">
        <v>230</v>
      </c>
      <c r="J17">
        <v>230</v>
      </c>
      <c r="K17">
        <v>230</v>
      </c>
      <c r="L17">
        <v>306.66666666666669</v>
      </c>
      <c r="M17">
        <v>15851</v>
      </c>
      <c r="N17">
        <v>15370</v>
      </c>
      <c r="O17">
        <v>18176</v>
      </c>
      <c r="P17">
        <v>18855</v>
      </c>
      <c r="Q17">
        <v>14070</v>
      </c>
      <c r="R17" s="1">
        <v>18760</v>
      </c>
      <c r="S17">
        <v>89008</v>
      </c>
      <c r="T17">
        <v>79431</v>
      </c>
      <c r="U17">
        <v>90260</v>
      </c>
      <c r="V17">
        <v>97220</v>
      </c>
      <c r="W17">
        <v>68869</v>
      </c>
      <c r="X17" s="1">
        <v>91825.333333333343</v>
      </c>
      <c r="Y17" s="2">
        <f t="shared" si="3"/>
        <v>4.894740582800285</v>
      </c>
      <c r="Z17" s="4">
        <f t="shared" si="4"/>
        <v>109.38098074250546</v>
      </c>
      <c r="AA17">
        <v>8647</v>
      </c>
      <c r="AB17">
        <v>9593</v>
      </c>
      <c r="AC17">
        <v>10713</v>
      </c>
      <c r="AD17">
        <v>10341</v>
      </c>
      <c r="AE17">
        <v>7498</v>
      </c>
      <c r="AF17" s="1">
        <v>9997.3333333333321</v>
      </c>
      <c r="AG17">
        <v>8366</v>
      </c>
      <c r="AH17">
        <v>9328</v>
      </c>
      <c r="AI17">
        <v>10054</v>
      </c>
      <c r="AJ17">
        <v>9996</v>
      </c>
      <c r="AK17">
        <v>7557</v>
      </c>
      <c r="AL17" s="1">
        <v>10076</v>
      </c>
      <c r="AM17">
        <v>0.13770021515658618</v>
      </c>
      <c r="AN17">
        <v>0.12885934819897085</v>
      </c>
      <c r="AO17">
        <v>0.13467276705788742</v>
      </c>
      <c r="AP17">
        <v>0.1561624649859944</v>
      </c>
      <c r="AQ17">
        <v>0.1631599841206828</v>
      </c>
      <c r="AR17" s="2">
        <f t="shared" si="5"/>
        <v>16.315998412068282</v>
      </c>
      <c r="AS17">
        <v>77</v>
      </c>
      <c r="AT17">
        <v>65</v>
      </c>
      <c r="AU17">
        <v>104</v>
      </c>
      <c r="AV17">
        <v>76</v>
      </c>
      <c r="AW17">
        <v>41</v>
      </c>
      <c r="AX17" s="9">
        <v>54.666666666666664</v>
      </c>
      <c r="AY17" s="2">
        <f t="shared" si="6"/>
        <v>0.54254333730316262</v>
      </c>
      <c r="AZ17">
        <v>8289</v>
      </c>
      <c r="BA17">
        <v>9263</v>
      </c>
      <c r="BB17">
        <v>10022</v>
      </c>
      <c r="BC17">
        <v>9989</v>
      </c>
      <c r="BD17">
        <v>7574</v>
      </c>
      <c r="BE17" s="1">
        <v>10098.666666666666</v>
      </c>
      <c r="BF17">
        <v>122</v>
      </c>
      <c r="BG17">
        <v>87</v>
      </c>
      <c r="BH17">
        <v>153</v>
      </c>
      <c r="BI17">
        <v>160</v>
      </c>
      <c r="BJ17">
        <v>137</v>
      </c>
      <c r="BK17">
        <v>182.66666666666666</v>
      </c>
      <c r="BL17">
        <v>8</v>
      </c>
      <c r="BM17">
        <v>9</v>
      </c>
      <c r="BN17">
        <v>28</v>
      </c>
      <c r="BO17">
        <v>23</v>
      </c>
      <c r="BP17">
        <v>18</v>
      </c>
      <c r="BQ17" s="9">
        <v>24</v>
      </c>
      <c r="BR17" s="2">
        <f t="shared" si="0"/>
        <v>0.23765513599155003</v>
      </c>
      <c r="BS17">
        <v>0</v>
      </c>
      <c r="BT17">
        <v>0</v>
      </c>
      <c r="BU17">
        <v>0</v>
      </c>
      <c r="BV17">
        <v>0</v>
      </c>
      <c r="BW17">
        <v>0</v>
      </c>
      <c r="BX17" s="1">
        <v>0</v>
      </c>
      <c r="BY17">
        <v>0</v>
      </c>
      <c r="BZ17">
        <v>1</v>
      </c>
      <c r="CA17">
        <v>1</v>
      </c>
      <c r="CB17">
        <v>1</v>
      </c>
      <c r="CC17">
        <v>1</v>
      </c>
      <c r="CD17" s="9">
        <v>1.3333333333333333</v>
      </c>
      <c r="CE17" s="2">
        <f t="shared" si="1"/>
        <v>13.203063110641668</v>
      </c>
      <c r="CF17" s="1">
        <v>9902.8799999999992</v>
      </c>
      <c r="CG17" s="2">
        <f t="shared" si="2"/>
        <v>43.055999999999997</v>
      </c>
      <c r="CH17">
        <v>1986</v>
      </c>
      <c r="CI17">
        <v>2019</v>
      </c>
      <c r="CJ17">
        <f t="shared" si="7"/>
        <v>5</v>
      </c>
    </row>
    <row r="18" spans="1:88" x14ac:dyDescent="0.45">
      <c r="A18" t="s">
        <v>95</v>
      </c>
      <c r="B18" t="s">
        <v>101</v>
      </c>
      <c r="C18" s="1">
        <v>188277</v>
      </c>
      <c r="D18" t="s">
        <v>88</v>
      </c>
      <c r="E18">
        <v>40.930081999999999</v>
      </c>
      <c r="F18">
        <v>71.584688</v>
      </c>
      <c r="G18">
        <v>135</v>
      </c>
      <c r="H18">
        <v>135</v>
      </c>
      <c r="I18">
        <v>135</v>
      </c>
      <c r="J18">
        <v>135</v>
      </c>
      <c r="K18">
        <v>135</v>
      </c>
      <c r="L18">
        <v>180</v>
      </c>
      <c r="M18">
        <v>7691</v>
      </c>
      <c r="N18">
        <v>7431</v>
      </c>
      <c r="O18">
        <v>7598</v>
      </c>
      <c r="P18">
        <v>8263</v>
      </c>
      <c r="Q18">
        <v>6504</v>
      </c>
      <c r="R18" s="1">
        <v>8672</v>
      </c>
      <c r="S18">
        <v>38827</v>
      </c>
      <c r="T18">
        <v>36942</v>
      </c>
      <c r="U18">
        <v>37244</v>
      </c>
      <c r="V18">
        <v>41024</v>
      </c>
      <c r="W18">
        <v>32420</v>
      </c>
      <c r="X18" s="1">
        <v>43226.666666666664</v>
      </c>
      <c r="Y18" s="2">
        <f t="shared" si="3"/>
        <v>4.9846248462484626</v>
      </c>
      <c r="Z18" s="2">
        <f t="shared" si="4"/>
        <v>87.725350921697952</v>
      </c>
      <c r="AA18">
        <v>3616</v>
      </c>
      <c r="AB18">
        <v>3887</v>
      </c>
      <c r="AC18">
        <v>3781</v>
      </c>
      <c r="AD18">
        <v>3939</v>
      </c>
      <c r="AE18">
        <v>3116</v>
      </c>
      <c r="AF18" s="1">
        <v>4154.666666666667</v>
      </c>
      <c r="AG18">
        <v>3756</v>
      </c>
      <c r="AH18">
        <v>4101</v>
      </c>
      <c r="AI18">
        <v>3936</v>
      </c>
      <c r="AJ18">
        <v>4137</v>
      </c>
      <c r="AK18">
        <v>3281</v>
      </c>
      <c r="AL18" s="1">
        <v>4374.6666666666661</v>
      </c>
      <c r="AM18">
        <v>0.1389776357827476</v>
      </c>
      <c r="AN18">
        <v>0.15605949768349184</v>
      </c>
      <c r="AO18">
        <v>0.16158536585365854</v>
      </c>
      <c r="AP18">
        <v>0.13826444283297076</v>
      </c>
      <c r="AQ18">
        <v>0.19719597683633039</v>
      </c>
      <c r="AR18" s="2">
        <f t="shared" si="5"/>
        <v>19.71959768363304</v>
      </c>
      <c r="AS18">
        <v>16</v>
      </c>
      <c r="AT18">
        <v>27</v>
      </c>
      <c r="AU18">
        <v>38</v>
      </c>
      <c r="AV18">
        <v>23</v>
      </c>
      <c r="AW18">
        <v>24</v>
      </c>
      <c r="AX18" s="9">
        <v>32</v>
      </c>
      <c r="AY18" s="2">
        <f t="shared" si="6"/>
        <v>0.73148430356598615</v>
      </c>
      <c r="AZ18">
        <v>3756</v>
      </c>
      <c r="BA18">
        <v>4100</v>
      </c>
      <c r="BB18">
        <v>3920</v>
      </c>
      <c r="BC18">
        <v>4145</v>
      </c>
      <c r="BD18">
        <v>3270</v>
      </c>
      <c r="BE18" s="1">
        <v>4360</v>
      </c>
      <c r="BF18">
        <v>43</v>
      </c>
      <c r="BG18">
        <v>12</v>
      </c>
      <c r="BH18">
        <v>16</v>
      </c>
      <c r="BI18">
        <v>11</v>
      </c>
      <c r="BJ18">
        <v>15</v>
      </c>
      <c r="BK18">
        <v>20</v>
      </c>
      <c r="BL18">
        <v>15</v>
      </c>
      <c r="BM18">
        <v>16</v>
      </c>
      <c r="BN18">
        <v>16</v>
      </c>
      <c r="BO18">
        <v>11</v>
      </c>
      <c r="BP18">
        <v>9</v>
      </c>
      <c r="BQ18" s="9">
        <v>12</v>
      </c>
      <c r="BR18" s="2">
        <f t="shared" si="0"/>
        <v>0.27522935779816515</v>
      </c>
      <c r="BS18">
        <v>0</v>
      </c>
      <c r="BT18">
        <v>0</v>
      </c>
      <c r="BU18">
        <v>0</v>
      </c>
      <c r="BV18">
        <v>0</v>
      </c>
      <c r="BW18">
        <v>0</v>
      </c>
      <c r="BX18" s="1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 s="9">
        <v>0</v>
      </c>
      <c r="CE18" s="2">
        <f t="shared" si="1"/>
        <v>0</v>
      </c>
      <c r="CF18" s="1">
        <v>2323</v>
      </c>
      <c r="CG18" s="2">
        <f t="shared" si="2"/>
        <v>17.207407407407409</v>
      </c>
      <c r="CH18">
        <v>1986</v>
      </c>
      <c r="CI18">
        <v>2017</v>
      </c>
      <c r="CJ18">
        <f t="shared" si="7"/>
        <v>7</v>
      </c>
    </row>
    <row r="19" spans="1:88" x14ac:dyDescent="0.45">
      <c r="A19" t="s">
        <v>95</v>
      </c>
      <c r="B19" t="s">
        <v>102</v>
      </c>
      <c r="C19" s="1">
        <v>134038</v>
      </c>
      <c r="D19" t="s">
        <v>88</v>
      </c>
      <c r="E19">
        <v>40.860317000000002</v>
      </c>
      <c r="F19">
        <v>71.454746999999998</v>
      </c>
      <c r="G19">
        <v>75</v>
      </c>
      <c r="H19">
        <v>75</v>
      </c>
      <c r="I19">
        <v>75</v>
      </c>
      <c r="J19">
        <v>75</v>
      </c>
      <c r="K19">
        <v>75</v>
      </c>
      <c r="L19">
        <v>100</v>
      </c>
      <c r="M19">
        <v>5624</v>
      </c>
      <c r="N19">
        <v>5351</v>
      </c>
      <c r="O19">
        <v>5678</v>
      </c>
      <c r="P19">
        <v>5945</v>
      </c>
      <c r="Q19">
        <v>4877</v>
      </c>
      <c r="R19" s="1">
        <v>6502.666666666667</v>
      </c>
      <c r="S19">
        <v>33609</v>
      </c>
      <c r="T19">
        <v>29345</v>
      </c>
      <c r="U19">
        <v>29482</v>
      </c>
      <c r="V19">
        <v>31572</v>
      </c>
      <c r="W19">
        <v>24125</v>
      </c>
      <c r="X19" s="1">
        <v>32166.666666666668</v>
      </c>
      <c r="Y19" s="2">
        <f t="shared" si="3"/>
        <v>4.9466885380356773</v>
      </c>
      <c r="Z19" s="4">
        <f t="shared" si="4"/>
        <v>117.50380517503804</v>
      </c>
      <c r="AA19">
        <v>2442</v>
      </c>
      <c r="AB19">
        <v>2465</v>
      </c>
      <c r="AC19">
        <v>2583</v>
      </c>
      <c r="AD19">
        <v>2432</v>
      </c>
      <c r="AE19">
        <v>2014</v>
      </c>
      <c r="AF19" s="1">
        <v>2685.333333333333</v>
      </c>
      <c r="AG19">
        <v>2945</v>
      </c>
      <c r="AH19">
        <v>3275</v>
      </c>
      <c r="AI19">
        <v>3432</v>
      </c>
      <c r="AJ19">
        <v>3357</v>
      </c>
      <c r="AK19">
        <v>2574</v>
      </c>
      <c r="AL19" s="1">
        <v>3432</v>
      </c>
      <c r="AM19">
        <v>7.0967741935483872E-2</v>
      </c>
      <c r="AN19">
        <v>0.10687022900763359</v>
      </c>
      <c r="AO19">
        <v>8.9452214452214449E-2</v>
      </c>
      <c r="AP19">
        <v>0.10038725052129878</v>
      </c>
      <c r="AQ19">
        <v>0.14335664335664336</v>
      </c>
      <c r="AR19" s="2">
        <f t="shared" si="5"/>
        <v>14.335664335664337</v>
      </c>
      <c r="AS19">
        <v>9</v>
      </c>
      <c r="AT19">
        <v>15</v>
      </c>
      <c r="AU19">
        <v>11</v>
      </c>
      <c r="AV19">
        <v>13</v>
      </c>
      <c r="AW19">
        <v>11</v>
      </c>
      <c r="AX19" s="9">
        <v>14.666666666666668</v>
      </c>
      <c r="AY19" s="2">
        <f t="shared" si="6"/>
        <v>0.42735042735042739</v>
      </c>
      <c r="AZ19">
        <v>2958</v>
      </c>
      <c r="BA19">
        <v>3260</v>
      </c>
      <c r="BB19">
        <v>3421</v>
      </c>
      <c r="BC19">
        <v>3344</v>
      </c>
      <c r="BD19">
        <v>2563</v>
      </c>
      <c r="BE19" s="1">
        <v>3417.333333333333</v>
      </c>
      <c r="BF19">
        <v>18</v>
      </c>
      <c r="BG19">
        <v>15</v>
      </c>
      <c r="BH19">
        <v>25</v>
      </c>
      <c r="BI19">
        <v>25</v>
      </c>
      <c r="BJ19">
        <v>11</v>
      </c>
      <c r="BK19">
        <v>14.666666666666668</v>
      </c>
      <c r="BL19">
        <v>1</v>
      </c>
      <c r="BM19">
        <v>0</v>
      </c>
      <c r="BN19">
        <v>10</v>
      </c>
      <c r="BO19">
        <v>5</v>
      </c>
      <c r="BP19">
        <v>1</v>
      </c>
      <c r="BQ19" s="9">
        <v>1.3333333333333333</v>
      </c>
      <c r="BR19" s="2">
        <f t="shared" si="0"/>
        <v>3.901677721420211E-2</v>
      </c>
      <c r="BS19">
        <v>13</v>
      </c>
      <c r="BT19">
        <v>39</v>
      </c>
      <c r="BU19">
        <v>105</v>
      </c>
      <c r="BV19">
        <v>102</v>
      </c>
      <c r="BW19">
        <v>47</v>
      </c>
      <c r="BX19" s="1">
        <v>62.666666666666671</v>
      </c>
      <c r="BY19">
        <v>0</v>
      </c>
      <c r="BZ19">
        <v>0</v>
      </c>
      <c r="CA19">
        <v>0</v>
      </c>
      <c r="CB19">
        <v>0</v>
      </c>
      <c r="CC19">
        <v>0</v>
      </c>
      <c r="CD19" s="9">
        <v>0</v>
      </c>
      <c r="CE19" s="2">
        <f t="shared" si="1"/>
        <v>0</v>
      </c>
      <c r="CF19" s="1">
        <v>1347</v>
      </c>
      <c r="CG19" s="2">
        <f t="shared" si="2"/>
        <v>17.96</v>
      </c>
      <c r="CH19">
        <v>1990</v>
      </c>
      <c r="CI19">
        <v>2014</v>
      </c>
      <c r="CJ19" s="12">
        <f t="shared" si="7"/>
        <v>10</v>
      </c>
    </row>
    <row r="20" spans="1:88" x14ac:dyDescent="0.45">
      <c r="A20" t="s">
        <v>95</v>
      </c>
      <c r="B20" t="s">
        <v>103</v>
      </c>
      <c r="C20" s="1">
        <v>205844</v>
      </c>
      <c r="D20" t="s">
        <v>104</v>
      </c>
      <c r="E20">
        <v>40.998645000000003</v>
      </c>
      <c r="F20">
        <v>71.591399999999993</v>
      </c>
      <c r="G20">
        <v>95</v>
      </c>
      <c r="H20">
        <v>95</v>
      </c>
      <c r="I20">
        <v>95</v>
      </c>
      <c r="J20">
        <v>95</v>
      </c>
      <c r="K20">
        <v>95</v>
      </c>
      <c r="L20">
        <v>126.66666666666666</v>
      </c>
      <c r="M20">
        <v>8783</v>
      </c>
      <c r="N20">
        <v>3746</v>
      </c>
      <c r="O20">
        <v>8314</v>
      </c>
      <c r="P20">
        <v>8075</v>
      </c>
      <c r="Q20">
        <v>6158</v>
      </c>
      <c r="R20" s="1">
        <v>8210.6666666666661</v>
      </c>
      <c r="S20">
        <v>48392</v>
      </c>
      <c r="T20">
        <v>40763</v>
      </c>
      <c r="U20">
        <v>43224</v>
      </c>
      <c r="V20">
        <v>45220</v>
      </c>
      <c r="W20">
        <v>33750</v>
      </c>
      <c r="X20" s="1">
        <v>45000</v>
      </c>
      <c r="Y20" s="2">
        <f t="shared" si="3"/>
        <v>5.480675544007795</v>
      </c>
      <c r="Z20" s="4">
        <f t="shared" si="4"/>
        <v>129.77649603460705</v>
      </c>
      <c r="AA20">
        <v>2300</v>
      </c>
      <c r="AB20">
        <v>856</v>
      </c>
      <c r="AC20">
        <v>1255</v>
      </c>
      <c r="AD20">
        <v>950</v>
      </c>
      <c r="AE20">
        <v>948</v>
      </c>
      <c r="AF20" s="1">
        <v>1264</v>
      </c>
      <c r="AG20">
        <v>5017</v>
      </c>
      <c r="AH20">
        <v>1910</v>
      </c>
      <c r="AI20">
        <v>4589</v>
      </c>
      <c r="AJ20">
        <v>4113</v>
      </c>
      <c r="AK20">
        <v>3181</v>
      </c>
      <c r="AL20" s="1">
        <v>4241.3333333333339</v>
      </c>
      <c r="AM20">
        <v>0.18556906517839347</v>
      </c>
      <c r="AN20">
        <v>0.19685863874345549</v>
      </c>
      <c r="AO20">
        <v>0.21725866201786881</v>
      </c>
      <c r="AP20">
        <v>0.24945295404814005</v>
      </c>
      <c r="AQ20">
        <v>0.29393272555800065</v>
      </c>
      <c r="AR20" s="2">
        <f t="shared" si="5"/>
        <v>29.393272555800067</v>
      </c>
      <c r="AS20">
        <v>53</v>
      </c>
      <c r="AT20">
        <v>29</v>
      </c>
      <c r="AU20">
        <v>35</v>
      </c>
      <c r="AV20">
        <v>29</v>
      </c>
      <c r="AW20">
        <v>25</v>
      </c>
      <c r="AX20" s="9">
        <v>33.333333333333329</v>
      </c>
      <c r="AY20" s="2">
        <f t="shared" si="6"/>
        <v>0.78591637849732765</v>
      </c>
      <c r="AZ20">
        <v>5049</v>
      </c>
      <c r="BA20">
        <v>1936</v>
      </c>
      <c r="BB20">
        <v>4608</v>
      </c>
      <c r="BC20">
        <v>4129</v>
      </c>
      <c r="BD20">
        <v>3193</v>
      </c>
      <c r="BE20" s="1">
        <v>4257.333333333333</v>
      </c>
      <c r="BF20">
        <v>135</v>
      </c>
      <c r="BG20">
        <v>51</v>
      </c>
      <c r="BH20">
        <v>56</v>
      </c>
      <c r="BI20">
        <v>58</v>
      </c>
      <c r="BJ20">
        <v>45</v>
      </c>
      <c r="BK20">
        <v>60</v>
      </c>
      <c r="BL20">
        <v>36</v>
      </c>
      <c r="BM20">
        <v>15</v>
      </c>
      <c r="BN20">
        <v>37</v>
      </c>
      <c r="BO20">
        <v>30</v>
      </c>
      <c r="BP20">
        <v>12</v>
      </c>
      <c r="BQ20" s="9">
        <v>16</v>
      </c>
      <c r="BR20" s="2">
        <f t="shared" si="0"/>
        <v>0.37582211086752271</v>
      </c>
      <c r="BS20">
        <v>142</v>
      </c>
      <c r="BT20">
        <v>62</v>
      </c>
      <c r="BU20">
        <v>69</v>
      </c>
      <c r="BV20">
        <v>70</v>
      </c>
      <c r="BW20">
        <v>49</v>
      </c>
      <c r="BX20" s="1">
        <v>65.333333333333343</v>
      </c>
      <c r="BY20">
        <v>1</v>
      </c>
      <c r="BZ20">
        <v>8</v>
      </c>
      <c r="CA20">
        <v>2</v>
      </c>
      <c r="CB20">
        <v>2</v>
      </c>
      <c r="CC20">
        <v>0</v>
      </c>
      <c r="CD20" s="9">
        <v>0</v>
      </c>
      <c r="CE20" s="2">
        <f t="shared" si="1"/>
        <v>0</v>
      </c>
      <c r="CF20" s="1">
        <v>6705</v>
      </c>
      <c r="CG20" s="2">
        <f t="shared" si="2"/>
        <v>70.578947368421055</v>
      </c>
      <c r="CH20">
        <v>1965</v>
      </c>
      <c r="CI20">
        <v>2016</v>
      </c>
      <c r="CJ20">
        <f t="shared" si="7"/>
        <v>8</v>
      </c>
    </row>
    <row r="21" spans="1:88" x14ac:dyDescent="0.45">
      <c r="A21" t="s">
        <v>95</v>
      </c>
      <c r="B21" t="s">
        <v>105</v>
      </c>
      <c r="C21" s="1">
        <v>179592</v>
      </c>
      <c r="D21" t="s">
        <v>88</v>
      </c>
      <c r="E21">
        <v>41.110945999999998</v>
      </c>
      <c r="F21">
        <v>72.068019000000007</v>
      </c>
      <c r="G21">
        <v>160</v>
      </c>
      <c r="H21">
        <v>160</v>
      </c>
      <c r="I21">
        <v>160</v>
      </c>
      <c r="J21">
        <v>160</v>
      </c>
      <c r="K21">
        <v>145</v>
      </c>
      <c r="L21">
        <v>193.33333333333331</v>
      </c>
      <c r="M21">
        <v>7350</v>
      </c>
      <c r="N21">
        <v>8284</v>
      </c>
      <c r="O21">
        <v>8350</v>
      </c>
      <c r="P21">
        <v>7966</v>
      </c>
      <c r="Q21">
        <v>6507</v>
      </c>
      <c r="R21" s="1">
        <v>8676</v>
      </c>
      <c r="S21">
        <v>29835</v>
      </c>
      <c r="T21">
        <v>30511</v>
      </c>
      <c r="U21">
        <v>33658</v>
      </c>
      <c r="V21">
        <v>34411</v>
      </c>
      <c r="W21">
        <v>26469</v>
      </c>
      <c r="X21" s="1">
        <v>35292</v>
      </c>
      <c r="Y21" s="2">
        <f t="shared" si="3"/>
        <v>4.0677731673582294</v>
      </c>
      <c r="Z21" s="2">
        <f t="shared" si="4"/>
        <v>66.683042040623519</v>
      </c>
      <c r="AA21">
        <v>833</v>
      </c>
      <c r="AB21">
        <v>700</v>
      </c>
      <c r="AC21">
        <v>840</v>
      </c>
      <c r="AD21">
        <v>400</v>
      </c>
      <c r="AE21">
        <v>650</v>
      </c>
      <c r="AF21" s="1">
        <v>866.66666666666674</v>
      </c>
      <c r="AG21">
        <v>2330</v>
      </c>
      <c r="AH21">
        <v>3079</v>
      </c>
      <c r="AI21">
        <v>3284</v>
      </c>
      <c r="AJ21">
        <v>3191</v>
      </c>
      <c r="AK21">
        <v>2533</v>
      </c>
      <c r="AL21" s="1">
        <v>3377.3333333333335</v>
      </c>
      <c r="AM21">
        <v>0.22618025751072962</v>
      </c>
      <c r="AN21">
        <v>0.20233842156544332</v>
      </c>
      <c r="AO21">
        <v>0.20950060901339829</v>
      </c>
      <c r="AP21">
        <v>0.22532121591977436</v>
      </c>
      <c r="AQ21">
        <v>0.24753257007500987</v>
      </c>
      <c r="AR21" s="2">
        <f t="shared" si="5"/>
        <v>24.753257007500988</v>
      </c>
      <c r="AS21">
        <v>12</v>
      </c>
      <c r="AT21">
        <v>10</v>
      </c>
      <c r="AU21">
        <v>14</v>
      </c>
      <c r="AV21">
        <v>16</v>
      </c>
      <c r="AW21">
        <v>11</v>
      </c>
      <c r="AX21" s="9">
        <v>14.666666666666668</v>
      </c>
      <c r="AY21" s="2">
        <f t="shared" si="6"/>
        <v>0.43426766679826295</v>
      </c>
      <c r="AZ21">
        <v>2340</v>
      </c>
      <c r="BA21">
        <v>3100</v>
      </c>
      <c r="BB21">
        <v>3294</v>
      </c>
      <c r="BC21">
        <v>3263</v>
      </c>
      <c r="BD21">
        <v>2542</v>
      </c>
      <c r="BE21" s="1">
        <v>3389.3333333333335</v>
      </c>
      <c r="BF21">
        <v>11</v>
      </c>
      <c r="BG21">
        <v>3</v>
      </c>
      <c r="BH21">
        <v>4</v>
      </c>
      <c r="BI21">
        <v>7</v>
      </c>
      <c r="BJ21">
        <v>11</v>
      </c>
      <c r="BK21">
        <v>14.666666666666668</v>
      </c>
      <c r="BL21">
        <v>4</v>
      </c>
      <c r="BM21">
        <v>9</v>
      </c>
      <c r="BN21">
        <v>10</v>
      </c>
      <c r="BO21">
        <v>8</v>
      </c>
      <c r="BP21">
        <v>10</v>
      </c>
      <c r="BQ21" s="9">
        <v>13.333333333333334</v>
      </c>
      <c r="BR21" s="2">
        <f t="shared" si="0"/>
        <v>0.39339103068450038</v>
      </c>
      <c r="BS21">
        <v>26</v>
      </c>
      <c r="BT21">
        <v>25</v>
      </c>
      <c r="BU21">
        <v>21</v>
      </c>
      <c r="BV21">
        <v>36</v>
      </c>
      <c r="BW21">
        <v>40</v>
      </c>
      <c r="BX21" s="1">
        <v>53.333333333333336</v>
      </c>
      <c r="BY21">
        <v>0</v>
      </c>
      <c r="BZ21">
        <v>1</v>
      </c>
      <c r="CA21">
        <v>1</v>
      </c>
      <c r="CB21">
        <v>0</v>
      </c>
      <c r="CC21">
        <v>0</v>
      </c>
      <c r="CD21" s="9">
        <v>0</v>
      </c>
      <c r="CE21" s="2">
        <f t="shared" si="1"/>
        <v>0</v>
      </c>
      <c r="CF21" s="1">
        <v>2590</v>
      </c>
      <c r="CG21" s="2">
        <f t="shared" si="2"/>
        <v>17.862068965517242</v>
      </c>
      <c r="CH21">
        <v>1971</v>
      </c>
      <c r="CI21">
        <v>2019</v>
      </c>
      <c r="CJ21">
        <f t="shared" si="7"/>
        <v>5</v>
      </c>
    </row>
    <row r="22" spans="1:88" x14ac:dyDescent="0.45">
      <c r="A22" t="s">
        <v>95</v>
      </c>
      <c r="B22" t="s">
        <v>106</v>
      </c>
      <c r="C22" s="1">
        <v>239502</v>
      </c>
      <c r="D22" t="s">
        <v>88</v>
      </c>
      <c r="E22">
        <v>41.000177000000001</v>
      </c>
      <c r="F22">
        <v>71.503203999999997</v>
      </c>
      <c r="G22">
        <v>110</v>
      </c>
      <c r="H22">
        <v>110</v>
      </c>
      <c r="I22">
        <v>110</v>
      </c>
      <c r="J22">
        <v>110</v>
      </c>
      <c r="K22">
        <v>110</v>
      </c>
      <c r="L22">
        <v>146.66666666666666</v>
      </c>
      <c r="M22">
        <v>9074</v>
      </c>
      <c r="N22">
        <v>8299</v>
      </c>
      <c r="O22">
        <v>9717</v>
      </c>
      <c r="P22">
        <v>9966</v>
      </c>
      <c r="Q22">
        <v>7550</v>
      </c>
      <c r="R22" s="1">
        <v>10066.666666666668</v>
      </c>
      <c r="S22">
        <v>42215</v>
      </c>
      <c r="T22">
        <v>37441</v>
      </c>
      <c r="U22">
        <v>43847</v>
      </c>
      <c r="V22">
        <v>43144</v>
      </c>
      <c r="W22">
        <v>32221</v>
      </c>
      <c r="X22" s="1">
        <v>42961.333333333336</v>
      </c>
      <c r="Y22" s="2">
        <f t="shared" si="3"/>
        <v>4.2676821192052978</v>
      </c>
      <c r="Z22" s="4">
        <f t="shared" si="4"/>
        <v>107.00207555002078</v>
      </c>
      <c r="AA22">
        <v>5571</v>
      </c>
      <c r="AB22">
        <v>5630</v>
      </c>
      <c r="AC22">
        <v>6042</v>
      </c>
      <c r="AD22">
        <v>6296</v>
      </c>
      <c r="AE22">
        <v>4533</v>
      </c>
      <c r="AF22" s="1">
        <v>6044</v>
      </c>
      <c r="AG22">
        <v>5623</v>
      </c>
      <c r="AH22">
        <v>5696</v>
      </c>
      <c r="AI22">
        <v>6144</v>
      </c>
      <c r="AJ22">
        <v>6388</v>
      </c>
      <c r="AK22">
        <v>4364</v>
      </c>
      <c r="AL22" s="1">
        <v>5818.666666666667</v>
      </c>
      <c r="AM22">
        <v>0.15578872487995732</v>
      </c>
      <c r="AN22">
        <v>0.15133426966292135</v>
      </c>
      <c r="AO22">
        <v>0.15055338541666666</v>
      </c>
      <c r="AP22">
        <v>0.15576080150281779</v>
      </c>
      <c r="AQ22">
        <v>9.0971585701191571E-2</v>
      </c>
      <c r="AR22" s="2">
        <f t="shared" si="5"/>
        <v>9.0971585701191575</v>
      </c>
      <c r="AS22">
        <v>5</v>
      </c>
      <c r="AT22">
        <v>7</v>
      </c>
      <c r="AU22">
        <v>6</v>
      </c>
      <c r="AV22">
        <v>24</v>
      </c>
      <c r="AW22">
        <v>20</v>
      </c>
      <c r="AX22" s="9">
        <v>26.666666666666668</v>
      </c>
      <c r="AY22" s="2">
        <f t="shared" si="6"/>
        <v>0.45829514207149402</v>
      </c>
      <c r="AZ22">
        <v>5447</v>
      </c>
      <c r="BA22">
        <v>5742</v>
      </c>
      <c r="BB22">
        <v>6183</v>
      </c>
      <c r="BC22">
        <v>6407</v>
      </c>
      <c r="BD22">
        <v>4790</v>
      </c>
      <c r="BE22" s="1">
        <v>6386.6666666666661</v>
      </c>
      <c r="BF22">
        <v>270</v>
      </c>
      <c r="BG22">
        <v>283</v>
      </c>
      <c r="BH22">
        <v>278</v>
      </c>
      <c r="BI22">
        <v>292</v>
      </c>
      <c r="BJ22">
        <v>159</v>
      </c>
      <c r="BK22">
        <v>212</v>
      </c>
      <c r="BL22">
        <v>9</v>
      </c>
      <c r="BM22">
        <v>10</v>
      </c>
      <c r="BN22">
        <v>13</v>
      </c>
      <c r="BO22">
        <v>24</v>
      </c>
      <c r="BP22">
        <v>19</v>
      </c>
      <c r="BQ22" s="9">
        <v>25.333333333333336</v>
      </c>
      <c r="BR22" s="2">
        <f t="shared" si="0"/>
        <v>0.39665970772442594</v>
      </c>
      <c r="BS22">
        <v>76</v>
      </c>
      <c r="BT22">
        <v>92</v>
      </c>
      <c r="BU22">
        <v>86</v>
      </c>
      <c r="BV22">
        <v>112</v>
      </c>
      <c r="BW22">
        <v>84</v>
      </c>
      <c r="BX22" s="1">
        <v>112</v>
      </c>
      <c r="BY22">
        <v>0</v>
      </c>
      <c r="BZ22">
        <v>0</v>
      </c>
      <c r="CA22">
        <v>0</v>
      </c>
      <c r="CB22">
        <v>1</v>
      </c>
      <c r="CC22">
        <v>2</v>
      </c>
      <c r="CD22" s="9">
        <v>2.6666666666666665</v>
      </c>
      <c r="CE22" s="2">
        <f t="shared" si="1"/>
        <v>41.753653444676409</v>
      </c>
      <c r="CF22" s="1">
        <v>1750</v>
      </c>
      <c r="CG22" s="2">
        <f t="shared" si="2"/>
        <v>15.909090909090908</v>
      </c>
      <c r="CH22">
        <v>1979</v>
      </c>
      <c r="CI22">
        <v>2022</v>
      </c>
      <c r="CJ22">
        <f t="shared" si="7"/>
        <v>2</v>
      </c>
    </row>
    <row r="23" spans="1:88" x14ac:dyDescent="0.45">
      <c r="A23" t="s">
        <v>95</v>
      </c>
      <c r="B23" t="s">
        <v>107</v>
      </c>
      <c r="C23" s="1">
        <v>173785</v>
      </c>
      <c r="D23" t="s">
        <v>88</v>
      </c>
      <c r="E23">
        <v>40.909345999999999</v>
      </c>
      <c r="F23">
        <v>72.121249000000006</v>
      </c>
      <c r="G23">
        <v>90</v>
      </c>
      <c r="H23">
        <v>90</v>
      </c>
      <c r="I23">
        <v>90</v>
      </c>
      <c r="J23">
        <v>90</v>
      </c>
      <c r="K23">
        <v>90</v>
      </c>
      <c r="L23">
        <v>120</v>
      </c>
      <c r="M23">
        <v>5152</v>
      </c>
      <c r="N23">
        <v>4806</v>
      </c>
      <c r="O23">
        <v>4818</v>
      </c>
      <c r="P23">
        <v>5577</v>
      </c>
      <c r="Q23">
        <v>3977</v>
      </c>
      <c r="R23" s="1">
        <v>5302.666666666667</v>
      </c>
      <c r="S23">
        <v>5152</v>
      </c>
      <c r="T23">
        <v>4806</v>
      </c>
      <c r="U23">
        <v>5218</v>
      </c>
      <c r="V23">
        <v>5577</v>
      </c>
      <c r="W23">
        <v>3977</v>
      </c>
      <c r="X23" s="1">
        <v>28740</v>
      </c>
      <c r="Y23" s="2">
        <f t="shared" si="3"/>
        <v>5.4199145084234344</v>
      </c>
      <c r="Z23" s="4">
        <f t="shared" si="4"/>
        <v>87.48858447488584</v>
      </c>
      <c r="AA23">
        <v>3185</v>
      </c>
      <c r="AB23">
        <v>3520</v>
      </c>
      <c r="AC23">
        <v>3393</v>
      </c>
      <c r="AD23">
        <v>3356</v>
      </c>
      <c r="AE23">
        <v>2588</v>
      </c>
      <c r="AF23" s="1">
        <v>3450.6666666666665</v>
      </c>
      <c r="AG23">
        <v>3185</v>
      </c>
      <c r="AH23">
        <v>3520</v>
      </c>
      <c r="AI23">
        <v>3393</v>
      </c>
      <c r="AJ23">
        <v>3356</v>
      </c>
      <c r="AK23">
        <v>2588</v>
      </c>
      <c r="AL23" s="1">
        <v>3450.6666666666665</v>
      </c>
      <c r="AM23">
        <v>0.21946624803767661</v>
      </c>
      <c r="AN23">
        <v>0.21051136363636364</v>
      </c>
      <c r="AO23">
        <v>0.27792513999410551</v>
      </c>
      <c r="AP23">
        <v>0.29886769964243148</v>
      </c>
      <c r="AQ23">
        <v>0.25309119010819164</v>
      </c>
      <c r="AR23" s="2">
        <f t="shared" si="5"/>
        <v>25.309119010819163</v>
      </c>
      <c r="AS23">
        <v>9</v>
      </c>
      <c r="AT23">
        <v>9</v>
      </c>
      <c r="AU23">
        <v>3</v>
      </c>
      <c r="AV23">
        <v>6</v>
      </c>
      <c r="AW23">
        <v>11</v>
      </c>
      <c r="AX23" s="9">
        <v>14.666666666666668</v>
      </c>
      <c r="AY23" s="2">
        <f t="shared" si="6"/>
        <v>0.42503863987635249</v>
      </c>
      <c r="AZ23">
        <v>3176</v>
      </c>
      <c r="BA23">
        <v>3511</v>
      </c>
      <c r="BB23">
        <v>3390</v>
      </c>
      <c r="BC23">
        <v>3350</v>
      </c>
      <c r="BD23">
        <v>2577</v>
      </c>
      <c r="BE23" s="1">
        <v>3436</v>
      </c>
      <c r="BF23">
        <v>14</v>
      </c>
      <c r="BG23">
        <v>12</v>
      </c>
      <c r="BH23">
        <v>33</v>
      </c>
      <c r="BI23">
        <v>39</v>
      </c>
      <c r="BJ23">
        <v>11</v>
      </c>
      <c r="BK23">
        <v>14.666666666666668</v>
      </c>
      <c r="BL23">
        <v>8</v>
      </c>
      <c r="BM23">
        <v>6</v>
      </c>
      <c r="BN23">
        <v>5</v>
      </c>
      <c r="BO23">
        <v>5</v>
      </c>
      <c r="BP23">
        <v>4</v>
      </c>
      <c r="BQ23" s="9">
        <v>5.333333333333333</v>
      </c>
      <c r="BR23" s="2">
        <f t="shared" si="0"/>
        <v>0.15521924718665114</v>
      </c>
      <c r="BS23">
        <v>11</v>
      </c>
      <c r="BT23">
        <v>3</v>
      </c>
      <c r="BU23">
        <v>4</v>
      </c>
      <c r="BV23">
        <v>11</v>
      </c>
      <c r="BW23">
        <v>7</v>
      </c>
      <c r="BX23" s="1">
        <v>9.3333333333333339</v>
      </c>
      <c r="BY23">
        <v>0</v>
      </c>
      <c r="BZ23">
        <v>0</v>
      </c>
      <c r="CA23">
        <v>0</v>
      </c>
      <c r="CB23">
        <v>0</v>
      </c>
      <c r="CC23">
        <v>0</v>
      </c>
      <c r="CD23" s="9">
        <v>0</v>
      </c>
      <c r="CE23" s="2">
        <f t="shared" si="1"/>
        <v>0</v>
      </c>
      <c r="CF23" s="1">
        <v>1936</v>
      </c>
      <c r="CG23" s="2">
        <f t="shared" si="2"/>
        <v>21.511111111111113</v>
      </c>
      <c r="CH23">
        <v>1984</v>
      </c>
      <c r="CI23">
        <v>2016</v>
      </c>
      <c r="CJ23">
        <f t="shared" si="7"/>
        <v>8</v>
      </c>
    </row>
    <row r="24" spans="1:88" x14ac:dyDescent="0.45">
      <c r="A24" t="s">
        <v>95</v>
      </c>
      <c r="B24" t="s">
        <v>108</v>
      </c>
      <c r="C24" s="1">
        <v>226280</v>
      </c>
      <c r="D24" t="s">
        <v>88</v>
      </c>
      <c r="E24">
        <v>40.882030999999998</v>
      </c>
      <c r="F24">
        <v>71.110287</v>
      </c>
      <c r="G24">
        <v>125</v>
      </c>
      <c r="H24">
        <v>145</v>
      </c>
      <c r="I24">
        <v>145</v>
      </c>
      <c r="J24">
        <v>145</v>
      </c>
      <c r="K24">
        <v>145</v>
      </c>
      <c r="L24">
        <v>193.33333333333331</v>
      </c>
      <c r="M24">
        <v>10012</v>
      </c>
      <c r="N24">
        <v>9849</v>
      </c>
      <c r="O24">
        <v>10977</v>
      </c>
      <c r="P24">
        <v>11896</v>
      </c>
      <c r="Q24">
        <v>9041</v>
      </c>
      <c r="R24" s="1">
        <v>12054.666666666666</v>
      </c>
      <c r="S24">
        <v>46988</v>
      </c>
      <c r="T24">
        <v>42780</v>
      </c>
      <c r="U24">
        <v>45764</v>
      </c>
      <c r="V24">
        <v>53445</v>
      </c>
      <c r="W24">
        <v>42323</v>
      </c>
      <c r="X24" s="1">
        <v>56430.666666666672</v>
      </c>
      <c r="Y24" s="2">
        <f t="shared" si="3"/>
        <v>4.6812299524388905</v>
      </c>
      <c r="Z24" s="4">
        <f t="shared" si="4"/>
        <v>106.62383876554875</v>
      </c>
      <c r="AA24">
        <v>741</v>
      </c>
      <c r="AB24">
        <v>733</v>
      </c>
      <c r="AC24">
        <v>747</v>
      </c>
      <c r="AD24">
        <v>875</v>
      </c>
      <c r="AE24">
        <v>614</v>
      </c>
      <c r="AF24" s="1">
        <v>818.66666666666674</v>
      </c>
      <c r="AG24">
        <v>4414</v>
      </c>
      <c r="AH24">
        <v>4541</v>
      </c>
      <c r="AI24">
        <v>5194</v>
      </c>
      <c r="AJ24">
        <v>5337</v>
      </c>
      <c r="AK24">
        <v>4285</v>
      </c>
      <c r="AL24" s="1">
        <v>5713.333333333333</v>
      </c>
      <c r="AM24">
        <v>0.13593112822836428</v>
      </c>
      <c r="AN24">
        <v>0.14468178815238933</v>
      </c>
      <c r="AO24">
        <v>0.13284559106661534</v>
      </c>
      <c r="AP24">
        <v>0.14989694584972832</v>
      </c>
      <c r="AQ24">
        <v>0.16942823803967327</v>
      </c>
      <c r="AR24" s="2">
        <f t="shared" si="5"/>
        <v>16.942823803967329</v>
      </c>
      <c r="AS24">
        <v>28</v>
      </c>
      <c r="AT24">
        <v>30</v>
      </c>
      <c r="AU24">
        <v>36</v>
      </c>
      <c r="AV24">
        <v>36</v>
      </c>
      <c r="AW24">
        <v>51</v>
      </c>
      <c r="AX24" s="9">
        <v>68</v>
      </c>
      <c r="AY24" s="4">
        <f t="shared" si="6"/>
        <v>1.1901983663943991</v>
      </c>
      <c r="AZ24">
        <v>4412</v>
      </c>
      <c r="BA24">
        <v>4543</v>
      </c>
      <c r="BB24">
        <v>5191</v>
      </c>
      <c r="BC24">
        <v>5341</v>
      </c>
      <c r="BD24">
        <v>4276</v>
      </c>
      <c r="BE24" s="1">
        <v>5701.333333333333</v>
      </c>
      <c r="BF24">
        <v>9</v>
      </c>
      <c r="BG24">
        <v>13</v>
      </c>
      <c r="BH24">
        <v>11</v>
      </c>
      <c r="BI24">
        <v>12</v>
      </c>
      <c r="BJ24">
        <v>7</v>
      </c>
      <c r="BK24">
        <v>9.3333333333333339</v>
      </c>
      <c r="BL24">
        <v>7</v>
      </c>
      <c r="BM24">
        <v>8</v>
      </c>
      <c r="BN24">
        <v>9</v>
      </c>
      <c r="BO24">
        <v>10</v>
      </c>
      <c r="BP24">
        <v>8</v>
      </c>
      <c r="BQ24" s="9">
        <v>10.666666666666666</v>
      </c>
      <c r="BR24" s="2">
        <f t="shared" si="0"/>
        <v>0.18709073900841908</v>
      </c>
      <c r="BS24">
        <v>87</v>
      </c>
      <c r="BT24">
        <v>129</v>
      </c>
      <c r="BU24">
        <v>146</v>
      </c>
      <c r="BV24">
        <v>127</v>
      </c>
      <c r="BW24">
        <v>67</v>
      </c>
      <c r="BX24" s="1">
        <v>89.333333333333343</v>
      </c>
      <c r="BY24">
        <v>0</v>
      </c>
      <c r="BZ24">
        <v>1</v>
      </c>
      <c r="CA24">
        <v>0</v>
      </c>
      <c r="CB24">
        <v>2</v>
      </c>
      <c r="CC24">
        <v>1</v>
      </c>
      <c r="CD24" s="9">
        <v>1.3333333333333333</v>
      </c>
      <c r="CE24" s="2">
        <f t="shared" si="1"/>
        <v>23.386342376052387</v>
      </c>
      <c r="CF24" s="1">
        <v>6343</v>
      </c>
      <c r="CG24" s="2">
        <f t="shared" si="2"/>
        <v>43.744827586206895</v>
      </c>
      <c r="CH24">
        <v>2018</v>
      </c>
      <c r="CI24">
        <v>0</v>
      </c>
      <c r="CJ24">
        <v>6</v>
      </c>
    </row>
    <row r="25" spans="1:88" x14ac:dyDescent="0.45">
      <c r="A25" t="s">
        <v>109</v>
      </c>
      <c r="B25" t="s">
        <v>110</v>
      </c>
      <c r="C25" s="1">
        <v>1742500</v>
      </c>
      <c r="D25" t="s">
        <v>82</v>
      </c>
      <c r="E25">
        <v>40.749901000000001</v>
      </c>
      <c r="F25">
        <v>72.372204999999994</v>
      </c>
      <c r="G25">
        <v>200</v>
      </c>
      <c r="H25">
        <v>200</v>
      </c>
      <c r="I25">
        <v>200</v>
      </c>
      <c r="J25">
        <v>210</v>
      </c>
      <c r="K25">
        <v>210</v>
      </c>
      <c r="L25">
        <v>280</v>
      </c>
      <c r="M25">
        <v>15547</v>
      </c>
      <c r="N25">
        <v>13870</v>
      </c>
      <c r="O25">
        <v>16672</v>
      </c>
      <c r="P25">
        <v>16955</v>
      </c>
      <c r="Q25">
        <v>13396</v>
      </c>
      <c r="R25" s="1">
        <v>17861.333333333332</v>
      </c>
      <c r="S25">
        <v>73617</v>
      </c>
      <c r="T25">
        <v>58943</v>
      </c>
      <c r="U25">
        <v>70439</v>
      </c>
      <c r="V25">
        <v>70662</v>
      </c>
      <c r="W25">
        <v>56628</v>
      </c>
      <c r="X25" s="1">
        <v>75504</v>
      </c>
      <c r="Y25" s="2">
        <f t="shared" si="3"/>
        <v>4.2272320095550917</v>
      </c>
      <c r="Z25" s="2">
        <f t="shared" si="4"/>
        <v>98.504892367906066</v>
      </c>
      <c r="AA25">
        <v>8097</v>
      </c>
      <c r="AB25">
        <v>7835</v>
      </c>
      <c r="AC25">
        <v>9065</v>
      </c>
      <c r="AD25">
        <v>8942</v>
      </c>
      <c r="AE25">
        <v>7001</v>
      </c>
      <c r="AF25" s="1">
        <v>9334.6666666666679</v>
      </c>
      <c r="AG25">
        <v>8097</v>
      </c>
      <c r="AH25">
        <v>7835</v>
      </c>
      <c r="AI25">
        <v>9065</v>
      </c>
      <c r="AJ25">
        <v>8942</v>
      </c>
      <c r="AK25">
        <v>7001</v>
      </c>
      <c r="AL25" s="1">
        <v>9334.6666666666679</v>
      </c>
      <c r="AM25">
        <v>0.35074719031740148</v>
      </c>
      <c r="AN25">
        <v>0.39591576260370132</v>
      </c>
      <c r="AO25">
        <v>0.41400992829564259</v>
      </c>
      <c r="AP25">
        <v>0.39197047640348914</v>
      </c>
      <c r="AQ25">
        <v>0.39780031424082274</v>
      </c>
      <c r="AR25" s="2">
        <f t="shared" si="5"/>
        <v>39.780031424082274</v>
      </c>
      <c r="AS25">
        <v>193</v>
      </c>
      <c r="AT25">
        <v>221</v>
      </c>
      <c r="AU25">
        <v>257</v>
      </c>
      <c r="AV25">
        <v>223</v>
      </c>
      <c r="AW25">
        <v>189</v>
      </c>
      <c r="AX25" s="9">
        <v>252</v>
      </c>
      <c r="AY25" s="4">
        <f t="shared" si="6"/>
        <v>2.6996143408084556</v>
      </c>
      <c r="AZ25">
        <v>8187</v>
      </c>
      <c r="BA25">
        <v>8004</v>
      </c>
      <c r="BB25">
        <v>9237</v>
      </c>
      <c r="BC25">
        <v>9194</v>
      </c>
      <c r="BD25">
        <v>7192</v>
      </c>
      <c r="BE25" s="1">
        <v>9589.3333333333321</v>
      </c>
      <c r="BF25">
        <v>702</v>
      </c>
      <c r="BG25">
        <v>1007</v>
      </c>
      <c r="BH25">
        <v>1093</v>
      </c>
      <c r="BI25">
        <v>1181</v>
      </c>
      <c r="BJ25">
        <v>619</v>
      </c>
      <c r="BK25">
        <v>825.33333333333326</v>
      </c>
      <c r="BL25">
        <v>252</v>
      </c>
      <c r="BM25">
        <v>341</v>
      </c>
      <c r="BN25">
        <v>385</v>
      </c>
      <c r="BO25">
        <v>445</v>
      </c>
      <c r="BP25">
        <v>304</v>
      </c>
      <c r="BQ25" s="9">
        <v>405.33333333333337</v>
      </c>
      <c r="BR25" s="2">
        <f t="shared" si="0"/>
        <v>4.2269187986651842</v>
      </c>
      <c r="BS25">
        <v>2</v>
      </c>
      <c r="BT25">
        <v>0</v>
      </c>
      <c r="BU25">
        <v>3</v>
      </c>
      <c r="BV25">
        <v>2</v>
      </c>
      <c r="BW25">
        <v>3</v>
      </c>
      <c r="BX25" s="1">
        <v>4</v>
      </c>
      <c r="BY25">
        <v>2</v>
      </c>
      <c r="BZ25">
        <v>7</v>
      </c>
      <c r="CA25">
        <v>5</v>
      </c>
      <c r="CB25">
        <v>4</v>
      </c>
      <c r="CC25">
        <v>4</v>
      </c>
      <c r="CD25" s="9">
        <v>5.333333333333333</v>
      </c>
      <c r="CE25" s="2">
        <f t="shared" si="1"/>
        <v>55.617352614015573</v>
      </c>
      <c r="CF25" s="1">
        <v>12000</v>
      </c>
      <c r="CG25" s="2">
        <f t="shared" si="2"/>
        <v>57.142857142857146</v>
      </c>
      <c r="CH25">
        <v>2022</v>
      </c>
      <c r="CI25">
        <v>0</v>
      </c>
      <c r="CJ25">
        <v>1</v>
      </c>
    </row>
    <row r="26" spans="1:88" x14ac:dyDescent="0.45">
      <c r="A26" t="s">
        <v>109</v>
      </c>
      <c r="B26" t="s">
        <v>111</v>
      </c>
      <c r="C26" s="1">
        <v>183443</v>
      </c>
      <c r="D26" t="s">
        <v>84</v>
      </c>
      <c r="E26">
        <v>40.738185000000001</v>
      </c>
      <c r="F26">
        <v>72.757013999999998</v>
      </c>
      <c r="G26">
        <v>90</v>
      </c>
      <c r="H26">
        <v>90</v>
      </c>
      <c r="I26">
        <v>90</v>
      </c>
      <c r="J26">
        <v>94</v>
      </c>
      <c r="K26">
        <v>100</v>
      </c>
      <c r="L26">
        <v>133.33333333333331</v>
      </c>
      <c r="M26">
        <v>11114</v>
      </c>
      <c r="N26">
        <v>11324</v>
      </c>
      <c r="O26">
        <v>10563</v>
      </c>
      <c r="P26">
        <v>10718</v>
      </c>
      <c r="Q26">
        <v>5402</v>
      </c>
      <c r="R26" s="1">
        <v>7202.6666666666661</v>
      </c>
      <c r="S26">
        <v>0</v>
      </c>
      <c r="T26">
        <v>0</v>
      </c>
      <c r="U26">
        <v>0</v>
      </c>
      <c r="V26">
        <v>0</v>
      </c>
      <c r="W26">
        <v>0</v>
      </c>
      <c r="X26" s="3">
        <f>R26*4.46</f>
        <v>32123.89333333333</v>
      </c>
      <c r="Y26" s="2">
        <f t="shared" si="3"/>
        <v>4.46</v>
      </c>
      <c r="Z26" s="2">
        <f t="shared" si="4"/>
        <v>88.010666666666665</v>
      </c>
      <c r="AA26">
        <v>3486</v>
      </c>
      <c r="AB26">
        <v>3540</v>
      </c>
      <c r="AC26">
        <v>3154</v>
      </c>
      <c r="AD26">
        <v>2580</v>
      </c>
      <c r="AE26">
        <v>1202</v>
      </c>
      <c r="AF26" s="1">
        <v>1602.6666666666665</v>
      </c>
      <c r="AG26">
        <v>3358</v>
      </c>
      <c r="AH26">
        <v>3962</v>
      </c>
      <c r="AI26">
        <v>3729</v>
      </c>
      <c r="AJ26">
        <v>3755</v>
      </c>
      <c r="AK26">
        <v>2830</v>
      </c>
      <c r="AL26" s="1">
        <v>3773.3333333333335</v>
      </c>
      <c r="AM26">
        <v>0.1480047647409172</v>
      </c>
      <c r="AN26">
        <v>0.14058556284704696</v>
      </c>
      <c r="AO26">
        <v>0.19147224456958969</v>
      </c>
      <c r="AP26">
        <v>0.18535286284953395</v>
      </c>
      <c r="AQ26">
        <v>0.21802120141342757</v>
      </c>
      <c r="AR26" s="2">
        <f t="shared" si="5"/>
        <v>21.802120141342758</v>
      </c>
      <c r="AS26">
        <v>31</v>
      </c>
      <c r="AT26">
        <v>42</v>
      </c>
      <c r="AU26">
        <v>38</v>
      </c>
      <c r="AV26">
        <v>32</v>
      </c>
      <c r="AW26">
        <v>40</v>
      </c>
      <c r="AX26" s="9">
        <v>53.333333333333336</v>
      </c>
      <c r="AY26" s="4">
        <f t="shared" si="6"/>
        <v>1.4134275618374559</v>
      </c>
      <c r="AZ26">
        <v>3502</v>
      </c>
      <c r="BA26">
        <v>3829</v>
      </c>
      <c r="BB26">
        <v>3716</v>
      </c>
      <c r="BC26">
        <v>3733</v>
      </c>
      <c r="BD26">
        <v>2818</v>
      </c>
      <c r="BE26" s="1">
        <v>3757.333333333333</v>
      </c>
      <c r="BF26">
        <v>22</v>
      </c>
      <c r="BG26">
        <v>21</v>
      </c>
      <c r="BH26">
        <v>23</v>
      </c>
      <c r="BI26">
        <v>8</v>
      </c>
      <c r="BJ26">
        <v>21</v>
      </c>
      <c r="BK26">
        <v>28</v>
      </c>
      <c r="BL26">
        <v>2</v>
      </c>
      <c r="BM26">
        <v>12</v>
      </c>
      <c r="BN26">
        <v>9</v>
      </c>
      <c r="BO26">
        <v>8</v>
      </c>
      <c r="BP26">
        <v>13</v>
      </c>
      <c r="BQ26" s="9">
        <v>17.333333333333332</v>
      </c>
      <c r="BR26" s="2">
        <f t="shared" si="0"/>
        <v>0.46132008516678497</v>
      </c>
      <c r="BS26">
        <v>39</v>
      </c>
      <c r="BT26">
        <v>43</v>
      </c>
      <c r="BU26">
        <v>54</v>
      </c>
      <c r="BV26">
        <v>68</v>
      </c>
      <c r="BW26">
        <v>100</v>
      </c>
      <c r="BX26" s="1">
        <v>133.33333333333331</v>
      </c>
      <c r="BY26">
        <v>0</v>
      </c>
      <c r="BZ26">
        <v>1</v>
      </c>
      <c r="CA26">
        <v>1</v>
      </c>
      <c r="CB26">
        <v>0</v>
      </c>
      <c r="CC26">
        <v>2</v>
      </c>
      <c r="CD26" s="9">
        <v>2.6666666666666665</v>
      </c>
      <c r="CE26" s="2">
        <f t="shared" si="1"/>
        <v>70.972320794889995</v>
      </c>
      <c r="CF26" s="1">
        <v>1200</v>
      </c>
      <c r="CG26" s="2">
        <f t="shared" si="2"/>
        <v>12</v>
      </c>
      <c r="CH26">
        <v>2020</v>
      </c>
      <c r="CI26">
        <v>0</v>
      </c>
      <c r="CJ26">
        <v>4</v>
      </c>
    </row>
    <row r="27" spans="1:88" x14ac:dyDescent="0.45">
      <c r="A27" t="s">
        <v>109</v>
      </c>
      <c r="B27" t="s">
        <v>112</v>
      </c>
      <c r="C27" s="1">
        <v>200187</v>
      </c>
      <c r="D27" t="s">
        <v>84</v>
      </c>
      <c r="E27">
        <v>40.931247999999997</v>
      </c>
      <c r="F27">
        <v>72.504762999999997</v>
      </c>
      <c r="G27">
        <v>100</v>
      </c>
      <c r="H27">
        <v>100</v>
      </c>
      <c r="I27">
        <v>100</v>
      </c>
      <c r="J27">
        <v>100</v>
      </c>
      <c r="K27">
        <v>110</v>
      </c>
      <c r="L27">
        <v>146.66666666666666</v>
      </c>
      <c r="M27">
        <v>16022</v>
      </c>
      <c r="N27">
        <v>17623</v>
      </c>
      <c r="O27">
        <v>14812</v>
      </c>
      <c r="P27">
        <v>14198</v>
      </c>
      <c r="Q27">
        <v>13778</v>
      </c>
      <c r="R27" s="1">
        <v>18370.666666666668</v>
      </c>
      <c r="S27">
        <v>0</v>
      </c>
      <c r="T27">
        <v>0</v>
      </c>
      <c r="U27">
        <v>0</v>
      </c>
      <c r="V27">
        <v>0</v>
      </c>
      <c r="W27">
        <v>0</v>
      </c>
      <c r="X27" s="3">
        <v>46524</v>
      </c>
      <c r="Y27" s="2">
        <f t="shared" si="3"/>
        <v>2.5325156045870227</v>
      </c>
      <c r="Z27" s="5">
        <f t="shared" si="4"/>
        <v>115.87546699875466</v>
      </c>
      <c r="AA27">
        <v>4422</v>
      </c>
      <c r="AB27">
        <v>4993</v>
      </c>
      <c r="AC27">
        <v>4028</v>
      </c>
      <c r="AD27">
        <v>5078</v>
      </c>
      <c r="AE27">
        <v>4034</v>
      </c>
      <c r="AF27" s="1">
        <v>5378.666666666667</v>
      </c>
      <c r="AG27">
        <v>4431</v>
      </c>
      <c r="AH27">
        <v>4987</v>
      </c>
      <c r="AI27">
        <v>4017</v>
      </c>
      <c r="AJ27">
        <v>5068</v>
      </c>
      <c r="AK27">
        <v>4025</v>
      </c>
      <c r="AL27" s="1">
        <v>5366.666666666667</v>
      </c>
      <c r="AM27">
        <v>0.2031144211238998</v>
      </c>
      <c r="AN27">
        <v>0.19610988570282736</v>
      </c>
      <c r="AO27">
        <v>0.26138909634055263</v>
      </c>
      <c r="AP27">
        <v>0.22494080505130229</v>
      </c>
      <c r="AQ27">
        <v>0.17888198757763976</v>
      </c>
      <c r="AR27" s="2">
        <f t="shared" si="5"/>
        <v>17.888198757763977</v>
      </c>
      <c r="AS27">
        <v>0</v>
      </c>
      <c r="AT27">
        <v>0</v>
      </c>
      <c r="AU27">
        <v>54</v>
      </c>
      <c r="AV27">
        <v>47</v>
      </c>
      <c r="AW27">
        <v>30</v>
      </c>
      <c r="AX27" s="9">
        <v>40</v>
      </c>
      <c r="AY27" s="2">
        <f t="shared" si="6"/>
        <v>0.74534161490683226</v>
      </c>
      <c r="AZ27">
        <v>4431</v>
      </c>
      <c r="BA27">
        <v>4987</v>
      </c>
      <c r="BB27">
        <v>5002</v>
      </c>
      <c r="BC27">
        <v>5033</v>
      </c>
      <c r="BD27">
        <v>4020</v>
      </c>
      <c r="BE27" s="1">
        <v>5360</v>
      </c>
      <c r="BF27">
        <v>39</v>
      </c>
      <c r="BG27">
        <v>47</v>
      </c>
      <c r="BH27">
        <v>51</v>
      </c>
      <c r="BI27">
        <v>63</v>
      </c>
      <c r="BJ27">
        <v>36</v>
      </c>
      <c r="BK27">
        <v>48</v>
      </c>
      <c r="BL27">
        <v>63</v>
      </c>
      <c r="BM27">
        <v>64</v>
      </c>
      <c r="BN27">
        <v>61</v>
      </c>
      <c r="BO27">
        <v>60</v>
      </c>
      <c r="BP27">
        <v>52</v>
      </c>
      <c r="BQ27" s="9">
        <v>69.333333333333329</v>
      </c>
      <c r="BR27" s="2">
        <f t="shared" si="0"/>
        <v>1.2935323383084576</v>
      </c>
      <c r="BS27">
        <v>12</v>
      </c>
      <c r="BT27">
        <v>18</v>
      </c>
      <c r="BU27">
        <v>20</v>
      </c>
      <c r="BV27">
        <v>16</v>
      </c>
      <c r="BW27">
        <v>9</v>
      </c>
      <c r="BX27" s="1">
        <v>12</v>
      </c>
      <c r="BY27">
        <v>0</v>
      </c>
      <c r="BZ27">
        <v>0</v>
      </c>
      <c r="CA27">
        <v>0</v>
      </c>
      <c r="CB27">
        <v>1</v>
      </c>
      <c r="CC27">
        <v>2</v>
      </c>
      <c r="CD27" s="9">
        <v>2.6666666666666665</v>
      </c>
      <c r="CE27" s="2">
        <f t="shared" si="1"/>
        <v>49.751243781094523</v>
      </c>
      <c r="CF27" s="1">
        <v>1705</v>
      </c>
      <c r="CG27" s="2">
        <f t="shared" si="2"/>
        <v>15.5</v>
      </c>
      <c r="CH27">
        <v>1984</v>
      </c>
      <c r="CI27">
        <v>2017</v>
      </c>
      <c r="CJ27">
        <f t="shared" si="7"/>
        <v>7</v>
      </c>
    </row>
    <row r="28" spans="1:88" x14ac:dyDescent="0.45">
      <c r="A28" t="s">
        <v>109</v>
      </c>
      <c r="B28" t="s">
        <v>113</v>
      </c>
      <c r="C28" s="1">
        <v>317210</v>
      </c>
      <c r="D28" t="s">
        <v>84</v>
      </c>
      <c r="E28">
        <v>40.693826999999999</v>
      </c>
      <c r="F28">
        <v>72.064165000000003</v>
      </c>
      <c r="G28">
        <v>0</v>
      </c>
      <c r="H28">
        <v>0</v>
      </c>
      <c r="I28">
        <v>165</v>
      </c>
      <c r="J28">
        <v>165</v>
      </c>
      <c r="K28">
        <v>165</v>
      </c>
      <c r="L28">
        <v>220</v>
      </c>
      <c r="M28">
        <v>0</v>
      </c>
      <c r="N28">
        <v>0</v>
      </c>
      <c r="O28">
        <v>7026</v>
      </c>
      <c r="P28">
        <v>8405</v>
      </c>
      <c r="Q28">
        <v>7056</v>
      </c>
      <c r="R28" s="1">
        <v>9408</v>
      </c>
      <c r="S28">
        <v>0</v>
      </c>
      <c r="T28">
        <v>0</v>
      </c>
      <c r="U28">
        <v>35625</v>
      </c>
      <c r="V28">
        <v>27432</v>
      </c>
      <c r="W28">
        <v>18509</v>
      </c>
      <c r="X28" s="1">
        <v>41629</v>
      </c>
      <c r="Y28" s="2">
        <f t="shared" si="3"/>
        <v>4.4248511904761907</v>
      </c>
      <c r="Z28" s="4">
        <f t="shared" si="4"/>
        <v>69.122457451224577</v>
      </c>
      <c r="AA28">
        <v>0</v>
      </c>
      <c r="AB28">
        <v>0</v>
      </c>
      <c r="AC28">
        <v>4705</v>
      </c>
      <c r="AD28">
        <v>4343</v>
      </c>
      <c r="AE28">
        <v>3793</v>
      </c>
      <c r="AF28" s="1">
        <v>5057.3333333333339</v>
      </c>
      <c r="AG28">
        <v>0</v>
      </c>
      <c r="AH28">
        <v>0</v>
      </c>
      <c r="AI28">
        <v>4705</v>
      </c>
      <c r="AJ28">
        <v>4343</v>
      </c>
      <c r="AK28">
        <v>3793</v>
      </c>
      <c r="AL28" s="1">
        <v>5057.3333333333339</v>
      </c>
      <c r="AM28">
        <v>0</v>
      </c>
      <c r="AN28">
        <v>0</v>
      </c>
      <c r="AO28">
        <v>0.15154091392136027</v>
      </c>
      <c r="AP28">
        <v>0.16209993092332489</v>
      </c>
      <c r="AQ28">
        <v>0.21829686264170842</v>
      </c>
      <c r="AR28" s="2">
        <f t="shared" si="5"/>
        <v>21.829686264170842</v>
      </c>
      <c r="AS28">
        <v>0</v>
      </c>
      <c r="AT28">
        <v>0</v>
      </c>
      <c r="AU28">
        <v>12</v>
      </c>
      <c r="AV28">
        <v>24</v>
      </c>
      <c r="AW28">
        <v>20</v>
      </c>
      <c r="AX28" s="9">
        <v>26.666666666666668</v>
      </c>
      <c r="AY28" s="2">
        <f t="shared" si="6"/>
        <v>0.52728710783021349</v>
      </c>
      <c r="AZ28">
        <v>0</v>
      </c>
      <c r="BA28">
        <v>0</v>
      </c>
      <c r="BB28">
        <v>4707</v>
      </c>
      <c r="BC28">
        <v>4344</v>
      </c>
      <c r="BD28">
        <v>3793</v>
      </c>
      <c r="BE28" s="1">
        <v>5057.3333333333339</v>
      </c>
      <c r="BF28">
        <v>0</v>
      </c>
      <c r="BG28">
        <v>0</v>
      </c>
      <c r="BH28">
        <v>88</v>
      </c>
      <c r="BI28">
        <v>66</v>
      </c>
      <c r="BJ28">
        <v>109</v>
      </c>
      <c r="BK28">
        <v>145.33333333333331</v>
      </c>
      <c r="BL28">
        <v>0</v>
      </c>
      <c r="BM28">
        <v>0</v>
      </c>
      <c r="BN28">
        <v>23</v>
      </c>
      <c r="BO28">
        <v>12</v>
      </c>
      <c r="BP28">
        <v>29</v>
      </c>
      <c r="BQ28" s="9">
        <v>38.666666666666671</v>
      </c>
      <c r="BR28" s="2">
        <f t="shared" si="0"/>
        <v>0.76456630635380962</v>
      </c>
      <c r="BS28">
        <v>0</v>
      </c>
      <c r="BT28">
        <v>0</v>
      </c>
      <c r="BU28">
        <v>65</v>
      </c>
      <c r="BV28">
        <v>70</v>
      </c>
      <c r="BW28">
        <v>12</v>
      </c>
      <c r="BX28" s="1">
        <v>16</v>
      </c>
      <c r="BY28">
        <v>0</v>
      </c>
      <c r="BZ28">
        <v>0</v>
      </c>
      <c r="CA28">
        <v>1</v>
      </c>
      <c r="CB28">
        <v>1</v>
      </c>
      <c r="CC28">
        <v>1</v>
      </c>
      <c r="CD28" s="9">
        <v>1.3333333333333333</v>
      </c>
      <c r="CE28" s="2">
        <f t="shared" si="1"/>
        <v>26.364355391510674</v>
      </c>
      <c r="CF28" s="1">
        <v>5585</v>
      </c>
      <c r="CG28" s="2">
        <f t="shared" si="2"/>
        <v>33.848484848484851</v>
      </c>
      <c r="CH28">
        <v>1980</v>
      </c>
      <c r="CI28">
        <v>0</v>
      </c>
      <c r="CJ28">
        <v>4</v>
      </c>
    </row>
    <row r="29" spans="1:88" x14ac:dyDescent="0.45">
      <c r="A29" t="s">
        <v>109</v>
      </c>
      <c r="B29" t="s">
        <v>114</v>
      </c>
      <c r="C29" s="1">
        <v>300000</v>
      </c>
      <c r="D29" t="s">
        <v>100</v>
      </c>
      <c r="E29">
        <v>40.749183000000002</v>
      </c>
      <c r="F29">
        <v>72.359272000000004</v>
      </c>
      <c r="G29">
        <v>165</v>
      </c>
      <c r="H29">
        <v>165</v>
      </c>
      <c r="I29">
        <v>165</v>
      </c>
      <c r="J29">
        <v>165</v>
      </c>
      <c r="K29">
        <v>165</v>
      </c>
      <c r="L29">
        <v>220</v>
      </c>
      <c r="M29">
        <v>11195</v>
      </c>
      <c r="N29">
        <v>10129</v>
      </c>
      <c r="O29">
        <v>12350</v>
      </c>
      <c r="P29">
        <v>11231</v>
      </c>
      <c r="Q29">
        <v>8488</v>
      </c>
      <c r="R29" s="1">
        <v>11317.333333333332</v>
      </c>
      <c r="S29">
        <v>56121</v>
      </c>
      <c r="T29">
        <v>49380</v>
      </c>
      <c r="U29">
        <v>62504</v>
      </c>
      <c r="V29">
        <v>59280</v>
      </c>
      <c r="W29">
        <v>41075</v>
      </c>
      <c r="X29" s="1">
        <v>54766.666666666664</v>
      </c>
      <c r="Y29" s="2">
        <f t="shared" si="3"/>
        <v>4.8391847313854859</v>
      </c>
      <c r="Z29" s="2">
        <f t="shared" si="4"/>
        <v>90.936764909367639</v>
      </c>
      <c r="AA29">
        <v>5120</v>
      </c>
      <c r="AB29">
        <v>5409</v>
      </c>
      <c r="AC29">
        <v>7211</v>
      </c>
      <c r="AD29">
        <v>6195</v>
      </c>
      <c r="AE29">
        <v>4834</v>
      </c>
      <c r="AF29" s="1">
        <v>6445.333333333333</v>
      </c>
      <c r="AG29">
        <v>6966</v>
      </c>
      <c r="AH29">
        <v>7406</v>
      </c>
      <c r="AI29">
        <v>8953</v>
      </c>
      <c r="AJ29">
        <v>7818</v>
      </c>
      <c r="AK29">
        <v>6215</v>
      </c>
      <c r="AL29" s="1">
        <v>8286.6666666666661</v>
      </c>
      <c r="AM29">
        <v>0.17212173413723802</v>
      </c>
      <c r="AN29">
        <v>0.15946529840669726</v>
      </c>
      <c r="AO29">
        <v>0.17122752150117279</v>
      </c>
      <c r="AP29">
        <v>0.17984139166027116</v>
      </c>
      <c r="AQ29">
        <v>0.21078037007240547</v>
      </c>
      <c r="AR29" s="2">
        <f t="shared" si="5"/>
        <v>21.078037007240546</v>
      </c>
      <c r="AS29">
        <v>60</v>
      </c>
      <c r="AT29">
        <v>64</v>
      </c>
      <c r="AU29">
        <v>77</v>
      </c>
      <c r="AV29">
        <v>72</v>
      </c>
      <c r="AW29">
        <v>50</v>
      </c>
      <c r="AX29" s="9">
        <v>66.666666666666657</v>
      </c>
      <c r="AY29" s="2">
        <f t="shared" si="6"/>
        <v>0.80450522928399026</v>
      </c>
      <c r="AZ29">
        <v>6965</v>
      </c>
      <c r="BA29">
        <v>7412</v>
      </c>
      <c r="BB29">
        <v>8938</v>
      </c>
      <c r="BC29">
        <v>7806</v>
      </c>
      <c r="BD29">
        <v>6210</v>
      </c>
      <c r="BE29" s="1">
        <v>8280</v>
      </c>
      <c r="BF29">
        <v>59</v>
      </c>
      <c r="BG29">
        <v>70</v>
      </c>
      <c r="BH29">
        <v>62</v>
      </c>
      <c r="BI29">
        <v>60</v>
      </c>
      <c r="BJ29">
        <v>45</v>
      </c>
      <c r="BK29">
        <v>60</v>
      </c>
      <c r="BL29">
        <v>43</v>
      </c>
      <c r="BM29">
        <v>33</v>
      </c>
      <c r="BN29">
        <v>63</v>
      </c>
      <c r="BO29">
        <v>39</v>
      </c>
      <c r="BP29">
        <v>22</v>
      </c>
      <c r="BQ29" s="9">
        <v>29.333333333333336</v>
      </c>
      <c r="BR29" s="2">
        <f t="shared" si="0"/>
        <v>0.35426731078904994</v>
      </c>
      <c r="BS29">
        <v>0</v>
      </c>
      <c r="BT29">
        <v>0</v>
      </c>
      <c r="BU29">
        <v>0</v>
      </c>
      <c r="BV29">
        <v>0</v>
      </c>
      <c r="BW29">
        <v>0</v>
      </c>
      <c r="BX29" s="1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 s="9">
        <v>0</v>
      </c>
      <c r="CE29" s="2">
        <f t="shared" si="1"/>
        <v>0</v>
      </c>
      <c r="CF29" s="1">
        <v>12000</v>
      </c>
      <c r="CG29" s="2">
        <f t="shared" si="2"/>
        <v>72.727272727272734</v>
      </c>
      <c r="CH29">
        <v>2014</v>
      </c>
      <c r="CI29">
        <v>2023</v>
      </c>
      <c r="CJ29">
        <f t="shared" si="7"/>
        <v>1</v>
      </c>
    </row>
    <row r="30" spans="1:88" x14ac:dyDescent="0.45">
      <c r="A30" t="s">
        <v>109</v>
      </c>
      <c r="B30" t="s">
        <v>115</v>
      </c>
      <c r="C30" s="1">
        <v>215300</v>
      </c>
      <c r="D30" t="s">
        <v>100</v>
      </c>
      <c r="E30">
        <v>40.777507999999997</v>
      </c>
      <c r="F30">
        <v>72.352096000000003</v>
      </c>
      <c r="G30">
        <v>210</v>
      </c>
      <c r="H30">
        <v>210</v>
      </c>
      <c r="I30">
        <v>210</v>
      </c>
      <c r="J30">
        <v>210</v>
      </c>
      <c r="K30">
        <v>210</v>
      </c>
      <c r="L30">
        <v>280</v>
      </c>
      <c r="M30">
        <v>16338</v>
      </c>
      <c r="N30">
        <v>13956</v>
      </c>
      <c r="O30">
        <v>14515</v>
      </c>
      <c r="P30">
        <v>16753</v>
      </c>
      <c r="Q30">
        <v>11942</v>
      </c>
      <c r="R30" s="1">
        <v>15922.666666666668</v>
      </c>
      <c r="S30">
        <v>354498</v>
      </c>
      <c r="T30">
        <v>57902</v>
      </c>
      <c r="U30">
        <v>64676</v>
      </c>
      <c r="V30">
        <v>73560</v>
      </c>
      <c r="W30">
        <v>51400</v>
      </c>
      <c r="X30" s="1">
        <v>68533.333333333343</v>
      </c>
      <c r="Y30" s="2">
        <f t="shared" si="3"/>
        <v>4.3041366605258755</v>
      </c>
      <c r="Z30" s="2">
        <f t="shared" si="4"/>
        <v>89.410741465536006</v>
      </c>
      <c r="AA30">
        <v>9374</v>
      </c>
      <c r="AB30">
        <v>8588</v>
      </c>
      <c r="AC30">
        <v>8752</v>
      </c>
      <c r="AD30">
        <v>9568</v>
      </c>
      <c r="AE30">
        <v>7132</v>
      </c>
      <c r="AF30" s="1">
        <v>9509.3333333333339</v>
      </c>
      <c r="AG30">
        <v>9374</v>
      </c>
      <c r="AH30">
        <v>8588</v>
      </c>
      <c r="AI30">
        <v>8752</v>
      </c>
      <c r="AJ30">
        <v>9568</v>
      </c>
      <c r="AK30">
        <v>7132</v>
      </c>
      <c r="AL30" s="1">
        <v>9509.3333333333339</v>
      </c>
      <c r="AM30">
        <v>0.21111585235758482</v>
      </c>
      <c r="AN30">
        <v>0.18723800652072659</v>
      </c>
      <c r="AO30">
        <v>0.19024223034734919</v>
      </c>
      <c r="AP30">
        <v>0.18948578595317725</v>
      </c>
      <c r="AQ30">
        <v>0.20793606281547952</v>
      </c>
      <c r="AR30" s="2">
        <f t="shared" si="5"/>
        <v>20.793606281547952</v>
      </c>
      <c r="AS30">
        <v>125</v>
      </c>
      <c r="AT30">
        <v>116</v>
      </c>
      <c r="AU30">
        <v>107</v>
      </c>
      <c r="AV30">
        <v>76</v>
      </c>
      <c r="AW30">
        <v>69</v>
      </c>
      <c r="AX30" s="9">
        <v>92</v>
      </c>
      <c r="AY30" s="2">
        <f t="shared" si="6"/>
        <v>0.96747055524397074</v>
      </c>
      <c r="AZ30">
        <v>9349</v>
      </c>
      <c r="BA30">
        <v>8565</v>
      </c>
      <c r="BB30">
        <v>8729</v>
      </c>
      <c r="BC30">
        <v>9875</v>
      </c>
      <c r="BD30">
        <v>7134</v>
      </c>
      <c r="BE30" s="1">
        <v>9512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81</v>
      </c>
      <c r="BM30">
        <v>72</v>
      </c>
      <c r="BN30">
        <v>51</v>
      </c>
      <c r="BO30">
        <v>50</v>
      </c>
      <c r="BP30">
        <v>45</v>
      </c>
      <c r="BQ30" s="9">
        <v>60</v>
      </c>
      <c r="BR30" s="2">
        <f t="shared" si="0"/>
        <v>0.63078216989066438</v>
      </c>
      <c r="BS30">
        <v>0</v>
      </c>
      <c r="BT30">
        <v>0</v>
      </c>
      <c r="BU30">
        <v>0</v>
      </c>
      <c r="BV30">
        <v>0</v>
      </c>
      <c r="BW30">
        <v>0</v>
      </c>
      <c r="BX30" s="1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 s="9">
        <v>0</v>
      </c>
      <c r="CE30" s="2">
        <f t="shared" si="1"/>
        <v>0</v>
      </c>
      <c r="CF30" s="1">
        <v>4095</v>
      </c>
      <c r="CG30" s="2">
        <f t="shared" si="2"/>
        <v>19.5</v>
      </c>
      <c r="CH30">
        <v>1991</v>
      </c>
      <c r="CI30">
        <v>2015</v>
      </c>
      <c r="CJ30">
        <f t="shared" si="7"/>
        <v>9</v>
      </c>
    </row>
    <row r="31" spans="1:88" x14ac:dyDescent="0.45">
      <c r="A31" t="s">
        <v>109</v>
      </c>
      <c r="B31" t="s">
        <v>116</v>
      </c>
      <c r="C31" s="1">
        <v>250517</v>
      </c>
      <c r="D31" t="s">
        <v>88</v>
      </c>
      <c r="E31">
        <v>40.796174000000001</v>
      </c>
      <c r="F31">
        <v>72.374700000000004</v>
      </c>
      <c r="G31">
        <v>110</v>
      </c>
      <c r="H31">
        <v>110</v>
      </c>
      <c r="I31">
        <v>110</v>
      </c>
      <c r="J31">
        <v>110</v>
      </c>
      <c r="K31">
        <v>110</v>
      </c>
      <c r="L31">
        <v>146.66666666666666</v>
      </c>
      <c r="M31">
        <v>4517</v>
      </c>
      <c r="N31">
        <v>2589</v>
      </c>
      <c r="O31">
        <v>3491</v>
      </c>
      <c r="P31">
        <v>4322</v>
      </c>
      <c r="Q31">
        <v>3964</v>
      </c>
      <c r="R31" s="1">
        <v>5285.3333333333339</v>
      </c>
      <c r="S31">
        <v>17016</v>
      </c>
      <c r="T31">
        <v>9097</v>
      </c>
      <c r="U31">
        <v>13856</v>
      </c>
      <c r="V31">
        <v>15838</v>
      </c>
      <c r="W31">
        <v>15512</v>
      </c>
      <c r="X31" s="1">
        <v>38080</v>
      </c>
      <c r="Y31" s="2">
        <f t="shared" si="3"/>
        <v>7.2048435923309784</v>
      </c>
      <c r="Z31" s="4">
        <f t="shared" si="4"/>
        <v>94.844333748443333</v>
      </c>
      <c r="AA31">
        <v>2660</v>
      </c>
      <c r="AB31">
        <v>3245</v>
      </c>
      <c r="AC31">
        <v>3575</v>
      </c>
      <c r="AD31">
        <v>3400</v>
      </c>
      <c r="AE31">
        <v>2690</v>
      </c>
      <c r="AF31" s="1">
        <v>3586.666666666667</v>
      </c>
      <c r="AG31">
        <v>2642</v>
      </c>
      <c r="AH31">
        <v>3214</v>
      </c>
      <c r="AI31">
        <v>3538</v>
      </c>
      <c r="AJ31">
        <v>3392</v>
      </c>
      <c r="AK31">
        <v>2678</v>
      </c>
      <c r="AL31" s="1">
        <v>3570.6666666666665</v>
      </c>
      <c r="AM31">
        <v>0.15518546555639667</v>
      </c>
      <c r="AN31">
        <v>0.14374611076540136</v>
      </c>
      <c r="AO31">
        <v>0.12662521198417184</v>
      </c>
      <c r="AP31">
        <v>0.13620283018867924</v>
      </c>
      <c r="AQ31">
        <v>0.13144137415982077</v>
      </c>
      <c r="AR31" s="2">
        <f t="shared" si="5"/>
        <v>13.144137415982076</v>
      </c>
      <c r="AS31">
        <v>15</v>
      </c>
      <c r="AT31">
        <v>16</v>
      </c>
      <c r="AU31">
        <v>12</v>
      </c>
      <c r="AV31">
        <v>13</v>
      </c>
      <c r="AW31">
        <v>11</v>
      </c>
      <c r="AX31" s="9">
        <v>14.666666666666668</v>
      </c>
      <c r="AY31" s="2">
        <f t="shared" si="6"/>
        <v>0.41075429424943988</v>
      </c>
      <c r="AZ31">
        <v>2638</v>
      </c>
      <c r="BA31">
        <v>3207</v>
      </c>
      <c r="BB31">
        <v>3536</v>
      </c>
      <c r="BC31">
        <v>3388</v>
      </c>
      <c r="BD31">
        <v>2676</v>
      </c>
      <c r="BE31" s="1">
        <v>3568</v>
      </c>
      <c r="BF31">
        <v>36</v>
      </c>
      <c r="BG31">
        <v>45</v>
      </c>
      <c r="BH31">
        <v>43</v>
      </c>
      <c r="BI31">
        <v>47</v>
      </c>
      <c r="BJ31">
        <v>27</v>
      </c>
      <c r="BK31">
        <v>36</v>
      </c>
      <c r="BL31">
        <v>10</v>
      </c>
      <c r="BM31">
        <v>10</v>
      </c>
      <c r="BN31">
        <v>9</v>
      </c>
      <c r="BO31">
        <v>14</v>
      </c>
      <c r="BP31">
        <v>11</v>
      </c>
      <c r="BQ31" s="9">
        <v>14.666666666666668</v>
      </c>
      <c r="BR31" s="2">
        <f t="shared" si="0"/>
        <v>0.41106128550074739</v>
      </c>
      <c r="BS31">
        <v>32</v>
      </c>
      <c r="BT31">
        <v>42</v>
      </c>
      <c r="BU31">
        <v>38</v>
      </c>
      <c r="BV31">
        <v>48</v>
      </c>
      <c r="BW31">
        <v>17</v>
      </c>
      <c r="BX31" s="1">
        <v>22.666666666666664</v>
      </c>
      <c r="BY31">
        <v>0</v>
      </c>
      <c r="BZ31">
        <v>0</v>
      </c>
      <c r="CA31">
        <v>0</v>
      </c>
      <c r="CB31">
        <v>0</v>
      </c>
      <c r="CC31">
        <v>0</v>
      </c>
      <c r="CD31" s="9">
        <v>0</v>
      </c>
      <c r="CE31" s="2">
        <f t="shared" si="1"/>
        <v>0</v>
      </c>
      <c r="CF31" s="1">
        <v>1225</v>
      </c>
      <c r="CG31" s="2">
        <f t="shared" si="2"/>
        <v>11.136363636363637</v>
      </c>
      <c r="CH31">
        <v>1983</v>
      </c>
      <c r="CI31">
        <v>2010</v>
      </c>
      <c r="CJ31" s="12">
        <f t="shared" si="7"/>
        <v>14</v>
      </c>
    </row>
    <row r="32" spans="1:88" x14ac:dyDescent="0.45">
      <c r="A32" t="s">
        <v>109</v>
      </c>
      <c r="B32" t="s">
        <v>117</v>
      </c>
      <c r="C32" s="1">
        <v>89603</v>
      </c>
      <c r="D32" t="s">
        <v>118</v>
      </c>
      <c r="E32">
        <v>40.665227000000002</v>
      </c>
      <c r="F32">
        <v>72.240679</v>
      </c>
      <c r="G32">
        <v>95</v>
      </c>
      <c r="H32">
        <v>95</v>
      </c>
      <c r="I32">
        <v>95</v>
      </c>
      <c r="J32">
        <v>95</v>
      </c>
      <c r="K32">
        <v>95</v>
      </c>
      <c r="L32">
        <v>126.66666666666666</v>
      </c>
      <c r="M32">
        <v>6406</v>
      </c>
      <c r="N32">
        <v>7162</v>
      </c>
      <c r="O32">
        <v>6307</v>
      </c>
      <c r="P32">
        <v>6705</v>
      </c>
      <c r="Q32">
        <v>5391</v>
      </c>
      <c r="R32" s="1">
        <v>7188</v>
      </c>
      <c r="S32">
        <v>34499</v>
      </c>
      <c r="T32">
        <v>34490</v>
      </c>
      <c r="U32">
        <v>30745</v>
      </c>
      <c r="V32">
        <v>37308</v>
      </c>
      <c r="W32">
        <v>25610</v>
      </c>
      <c r="X32" s="1">
        <v>34146.666666666672</v>
      </c>
      <c r="Y32" s="2">
        <f t="shared" si="3"/>
        <v>4.7505101094416631</v>
      </c>
      <c r="Z32" s="2">
        <f t="shared" si="4"/>
        <v>98.476327805815927</v>
      </c>
      <c r="AA32">
        <v>3556</v>
      </c>
      <c r="AB32">
        <v>5088</v>
      </c>
      <c r="AC32">
        <v>4011</v>
      </c>
      <c r="AD32">
        <v>4179</v>
      </c>
      <c r="AE32">
        <v>3333</v>
      </c>
      <c r="AF32" s="1">
        <v>4444</v>
      </c>
      <c r="AG32">
        <v>3556</v>
      </c>
      <c r="AH32">
        <v>5088</v>
      </c>
      <c r="AI32">
        <v>4011</v>
      </c>
      <c r="AJ32">
        <v>4179</v>
      </c>
      <c r="AK32">
        <v>3333</v>
      </c>
      <c r="AL32" s="1">
        <v>4444</v>
      </c>
      <c r="AM32">
        <v>5.3993250843644543E-2</v>
      </c>
      <c r="AN32">
        <v>8.2743710691823902E-2</v>
      </c>
      <c r="AO32">
        <v>9.1997008227374721E-2</v>
      </c>
      <c r="AP32">
        <v>0.12419239052404882</v>
      </c>
      <c r="AQ32">
        <v>0.12361236123612361</v>
      </c>
      <c r="AR32" s="2">
        <f t="shared" si="5"/>
        <v>12.361236123612361</v>
      </c>
      <c r="AS32">
        <v>41</v>
      </c>
      <c r="AT32">
        <v>50</v>
      </c>
      <c r="AU32">
        <v>32</v>
      </c>
      <c r="AV32">
        <v>35</v>
      </c>
      <c r="AW32">
        <v>29</v>
      </c>
      <c r="AX32" s="9">
        <v>38.666666666666671</v>
      </c>
      <c r="AY32" s="2">
        <f t="shared" si="6"/>
        <v>0.87008700870087019</v>
      </c>
      <c r="AZ32">
        <v>3529</v>
      </c>
      <c r="BA32">
        <v>5065</v>
      </c>
      <c r="BB32">
        <v>4011</v>
      </c>
      <c r="BC32">
        <v>4167</v>
      </c>
      <c r="BD32">
        <v>3326</v>
      </c>
      <c r="BE32" s="1">
        <v>4434.6666666666661</v>
      </c>
      <c r="BF32">
        <v>22</v>
      </c>
      <c r="BG32">
        <v>22</v>
      </c>
      <c r="BH32">
        <v>37</v>
      </c>
      <c r="BI32">
        <v>27</v>
      </c>
      <c r="BJ32">
        <v>27</v>
      </c>
      <c r="BK32">
        <v>36</v>
      </c>
      <c r="BL32">
        <v>55</v>
      </c>
      <c r="BM32">
        <v>100</v>
      </c>
      <c r="BN32">
        <v>71</v>
      </c>
      <c r="BO32">
        <v>69</v>
      </c>
      <c r="BP32">
        <v>50</v>
      </c>
      <c r="BQ32" s="9">
        <v>66.666666666666657</v>
      </c>
      <c r="BR32" s="2">
        <f t="shared" si="0"/>
        <v>1.5033072760072159</v>
      </c>
      <c r="BS32">
        <v>19</v>
      </c>
      <c r="BT32">
        <v>21</v>
      </c>
      <c r="BU32">
        <v>22</v>
      </c>
      <c r="BV32">
        <v>18</v>
      </c>
      <c r="BW32">
        <v>10</v>
      </c>
      <c r="BX32" s="1">
        <v>13.333333333333334</v>
      </c>
      <c r="BY32">
        <v>0</v>
      </c>
      <c r="BZ32">
        <v>0</v>
      </c>
      <c r="CA32">
        <v>0</v>
      </c>
      <c r="CB32">
        <v>0</v>
      </c>
      <c r="CC32">
        <v>0</v>
      </c>
      <c r="CD32" s="9">
        <v>0</v>
      </c>
      <c r="CE32" s="2">
        <f t="shared" si="1"/>
        <v>0</v>
      </c>
      <c r="CF32" s="1">
        <v>1250</v>
      </c>
      <c r="CG32" s="2">
        <f t="shared" si="2"/>
        <v>13.157894736842104</v>
      </c>
      <c r="CH32">
        <v>1869</v>
      </c>
      <c r="CI32">
        <v>2017</v>
      </c>
      <c r="CJ32">
        <f t="shared" si="7"/>
        <v>7</v>
      </c>
    </row>
    <row r="33" spans="1:88" x14ac:dyDescent="0.45">
      <c r="A33" t="s">
        <v>109</v>
      </c>
      <c r="B33" t="s">
        <v>119</v>
      </c>
      <c r="C33" s="1">
        <v>89603</v>
      </c>
      <c r="D33" t="s">
        <v>118</v>
      </c>
      <c r="E33">
        <v>40.643965999999999</v>
      </c>
      <c r="F33">
        <v>72.235426000000004</v>
      </c>
      <c r="G33">
        <v>90</v>
      </c>
      <c r="H33">
        <v>90</v>
      </c>
      <c r="I33">
        <v>90</v>
      </c>
      <c r="J33">
        <v>90</v>
      </c>
      <c r="K33">
        <v>90</v>
      </c>
      <c r="L33">
        <v>120</v>
      </c>
      <c r="M33">
        <v>5823</v>
      </c>
      <c r="N33">
        <v>3435</v>
      </c>
      <c r="O33">
        <v>5845</v>
      </c>
      <c r="P33">
        <v>5434</v>
      </c>
      <c r="Q33">
        <v>3913</v>
      </c>
      <c r="R33" s="1">
        <v>5217.333333333333</v>
      </c>
      <c r="S33">
        <v>32058</v>
      </c>
      <c r="T33">
        <v>19315</v>
      </c>
      <c r="U33">
        <v>32907</v>
      </c>
      <c r="V33">
        <v>29602</v>
      </c>
      <c r="W33">
        <v>22239</v>
      </c>
      <c r="X33" s="1">
        <v>29652</v>
      </c>
      <c r="Y33" s="2">
        <f t="shared" si="3"/>
        <v>5.6833631484794278</v>
      </c>
      <c r="Z33" s="2">
        <f t="shared" si="4"/>
        <v>90.264840182648399</v>
      </c>
      <c r="AA33">
        <v>2955</v>
      </c>
      <c r="AB33">
        <v>2162</v>
      </c>
      <c r="AC33">
        <v>3495</v>
      </c>
      <c r="AD33">
        <v>3141</v>
      </c>
      <c r="AE33">
        <v>2103</v>
      </c>
      <c r="AF33" s="1">
        <v>2804</v>
      </c>
      <c r="AG33">
        <v>3149</v>
      </c>
      <c r="AH33">
        <v>2301</v>
      </c>
      <c r="AI33">
        <v>3902</v>
      </c>
      <c r="AJ33">
        <v>3574</v>
      </c>
      <c r="AK33">
        <v>2459</v>
      </c>
      <c r="AL33" s="1">
        <v>3278.666666666667</v>
      </c>
      <c r="AM33">
        <v>6.1606859320419177E-2</v>
      </c>
      <c r="AN33">
        <v>6.0408518035636682E-2</v>
      </c>
      <c r="AO33">
        <v>0.10430548436699129</v>
      </c>
      <c r="AP33">
        <v>0.12115277000559597</v>
      </c>
      <c r="AQ33">
        <v>0.14477429849532331</v>
      </c>
      <c r="AR33" s="2">
        <f t="shared" si="5"/>
        <v>14.477429849532331</v>
      </c>
      <c r="AS33">
        <v>49</v>
      </c>
      <c r="AT33">
        <v>25</v>
      </c>
      <c r="AU33">
        <v>56</v>
      </c>
      <c r="AV33">
        <v>34</v>
      </c>
      <c r="AW33">
        <v>19</v>
      </c>
      <c r="AX33" s="9">
        <v>25.333333333333336</v>
      </c>
      <c r="AY33" s="2">
        <f t="shared" si="6"/>
        <v>0.7726718178121188</v>
      </c>
      <c r="AZ33">
        <v>2912</v>
      </c>
      <c r="BA33">
        <v>2147</v>
      </c>
      <c r="BB33">
        <v>3452</v>
      </c>
      <c r="BC33">
        <v>3120</v>
      </c>
      <c r="BD33">
        <v>2093</v>
      </c>
      <c r="BE33" s="1">
        <v>2790.6666666666665</v>
      </c>
      <c r="BF33">
        <v>65</v>
      </c>
      <c r="BG33">
        <v>29</v>
      </c>
      <c r="BH33">
        <v>90</v>
      </c>
      <c r="BI33">
        <v>73</v>
      </c>
      <c r="BJ33">
        <v>23</v>
      </c>
      <c r="BK33">
        <v>30.666666666666664</v>
      </c>
      <c r="BL33">
        <v>49</v>
      </c>
      <c r="BM33">
        <v>25</v>
      </c>
      <c r="BN33">
        <v>56</v>
      </c>
      <c r="BO33">
        <v>34</v>
      </c>
      <c r="BP33">
        <v>19</v>
      </c>
      <c r="BQ33" s="9">
        <v>25.333333333333336</v>
      </c>
      <c r="BR33" s="2">
        <f t="shared" si="0"/>
        <v>0.90778786430960356</v>
      </c>
      <c r="BS33">
        <v>27</v>
      </c>
      <c r="BT33">
        <v>18</v>
      </c>
      <c r="BU33">
        <v>41</v>
      </c>
      <c r="BV33">
        <v>35</v>
      </c>
      <c r="BW33">
        <v>19</v>
      </c>
      <c r="BX33" s="1">
        <v>25.333333333333336</v>
      </c>
      <c r="BY33">
        <v>1</v>
      </c>
      <c r="BZ33">
        <v>0</v>
      </c>
      <c r="CA33">
        <v>0</v>
      </c>
      <c r="CB33">
        <v>1</v>
      </c>
      <c r="CC33">
        <v>0</v>
      </c>
      <c r="CD33" s="9">
        <v>0</v>
      </c>
      <c r="CE33" s="2">
        <f t="shared" si="1"/>
        <v>0</v>
      </c>
      <c r="CF33" s="1">
        <v>12820</v>
      </c>
      <c r="CG33" s="2">
        <f t="shared" si="2"/>
        <v>142.44444444444446</v>
      </c>
      <c r="CH33">
        <v>1969</v>
      </c>
      <c r="CI33">
        <v>2015</v>
      </c>
      <c r="CJ33">
        <f t="shared" si="7"/>
        <v>9</v>
      </c>
    </row>
    <row r="34" spans="1:88" x14ac:dyDescent="0.45">
      <c r="A34" t="s">
        <v>109</v>
      </c>
      <c r="B34" t="s">
        <v>120</v>
      </c>
      <c r="C34" s="1">
        <v>192085</v>
      </c>
      <c r="D34" t="s">
        <v>88</v>
      </c>
      <c r="E34">
        <v>40.876744000000002</v>
      </c>
      <c r="F34">
        <v>71.979360999999997</v>
      </c>
      <c r="G34">
        <v>60</v>
      </c>
      <c r="H34">
        <v>60</v>
      </c>
      <c r="I34">
        <v>60</v>
      </c>
      <c r="J34">
        <v>60</v>
      </c>
      <c r="K34">
        <v>60</v>
      </c>
      <c r="L34">
        <v>80</v>
      </c>
      <c r="M34">
        <v>5563</v>
      </c>
      <c r="N34">
        <v>5500</v>
      </c>
      <c r="O34">
        <v>5712</v>
      </c>
      <c r="P34">
        <v>5885</v>
      </c>
      <c r="Q34">
        <v>4608</v>
      </c>
      <c r="R34" s="1">
        <v>6144</v>
      </c>
      <c r="S34">
        <v>26510</v>
      </c>
      <c r="T34">
        <v>24567</v>
      </c>
      <c r="U34">
        <v>24443</v>
      </c>
      <c r="V34">
        <v>24673</v>
      </c>
      <c r="W34">
        <v>4577</v>
      </c>
      <c r="X34" s="1">
        <v>25219</v>
      </c>
      <c r="Y34" s="2">
        <f t="shared" si="3"/>
        <v>4.104654947916667</v>
      </c>
      <c r="Z34" s="5">
        <f t="shared" si="4"/>
        <v>115.15525114155251</v>
      </c>
      <c r="AA34">
        <v>2159</v>
      </c>
      <c r="AB34">
        <v>2678</v>
      </c>
      <c r="AC34">
        <v>2432</v>
      </c>
      <c r="AD34">
        <v>2466</v>
      </c>
      <c r="AE34">
        <v>2113</v>
      </c>
      <c r="AF34" s="1">
        <v>2817.333333333333</v>
      </c>
      <c r="AG34">
        <v>2159</v>
      </c>
      <c r="AH34">
        <v>2678</v>
      </c>
      <c r="AI34">
        <v>2432</v>
      </c>
      <c r="AJ34">
        <v>2466</v>
      </c>
      <c r="AK34">
        <v>2113</v>
      </c>
      <c r="AL34" s="1">
        <v>2817.333333333333</v>
      </c>
      <c r="AM34">
        <v>0.15470125057897174</v>
      </c>
      <c r="AN34">
        <v>0.15608663181478716</v>
      </c>
      <c r="AO34">
        <v>0.18996710526315788</v>
      </c>
      <c r="AP34">
        <v>0.18369829683698297</v>
      </c>
      <c r="AQ34">
        <v>0.20302886890676763</v>
      </c>
      <c r="AR34" s="2">
        <f t="shared" si="5"/>
        <v>20.302886890676763</v>
      </c>
      <c r="AS34">
        <v>26</v>
      </c>
      <c r="AT34">
        <v>34</v>
      </c>
      <c r="AU34">
        <v>22</v>
      </c>
      <c r="AV34">
        <v>20</v>
      </c>
      <c r="AW34">
        <v>23</v>
      </c>
      <c r="AX34" s="9">
        <v>30.666666666666664</v>
      </c>
      <c r="AY34" s="4">
        <f t="shared" si="6"/>
        <v>1.0884997633696167</v>
      </c>
      <c r="AZ34">
        <v>2143</v>
      </c>
      <c r="BA34">
        <v>2660</v>
      </c>
      <c r="BB34">
        <v>2426</v>
      </c>
      <c r="BC34">
        <v>2464</v>
      </c>
      <c r="BD34">
        <v>2105</v>
      </c>
      <c r="BE34" s="1">
        <v>2806.6666666666665</v>
      </c>
      <c r="BF34">
        <v>35</v>
      </c>
      <c r="BG34">
        <v>26</v>
      </c>
      <c r="BH34">
        <v>24</v>
      </c>
      <c r="BI34">
        <v>26</v>
      </c>
      <c r="BJ34">
        <v>80</v>
      </c>
      <c r="BK34">
        <v>106.66666666666667</v>
      </c>
      <c r="BL34">
        <v>10</v>
      </c>
      <c r="BM34">
        <v>9</v>
      </c>
      <c r="BN34">
        <v>4</v>
      </c>
      <c r="BO34">
        <v>8</v>
      </c>
      <c r="BP34">
        <v>4</v>
      </c>
      <c r="BQ34" s="9">
        <v>5.333333333333333</v>
      </c>
      <c r="BR34" s="2">
        <f t="shared" si="0"/>
        <v>0.19002375296912113</v>
      </c>
      <c r="BS34">
        <v>33</v>
      </c>
      <c r="BT34">
        <v>19</v>
      </c>
      <c r="BU34">
        <v>39</v>
      </c>
      <c r="BV34">
        <v>22</v>
      </c>
      <c r="BW34">
        <v>28</v>
      </c>
      <c r="BX34" s="1">
        <v>37.333333333333336</v>
      </c>
      <c r="BY34">
        <v>0</v>
      </c>
      <c r="BZ34">
        <v>0</v>
      </c>
      <c r="CA34">
        <v>0</v>
      </c>
      <c r="CB34">
        <v>0</v>
      </c>
      <c r="CC34">
        <v>0</v>
      </c>
      <c r="CD34" s="9">
        <v>0</v>
      </c>
      <c r="CE34" s="2">
        <f t="shared" si="1"/>
        <v>0</v>
      </c>
      <c r="CF34" s="1">
        <v>1322.65</v>
      </c>
      <c r="CG34" s="2">
        <f t="shared" si="2"/>
        <v>22.044166666666669</v>
      </c>
      <c r="CH34">
        <v>1985</v>
      </c>
      <c r="CI34">
        <v>2023</v>
      </c>
      <c r="CJ34">
        <f t="shared" si="7"/>
        <v>1</v>
      </c>
    </row>
    <row r="35" spans="1:88" x14ac:dyDescent="0.45">
      <c r="A35" t="s">
        <v>109</v>
      </c>
      <c r="B35" t="s">
        <v>121</v>
      </c>
      <c r="C35" s="1">
        <v>192085</v>
      </c>
      <c r="D35" t="s">
        <v>88</v>
      </c>
      <c r="E35">
        <v>40.902838000000003</v>
      </c>
      <c r="F35">
        <v>71.851865000000004</v>
      </c>
      <c r="G35">
        <v>50</v>
      </c>
      <c r="H35">
        <v>50</v>
      </c>
      <c r="I35">
        <v>50</v>
      </c>
      <c r="J35">
        <v>50</v>
      </c>
      <c r="K35">
        <v>50</v>
      </c>
      <c r="L35">
        <v>66.666666666666657</v>
      </c>
      <c r="M35">
        <v>3623</v>
      </c>
      <c r="N35">
        <v>4197</v>
      </c>
      <c r="O35">
        <v>4339</v>
      </c>
      <c r="P35">
        <v>3828</v>
      </c>
      <c r="Q35">
        <v>2619</v>
      </c>
      <c r="R35" s="1">
        <v>3492</v>
      </c>
      <c r="S35">
        <v>17128</v>
      </c>
      <c r="T35">
        <v>15653</v>
      </c>
      <c r="U35">
        <v>18070</v>
      </c>
      <c r="V35">
        <v>15105</v>
      </c>
      <c r="W35">
        <v>10660</v>
      </c>
      <c r="X35" s="1">
        <v>14213.333333333332</v>
      </c>
      <c r="Y35" s="2">
        <f t="shared" si="3"/>
        <v>4.0702558228331425</v>
      </c>
      <c r="Z35" s="2">
        <f t="shared" si="4"/>
        <v>77.881278538812779</v>
      </c>
      <c r="AA35">
        <v>1898</v>
      </c>
      <c r="AB35">
        <v>1978</v>
      </c>
      <c r="AC35">
        <v>2322</v>
      </c>
      <c r="AD35">
        <v>2325</v>
      </c>
      <c r="AE35">
        <v>1345</v>
      </c>
      <c r="AF35" s="1">
        <v>1793.3333333333335</v>
      </c>
      <c r="AG35">
        <v>1898</v>
      </c>
      <c r="AH35">
        <v>1978</v>
      </c>
      <c r="AI35">
        <v>2322</v>
      </c>
      <c r="AJ35">
        <v>2325</v>
      </c>
      <c r="AK35">
        <v>1345</v>
      </c>
      <c r="AL35" s="1">
        <v>1793.3333333333335</v>
      </c>
      <c r="AM35">
        <v>6.5331928345626969E-2</v>
      </c>
      <c r="AN35">
        <v>5.7633973710819006E-2</v>
      </c>
      <c r="AO35">
        <v>6.8044788975021531E-2</v>
      </c>
      <c r="AP35">
        <v>0.14279569892473118</v>
      </c>
      <c r="AQ35">
        <v>0.11078066914498141</v>
      </c>
      <c r="AR35" s="2">
        <f t="shared" si="5"/>
        <v>11.078066914498141</v>
      </c>
      <c r="AS35">
        <v>17</v>
      </c>
      <c r="AT35">
        <v>27</v>
      </c>
      <c r="AU35">
        <v>21</v>
      </c>
      <c r="AV35">
        <v>26</v>
      </c>
      <c r="AW35">
        <v>13</v>
      </c>
      <c r="AX35" s="9">
        <v>17.333333333333332</v>
      </c>
      <c r="AY35" s="2">
        <f t="shared" si="6"/>
        <v>0.96654275092936792</v>
      </c>
      <c r="AZ35">
        <v>1881</v>
      </c>
      <c r="BA35">
        <v>1951</v>
      </c>
      <c r="BB35">
        <v>2301</v>
      </c>
      <c r="BC35">
        <v>2299</v>
      </c>
      <c r="BD35">
        <v>1332</v>
      </c>
      <c r="BE35" s="1">
        <v>1776</v>
      </c>
      <c r="BF35">
        <v>54</v>
      </c>
      <c r="BG35">
        <v>26</v>
      </c>
      <c r="BH35">
        <v>51</v>
      </c>
      <c r="BI35">
        <v>42</v>
      </c>
      <c r="BJ35">
        <v>28</v>
      </c>
      <c r="BK35">
        <v>37.333333333333336</v>
      </c>
      <c r="BL35">
        <v>0</v>
      </c>
      <c r="BM35">
        <v>0</v>
      </c>
      <c r="BN35">
        <v>0</v>
      </c>
      <c r="BO35">
        <v>0</v>
      </c>
      <c r="BP35">
        <v>0</v>
      </c>
      <c r="BQ35" s="9">
        <v>0</v>
      </c>
      <c r="BR35" s="2">
        <f t="shared" si="0"/>
        <v>0</v>
      </c>
      <c r="BS35">
        <v>54</v>
      </c>
      <c r="BT35">
        <v>26</v>
      </c>
      <c r="BU35">
        <v>51</v>
      </c>
      <c r="BV35">
        <v>42</v>
      </c>
      <c r="BW35">
        <v>28</v>
      </c>
      <c r="BX35" s="1">
        <v>37.333333333333336</v>
      </c>
      <c r="BY35">
        <v>0</v>
      </c>
      <c r="BZ35">
        <v>0</v>
      </c>
      <c r="CA35">
        <v>0</v>
      </c>
      <c r="CB35">
        <v>0</v>
      </c>
      <c r="CC35">
        <v>0</v>
      </c>
      <c r="CD35" s="9">
        <v>0</v>
      </c>
      <c r="CE35" s="2">
        <f t="shared" si="1"/>
        <v>0</v>
      </c>
      <c r="CF35" s="1">
        <v>1002</v>
      </c>
      <c r="CG35" s="2">
        <f t="shared" si="2"/>
        <v>20.04</v>
      </c>
      <c r="CH35">
        <v>1985</v>
      </c>
      <c r="CI35">
        <v>2023</v>
      </c>
      <c r="CJ35">
        <f t="shared" si="7"/>
        <v>1</v>
      </c>
    </row>
    <row r="36" spans="1:88" x14ac:dyDescent="0.45">
      <c r="A36" t="s">
        <v>109</v>
      </c>
      <c r="B36" t="s">
        <v>122</v>
      </c>
      <c r="C36" s="1">
        <v>250333</v>
      </c>
      <c r="D36" t="s">
        <v>88</v>
      </c>
      <c r="E36">
        <v>40.893971000000001</v>
      </c>
      <c r="F36">
        <v>72.258866999999995</v>
      </c>
      <c r="G36">
        <v>135</v>
      </c>
      <c r="H36">
        <v>135</v>
      </c>
      <c r="I36">
        <v>135</v>
      </c>
      <c r="J36">
        <v>135</v>
      </c>
      <c r="K36">
        <v>135</v>
      </c>
      <c r="L36">
        <v>180</v>
      </c>
      <c r="M36">
        <v>10719</v>
      </c>
      <c r="N36">
        <v>10242</v>
      </c>
      <c r="O36">
        <v>11960</v>
      </c>
      <c r="P36">
        <v>11718</v>
      </c>
      <c r="Q36">
        <v>8898</v>
      </c>
      <c r="R36" s="1">
        <v>11864</v>
      </c>
      <c r="S36">
        <v>44004</v>
      </c>
      <c r="T36">
        <v>35336</v>
      </c>
      <c r="U36">
        <v>42272</v>
      </c>
      <c r="V36">
        <v>40911</v>
      </c>
      <c r="W36">
        <v>30540</v>
      </c>
      <c r="X36" s="1">
        <v>40720</v>
      </c>
      <c r="Y36" s="2">
        <f t="shared" si="3"/>
        <v>3.4322319622387054</v>
      </c>
      <c r="Z36" s="2">
        <f t="shared" si="4"/>
        <v>82.63825469304922</v>
      </c>
      <c r="AA36">
        <v>4511</v>
      </c>
      <c r="AB36">
        <v>5213</v>
      </c>
      <c r="AC36">
        <v>5445</v>
      </c>
      <c r="AD36">
        <v>5181</v>
      </c>
      <c r="AE36">
        <v>3708</v>
      </c>
      <c r="AF36" s="1">
        <v>4944</v>
      </c>
      <c r="AG36">
        <v>4569</v>
      </c>
      <c r="AH36">
        <v>5292</v>
      </c>
      <c r="AI36">
        <v>5514</v>
      </c>
      <c r="AJ36">
        <v>5254</v>
      </c>
      <c r="AK36">
        <v>3748</v>
      </c>
      <c r="AL36" s="1">
        <v>4997.3333333333339</v>
      </c>
      <c r="AM36">
        <v>0.15955351280367697</v>
      </c>
      <c r="AN36">
        <v>0.20181405895691609</v>
      </c>
      <c r="AO36">
        <v>0.23558215451577802</v>
      </c>
      <c r="AP36">
        <v>0.27598020555767033</v>
      </c>
      <c r="AQ36">
        <v>0.23906083244397011</v>
      </c>
      <c r="AR36" s="2">
        <f t="shared" si="5"/>
        <v>23.90608324439701</v>
      </c>
      <c r="AS36">
        <v>58</v>
      </c>
      <c r="AT36">
        <v>79</v>
      </c>
      <c r="AU36">
        <v>69</v>
      </c>
      <c r="AV36">
        <v>73</v>
      </c>
      <c r="AW36">
        <v>40</v>
      </c>
      <c r="AX36" s="9">
        <v>53.333333333333336</v>
      </c>
      <c r="AY36" s="4">
        <f t="shared" si="6"/>
        <v>1.0672358591248665</v>
      </c>
      <c r="AZ36">
        <v>4511</v>
      </c>
      <c r="BA36">
        <v>5213</v>
      </c>
      <c r="BB36">
        <v>5445</v>
      </c>
      <c r="BC36">
        <v>5181</v>
      </c>
      <c r="BD36">
        <v>3708</v>
      </c>
      <c r="BE36" s="1">
        <v>4944</v>
      </c>
      <c r="BF36">
        <v>198</v>
      </c>
      <c r="BG36">
        <v>241</v>
      </c>
      <c r="BH36">
        <v>295</v>
      </c>
      <c r="BI36">
        <v>341</v>
      </c>
      <c r="BJ36">
        <v>214</v>
      </c>
      <c r="BK36">
        <v>285.33333333333337</v>
      </c>
      <c r="BL36">
        <v>42</v>
      </c>
      <c r="BM36">
        <v>79</v>
      </c>
      <c r="BN36">
        <v>69</v>
      </c>
      <c r="BO36">
        <v>73</v>
      </c>
      <c r="BP36">
        <v>29</v>
      </c>
      <c r="BQ36" s="9">
        <v>38.666666666666671</v>
      </c>
      <c r="BR36" s="2">
        <f t="shared" si="0"/>
        <v>0.78209277238403452</v>
      </c>
      <c r="BS36">
        <v>556</v>
      </c>
      <c r="BT36">
        <v>625</v>
      </c>
      <c r="BU36">
        <v>948</v>
      </c>
      <c r="BV36">
        <v>882</v>
      </c>
      <c r="BW36">
        <v>723</v>
      </c>
      <c r="BX36" s="1">
        <v>964</v>
      </c>
      <c r="BY36">
        <v>2</v>
      </c>
      <c r="BZ36">
        <v>1</v>
      </c>
      <c r="CA36">
        <v>1</v>
      </c>
      <c r="CB36">
        <v>2</v>
      </c>
      <c r="CC36">
        <v>1</v>
      </c>
      <c r="CD36" s="9">
        <v>1.3333333333333333</v>
      </c>
      <c r="CE36" s="2">
        <f t="shared" si="1"/>
        <v>26.968716289104638</v>
      </c>
      <c r="CF36" s="1">
        <v>2000</v>
      </c>
      <c r="CG36" s="2">
        <f t="shared" si="2"/>
        <v>14.814814814814815</v>
      </c>
      <c r="CH36">
        <v>1984</v>
      </c>
      <c r="CI36">
        <v>2023</v>
      </c>
      <c r="CJ36">
        <f t="shared" si="7"/>
        <v>1</v>
      </c>
    </row>
    <row r="37" spans="1:88" x14ac:dyDescent="0.45">
      <c r="A37" s="6" t="s">
        <v>109</v>
      </c>
      <c r="B37" s="6" t="s">
        <v>123</v>
      </c>
      <c r="C37" s="7">
        <v>35997</v>
      </c>
      <c r="D37" s="6" t="s">
        <v>124</v>
      </c>
      <c r="E37" s="6">
        <v>40.728555999999998</v>
      </c>
      <c r="F37" s="6">
        <v>72.872355999999996</v>
      </c>
      <c r="G37" s="6">
        <v>60</v>
      </c>
      <c r="H37" s="6">
        <v>60</v>
      </c>
      <c r="I37" s="6">
        <v>60</v>
      </c>
      <c r="J37" s="6">
        <v>60</v>
      </c>
      <c r="K37" s="6">
        <v>60</v>
      </c>
      <c r="L37" s="6">
        <v>80</v>
      </c>
      <c r="M37" s="6">
        <v>1489</v>
      </c>
      <c r="N37" s="6">
        <v>1365</v>
      </c>
      <c r="O37" s="6">
        <v>1592</v>
      </c>
      <c r="P37" s="6">
        <v>1364</v>
      </c>
      <c r="Q37" s="6">
        <v>1135</v>
      </c>
      <c r="R37" s="7">
        <v>1513.3333333333335</v>
      </c>
      <c r="S37" s="6">
        <v>12492</v>
      </c>
      <c r="T37" s="6">
        <v>9120</v>
      </c>
      <c r="U37" s="6">
        <v>11150</v>
      </c>
      <c r="V37" s="6">
        <v>10017</v>
      </c>
      <c r="W37" s="6">
        <v>7821</v>
      </c>
      <c r="X37" s="7">
        <v>10597</v>
      </c>
      <c r="Y37" s="8">
        <f t="shared" si="3"/>
        <v>7.0024229074889863</v>
      </c>
      <c r="Z37" s="5">
        <f t="shared" si="4"/>
        <v>48.388127853881279</v>
      </c>
      <c r="AA37" s="6">
        <v>700</v>
      </c>
      <c r="AB37" s="6">
        <v>656</v>
      </c>
      <c r="AC37" s="6">
        <v>717</v>
      </c>
      <c r="AD37" s="6">
        <v>572</v>
      </c>
      <c r="AE37" s="6">
        <v>545</v>
      </c>
      <c r="AF37" s="7">
        <v>726.66666666666674</v>
      </c>
      <c r="AG37" s="6">
        <v>700</v>
      </c>
      <c r="AH37" s="6">
        <v>656</v>
      </c>
      <c r="AI37" s="6">
        <v>717</v>
      </c>
      <c r="AJ37" s="6">
        <v>572</v>
      </c>
      <c r="AK37" s="6">
        <v>544</v>
      </c>
      <c r="AL37" s="7">
        <v>725.33333333333326</v>
      </c>
      <c r="AM37" s="6">
        <v>0</v>
      </c>
      <c r="AN37" s="6">
        <v>4.5731707317073168E-3</v>
      </c>
      <c r="AO37" s="6">
        <v>1.3947001394700139E-3</v>
      </c>
      <c r="AP37" s="6">
        <v>0</v>
      </c>
      <c r="AQ37" s="6">
        <v>3.6764705882352941E-3</v>
      </c>
      <c r="AR37" s="8">
        <f t="shared" si="5"/>
        <v>0.36764705882352938</v>
      </c>
      <c r="AS37" s="6">
        <v>0</v>
      </c>
      <c r="AT37" s="6">
        <v>0</v>
      </c>
      <c r="AU37" s="6">
        <v>1</v>
      </c>
      <c r="AV37" s="6">
        <v>1</v>
      </c>
      <c r="AW37" s="6">
        <v>3</v>
      </c>
      <c r="AX37" s="10">
        <v>4</v>
      </c>
      <c r="AY37" s="8">
        <f t="shared" si="6"/>
        <v>0.55147058823529416</v>
      </c>
      <c r="AZ37" s="6">
        <v>700</v>
      </c>
      <c r="BA37" s="6">
        <v>656</v>
      </c>
      <c r="BB37" s="6">
        <v>716</v>
      </c>
      <c r="BC37" s="6">
        <v>571</v>
      </c>
      <c r="BD37" s="6">
        <v>542</v>
      </c>
      <c r="BE37" s="7">
        <v>722.66666666666663</v>
      </c>
      <c r="BF37" s="6">
        <v>0</v>
      </c>
      <c r="BG37" s="6">
        <v>0</v>
      </c>
      <c r="BH37" s="6">
        <v>0</v>
      </c>
      <c r="BI37" s="6">
        <v>0</v>
      </c>
      <c r="BJ37" s="6">
        <v>0</v>
      </c>
      <c r="BK37" s="6">
        <v>0</v>
      </c>
      <c r="BL37" s="6">
        <v>0</v>
      </c>
      <c r="BM37" s="6">
        <v>0</v>
      </c>
      <c r="BN37" s="6">
        <v>0</v>
      </c>
      <c r="BO37" s="6">
        <v>0</v>
      </c>
      <c r="BP37" s="6">
        <v>0</v>
      </c>
      <c r="BQ37" s="10">
        <v>0</v>
      </c>
      <c r="BR37" s="8">
        <f t="shared" si="0"/>
        <v>0</v>
      </c>
      <c r="BS37" s="6">
        <v>0</v>
      </c>
      <c r="BT37" s="6">
        <v>0</v>
      </c>
      <c r="BU37" s="6">
        <v>0</v>
      </c>
      <c r="BV37" s="6">
        <v>0</v>
      </c>
      <c r="BW37" s="6">
        <v>0</v>
      </c>
      <c r="BX37" s="7">
        <v>0</v>
      </c>
      <c r="BY37" s="6">
        <v>0</v>
      </c>
      <c r="BZ37" s="6">
        <v>0</v>
      </c>
      <c r="CA37" s="6">
        <v>0</v>
      </c>
      <c r="CB37" s="6">
        <v>0</v>
      </c>
      <c r="CC37" s="6">
        <v>0</v>
      </c>
      <c r="CD37" s="10">
        <v>0</v>
      </c>
      <c r="CE37" s="8">
        <f t="shared" si="1"/>
        <v>0</v>
      </c>
      <c r="CF37" s="7">
        <v>727.12</v>
      </c>
      <c r="CG37" s="8">
        <f t="shared" si="2"/>
        <v>12.118666666666666</v>
      </c>
      <c r="CH37" s="6">
        <v>1974</v>
      </c>
      <c r="CI37" s="6">
        <v>2011</v>
      </c>
      <c r="CJ37" s="13">
        <f t="shared" si="7"/>
        <v>13</v>
      </c>
    </row>
    <row r="38" spans="1:88" x14ac:dyDescent="0.45">
      <c r="A38" s="6" t="s">
        <v>109</v>
      </c>
      <c r="B38" s="6" t="s">
        <v>125</v>
      </c>
      <c r="C38" s="7">
        <v>41049</v>
      </c>
      <c r="D38" s="6" t="s">
        <v>88</v>
      </c>
      <c r="E38" s="6">
        <v>40.799107999999997</v>
      </c>
      <c r="F38" s="6">
        <v>72.994478000000001</v>
      </c>
      <c r="G38" s="6">
        <v>55</v>
      </c>
      <c r="H38" s="6">
        <v>55</v>
      </c>
      <c r="I38" s="6">
        <v>55</v>
      </c>
      <c r="J38" s="6">
        <v>55</v>
      </c>
      <c r="K38" s="6">
        <v>55</v>
      </c>
      <c r="L38" s="6">
        <v>73.333333333333329</v>
      </c>
      <c r="M38" s="6">
        <v>2053</v>
      </c>
      <c r="N38" s="6">
        <v>2049</v>
      </c>
      <c r="O38" s="6">
        <v>2043</v>
      </c>
      <c r="P38" s="6">
        <v>2457</v>
      </c>
      <c r="Q38" s="6">
        <v>1774</v>
      </c>
      <c r="R38" s="7">
        <v>2365.3333333333335</v>
      </c>
      <c r="S38" s="6">
        <v>9215</v>
      </c>
      <c r="T38" s="6">
        <v>9805</v>
      </c>
      <c r="U38" s="6">
        <v>10245</v>
      </c>
      <c r="V38" s="6">
        <v>10712</v>
      </c>
      <c r="W38" s="6">
        <v>9030</v>
      </c>
      <c r="X38" s="7">
        <v>12040</v>
      </c>
      <c r="Y38" s="8">
        <f t="shared" si="3"/>
        <v>5.0901916572717019</v>
      </c>
      <c r="Z38" s="5">
        <f t="shared" si="4"/>
        <v>59.975093399750932</v>
      </c>
      <c r="AA38" s="6">
        <v>1006</v>
      </c>
      <c r="AB38" s="6">
        <v>1035</v>
      </c>
      <c r="AC38" s="6">
        <v>1069</v>
      </c>
      <c r="AD38" s="6">
        <v>1145</v>
      </c>
      <c r="AE38" s="6">
        <v>780</v>
      </c>
      <c r="AF38" s="7">
        <v>1040</v>
      </c>
      <c r="AG38" s="6">
        <v>1006</v>
      </c>
      <c r="AH38" s="6">
        <v>1035</v>
      </c>
      <c r="AI38" s="6">
        <v>1069</v>
      </c>
      <c r="AJ38" s="6">
        <v>1145</v>
      </c>
      <c r="AK38" s="6">
        <v>780</v>
      </c>
      <c r="AL38" s="7">
        <v>1040</v>
      </c>
      <c r="AM38" s="6">
        <v>0.14811133200795229</v>
      </c>
      <c r="AN38" s="6">
        <v>0.15169082125603864</v>
      </c>
      <c r="AO38" s="6">
        <v>0.17025257249766138</v>
      </c>
      <c r="AP38" s="6">
        <v>0.17641921397379912</v>
      </c>
      <c r="AQ38" s="6">
        <v>0.13717948717948719</v>
      </c>
      <c r="AR38" s="8">
        <f t="shared" si="5"/>
        <v>13.717948717948719</v>
      </c>
      <c r="AS38" s="6">
        <v>15</v>
      </c>
      <c r="AT38" s="6">
        <v>10</v>
      </c>
      <c r="AU38" s="6">
        <v>4</v>
      </c>
      <c r="AV38" s="6">
        <v>8</v>
      </c>
      <c r="AW38" s="6">
        <v>4</v>
      </c>
      <c r="AX38" s="10">
        <v>5.333333333333333</v>
      </c>
      <c r="AY38" s="8">
        <f t="shared" si="6"/>
        <v>0.51282051282051277</v>
      </c>
      <c r="AZ38" s="6">
        <v>991</v>
      </c>
      <c r="BA38" s="6">
        <v>1025</v>
      </c>
      <c r="BB38" s="6">
        <v>1064</v>
      </c>
      <c r="BC38" s="6">
        <v>1137</v>
      </c>
      <c r="BD38" s="6">
        <v>776</v>
      </c>
      <c r="BE38" s="7">
        <v>1034.6666666666667</v>
      </c>
      <c r="BF38" s="6">
        <v>4</v>
      </c>
      <c r="BG38" s="6">
        <v>9</v>
      </c>
      <c r="BH38" s="6">
        <v>8</v>
      </c>
      <c r="BI38" s="6">
        <v>11</v>
      </c>
      <c r="BJ38" s="6">
        <v>6</v>
      </c>
      <c r="BK38" s="6">
        <v>8</v>
      </c>
      <c r="BL38" s="6">
        <v>1</v>
      </c>
      <c r="BM38" s="6">
        <v>3</v>
      </c>
      <c r="BN38" s="6">
        <v>0</v>
      </c>
      <c r="BO38" s="6">
        <v>1</v>
      </c>
      <c r="BP38" s="6">
        <v>0</v>
      </c>
      <c r="BQ38" s="10">
        <v>0</v>
      </c>
      <c r="BR38" s="8">
        <f t="shared" si="0"/>
        <v>0</v>
      </c>
      <c r="BS38" s="6">
        <v>15</v>
      </c>
      <c r="BT38" s="6">
        <v>32</v>
      </c>
      <c r="BU38" s="6">
        <v>21</v>
      </c>
      <c r="BV38" s="6">
        <v>26</v>
      </c>
      <c r="BW38" s="6">
        <v>17</v>
      </c>
      <c r="BX38" s="7">
        <v>22.666666666666664</v>
      </c>
      <c r="BY38" s="6">
        <v>0</v>
      </c>
      <c r="BZ38" s="6">
        <v>0</v>
      </c>
      <c r="CA38" s="6">
        <v>0</v>
      </c>
      <c r="CB38" s="6">
        <v>0</v>
      </c>
      <c r="CC38" s="6">
        <v>0</v>
      </c>
      <c r="CD38" s="10">
        <v>0</v>
      </c>
      <c r="CE38" s="8">
        <f t="shared" si="1"/>
        <v>0</v>
      </c>
      <c r="CF38" s="7">
        <v>2482</v>
      </c>
      <c r="CG38" s="8">
        <f t="shared" si="2"/>
        <v>45.127272727272725</v>
      </c>
      <c r="CH38" s="6">
        <v>1976</v>
      </c>
      <c r="CI38" s="6">
        <v>2016</v>
      </c>
      <c r="CJ38" s="6">
        <f t="shared" si="7"/>
        <v>8</v>
      </c>
    </row>
    <row r="39" spans="1:88" x14ac:dyDescent="0.45">
      <c r="A39" t="s">
        <v>109</v>
      </c>
      <c r="B39" t="s">
        <v>126</v>
      </c>
      <c r="C39" s="1">
        <v>117177</v>
      </c>
      <c r="D39" t="s">
        <v>88</v>
      </c>
      <c r="E39">
        <v>40.606580999999998</v>
      </c>
      <c r="F39">
        <v>72.648097000000007</v>
      </c>
      <c r="G39">
        <v>102</v>
      </c>
      <c r="H39">
        <v>102</v>
      </c>
      <c r="I39">
        <v>102</v>
      </c>
      <c r="J39">
        <v>102</v>
      </c>
      <c r="K39">
        <v>105</v>
      </c>
      <c r="L39">
        <v>140</v>
      </c>
      <c r="M39">
        <v>5042</v>
      </c>
      <c r="N39">
        <v>5584</v>
      </c>
      <c r="O39">
        <v>5722</v>
      </c>
      <c r="P39">
        <v>5771</v>
      </c>
      <c r="Q39">
        <v>5387</v>
      </c>
      <c r="R39" s="1">
        <v>7182.6666666666661</v>
      </c>
      <c r="S39">
        <v>21249</v>
      </c>
      <c r="T39">
        <v>19626</v>
      </c>
      <c r="U39">
        <v>22857</v>
      </c>
      <c r="V39">
        <v>24171</v>
      </c>
      <c r="W39">
        <v>18134</v>
      </c>
      <c r="X39" s="1">
        <v>24178.666666666668</v>
      </c>
      <c r="Y39" s="2">
        <f t="shared" si="3"/>
        <v>3.3662520883608691</v>
      </c>
      <c r="Z39" s="2">
        <f t="shared" si="4"/>
        <v>63.088497499456409</v>
      </c>
      <c r="AA39">
        <v>2558</v>
      </c>
      <c r="AB39">
        <v>2653</v>
      </c>
      <c r="AC39">
        <v>2763</v>
      </c>
      <c r="AD39">
        <v>3021</v>
      </c>
      <c r="AE39">
        <v>2370</v>
      </c>
      <c r="AF39" s="1">
        <v>3160</v>
      </c>
      <c r="AG39">
        <v>2544</v>
      </c>
      <c r="AH39">
        <v>2649</v>
      </c>
      <c r="AI39">
        <v>2757</v>
      </c>
      <c r="AJ39">
        <v>3016</v>
      </c>
      <c r="AK39">
        <v>2361</v>
      </c>
      <c r="AL39" s="1">
        <v>3148</v>
      </c>
      <c r="AM39">
        <v>0.18160377358490565</v>
      </c>
      <c r="AN39">
        <v>0.18384295960739902</v>
      </c>
      <c r="AO39">
        <v>0.17918026840768952</v>
      </c>
      <c r="AP39">
        <v>0.16114058355437666</v>
      </c>
      <c r="AQ39">
        <v>0.19398559932232104</v>
      </c>
      <c r="AR39" s="2">
        <f t="shared" si="5"/>
        <v>19.398559932232104</v>
      </c>
      <c r="AS39">
        <v>22</v>
      </c>
      <c r="AT39">
        <v>17</v>
      </c>
      <c r="AU39">
        <v>11</v>
      </c>
      <c r="AV39">
        <v>19</v>
      </c>
      <c r="AW39">
        <v>15</v>
      </c>
      <c r="AX39" s="9">
        <v>20</v>
      </c>
      <c r="AY39" s="2">
        <f t="shared" si="6"/>
        <v>0.63532401524777637</v>
      </c>
      <c r="AZ39">
        <v>2531</v>
      </c>
      <c r="BA39">
        <v>2636</v>
      </c>
      <c r="BB39">
        <v>2759</v>
      </c>
      <c r="BC39">
        <v>3002</v>
      </c>
      <c r="BD39">
        <v>2355</v>
      </c>
      <c r="BE39" s="1">
        <v>3140</v>
      </c>
      <c r="BF39">
        <v>32</v>
      </c>
      <c r="BG39">
        <v>25</v>
      </c>
      <c r="BH39">
        <v>18</v>
      </c>
      <c r="BI39">
        <v>27</v>
      </c>
      <c r="BJ39">
        <v>52</v>
      </c>
      <c r="BK39">
        <v>69.333333333333329</v>
      </c>
      <c r="BL39">
        <v>8</v>
      </c>
      <c r="BM39">
        <v>13</v>
      </c>
      <c r="BN39">
        <v>9</v>
      </c>
      <c r="BO39">
        <v>14</v>
      </c>
      <c r="BP39">
        <v>11</v>
      </c>
      <c r="BQ39" s="9">
        <v>14.666666666666668</v>
      </c>
      <c r="BR39" s="2">
        <f t="shared" si="0"/>
        <v>0.46709129511677289</v>
      </c>
      <c r="BS39">
        <v>24</v>
      </c>
      <c r="BT39">
        <v>22</v>
      </c>
      <c r="BU39">
        <v>24</v>
      </c>
      <c r="BV39">
        <v>23</v>
      </c>
      <c r="BW39">
        <v>15</v>
      </c>
      <c r="BX39" s="1">
        <v>20</v>
      </c>
      <c r="BY39">
        <v>1</v>
      </c>
      <c r="BZ39">
        <v>1</v>
      </c>
      <c r="CA39">
        <v>0</v>
      </c>
      <c r="CB39">
        <v>1</v>
      </c>
      <c r="CC39">
        <v>1</v>
      </c>
      <c r="CD39" s="9">
        <v>1.3333333333333333</v>
      </c>
      <c r="CE39" s="2">
        <f t="shared" si="1"/>
        <v>42.462845010615709</v>
      </c>
      <c r="CF39" s="1">
        <v>1500</v>
      </c>
      <c r="CG39" s="2">
        <f t="shared" si="2"/>
        <v>14.285714285714286</v>
      </c>
      <c r="CH39">
        <v>2021</v>
      </c>
      <c r="CI39">
        <v>0</v>
      </c>
      <c r="CJ39" s="16">
        <v>3</v>
      </c>
    </row>
    <row r="40" spans="1:88" x14ac:dyDescent="0.45">
      <c r="A40" t="s">
        <v>109</v>
      </c>
      <c r="B40" t="s">
        <v>127</v>
      </c>
      <c r="C40" s="1">
        <v>62970</v>
      </c>
      <c r="D40" t="s">
        <v>88</v>
      </c>
      <c r="E40">
        <v>40.748759999999997</v>
      </c>
      <c r="F40">
        <v>71.708529999999996</v>
      </c>
      <c r="G40">
        <v>35</v>
      </c>
      <c r="H40">
        <v>35</v>
      </c>
      <c r="I40">
        <v>35</v>
      </c>
      <c r="J40">
        <v>35</v>
      </c>
      <c r="K40">
        <v>35</v>
      </c>
      <c r="L40">
        <v>46.666666666666664</v>
      </c>
      <c r="M40">
        <v>2756</v>
      </c>
      <c r="N40">
        <v>2556</v>
      </c>
      <c r="O40">
        <v>2874</v>
      </c>
      <c r="P40">
        <v>2647</v>
      </c>
      <c r="Q40">
        <v>2017</v>
      </c>
      <c r="R40" s="1">
        <v>2689.3333333333335</v>
      </c>
      <c r="S40">
        <v>15346</v>
      </c>
      <c r="T40">
        <v>11282</v>
      </c>
      <c r="U40">
        <v>13413</v>
      </c>
      <c r="V40">
        <v>12442</v>
      </c>
      <c r="W40">
        <v>9950</v>
      </c>
      <c r="X40" s="1">
        <v>13266.666666666668</v>
      </c>
      <c r="Y40" s="2">
        <f t="shared" si="3"/>
        <v>4.9330689142290529</v>
      </c>
      <c r="Z40" s="4">
        <f t="shared" si="4"/>
        <v>103.84866275277236</v>
      </c>
      <c r="AA40">
        <v>1023</v>
      </c>
      <c r="AB40">
        <v>1262</v>
      </c>
      <c r="AC40">
        <v>1115</v>
      </c>
      <c r="AD40">
        <v>988</v>
      </c>
      <c r="AE40">
        <v>696</v>
      </c>
      <c r="AF40" s="1">
        <v>928</v>
      </c>
      <c r="AG40">
        <v>1023</v>
      </c>
      <c r="AH40">
        <v>1262</v>
      </c>
      <c r="AI40">
        <v>1115</v>
      </c>
      <c r="AJ40">
        <v>988</v>
      </c>
      <c r="AK40">
        <v>697</v>
      </c>
      <c r="AL40" s="1">
        <v>929.33333333333326</v>
      </c>
      <c r="AM40">
        <v>0.10361681329423265</v>
      </c>
      <c r="AN40">
        <v>0.10142630744849446</v>
      </c>
      <c r="AO40">
        <v>0.10224215246636771</v>
      </c>
      <c r="AP40">
        <v>0.10425101214574899</v>
      </c>
      <c r="AQ40">
        <v>5.8823529411764705E-2</v>
      </c>
      <c r="AR40" s="2">
        <f t="shared" si="5"/>
        <v>5.8823529411764701</v>
      </c>
      <c r="AS40">
        <v>8</v>
      </c>
      <c r="AT40">
        <v>17</v>
      </c>
      <c r="AU40">
        <v>6</v>
      </c>
      <c r="AV40">
        <v>5</v>
      </c>
      <c r="AW40">
        <v>2</v>
      </c>
      <c r="AX40" s="9">
        <v>2.6666666666666665</v>
      </c>
      <c r="AY40" s="2">
        <f t="shared" si="6"/>
        <v>0.28694404591104739</v>
      </c>
      <c r="AZ40">
        <v>1018</v>
      </c>
      <c r="BA40">
        <v>1253</v>
      </c>
      <c r="BB40">
        <v>1112</v>
      </c>
      <c r="BC40">
        <v>988</v>
      </c>
      <c r="BD40">
        <v>699</v>
      </c>
      <c r="BE40" s="1">
        <v>932</v>
      </c>
      <c r="BF40">
        <v>8</v>
      </c>
      <c r="BG40">
        <v>10</v>
      </c>
      <c r="BH40">
        <v>8</v>
      </c>
      <c r="BI40">
        <v>6</v>
      </c>
      <c r="BJ40">
        <v>6</v>
      </c>
      <c r="BK40">
        <v>8</v>
      </c>
      <c r="BL40">
        <v>0</v>
      </c>
      <c r="BM40">
        <v>0</v>
      </c>
      <c r="BN40">
        <v>0</v>
      </c>
      <c r="BO40">
        <v>0</v>
      </c>
      <c r="BP40">
        <v>0</v>
      </c>
      <c r="BQ40" s="9">
        <v>0</v>
      </c>
      <c r="BR40" s="2">
        <f t="shared" si="0"/>
        <v>0</v>
      </c>
      <c r="BS40">
        <v>150</v>
      </c>
      <c r="BT40">
        <v>30</v>
      </c>
      <c r="BU40">
        <v>186</v>
      </c>
      <c r="BV40">
        <v>190</v>
      </c>
      <c r="BW40">
        <v>169</v>
      </c>
      <c r="BX40" s="1">
        <v>225.33333333333334</v>
      </c>
      <c r="BY40">
        <v>1</v>
      </c>
      <c r="BZ40">
        <v>0</v>
      </c>
      <c r="CA40">
        <v>1</v>
      </c>
      <c r="CB40">
        <v>0</v>
      </c>
      <c r="CC40">
        <v>1</v>
      </c>
      <c r="CD40" s="9">
        <v>1.3333333333333333</v>
      </c>
      <c r="CE40" s="2">
        <f t="shared" si="1"/>
        <v>143.06151645207439</v>
      </c>
      <c r="CF40" s="1">
        <v>292</v>
      </c>
      <c r="CG40" s="2">
        <f t="shared" si="2"/>
        <v>8.3428571428571434</v>
      </c>
      <c r="CH40">
        <v>1979</v>
      </c>
      <c r="CI40">
        <v>0</v>
      </c>
      <c r="CJ40">
        <v>9</v>
      </c>
    </row>
    <row r="41" spans="1:88" x14ac:dyDescent="0.45">
      <c r="C41" s="1"/>
      <c r="Z41" s="2"/>
      <c r="AL41" s="1"/>
      <c r="AR41" s="2"/>
    </row>
    <row r="42" spans="1:88" x14ac:dyDescent="0.45">
      <c r="A42" t="s">
        <v>137</v>
      </c>
      <c r="B42" t="s">
        <v>137</v>
      </c>
      <c r="C42" s="1">
        <f>SUM(C4:C40)</f>
        <v>15334154</v>
      </c>
      <c r="D42" t="s">
        <v>137</v>
      </c>
      <c r="K42" s="1">
        <f>SUM(K4:K40)</f>
        <v>4506</v>
      </c>
      <c r="R42" s="1">
        <f>SUM(R3:R41)</f>
        <v>369005.33333333326</v>
      </c>
      <c r="X42" s="1">
        <f>SUM(X3:X40)</f>
        <v>1687083.5600000003</v>
      </c>
      <c r="Y42" s="2">
        <f t="shared" si="3"/>
        <v>4.5719760870664938</v>
      </c>
      <c r="Z42" s="4">
        <f t="shared" si="4"/>
        <v>102.57760185810095</v>
      </c>
      <c r="AL42" s="1">
        <f>SUM(AL3:AL40)</f>
        <v>197753.33333333337</v>
      </c>
      <c r="AR42" s="14">
        <v>18.68</v>
      </c>
      <c r="CG42" s="15">
        <f>SUM(CG3:CG40)/34</f>
        <v>45.584734024214065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3-R-Overview</vt:lpstr>
      <vt:lpstr>Sheet 1</vt:lpstr>
      <vt:lpstr>Sheet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Arben Perashi</dc:creator>
  <cp:lastModifiedBy>Michael NIECHZIAL</cp:lastModifiedBy>
  <dcterms:created xsi:type="dcterms:W3CDTF">2024-01-19T00:13:48Z</dcterms:created>
  <dcterms:modified xsi:type="dcterms:W3CDTF">2024-02-11T06:39:52Z</dcterms:modified>
</cp:coreProperties>
</file>