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arma\Downloads\"/>
    </mc:Choice>
  </mc:AlternateContent>
  <bookViews>
    <workbookView xWindow="0" yWindow="0" windowWidth="19200" windowHeight="7460" firstSheet="3" activeTab="3"/>
  </bookViews>
  <sheets>
    <sheet name="Control" sheetId="1" r:id="rId1"/>
    <sheet name="Experiment" sheetId="2" r:id="rId2"/>
    <sheet name="Sanity Checks" sheetId="3" r:id="rId3"/>
    <sheet name="Evaluation Metric Analysis" sheetId="4" r:id="rId4"/>
    <sheet name="Sign Tests - Gross Conversion R" sheetId="5" r:id="rId5"/>
    <sheet name="Sign Tests - Net Conversion Rat" sheetId="6" r:id="rId6"/>
  </sheets>
  <calcPr calcId="171027"/>
  <fileRecoveryPr repairLoad="1"/>
</workbook>
</file>

<file path=xl/calcChain.xml><?xml version="1.0" encoding="utf-8"?>
<calcChain xmlns="http://schemas.openxmlformats.org/spreadsheetml/2006/main">
  <c r="B24" i="6" l="1"/>
  <c r="A24" i="6"/>
  <c r="C23" i="6"/>
  <c r="B23" i="6"/>
  <c r="A23" i="6"/>
  <c r="B22" i="6"/>
  <c r="C22" i="6" s="1"/>
  <c r="A22" i="6"/>
  <c r="B21" i="6"/>
  <c r="A21" i="6"/>
  <c r="B20" i="6"/>
  <c r="C20" i="6" s="1"/>
  <c r="A20" i="6"/>
  <c r="C19" i="6"/>
  <c r="B19" i="6"/>
  <c r="A19" i="6"/>
  <c r="B18" i="6"/>
  <c r="C18" i="6" s="1"/>
  <c r="A18" i="6"/>
  <c r="B17" i="6"/>
  <c r="C17" i="6" s="1"/>
  <c r="A17" i="6"/>
  <c r="B16" i="6"/>
  <c r="A16" i="6"/>
  <c r="C15" i="6"/>
  <c r="B15" i="6"/>
  <c r="A15" i="6"/>
  <c r="B14" i="6"/>
  <c r="C14" i="6" s="1"/>
  <c r="A14" i="6"/>
  <c r="B13" i="6"/>
  <c r="A13" i="6"/>
  <c r="B12" i="6"/>
  <c r="C12" i="6" s="1"/>
  <c r="A12" i="6"/>
  <c r="C11" i="6"/>
  <c r="B11" i="6"/>
  <c r="A11" i="6"/>
  <c r="B10" i="6"/>
  <c r="C10" i="6" s="1"/>
  <c r="A10" i="6"/>
  <c r="B9" i="6"/>
  <c r="C9" i="6" s="1"/>
  <c r="A9" i="6"/>
  <c r="B8" i="6"/>
  <c r="A8" i="6"/>
  <c r="C7" i="6"/>
  <c r="B7" i="6"/>
  <c r="A7" i="6"/>
  <c r="B6" i="6"/>
  <c r="C6" i="6" s="1"/>
  <c r="A6" i="6"/>
  <c r="B5" i="6"/>
  <c r="A5" i="6"/>
  <c r="B4" i="6"/>
  <c r="C4" i="6" s="1"/>
  <c r="A4" i="6"/>
  <c r="C3" i="6"/>
  <c r="B3" i="6"/>
  <c r="A3" i="6"/>
  <c r="B2" i="6"/>
  <c r="B25" i="6" s="1"/>
  <c r="A2" i="6"/>
  <c r="B24" i="5"/>
  <c r="A24" i="5"/>
  <c r="B23" i="5"/>
  <c r="C23" i="5" s="1"/>
  <c r="A23" i="5"/>
  <c r="C22" i="5"/>
  <c r="B22" i="5"/>
  <c r="A22" i="5"/>
  <c r="B21" i="5"/>
  <c r="C21" i="5" s="1"/>
  <c r="A21" i="5"/>
  <c r="B20" i="5"/>
  <c r="C20" i="5" s="1"/>
  <c r="A20" i="5"/>
  <c r="B19" i="5"/>
  <c r="A19" i="5"/>
  <c r="C18" i="5"/>
  <c r="B18" i="5"/>
  <c r="A18" i="5"/>
  <c r="B17" i="5"/>
  <c r="C17" i="5" s="1"/>
  <c r="A17" i="5"/>
  <c r="B16" i="5"/>
  <c r="A16" i="5"/>
  <c r="B15" i="5"/>
  <c r="C15" i="5" s="1"/>
  <c r="A15" i="5"/>
  <c r="C14" i="5"/>
  <c r="B14" i="5"/>
  <c r="A14" i="5"/>
  <c r="B13" i="5"/>
  <c r="C13" i="5" s="1"/>
  <c r="A13" i="5"/>
  <c r="B12" i="5"/>
  <c r="C12" i="5" s="1"/>
  <c r="A12" i="5"/>
  <c r="B11" i="5"/>
  <c r="A11" i="5"/>
  <c r="C10" i="5"/>
  <c r="B10" i="5"/>
  <c r="A10" i="5"/>
  <c r="B9" i="5"/>
  <c r="C9" i="5" s="1"/>
  <c r="A9" i="5"/>
  <c r="B8" i="5"/>
  <c r="A8" i="5"/>
  <c r="B7" i="5"/>
  <c r="C7" i="5" s="1"/>
  <c r="A7" i="5"/>
  <c r="C6" i="5"/>
  <c r="B6" i="5"/>
  <c r="A6" i="5"/>
  <c r="B5" i="5"/>
  <c r="C5" i="5" s="1"/>
  <c r="A5" i="5"/>
  <c r="B4" i="5"/>
  <c r="C4" i="5" s="1"/>
  <c r="A4" i="5"/>
  <c r="B3" i="5"/>
  <c r="A3" i="5"/>
  <c r="C2" i="5"/>
  <c r="B2" i="5"/>
  <c r="A2" i="5"/>
  <c r="C21" i="3"/>
  <c r="D9" i="3"/>
  <c r="C9" i="3"/>
  <c r="C5" i="3"/>
  <c r="D3" i="3"/>
  <c r="C3" i="3"/>
  <c r="C40" i="2"/>
  <c r="D5" i="4" s="1"/>
  <c r="E5" i="4" s="1"/>
  <c r="E39" i="2"/>
  <c r="D9" i="4" s="1"/>
  <c r="D39" i="2"/>
  <c r="D7" i="4" s="1"/>
  <c r="C39" i="2"/>
  <c r="D5" i="3" s="1"/>
  <c r="B39" i="2"/>
  <c r="D3" i="4" s="1"/>
  <c r="E3" i="4" s="1"/>
  <c r="C40" i="1"/>
  <c r="C5" i="4" s="1"/>
  <c r="F5" i="4" s="1"/>
  <c r="G5" i="4" s="1"/>
  <c r="E39" i="1"/>
  <c r="C9" i="4" s="1"/>
  <c r="D39" i="1"/>
  <c r="C7" i="4" s="1"/>
  <c r="C39" i="1"/>
  <c r="B39" i="1"/>
  <c r="C3" i="4" s="1"/>
  <c r="F3" i="4" s="1"/>
  <c r="G3" i="4" s="1"/>
  <c r="H3" i="4" l="1"/>
  <c r="I3" i="4"/>
  <c r="J3" i="4" s="1"/>
  <c r="H5" i="4"/>
  <c r="J5" i="4" s="1"/>
  <c r="I5" i="4"/>
  <c r="E19" i="3"/>
  <c r="E16" i="3"/>
  <c r="B12" i="4"/>
  <c r="F12" i="4" s="1"/>
  <c r="G12" i="4" s="1"/>
  <c r="F3" i="3"/>
  <c r="G3" i="3" s="1"/>
  <c r="E3" i="3"/>
  <c r="B18" i="3"/>
  <c r="F5" i="3"/>
  <c r="G5" i="3" s="1"/>
  <c r="E5" i="3"/>
  <c r="C7" i="3"/>
  <c r="F9" i="3"/>
  <c r="G9" i="3" s="1"/>
  <c r="E9" i="3"/>
  <c r="B13" i="3"/>
  <c r="F13" i="3" s="1"/>
  <c r="G13" i="3" s="1"/>
  <c r="B16" i="3"/>
  <c r="F16" i="3" s="1"/>
  <c r="G16" i="3" s="1"/>
  <c r="E18" i="3"/>
  <c r="B13" i="4"/>
  <c r="F13" i="4" s="1"/>
  <c r="G13" i="4" s="1"/>
  <c r="E12" i="4"/>
  <c r="D7" i="3"/>
  <c r="E13" i="3"/>
  <c r="E21" i="3"/>
  <c r="E7" i="4"/>
  <c r="E9" i="4"/>
  <c r="C3" i="5"/>
  <c r="C25" i="5" s="1"/>
  <c r="D25" i="5" s="1"/>
  <c r="F25" i="5" s="1"/>
  <c r="C8" i="5"/>
  <c r="C11" i="5"/>
  <c r="C16" i="5"/>
  <c r="C19" i="5"/>
  <c r="C24" i="5"/>
  <c r="C5" i="6"/>
  <c r="C8" i="6"/>
  <c r="C13" i="6"/>
  <c r="C16" i="6"/>
  <c r="C21" i="6"/>
  <c r="C24" i="6"/>
  <c r="E13" i="4"/>
  <c r="F21" i="3"/>
  <c r="G21" i="3" s="1"/>
  <c r="F7" i="4"/>
  <c r="G7" i="4" s="1"/>
  <c r="F9" i="4"/>
  <c r="G9" i="4" s="1"/>
  <c r="B25" i="5"/>
  <c r="C2" i="6"/>
  <c r="C25" i="6" s="1"/>
  <c r="D25" i="6" s="1"/>
  <c r="F25" i="6" s="1"/>
  <c r="H9" i="4" l="1"/>
  <c r="I9" i="4"/>
  <c r="J9" i="4"/>
  <c r="F7" i="3"/>
  <c r="G7" i="3" s="1"/>
  <c r="E7" i="3"/>
  <c r="E12" i="3"/>
  <c r="B12" i="3"/>
  <c r="F12" i="3" s="1"/>
  <c r="G12" i="3" s="1"/>
  <c r="J3" i="3"/>
  <c r="H16" i="3"/>
  <c r="I16" i="3"/>
  <c r="H7" i="4"/>
  <c r="J7" i="4" s="1"/>
  <c r="I7" i="4"/>
  <c r="I12" i="4"/>
  <c r="H12" i="4"/>
  <c r="I3" i="3"/>
  <c r="H3" i="3"/>
  <c r="J21" i="3"/>
  <c r="H21" i="3"/>
  <c r="I21" i="3"/>
  <c r="J9" i="3"/>
  <c r="I5" i="3"/>
  <c r="J5" i="3" s="1"/>
  <c r="H5" i="3"/>
  <c r="I13" i="4"/>
  <c r="H13" i="4"/>
  <c r="H13" i="3"/>
  <c r="I13" i="3"/>
  <c r="F18" i="3"/>
  <c r="G18" i="3" s="1"/>
  <c r="H18" i="3" s="1"/>
  <c r="I9" i="3"/>
  <c r="H9" i="3"/>
  <c r="I18" i="3" l="1"/>
  <c r="J18" i="3" s="1"/>
  <c r="K13" i="4"/>
  <c r="J13" i="4"/>
  <c r="K12" i="4"/>
  <c r="J12" i="4"/>
  <c r="H12" i="3"/>
  <c r="I12" i="3"/>
  <c r="K13" i="3"/>
  <c r="J13" i="3"/>
  <c r="I7" i="3"/>
  <c r="H7" i="3"/>
  <c r="J7" i="3" s="1"/>
  <c r="J16" i="3"/>
  <c r="K12" i="3" l="1"/>
  <c r="J12" i="3"/>
</calcChain>
</file>

<file path=xl/sharedStrings.xml><?xml version="1.0" encoding="utf-8"?>
<sst xmlns="http://schemas.openxmlformats.org/spreadsheetml/2006/main" count="148" uniqueCount="74">
  <si>
    <t>Date</t>
  </si>
  <si>
    <t>p (Split into 2)</t>
  </si>
  <si>
    <t>Pageviews</t>
  </si>
  <si>
    <t>Clicks</t>
  </si>
  <si>
    <t>Enrollments</t>
  </si>
  <si>
    <t>Payments</t>
  </si>
  <si>
    <t>Sat, Oct 11</t>
  </si>
  <si>
    <t>p (split evenly)</t>
  </si>
  <si>
    <t>control</t>
  </si>
  <si>
    <t>experiment</t>
  </si>
  <si>
    <t>p (control)</t>
  </si>
  <si>
    <t>STDERR</t>
  </si>
  <si>
    <t>m=1.96*STDERR</t>
  </si>
  <si>
    <t>Interval.Min</t>
  </si>
  <si>
    <t>Interval.Max</t>
  </si>
  <si>
    <t>Is p(control) in Interval?</t>
  </si>
  <si>
    <t>Number of Pageviews (unique cookies)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</si>
  <si>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</si>
  <si>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</si>
  <si>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</si>
  <si>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</si>
  <si>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</si>
  <si>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</si>
  <si>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</si>
  <si>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</si>
  <si>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</si>
  <si>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</si>
  <si>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</si>
  <si>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</si>
  <si>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</si>
  <si>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</si>
  <si>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</si>
  <si>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</si>
  <si>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</si>
  <si>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</si>
  <si>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</si>
  <si>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</si>
  <si>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</si>
  <si>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</si>
  <si>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</si>
  <si>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</si>
  <si>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</si>
  <si>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</si>
  <si>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</si>
  <si>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</si>
  <si>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</si>
  <si>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</si>
  <si>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</si>
  <si>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</si>
  <si>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</si>
  <si>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</si>
  <si>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</si>
  <si>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</si>
  <si>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Number of Clicks</t>
  </si>
  <si>
    <t>Number of Enrollment (user-ids)</t>
  </si>
  <si>
    <t>Control</t>
  </si>
  <si>
    <t>Experiment</t>
  </si>
  <si>
    <t>Number of Paid (user-ids)</t>
  </si>
  <si>
    <t>Number of Clicks (do not count last 14 days)</t>
  </si>
  <si>
    <t>p_pool</t>
  </si>
  <si>
    <t>dMin</t>
  </si>
  <si>
    <t>d = p_exp - p_cnt</t>
  </si>
  <si>
    <t>se_pool</t>
  </si>
  <si>
    <t>Statistically Significant</t>
  </si>
  <si>
    <t>Practically Significant</t>
  </si>
  <si>
    <t>Gross Conversion</t>
  </si>
  <si>
    <t>Click-through-prob</t>
  </si>
  <si>
    <t>Net Conversion</t>
  </si>
  <si>
    <t>p_cnt</t>
  </si>
  <si>
    <t>p_exp</t>
  </si>
  <si>
    <t>STDERR_emp</t>
  </si>
  <si>
    <t>p</t>
  </si>
  <si>
    <t>Alpha</t>
  </si>
  <si>
    <t>Sign Test Agrees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</si>
</sst>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0"/>
    <numFmt numFmtId="167" formatCode="0.0000000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/>
    <xf numFmtId="164" fontId="2" fillId="0" borderId="0" xfId="0" applyNumberFormat="1" applyFont="1" applyAlignme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6" activePane="bottomLeft" state="frozen"/>
      <selection pane="bottomLeft" activeCell="E39" sqref="E39"/>
    </sheetView>
  </sheetViews>
  <sheetFormatPr defaultColWidth="14.453125" defaultRowHeight="15.75" customHeight="1" x14ac:dyDescent="0.25"/>
  <sheetData>
    <row r="1" spans="1:5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15.75" customHeight="1" x14ac:dyDescent="0.25">
      <c r="A2" s="1" t="s">
        <v>6</v>
      </c>
      <c r="B2" s="4">
        <v>7723</v>
      </c>
      <c r="C2" s="4">
        <v>687</v>
      </c>
      <c r="D2" s="4">
        <v>134</v>
      </c>
      <c r="E2" s="4">
        <v>70</v>
      </c>
    </row>
    <row r="3" spans="1:5" ht="15.75" customHeight="1" x14ac:dyDescent="0.25">
      <c r="A3" s="1" t="s">
        <v>17</v>
      </c>
      <c r="B3" s="4">
        <v>9102</v>
      </c>
      <c r="C3" s="4">
        <v>779</v>
      </c>
      <c r="D3" s="4">
        <v>147</v>
      </c>
      <c r="E3" s="4">
        <v>70</v>
      </c>
    </row>
    <row r="4" spans="1:5" ht="15.75" customHeight="1" x14ac:dyDescent="0.25">
      <c r="A4" s="1" t="s">
        <v>18</v>
      </c>
      <c r="B4" s="4">
        <v>10511</v>
      </c>
      <c r="C4" s="4">
        <v>909</v>
      </c>
      <c r="D4" s="4">
        <v>167</v>
      </c>
      <c r="E4" s="4">
        <v>95</v>
      </c>
    </row>
    <row r="5" spans="1:5" ht="15.75" customHeight="1" x14ac:dyDescent="0.25">
      <c r="A5" s="1" t="s">
        <v>19</v>
      </c>
      <c r="B5" s="4">
        <v>9871</v>
      </c>
      <c r="C5" s="4">
        <v>836</v>
      </c>
      <c r="D5" s="4">
        <v>156</v>
      </c>
      <c r="E5" s="4">
        <v>105</v>
      </c>
    </row>
    <row r="6" spans="1:5" ht="15.75" customHeight="1" x14ac:dyDescent="0.25">
      <c r="A6" s="1" t="s">
        <v>20</v>
      </c>
      <c r="B6" s="4">
        <v>10014</v>
      </c>
      <c r="C6" s="4">
        <v>837</v>
      </c>
      <c r="D6" s="4">
        <v>163</v>
      </c>
      <c r="E6" s="4">
        <v>64</v>
      </c>
    </row>
    <row r="7" spans="1:5" ht="15.75" customHeight="1" x14ac:dyDescent="0.25">
      <c r="A7" s="1" t="s">
        <v>21</v>
      </c>
      <c r="B7" s="4">
        <v>9670</v>
      </c>
      <c r="C7" s="4">
        <v>823</v>
      </c>
      <c r="D7" s="4">
        <v>138</v>
      </c>
      <c r="E7" s="4">
        <v>82</v>
      </c>
    </row>
    <row r="8" spans="1:5" ht="15.75" customHeight="1" x14ac:dyDescent="0.25">
      <c r="A8" s="1" t="s">
        <v>22</v>
      </c>
      <c r="B8" s="4">
        <v>9008</v>
      </c>
      <c r="C8" s="4">
        <v>748</v>
      </c>
      <c r="D8" s="4">
        <v>146</v>
      </c>
      <c r="E8" s="4">
        <v>76</v>
      </c>
    </row>
    <row r="9" spans="1:5" ht="15.75" customHeight="1" x14ac:dyDescent="0.25">
      <c r="A9" s="1" t="s">
        <v>23</v>
      </c>
      <c r="B9" s="4">
        <v>7434</v>
      </c>
      <c r="C9" s="4">
        <v>632</v>
      </c>
      <c r="D9" s="4">
        <v>110</v>
      </c>
      <c r="E9" s="4">
        <v>70</v>
      </c>
    </row>
    <row r="10" spans="1:5" ht="15.75" customHeight="1" x14ac:dyDescent="0.25">
      <c r="A10" s="1" t="s">
        <v>24</v>
      </c>
      <c r="B10" s="4">
        <v>8459</v>
      </c>
      <c r="C10" s="4">
        <v>691</v>
      </c>
      <c r="D10" s="4">
        <v>131</v>
      </c>
      <c r="E10" s="4">
        <v>60</v>
      </c>
    </row>
    <row r="11" spans="1:5" ht="15.75" customHeight="1" x14ac:dyDescent="0.25">
      <c r="A11" s="1" t="s">
        <v>25</v>
      </c>
      <c r="B11" s="4">
        <v>10667</v>
      </c>
      <c r="C11" s="4">
        <v>861</v>
      </c>
      <c r="D11" s="4">
        <v>165</v>
      </c>
      <c r="E11" s="4">
        <v>97</v>
      </c>
    </row>
    <row r="12" spans="1:5" ht="15.75" customHeight="1" x14ac:dyDescent="0.25">
      <c r="A12" s="1" t="s">
        <v>26</v>
      </c>
      <c r="B12" s="4">
        <v>10660</v>
      </c>
      <c r="C12" s="4">
        <v>867</v>
      </c>
      <c r="D12" s="4">
        <v>196</v>
      </c>
      <c r="E12" s="4">
        <v>105</v>
      </c>
    </row>
    <row r="13" spans="1:5" ht="15.75" customHeight="1" x14ac:dyDescent="0.25">
      <c r="A13" s="1" t="s">
        <v>27</v>
      </c>
      <c r="B13" s="4">
        <v>9947</v>
      </c>
      <c r="C13" s="4">
        <v>838</v>
      </c>
      <c r="D13" s="4">
        <v>162</v>
      </c>
      <c r="E13" s="4">
        <v>92</v>
      </c>
    </row>
    <row r="14" spans="1:5" ht="15.75" customHeight="1" x14ac:dyDescent="0.25">
      <c r="A14" s="1" t="s">
        <v>28</v>
      </c>
      <c r="B14" s="4">
        <v>8324</v>
      </c>
      <c r="C14" s="4">
        <v>665</v>
      </c>
      <c r="D14" s="4">
        <v>127</v>
      </c>
      <c r="E14" s="4">
        <v>56</v>
      </c>
    </row>
    <row r="15" spans="1:5" ht="15.75" customHeight="1" x14ac:dyDescent="0.25">
      <c r="A15" s="1" t="s">
        <v>29</v>
      </c>
      <c r="B15" s="4">
        <v>9434</v>
      </c>
      <c r="C15" s="4">
        <v>673</v>
      </c>
      <c r="D15" s="4">
        <v>220</v>
      </c>
      <c r="E15" s="4">
        <v>122</v>
      </c>
    </row>
    <row r="16" spans="1:5" ht="15.75" customHeight="1" x14ac:dyDescent="0.25">
      <c r="A16" s="1" t="s">
        <v>30</v>
      </c>
      <c r="B16" s="4">
        <v>8687</v>
      </c>
      <c r="C16" s="4">
        <v>691</v>
      </c>
      <c r="D16" s="4">
        <v>176</v>
      </c>
      <c r="E16" s="4">
        <v>128</v>
      </c>
    </row>
    <row r="17" spans="1:5" ht="15.75" customHeight="1" x14ac:dyDescent="0.25">
      <c r="A17" s="1" t="s">
        <v>31</v>
      </c>
      <c r="B17" s="4">
        <v>8896</v>
      </c>
      <c r="C17" s="4">
        <v>708</v>
      </c>
      <c r="D17" s="4">
        <v>161</v>
      </c>
      <c r="E17" s="4">
        <v>104</v>
      </c>
    </row>
    <row r="18" spans="1:5" ht="15.75" customHeight="1" x14ac:dyDescent="0.25">
      <c r="A18" s="1" t="s">
        <v>32</v>
      </c>
      <c r="B18" s="4">
        <v>9535</v>
      </c>
      <c r="C18" s="4">
        <v>759</v>
      </c>
      <c r="D18" s="4">
        <v>233</v>
      </c>
      <c r="E18" s="4">
        <v>124</v>
      </c>
    </row>
    <row r="19" spans="1:5" ht="15.75" customHeight="1" x14ac:dyDescent="0.25">
      <c r="A19" s="1" t="s">
        <v>33</v>
      </c>
      <c r="B19" s="4">
        <v>9363</v>
      </c>
      <c r="C19" s="4">
        <v>736</v>
      </c>
      <c r="D19" s="4">
        <v>154</v>
      </c>
      <c r="E19" s="4">
        <v>91</v>
      </c>
    </row>
    <row r="20" spans="1:5" ht="15.75" customHeight="1" x14ac:dyDescent="0.25">
      <c r="A20" s="1" t="s">
        <v>34</v>
      </c>
      <c r="B20" s="4">
        <v>9327</v>
      </c>
      <c r="C20" s="4">
        <v>739</v>
      </c>
      <c r="D20" s="4">
        <v>196</v>
      </c>
      <c r="E20" s="4">
        <v>86</v>
      </c>
    </row>
    <row r="21" spans="1:5" ht="15.75" customHeight="1" x14ac:dyDescent="0.25">
      <c r="A21" s="1" t="s">
        <v>35</v>
      </c>
      <c r="B21" s="4">
        <v>9345</v>
      </c>
      <c r="C21" s="4">
        <v>734</v>
      </c>
      <c r="D21" s="4">
        <v>167</v>
      </c>
      <c r="E21" s="4">
        <v>75</v>
      </c>
    </row>
    <row r="22" spans="1:5" ht="15.75" customHeight="1" x14ac:dyDescent="0.25">
      <c r="A22" s="1" t="s">
        <v>36</v>
      </c>
      <c r="B22" s="4">
        <v>8890</v>
      </c>
      <c r="C22" s="4">
        <v>706</v>
      </c>
      <c r="D22" s="4">
        <v>174</v>
      </c>
      <c r="E22" s="4">
        <v>101</v>
      </c>
    </row>
    <row r="23" spans="1:5" ht="15.75" customHeight="1" x14ac:dyDescent="0.25">
      <c r="A23" s="1" t="s">
        <v>37</v>
      </c>
      <c r="B23" s="4">
        <v>8460</v>
      </c>
      <c r="C23" s="4">
        <v>681</v>
      </c>
      <c r="D23" s="4">
        <v>156</v>
      </c>
      <c r="E23" s="4">
        <v>93</v>
      </c>
    </row>
    <row r="24" spans="1:5" ht="15.75" customHeight="1" x14ac:dyDescent="0.25">
      <c r="A24" s="1" t="s">
        <v>38</v>
      </c>
      <c r="B24" s="4">
        <v>8836</v>
      </c>
      <c r="C24" s="4">
        <v>693</v>
      </c>
      <c r="D24" s="4">
        <v>206</v>
      </c>
      <c r="E24" s="4">
        <v>67</v>
      </c>
    </row>
    <row r="25" spans="1:5" ht="12.5" x14ac:dyDescent="0.25">
      <c r="A25" s="1" t="s">
        <v>39</v>
      </c>
      <c r="B25" s="4">
        <v>9437</v>
      </c>
      <c r="C25" s="4">
        <v>788</v>
      </c>
      <c r="D25" s="1"/>
      <c r="E25" s="5"/>
    </row>
    <row r="26" spans="1:5" ht="12.5" x14ac:dyDescent="0.25">
      <c r="A26" s="1" t="s">
        <v>40</v>
      </c>
      <c r="B26" s="4">
        <v>9420</v>
      </c>
      <c r="C26" s="4">
        <v>781</v>
      </c>
      <c r="D26" s="1"/>
      <c r="E26" s="5"/>
    </row>
    <row r="27" spans="1:5" ht="12.5" x14ac:dyDescent="0.25">
      <c r="A27" s="1" t="s">
        <v>41</v>
      </c>
      <c r="B27" s="4">
        <v>9570</v>
      </c>
      <c r="C27" s="4">
        <v>805</v>
      </c>
      <c r="D27" s="1"/>
      <c r="E27" s="5"/>
    </row>
    <row r="28" spans="1:5" ht="12.5" x14ac:dyDescent="0.25">
      <c r="A28" s="1" t="s">
        <v>42</v>
      </c>
      <c r="B28" s="4">
        <v>9921</v>
      </c>
      <c r="C28" s="4">
        <v>830</v>
      </c>
      <c r="D28" s="1"/>
      <c r="E28" s="5"/>
    </row>
    <row r="29" spans="1:5" ht="12.5" x14ac:dyDescent="0.25">
      <c r="A29" s="1" t="s">
        <v>43</v>
      </c>
      <c r="B29" s="4">
        <v>9424</v>
      </c>
      <c r="C29" s="4">
        <v>781</v>
      </c>
      <c r="D29" s="1"/>
      <c r="E29" s="5"/>
    </row>
    <row r="30" spans="1:5" ht="12.5" x14ac:dyDescent="0.25">
      <c r="A30" s="1" t="s">
        <v>44</v>
      </c>
      <c r="B30" s="4">
        <v>9010</v>
      </c>
      <c r="C30" s="4">
        <v>756</v>
      </c>
      <c r="D30" s="1"/>
      <c r="E30" s="5"/>
    </row>
    <row r="31" spans="1:5" ht="12.5" x14ac:dyDescent="0.25">
      <c r="A31" s="1" t="s">
        <v>45</v>
      </c>
      <c r="B31" s="4">
        <v>9656</v>
      </c>
      <c r="C31" s="4">
        <v>825</v>
      </c>
      <c r="D31" s="1"/>
      <c r="E31" s="5"/>
    </row>
    <row r="32" spans="1:5" ht="12.5" x14ac:dyDescent="0.25">
      <c r="A32" s="1" t="s">
        <v>46</v>
      </c>
      <c r="B32" s="4">
        <v>10419</v>
      </c>
      <c r="C32" s="4">
        <v>874</v>
      </c>
      <c r="D32" s="1"/>
      <c r="E32" s="5"/>
    </row>
    <row r="33" spans="1:5" ht="12.5" x14ac:dyDescent="0.25">
      <c r="A33" s="1" t="s">
        <v>47</v>
      </c>
      <c r="B33" s="4">
        <v>9880</v>
      </c>
      <c r="C33" s="4">
        <v>830</v>
      </c>
      <c r="D33" s="1"/>
      <c r="E33" s="5"/>
    </row>
    <row r="34" spans="1:5" ht="12.5" x14ac:dyDescent="0.25">
      <c r="A34" s="1" t="s">
        <v>48</v>
      </c>
      <c r="B34" s="4">
        <v>10134</v>
      </c>
      <c r="C34" s="4">
        <v>801</v>
      </c>
      <c r="D34" s="1"/>
      <c r="E34" s="5"/>
    </row>
    <row r="35" spans="1:5" ht="12.5" x14ac:dyDescent="0.25">
      <c r="A35" s="1" t="s">
        <v>49</v>
      </c>
      <c r="B35" s="4">
        <v>9717</v>
      </c>
      <c r="C35" s="4">
        <v>814</v>
      </c>
      <c r="D35" s="1"/>
      <c r="E35" s="5"/>
    </row>
    <row r="36" spans="1:5" ht="12.5" x14ac:dyDescent="0.25">
      <c r="A36" s="1" t="s">
        <v>50</v>
      </c>
      <c r="B36" s="4">
        <v>9192</v>
      </c>
      <c r="C36" s="4">
        <v>735</v>
      </c>
      <c r="D36" s="1"/>
      <c r="E36" s="5"/>
    </row>
    <row r="37" spans="1:5" ht="12.5" x14ac:dyDescent="0.25">
      <c r="A37" s="1" t="s">
        <v>51</v>
      </c>
      <c r="B37" s="4">
        <v>8630</v>
      </c>
      <c r="C37" s="4">
        <v>743</v>
      </c>
      <c r="D37" s="1"/>
      <c r="E37" s="5"/>
    </row>
    <row r="38" spans="1:5" ht="12.5" x14ac:dyDescent="0.25">
      <c r="A38" s="1" t="s">
        <v>52</v>
      </c>
      <c r="B38" s="4">
        <v>8970</v>
      </c>
      <c r="C38" s="4">
        <v>722</v>
      </c>
      <c r="D38" s="1"/>
      <c r="E38" s="5"/>
    </row>
    <row r="39" spans="1:5" ht="12.5" x14ac:dyDescent="0.25">
      <c r="A39" s="1"/>
      <c r="B39" s="4">
        <f t="shared" ref="B39:E39" si="0">SUM(B2:B38)</f>
        <v>345543</v>
      </c>
      <c r="C39" s="4">
        <f t="shared" si="0"/>
        <v>28378</v>
      </c>
      <c r="D39" s="4">
        <f t="shared" si="0"/>
        <v>3785</v>
      </c>
      <c r="E39" s="4">
        <f t="shared" si="0"/>
        <v>2033</v>
      </c>
    </row>
    <row r="40" spans="1:5" ht="12.5" x14ac:dyDescent="0.25">
      <c r="A40" s="1"/>
      <c r="B40" s="4"/>
      <c r="C40" s="4">
        <f>SUM(C2:C24)</f>
        <v>17293</v>
      </c>
      <c r="D40" s="1"/>
      <c r="E4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38" activePane="bottomLeft" state="frozen"/>
      <selection pane="bottomLeft" activeCell="D39" sqref="D39"/>
    </sheetView>
  </sheetViews>
  <sheetFormatPr defaultColWidth="14.453125" defaultRowHeight="15.75" customHeight="1" x14ac:dyDescent="0.25"/>
  <sheetData>
    <row r="1" spans="1:5" ht="15.75" customHeight="1" x14ac:dyDescent="0.25">
      <c r="A1" s="1" t="s">
        <v>0</v>
      </c>
      <c r="B1" s="3" t="s">
        <v>2</v>
      </c>
      <c r="C1" s="1" t="s">
        <v>3</v>
      </c>
      <c r="D1" s="1" t="s">
        <v>4</v>
      </c>
      <c r="E1" s="1" t="s">
        <v>5</v>
      </c>
    </row>
    <row r="2" spans="1:5" ht="15.75" customHeight="1" x14ac:dyDescent="0.25">
      <c r="A2" s="1" t="s">
        <v>6</v>
      </c>
      <c r="B2" s="4">
        <v>7716</v>
      </c>
      <c r="C2" s="4">
        <v>686</v>
      </c>
      <c r="D2" s="4">
        <v>105</v>
      </c>
      <c r="E2" s="4">
        <v>34</v>
      </c>
    </row>
    <row r="3" spans="1:5" ht="15.75" customHeight="1" x14ac:dyDescent="0.25">
      <c r="A3" s="1" t="s">
        <v>17</v>
      </c>
      <c r="B3" s="4">
        <v>9288</v>
      </c>
      <c r="C3" s="4">
        <v>785</v>
      </c>
      <c r="D3" s="4">
        <v>116</v>
      </c>
      <c r="E3" s="4">
        <v>91</v>
      </c>
    </row>
    <row r="4" spans="1:5" ht="15.75" customHeight="1" x14ac:dyDescent="0.25">
      <c r="A4" s="1" t="s">
        <v>18</v>
      </c>
      <c r="B4" s="4">
        <v>10480</v>
      </c>
      <c r="C4" s="4">
        <v>884</v>
      </c>
      <c r="D4" s="4">
        <v>145</v>
      </c>
      <c r="E4" s="4">
        <v>79</v>
      </c>
    </row>
    <row r="5" spans="1:5" ht="15.75" customHeight="1" x14ac:dyDescent="0.25">
      <c r="A5" s="1" t="s">
        <v>19</v>
      </c>
      <c r="B5" s="4">
        <v>9867</v>
      </c>
      <c r="C5" s="4">
        <v>827</v>
      </c>
      <c r="D5" s="4">
        <v>138</v>
      </c>
      <c r="E5" s="4">
        <v>92</v>
      </c>
    </row>
    <row r="6" spans="1:5" ht="15.75" customHeight="1" x14ac:dyDescent="0.25">
      <c r="A6" s="1" t="s">
        <v>20</v>
      </c>
      <c r="B6" s="4">
        <v>9793</v>
      </c>
      <c r="C6" s="4">
        <v>832</v>
      </c>
      <c r="D6" s="4">
        <v>140</v>
      </c>
      <c r="E6" s="4">
        <v>94</v>
      </c>
    </row>
    <row r="7" spans="1:5" ht="15.75" customHeight="1" x14ac:dyDescent="0.25">
      <c r="A7" s="1" t="s">
        <v>21</v>
      </c>
      <c r="B7" s="4">
        <v>9500</v>
      </c>
      <c r="C7" s="4">
        <v>788</v>
      </c>
      <c r="D7" s="4">
        <v>129</v>
      </c>
      <c r="E7" s="4">
        <v>61</v>
      </c>
    </row>
    <row r="8" spans="1:5" ht="15.75" customHeight="1" x14ac:dyDescent="0.25">
      <c r="A8" s="1" t="s">
        <v>22</v>
      </c>
      <c r="B8" s="4">
        <v>9088</v>
      </c>
      <c r="C8" s="4">
        <v>780</v>
      </c>
      <c r="D8" s="4">
        <v>127</v>
      </c>
      <c r="E8" s="4">
        <v>44</v>
      </c>
    </row>
    <row r="9" spans="1:5" ht="15.75" customHeight="1" x14ac:dyDescent="0.25">
      <c r="A9" s="1" t="s">
        <v>23</v>
      </c>
      <c r="B9" s="4">
        <v>7664</v>
      </c>
      <c r="C9" s="4">
        <v>652</v>
      </c>
      <c r="D9" s="4">
        <v>94</v>
      </c>
      <c r="E9" s="4">
        <v>62</v>
      </c>
    </row>
    <row r="10" spans="1:5" ht="15.75" customHeight="1" x14ac:dyDescent="0.25">
      <c r="A10" s="1" t="s">
        <v>24</v>
      </c>
      <c r="B10" s="4">
        <v>8434</v>
      </c>
      <c r="C10" s="4">
        <v>697</v>
      </c>
      <c r="D10" s="4">
        <v>120</v>
      </c>
      <c r="E10" s="4">
        <v>77</v>
      </c>
    </row>
    <row r="11" spans="1:5" ht="15.75" customHeight="1" x14ac:dyDescent="0.25">
      <c r="A11" s="1" t="s">
        <v>25</v>
      </c>
      <c r="B11" s="4">
        <v>10496</v>
      </c>
      <c r="C11" s="4">
        <v>860</v>
      </c>
      <c r="D11" s="4">
        <v>153</v>
      </c>
      <c r="E11" s="4">
        <v>98</v>
      </c>
    </row>
    <row r="12" spans="1:5" ht="15.75" customHeight="1" x14ac:dyDescent="0.25">
      <c r="A12" s="1" t="s">
        <v>26</v>
      </c>
      <c r="B12" s="4">
        <v>10551</v>
      </c>
      <c r="C12" s="4">
        <v>864</v>
      </c>
      <c r="D12" s="4">
        <v>143</v>
      </c>
      <c r="E12" s="4">
        <v>71</v>
      </c>
    </row>
    <row r="13" spans="1:5" ht="15.75" customHeight="1" x14ac:dyDescent="0.25">
      <c r="A13" s="1" t="s">
        <v>27</v>
      </c>
      <c r="B13" s="4">
        <v>9737</v>
      </c>
      <c r="C13" s="4">
        <v>801</v>
      </c>
      <c r="D13" s="4">
        <v>128</v>
      </c>
      <c r="E13" s="4">
        <v>70</v>
      </c>
    </row>
    <row r="14" spans="1:5" ht="15.75" customHeight="1" x14ac:dyDescent="0.25">
      <c r="A14" s="1" t="s">
        <v>28</v>
      </c>
      <c r="B14" s="4">
        <v>8176</v>
      </c>
      <c r="C14" s="4">
        <v>642</v>
      </c>
      <c r="D14" s="4">
        <v>122</v>
      </c>
      <c r="E14" s="4">
        <v>68</v>
      </c>
    </row>
    <row r="15" spans="1:5" ht="15.75" customHeight="1" x14ac:dyDescent="0.25">
      <c r="A15" s="1" t="s">
        <v>29</v>
      </c>
      <c r="B15" s="4">
        <v>9402</v>
      </c>
      <c r="C15" s="4">
        <v>697</v>
      </c>
      <c r="D15" s="4">
        <v>194</v>
      </c>
      <c r="E15" s="4">
        <v>94</v>
      </c>
    </row>
    <row r="16" spans="1:5" ht="15.75" customHeight="1" x14ac:dyDescent="0.25">
      <c r="A16" s="1" t="s">
        <v>30</v>
      </c>
      <c r="B16" s="4">
        <v>8669</v>
      </c>
      <c r="C16" s="4">
        <v>669</v>
      </c>
      <c r="D16" s="4">
        <v>127</v>
      </c>
      <c r="E16" s="4">
        <v>81</v>
      </c>
    </row>
    <row r="17" spans="1:5" ht="15.75" customHeight="1" x14ac:dyDescent="0.25">
      <c r="A17" s="1" t="s">
        <v>31</v>
      </c>
      <c r="B17" s="4">
        <v>8881</v>
      </c>
      <c r="C17" s="4">
        <v>693</v>
      </c>
      <c r="D17" s="4">
        <v>153</v>
      </c>
      <c r="E17" s="4">
        <v>101</v>
      </c>
    </row>
    <row r="18" spans="1:5" ht="15.75" customHeight="1" x14ac:dyDescent="0.25">
      <c r="A18" s="1" t="s">
        <v>32</v>
      </c>
      <c r="B18" s="4">
        <v>9655</v>
      </c>
      <c r="C18" s="4">
        <v>771</v>
      </c>
      <c r="D18" s="4">
        <v>213</v>
      </c>
      <c r="E18" s="4">
        <v>119</v>
      </c>
    </row>
    <row r="19" spans="1:5" ht="15.75" customHeight="1" x14ac:dyDescent="0.25">
      <c r="A19" s="1" t="s">
        <v>33</v>
      </c>
      <c r="B19" s="4">
        <v>9396</v>
      </c>
      <c r="C19" s="4">
        <v>736</v>
      </c>
      <c r="D19" s="4">
        <v>162</v>
      </c>
      <c r="E19" s="4">
        <v>120</v>
      </c>
    </row>
    <row r="20" spans="1:5" ht="15.75" customHeight="1" x14ac:dyDescent="0.25">
      <c r="A20" s="1" t="s">
        <v>34</v>
      </c>
      <c r="B20" s="4">
        <v>9262</v>
      </c>
      <c r="C20" s="4">
        <v>727</v>
      </c>
      <c r="D20" s="4">
        <v>201</v>
      </c>
      <c r="E20" s="4">
        <v>96</v>
      </c>
    </row>
    <row r="21" spans="1:5" ht="15.75" customHeight="1" x14ac:dyDescent="0.25">
      <c r="A21" s="1" t="s">
        <v>35</v>
      </c>
      <c r="B21" s="4">
        <v>9308</v>
      </c>
      <c r="C21" s="4">
        <v>728</v>
      </c>
      <c r="D21" s="4">
        <v>207</v>
      </c>
      <c r="E21" s="4">
        <v>67</v>
      </c>
    </row>
    <row r="22" spans="1:5" ht="15.75" customHeight="1" x14ac:dyDescent="0.25">
      <c r="A22" s="1" t="s">
        <v>36</v>
      </c>
      <c r="B22" s="4">
        <v>8715</v>
      </c>
      <c r="C22" s="4">
        <v>722</v>
      </c>
      <c r="D22" s="4">
        <v>182</v>
      </c>
      <c r="E22" s="4">
        <v>123</v>
      </c>
    </row>
    <row r="23" spans="1:5" ht="15.75" customHeight="1" x14ac:dyDescent="0.25">
      <c r="A23" s="1" t="s">
        <v>37</v>
      </c>
      <c r="B23" s="4">
        <v>8448</v>
      </c>
      <c r="C23" s="4">
        <v>695</v>
      </c>
      <c r="D23" s="4">
        <v>142</v>
      </c>
      <c r="E23" s="4">
        <v>100</v>
      </c>
    </row>
    <row r="24" spans="1:5" ht="15.75" customHeight="1" x14ac:dyDescent="0.25">
      <c r="A24" s="1" t="s">
        <v>38</v>
      </c>
      <c r="B24" s="4">
        <v>8836</v>
      </c>
      <c r="C24" s="4">
        <v>724</v>
      </c>
      <c r="D24" s="4">
        <v>182</v>
      </c>
      <c r="E24" s="4">
        <v>103</v>
      </c>
    </row>
    <row r="25" spans="1:5" ht="12.5" x14ac:dyDescent="0.25">
      <c r="A25" s="1" t="s">
        <v>39</v>
      </c>
      <c r="B25" s="4">
        <v>9359</v>
      </c>
      <c r="C25" s="4">
        <v>789</v>
      </c>
      <c r="D25" s="5"/>
      <c r="E25" s="5"/>
    </row>
    <row r="26" spans="1:5" ht="12.5" x14ac:dyDescent="0.25">
      <c r="A26" s="1" t="s">
        <v>40</v>
      </c>
      <c r="B26" s="4">
        <v>9427</v>
      </c>
      <c r="C26" s="4">
        <v>743</v>
      </c>
      <c r="D26" s="5"/>
      <c r="E26" s="5"/>
    </row>
    <row r="27" spans="1:5" ht="12.5" x14ac:dyDescent="0.25">
      <c r="A27" s="1" t="s">
        <v>41</v>
      </c>
      <c r="B27" s="4">
        <v>9633</v>
      </c>
      <c r="C27" s="4">
        <v>808</v>
      </c>
      <c r="D27" s="5"/>
      <c r="E27" s="5"/>
    </row>
    <row r="28" spans="1:5" ht="12.5" x14ac:dyDescent="0.25">
      <c r="A28" s="1" t="s">
        <v>42</v>
      </c>
      <c r="B28" s="4">
        <v>9842</v>
      </c>
      <c r="C28" s="4">
        <v>831</v>
      </c>
      <c r="D28" s="5"/>
      <c r="E28" s="5"/>
    </row>
    <row r="29" spans="1:5" ht="12.5" x14ac:dyDescent="0.25">
      <c r="A29" s="1" t="s">
        <v>43</v>
      </c>
      <c r="B29" s="4">
        <v>9272</v>
      </c>
      <c r="C29" s="4">
        <v>767</v>
      </c>
      <c r="D29" s="5"/>
      <c r="E29" s="5"/>
    </row>
    <row r="30" spans="1:5" ht="12.5" x14ac:dyDescent="0.25">
      <c r="A30" s="1" t="s">
        <v>44</v>
      </c>
      <c r="B30" s="4">
        <v>8969</v>
      </c>
      <c r="C30" s="4">
        <v>760</v>
      </c>
      <c r="D30" s="5"/>
      <c r="E30" s="5"/>
    </row>
    <row r="31" spans="1:5" ht="12.5" x14ac:dyDescent="0.25">
      <c r="A31" s="1" t="s">
        <v>45</v>
      </c>
      <c r="B31" s="4">
        <v>9697</v>
      </c>
      <c r="C31" s="4">
        <v>850</v>
      </c>
      <c r="D31" s="5"/>
      <c r="E31" s="5"/>
    </row>
    <row r="32" spans="1:5" ht="12.5" x14ac:dyDescent="0.25">
      <c r="A32" s="1" t="s">
        <v>46</v>
      </c>
      <c r="B32" s="4">
        <v>10445</v>
      </c>
      <c r="C32" s="4">
        <v>851</v>
      </c>
      <c r="D32" s="5"/>
      <c r="E32" s="5"/>
    </row>
    <row r="33" spans="1:5" ht="12.5" x14ac:dyDescent="0.25">
      <c r="A33" s="1" t="s">
        <v>47</v>
      </c>
      <c r="B33" s="4">
        <v>9931</v>
      </c>
      <c r="C33" s="4">
        <v>831</v>
      </c>
      <c r="D33" s="5"/>
      <c r="E33" s="5"/>
    </row>
    <row r="34" spans="1:5" ht="12.5" x14ac:dyDescent="0.25">
      <c r="A34" s="1" t="s">
        <v>48</v>
      </c>
      <c r="B34" s="4">
        <v>10042</v>
      </c>
      <c r="C34" s="4">
        <v>802</v>
      </c>
      <c r="D34" s="5"/>
      <c r="E34" s="5"/>
    </row>
    <row r="35" spans="1:5" ht="12.5" x14ac:dyDescent="0.25">
      <c r="A35" s="1" t="s">
        <v>49</v>
      </c>
      <c r="B35" s="4">
        <v>9721</v>
      </c>
      <c r="C35" s="4">
        <v>829</v>
      </c>
      <c r="D35" s="5"/>
      <c r="E35" s="5"/>
    </row>
    <row r="36" spans="1:5" ht="12.5" x14ac:dyDescent="0.25">
      <c r="A36" s="1" t="s">
        <v>50</v>
      </c>
      <c r="B36" s="4">
        <v>9304</v>
      </c>
      <c r="C36" s="4">
        <v>770</v>
      </c>
      <c r="D36" s="5"/>
      <c r="E36" s="5"/>
    </row>
    <row r="37" spans="1:5" ht="12.5" x14ac:dyDescent="0.25">
      <c r="A37" s="1" t="s">
        <v>51</v>
      </c>
      <c r="B37" s="4">
        <v>8668</v>
      </c>
      <c r="C37" s="4">
        <v>724</v>
      </c>
      <c r="D37" s="5"/>
      <c r="E37" s="5"/>
    </row>
    <row r="38" spans="1:5" ht="12.5" x14ac:dyDescent="0.25">
      <c r="A38" s="1" t="s">
        <v>52</v>
      </c>
      <c r="B38" s="4">
        <v>8988</v>
      </c>
      <c r="C38" s="4">
        <v>710</v>
      </c>
      <c r="D38" s="5"/>
      <c r="E38" s="5"/>
    </row>
    <row r="39" spans="1:5" ht="12.5" x14ac:dyDescent="0.25">
      <c r="B39" s="4">
        <f t="shared" ref="B39:E39" si="0">SUM(B2:B38)</f>
        <v>344660</v>
      </c>
      <c r="C39" s="4">
        <f t="shared" si="0"/>
        <v>28325</v>
      </c>
      <c r="D39" s="4">
        <f t="shared" si="0"/>
        <v>3423</v>
      </c>
      <c r="E39" s="4">
        <f t="shared" si="0"/>
        <v>1945</v>
      </c>
    </row>
    <row r="40" spans="1:5" ht="12.5" x14ac:dyDescent="0.25">
      <c r="C40" s="4">
        <f>SUM(C2:C24)</f>
        <v>17260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/>
  </sheetViews>
  <sheetFormatPr defaultColWidth="14.453125" defaultRowHeight="15.75" customHeight="1" x14ac:dyDescent="0.25"/>
  <cols>
    <col min="1" max="1" width="20" customWidth="1"/>
    <col min="2" max="2" width="13.08984375" customWidth="1"/>
    <col min="3" max="3" width="11" customWidth="1"/>
    <col min="4" max="4" width="10.26953125" customWidth="1"/>
    <col min="7" max="7" width="15.81640625" customWidth="1"/>
    <col min="10" max="10" width="21.26953125" customWidth="1"/>
  </cols>
  <sheetData>
    <row r="1" spans="1:11" ht="15.75" customHeight="1" x14ac:dyDescent="0.25">
      <c r="A1" s="2" t="s">
        <v>1</v>
      </c>
    </row>
    <row r="2" spans="1:11" ht="15.75" customHeight="1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1" ht="15.75" customHeight="1" x14ac:dyDescent="0.25">
      <c r="A3" s="2" t="s">
        <v>16</v>
      </c>
      <c r="B3" s="2">
        <v>0.5</v>
      </c>
      <c r="C3">
        <f>Control!B39</f>
        <v>345543</v>
      </c>
      <c r="D3">
        <f>Experiment!B39</f>
        <v>344660</v>
      </c>
      <c r="E3" s="6">
        <f>C3/(C3+D3)</f>
        <v>0.50063966688061334</v>
      </c>
      <c r="F3">
        <f>SQRT(B3*(1-B3) / (C3 + D3))</f>
        <v>6.0184074029432473E-4</v>
      </c>
      <c r="G3">
        <f>1.96 * F3</f>
        <v>1.1796078509768765E-3</v>
      </c>
      <c r="H3" s="6">
        <f>B3 - G3</f>
        <v>0.49882039214902313</v>
      </c>
      <c r="I3" s="6">
        <f>B3+G3</f>
        <v>0.50117960785097693</v>
      </c>
      <c r="J3" t="b">
        <f>AND(E3 &gt;= H3, E3 &lt;= I3)</f>
        <v>1</v>
      </c>
    </row>
    <row r="4" spans="1:11" ht="15.75" customHeight="1" x14ac:dyDescent="0.25">
      <c r="E4" s="6"/>
    </row>
    <row r="5" spans="1:11" ht="15.75" customHeight="1" x14ac:dyDescent="0.25">
      <c r="A5" s="2" t="s">
        <v>53</v>
      </c>
      <c r="B5" s="2">
        <v>0.5</v>
      </c>
      <c r="C5">
        <f>Control!C39</f>
        <v>28378</v>
      </c>
      <c r="D5">
        <f>Experiment!C39</f>
        <v>28325</v>
      </c>
      <c r="E5" s="6">
        <f>C5/(C5+D5)</f>
        <v>0.50046734740666277</v>
      </c>
      <c r="F5">
        <f>SQRT(B5*(1-B5) / (C5 + D5))</f>
        <v>2.0997470796992519E-3</v>
      </c>
      <c r="G5">
        <f>1.96 * F5</f>
        <v>4.1155042762105335E-3</v>
      </c>
      <c r="H5" s="6">
        <f>B5 - G5</f>
        <v>0.49588449572378945</v>
      </c>
      <c r="I5" s="6">
        <f>B5+G5</f>
        <v>0.50411550427621055</v>
      </c>
      <c r="J5" t="b">
        <f>AND(E5 &gt;= H5, E5 &lt;= I5)</f>
        <v>1</v>
      </c>
    </row>
    <row r="6" spans="1:11" ht="15.75" customHeight="1" x14ac:dyDescent="0.25">
      <c r="E6" s="6"/>
      <c r="H6" s="6"/>
      <c r="I6" s="6"/>
    </row>
    <row r="7" spans="1:11" ht="15.75" customHeight="1" x14ac:dyDescent="0.25">
      <c r="A7" s="2" t="s">
        <v>54</v>
      </c>
      <c r="B7" s="2">
        <v>0.5</v>
      </c>
      <c r="C7">
        <f>Control!D39</f>
        <v>3785</v>
      </c>
      <c r="D7">
        <f>Experiment!D39</f>
        <v>3423</v>
      </c>
      <c r="E7" s="6">
        <f>C7/(C7+D7)</f>
        <v>0.52511098779134291</v>
      </c>
      <c r="F7">
        <f>SQRT(B7*(1-B7) / (C7 + D7))</f>
        <v>5.8892855928943189E-3</v>
      </c>
      <c r="G7">
        <f>1.96 * F7</f>
        <v>1.1542999762072865E-2</v>
      </c>
      <c r="H7" s="6">
        <f>B7 - G7</f>
        <v>0.48845700023792715</v>
      </c>
      <c r="I7" s="6">
        <f>B7+G7</f>
        <v>0.51154299976207285</v>
      </c>
      <c r="J7" t="b">
        <f>AND(E7 &gt;= H7, E7 &lt;= I7)</f>
        <v>0</v>
      </c>
    </row>
    <row r="8" spans="1:11" ht="15.75" customHeight="1" x14ac:dyDescent="0.25">
      <c r="E8" s="6"/>
      <c r="H8" s="6"/>
      <c r="I8" s="6"/>
    </row>
    <row r="9" spans="1:11" ht="15.75" customHeight="1" x14ac:dyDescent="0.25">
      <c r="A9" s="2" t="s">
        <v>57</v>
      </c>
      <c r="B9" s="2">
        <v>0.5</v>
      </c>
      <c r="C9">
        <f>Control!E39</f>
        <v>2033</v>
      </c>
      <c r="D9">
        <f>Experiment!E39</f>
        <v>1945</v>
      </c>
      <c r="E9" s="6">
        <f>C9/(C9+D9)</f>
        <v>0.51106083459024632</v>
      </c>
      <c r="F9">
        <f>SQRT(B9*(1-B9) / (C9 + D9))</f>
        <v>7.9275249025749003E-3</v>
      </c>
      <c r="G9">
        <f>1.96 * F9</f>
        <v>1.5537948809046805E-2</v>
      </c>
      <c r="H9" s="6">
        <f>B9 - G9</f>
        <v>0.4844620511909532</v>
      </c>
      <c r="I9" s="6">
        <f>B9+G9</f>
        <v>0.5155379488090468</v>
      </c>
      <c r="J9" t="b">
        <f>AND(E9 &gt;= H9, E9 &lt;= I9)</f>
        <v>1</v>
      </c>
    </row>
    <row r="10" spans="1:11" ht="15.75" customHeight="1" x14ac:dyDescent="0.25">
      <c r="H10" s="7"/>
      <c r="I10" s="7"/>
    </row>
    <row r="11" spans="1:11" ht="15.75" customHeight="1" x14ac:dyDescent="0.25">
      <c r="B11" s="2" t="s">
        <v>59</v>
      </c>
      <c r="C11" s="2" t="s">
        <v>60</v>
      </c>
      <c r="E11" s="2" t="s">
        <v>61</v>
      </c>
      <c r="F11" s="2" t="s">
        <v>62</v>
      </c>
      <c r="H11" s="7"/>
      <c r="I11" s="7"/>
      <c r="J11" s="2" t="s">
        <v>63</v>
      </c>
      <c r="K11" s="2" t="s">
        <v>64</v>
      </c>
    </row>
    <row r="12" spans="1:11" ht="15.75" customHeight="1" x14ac:dyDescent="0.25">
      <c r="A12" s="2" t="s">
        <v>65</v>
      </c>
      <c r="B12">
        <f>(C7+D7)/(C5+D5)</f>
        <v>0.127118494612278</v>
      </c>
      <c r="C12" s="2">
        <v>0.01</v>
      </c>
      <c r="E12" s="8">
        <f>C7/C5 - D7/D5</f>
        <v>1.2530660817334408E-2</v>
      </c>
      <c r="F12">
        <f>SQRT(B12 * (1-B12)  * (1/C5 + 1/D5))</f>
        <v>2.7977517973336854E-3</v>
      </c>
      <c r="G12">
        <f t="shared" ref="G12:G13" si="0">1.96 * F12</f>
        <v>5.483593522774023E-3</v>
      </c>
      <c r="H12" s="7">
        <f t="shared" ref="H12:H13" si="1">E12 - G12</f>
        <v>7.0470672945603845E-3</v>
      </c>
      <c r="I12" s="9">
        <f t="shared" ref="I12:I13" si="2">E12 + G12</f>
        <v>1.8014254340108431E-2</v>
      </c>
      <c r="J12" t="b">
        <f t="shared" ref="J12:J13" si="3">OR(H12 &gt; 0, I12 &lt; 0)</f>
        <v>1</v>
      </c>
      <c r="K12" t="b">
        <f t="shared" ref="K12:K13" si="4">H12 &gt; C12</f>
        <v>0</v>
      </c>
    </row>
    <row r="13" spans="1:11" ht="15.75" customHeight="1" x14ac:dyDescent="0.25">
      <c r="A13" s="2" t="s">
        <v>65</v>
      </c>
      <c r="B13">
        <f>(C9+D9)/(C5+D5)</f>
        <v>7.0155018253002494E-2</v>
      </c>
      <c r="C13" s="2">
        <v>7.4999999999999997E-3</v>
      </c>
      <c r="E13" s="8">
        <f>C9/C5 - D9/D5</f>
        <v>2.9727477440631422E-3</v>
      </c>
      <c r="F13">
        <f>SQRT(B13 * (1-B13)  * (1/C5 + 1/D5))</f>
        <v>2.1451704888360793E-3</v>
      </c>
      <c r="G13">
        <f t="shared" si="0"/>
        <v>4.2045341581187154E-3</v>
      </c>
      <c r="H13" s="7">
        <f t="shared" si="1"/>
        <v>-1.2317864140555732E-3</v>
      </c>
      <c r="I13" s="9">
        <f t="shared" si="2"/>
        <v>7.1772819021818576E-3</v>
      </c>
      <c r="J13" t="b">
        <f t="shared" si="3"/>
        <v>0</v>
      </c>
      <c r="K13" t="b">
        <f t="shared" si="4"/>
        <v>0</v>
      </c>
    </row>
    <row r="14" spans="1:11" ht="15.75" customHeight="1" x14ac:dyDescent="0.25">
      <c r="B14" s="2"/>
      <c r="C14" s="2"/>
      <c r="E14" s="2"/>
      <c r="F14" s="2"/>
      <c r="H14" s="7"/>
      <c r="I14" s="7"/>
    </row>
    <row r="15" spans="1:11" ht="15.75" customHeight="1" x14ac:dyDescent="0.25">
      <c r="B15" s="2" t="s">
        <v>59</v>
      </c>
      <c r="C15" s="2" t="s">
        <v>60</v>
      </c>
      <c r="E15" s="2" t="s">
        <v>61</v>
      </c>
      <c r="F15" s="2" t="s">
        <v>62</v>
      </c>
      <c r="H15" s="7"/>
      <c r="I15" s="7"/>
    </row>
    <row r="16" spans="1:11" ht="15.75" customHeight="1" x14ac:dyDescent="0.25">
      <c r="A16" s="2" t="s">
        <v>66</v>
      </c>
      <c r="B16">
        <f>(C5+D5)/(C3+D3)</f>
        <v>8.2154090897895257E-2</v>
      </c>
      <c r="C16" s="2">
        <v>0.01</v>
      </c>
      <c r="E16" s="8">
        <f>D5/D3 - C5/C3</f>
        <v>5.6627091586936018E-5</v>
      </c>
      <c r="F16">
        <f>SQRT(B16 * (1-B16)  * (1/C3 + 1/D3))</f>
        <v>6.6106081563872224E-4</v>
      </c>
      <c r="G16">
        <f>1.96 * F16</f>
        <v>1.2956791986518956E-3</v>
      </c>
      <c r="H16" s="7">
        <f>E16 - G16</f>
        <v>-1.2390521070649596E-3</v>
      </c>
      <c r="I16" s="9">
        <f>E16 + G16</f>
        <v>1.3523062902388316E-3</v>
      </c>
      <c r="J16" t="b">
        <f>AND(C16 &gt;= H16, C16 &lt;= I16)</f>
        <v>0</v>
      </c>
    </row>
    <row r="18" spans="1:10" ht="15.75" customHeight="1" x14ac:dyDescent="0.25">
      <c r="A18" s="2" t="s">
        <v>66</v>
      </c>
      <c r="B18">
        <f>(C5+D5)/(C3+D3)</f>
        <v>8.2154090897895257E-2</v>
      </c>
      <c r="C18" s="2">
        <v>0.01</v>
      </c>
      <c r="D18" s="2" t="s">
        <v>68</v>
      </c>
      <c r="E18" s="11">
        <f>C5/C3</f>
        <v>8.2125813574576823E-2</v>
      </c>
      <c r="F18">
        <f>SQRT(E18 * (1-E18) / D3)</f>
        <v>4.6766619548322742E-4</v>
      </c>
      <c r="G18">
        <f>1.96 * F18</f>
        <v>9.1662574314712566E-4</v>
      </c>
      <c r="H18" s="6">
        <f>E18 - G18</f>
        <v>8.1209187831429691E-2</v>
      </c>
      <c r="I18" s="10">
        <f>E18 + G18</f>
        <v>8.3042439317723954E-2</v>
      </c>
      <c r="J18" t="b">
        <f>AND(E19 &gt;= H18, E19 &lt;= I18)</f>
        <v>1</v>
      </c>
    </row>
    <row r="19" spans="1:10" ht="15.75" customHeight="1" x14ac:dyDescent="0.25">
      <c r="D19" s="2" t="s">
        <v>69</v>
      </c>
      <c r="E19">
        <f>D5/D3</f>
        <v>8.2182440666163759E-2</v>
      </c>
    </row>
    <row r="20" spans="1:10" ht="15.75" customHeight="1" x14ac:dyDescent="0.25">
      <c r="C20" s="2" t="s">
        <v>70</v>
      </c>
    </row>
    <row r="21" spans="1:10" ht="15.75" customHeight="1" x14ac:dyDescent="0.25">
      <c r="A21" s="2" t="s">
        <v>66</v>
      </c>
      <c r="B21" s="2">
        <v>0.08</v>
      </c>
      <c r="C21" s="2">
        <f>SQRT(B21*(1-B21)/40000)</f>
        <v>1.3564659966250536E-3</v>
      </c>
      <c r="E21" s="8">
        <f>C5/C3</f>
        <v>8.2125813574576823E-2</v>
      </c>
      <c r="F21">
        <f>C21 * SQRT(1/C3+1/D3) / SQRT(1/40000+1/40000)</f>
        <v>4.6181266501414686E-4</v>
      </c>
      <c r="G21">
        <f>1.96 * F21</f>
        <v>9.051528234277278E-4</v>
      </c>
      <c r="H21" s="7">
        <f>E21 - G21</f>
        <v>8.1220660751149101E-2</v>
      </c>
      <c r="I21" s="9">
        <f>E21 + G21</f>
        <v>8.3030966398004544E-2</v>
      </c>
      <c r="J21" t="b">
        <f>AND(E19 &gt;= H21, E19 &lt;= I21)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/>
  </sheetViews>
  <sheetFormatPr defaultColWidth="14.453125" defaultRowHeight="15.75" customHeight="1" x14ac:dyDescent="0.25"/>
  <cols>
    <col min="1" max="1" width="20" customWidth="1"/>
    <col min="2" max="2" width="13.08984375" customWidth="1"/>
    <col min="3" max="3" width="11" customWidth="1"/>
    <col min="4" max="4" width="10.26953125" customWidth="1"/>
    <col min="7" max="7" width="15.81640625" customWidth="1"/>
    <col min="10" max="10" width="21.26953125" customWidth="1"/>
  </cols>
  <sheetData>
    <row r="1" spans="1:11" ht="15.75" customHeight="1" x14ac:dyDescent="0.25">
      <c r="A1" s="2" t="s">
        <v>1</v>
      </c>
    </row>
    <row r="2" spans="1:11" ht="15.75" customHeight="1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1" ht="15.75" customHeight="1" x14ac:dyDescent="0.25">
      <c r="A3" s="2" t="s">
        <v>16</v>
      </c>
      <c r="B3" s="2">
        <v>0.5</v>
      </c>
      <c r="C3">
        <f>Control!B39</f>
        <v>345543</v>
      </c>
      <c r="D3">
        <f>Experiment!B39</f>
        <v>344660</v>
      </c>
      <c r="E3" s="6">
        <f>C3/(C3+D3)</f>
        <v>0.50063966688061334</v>
      </c>
      <c r="F3">
        <f>SQRT(B3*(1-B3) / (C3 + D3))</f>
        <v>6.0184074029432473E-4</v>
      </c>
      <c r="G3">
        <f>1.96 * F3</f>
        <v>1.1796078509768765E-3</v>
      </c>
      <c r="H3" s="6">
        <f>B3 - G3</f>
        <v>0.49882039214902313</v>
      </c>
      <c r="I3" s="6">
        <f>B3+G3</f>
        <v>0.50117960785097693</v>
      </c>
      <c r="J3" t="b">
        <f>AND(E3 &gt;= H3, E3 &lt;= I3)</f>
        <v>1</v>
      </c>
    </row>
    <row r="4" spans="1:11" ht="15.75" customHeight="1" x14ac:dyDescent="0.25">
      <c r="E4" s="6"/>
    </row>
    <row r="5" spans="1:11" ht="15.75" customHeight="1" x14ac:dyDescent="0.25">
      <c r="A5" s="2" t="s">
        <v>58</v>
      </c>
      <c r="B5" s="2">
        <v>0.5</v>
      </c>
      <c r="C5">
        <f>Control!C40</f>
        <v>17293</v>
      </c>
      <c r="D5">
        <f>Experiment!C40</f>
        <v>17260</v>
      </c>
      <c r="E5" s="6">
        <f>C5/(C5+D5)</f>
        <v>0.50047752727693684</v>
      </c>
      <c r="F5">
        <f>SQRT(B5*(1-B5) / (C5 + D5))</f>
        <v>2.689844190984099E-3</v>
      </c>
      <c r="G5">
        <f>1.96 * F5</f>
        <v>5.2720946143288341E-3</v>
      </c>
      <c r="H5" s="6">
        <f>B5 - G5</f>
        <v>0.49472790538567119</v>
      </c>
      <c r="I5" s="6">
        <f>B5+G5</f>
        <v>0.50527209461432887</v>
      </c>
      <c r="J5" t="b">
        <f>AND(E5 &gt;= H5, E5 &lt;= I5)</f>
        <v>1</v>
      </c>
    </row>
    <row r="6" spans="1:11" ht="15.75" customHeight="1" x14ac:dyDescent="0.25">
      <c r="E6" s="6"/>
      <c r="H6" s="6"/>
      <c r="I6" s="6"/>
    </row>
    <row r="7" spans="1:11" ht="15.75" customHeight="1" x14ac:dyDescent="0.25">
      <c r="A7" s="2" t="s">
        <v>54</v>
      </c>
      <c r="B7" s="2">
        <v>0.5</v>
      </c>
      <c r="C7">
        <f>Control!D39</f>
        <v>3785</v>
      </c>
      <c r="D7">
        <f>Experiment!D39</f>
        <v>3423</v>
      </c>
      <c r="E7" s="6">
        <f>C7/(C7+D7)</f>
        <v>0.52511098779134291</v>
      </c>
      <c r="F7">
        <f>SQRT(B7*(1-B7) / (C7 + D7))</f>
        <v>5.8892855928943189E-3</v>
      </c>
      <c r="G7">
        <f>1.96 * F7</f>
        <v>1.1542999762072865E-2</v>
      </c>
      <c r="H7" s="6">
        <f>B7 - G7</f>
        <v>0.48845700023792715</v>
      </c>
      <c r="I7" s="6">
        <f>B7+G7</f>
        <v>0.51154299976207285</v>
      </c>
      <c r="J7" t="b">
        <f>AND(E7 &gt;= H7, E7 &lt;= I7)</f>
        <v>0</v>
      </c>
    </row>
    <row r="8" spans="1:11" ht="15.75" customHeight="1" x14ac:dyDescent="0.25">
      <c r="E8" s="6"/>
      <c r="H8" s="6"/>
      <c r="I8" s="6"/>
    </row>
    <row r="9" spans="1:11" ht="15.75" customHeight="1" x14ac:dyDescent="0.25">
      <c r="A9" s="2" t="s">
        <v>57</v>
      </c>
      <c r="B9" s="2">
        <v>0.5</v>
      </c>
      <c r="C9">
        <f>Control!E39</f>
        <v>2033</v>
      </c>
      <c r="D9">
        <f>Experiment!E39</f>
        <v>1945</v>
      </c>
      <c r="E9" s="6">
        <f>C9/(C9+D9)</f>
        <v>0.51106083459024632</v>
      </c>
      <c r="F9">
        <f>SQRT(B9*(1-B9) / (C9 + D9))</f>
        <v>7.9275249025749003E-3</v>
      </c>
      <c r="G9">
        <f>1.96 * F9</f>
        <v>1.5537948809046805E-2</v>
      </c>
      <c r="H9" s="6">
        <f>B9 - G9</f>
        <v>0.4844620511909532</v>
      </c>
      <c r="I9" s="6">
        <f>B9+G9</f>
        <v>0.5155379488090468</v>
      </c>
      <c r="J9" t="b">
        <f>AND(E9 &gt;= H9, E9 &lt;= I9)</f>
        <v>1</v>
      </c>
    </row>
    <row r="10" spans="1:11" ht="15.75" customHeight="1" x14ac:dyDescent="0.25">
      <c r="H10" s="7"/>
      <c r="I10" s="7"/>
    </row>
    <row r="11" spans="1:11" ht="15.75" customHeight="1" x14ac:dyDescent="0.25">
      <c r="B11" s="2" t="s">
        <v>59</v>
      </c>
      <c r="C11" s="2" t="s">
        <v>60</v>
      </c>
      <c r="E11" s="2" t="s">
        <v>61</v>
      </c>
      <c r="F11" s="2" t="s">
        <v>62</v>
      </c>
      <c r="H11" s="7"/>
      <c r="I11" s="7"/>
      <c r="J11" s="2" t="s">
        <v>63</v>
      </c>
      <c r="K11" s="2" t="s">
        <v>64</v>
      </c>
    </row>
    <row r="12" spans="1:11" ht="15.75" customHeight="1" x14ac:dyDescent="0.25">
      <c r="A12" s="2" t="s">
        <v>65</v>
      </c>
      <c r="B12">
        <f>(C7+D7)/(C5+D5)</f>
        <v>0.20860706740369866</v>
      </c>
      <c r="C12" s="2">
        <v>0.01</v>
      </c>
      <c r="E12" s="8">
        <f>D7/D5 - C7/C5</f>
        <v>-2.0554874580361565E-2</v>
      </c>
      <c r="F12">
        <f>SQRT(B12 * (1-B12)  * (1/C5 + 1/D5))</f>
        <v>4.3716753852259364E-3</v>
      </c>
      <c r="G12">
        <f t="shared" ref="G12:G13" si="0">1.96 * F12</f>
        <v>8.5684837550428355E-3</v>
      </c>
      <c r="H12" s="6">
        <f t="shared" ref="H12:H13" si="1">E12 - G12</f>
        <v>-2.9123358335404401E-2</v>
      </c>
      <c r="I12" s="10">
        <f t="shared" ref="I12:I13" si="2">E12 + G12</f>
        <v>-1.198639082531873E-2</v>
      </c>
      <c r="J12" t="b">
        <f t="shared" ref="J12:J13" si="3">OR(H12 &gt; 0, I12 &lt; 0)</f>
        <v>1</v>
      </c>
      <c r="K12" t="b">
        <f t="shared" ref="K12:K13" si="4">OR(H12 &gt; C12, -C12 &gt; I12)</f>
        <v>1</v>
      </c>
    </row>
    <row r="13" spans="1:11" ht="15.75" customHeight="1" x14ac:dyDescent="0.25">
      <c r="A13" s="2" t="s">
        <v>67</v>
      </c>
      <c r="B13">
        <f>(C9+D9)/(C5+D5)</f>
        <v>0.11512748531241861</v>
      </c>
      <c r="C13" s="2">
        <v>7.4999999999999997E-3</v>
      </c>
      <c r="E13" s="8">
        <f>D9/D5 - C9/C5</f>
        <v>-4.8737226745441675E-3</v>
      </c>
      <c r="F13">
        <f>SQRT(B13 * (1-B13)  * (1/C5 + 1/D5))</f>
        <v>3.4341335129324238E-3</v>
      </c>
      <c r="G13">
        <f t="shared" si="0"/>
        <v>6.7309016853475505E-3</v>
      </c>
      <c r="H13" s="6">
        <f t="shared" si="1"/>
        <v>-1.1604624359891718E-2</v>
      </c>
      <c r="I13" s="6">
        <f t="shared" si="2"/>
        <v>1.857179010803383E-3</v>
      </c>
      <c r="J13" t="b">
        <f t="shared" si="3"/>
        <v>0</v>
      </c>
      <c r="K13" t="b">
        <f t="shared" si="4"/>
        <v>0</v>
      </c>
    </row>
    <row r="14" spans="1:11" ht="15.75" customHeight="1" x14ac:dyDescent="0.25">
      <c r="B14" s="2"/>
      <c r="C14" s="2"/>
      <c r="E14" s="2"/>
      <c r="F14" s="2"/>
      <c r="H14" s="7"/>
      <c r="I14" s="7"/>
    </row>
    <row r="15" spans="1:11" ht="15.75" customHeight="1" x14ac:dyDescent="0.25">
      <c r="B15" s="2"/>
      <c r="C15" s="2"/>
      <c r="E15" s="2"/>
      <c r="F15" s="2"/>
      <c r="H15" s="7"/>
      <c r="I15" s="7"/>
    </row>
    <row r="16" spans="1:11" ht="15.75" customHeight="1" x14ac:dyDescent="0.25">
      <c r="A16" s="2"/>
      <c r="C16" s="2"/>
      <c r="E16" s="8"/>
      <c r="H16" s="7"/>
      <c r="I16" s="9"/>
    </row>
    <row r="18" spans="1:9" ht="15.75" customHeight="1" x14ac:dyDescent="0.25">
      <c r="A18" s="2"/>
      <c r="C18" s="2"/>
      <c r="D18" s="2"/>
      <c r="E18" s="11"/>
      <c r="H18" s="6"/>
      <c r="I18" s="10"/>
    </row>
    <row r="19" spans="1:9" ht="15.75" customHeight="1" x14ac:dyDescent="0.25">
      <c r="D19" s="2"/>
    </row>
    <row r="20" spans="1:9" ht="15.75" customHeight="1" x14ac:dyDescent="0.25">
      <c r="C20" s="2"/>
    </row>
    <row r="21" spans="1:9" ht="15.75" customHeight="1" x14ac:dyDescent="0.25">
      <c r="A21" s="2"/>
      <c r="B21" s="2"/>
      <c r="C21" s="2"/>
      <c r="E21" s="8"/>
      <c r="H21" s="7"/>
      <c r="I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D27" sqref="D27"/>
    </sheetView>
  </sheetViews>
  <sheetFormatPr defaultColWidth="14.453125" defaultRowHeight="15.75" customHeight="1" x14ac:dyDescent="0.25"/>
  <sheetData>
    <row r="1" spans="1:3" ht="15.75" customHeight="1" x14ac:dyDescent="0.25">
      <c r="A1" s="2" t="s">
        <v>55</v>
      </c>
      <c r="B1" s="2" t="s">
        <v>56</v>
      </c>
    </row>
    <row r="2" spans="1:3" ht="15.75" customHeight="1" x14ac:dyDescent="0.25">
      <c r="A2">
        <f>Control!D2/Control!C2</f>
        <v>0.1950509461426492</v>
      </c>
      <c r="B2">
        <f>Experiment!D2/Experiment!C2</f>
        <v>0.15306122448979592</v>
      </c>
      <c r="C2" t="b">
        <f t="shared" ref="C2:C24" si="0">B2 &lt;= A2</f>
        <v>1</v>
      </c>
    </row>
    <row r="3" spans="1:3" ht="15.75" customHeight="1" x14ac:dyDescent="0.25">
      <c r="A3">
        <f>Control!D3/Control!C3</f>
        <v>0.18870346598202825</v>
      </c>
      <c r="B3">
        <f>Experiment!D3/Experiment!C3</f>
        <v>0.14777070063694267</v>
      </c>
      <c r="C3" t="b">
        <f t="shared" si="0"/>
        <v>1</v>
      </c>
    </row>
    <row r="4" spans="1:3" ht="15.75" customHeight="1" x14ac:dyDescent="0.25">
      <c r="A4">
        <f>Control!D4/Control!C4</f>
        <v>0.18371837183718373</v>
      </c>
      <c r="B4">
        <f>Experiment!D4/Experiment!C4</f>
        <v>0.16402714932126697</v>
      </c>
      <c r="C4" t="b">
        <f t="shared" si="0"/>
        <v>1</v>
      </c>
    </row>
    <row r="5" spans="1:3" ht="15.75" customHeight="1" x14ac:dyDescent="0.25">
      <c r="A5">
        <f>Control!D5/Control!C5</f>
        <v>0.18660287081339713</v>
      </c>
      <c r="B5">
        <f>Experiment!D5/Experiment!C5</f>
        <v>0.16686819830713423</v>
      </c>
      <c r="C5" t="b">
        <f t="shared" si="0"/>
        <v>1</v>
      </c>
    </row>
    <row r="6" spans="1:3" ht="15.75" customHeight="1" x14ac:dyDescent="0.25">
      <c r="A6">
        <f>Control!D6/Control!C6</f>
        <v>0.19474313022700118</v>
      </c>
      <c r="B6">
        <f>Experiment!D6/Experiment!C6</f>
        <v>0.16826923076923078</v>
      </c>
      <c r="C6" t="b">
        <f t="shared" si="0"/>
        <v>1</v>
      </c>
    </row>
    <row r="7" spans="1:3" ht="15.75" customHeight="1" x14ac:dyDescent="0.25">
      <c r="A7">
        <f>Control!D7/Control!C7</f>
        <v>0.16767922235722965</v>
      </c>
      <c r="B7">
        <f>Experiment!D7/Experiment!C7</f>
        <v>0.16370558375634517</v>
      </c>
      <c r="C7" t="b">
        <f t="shared" si="0"/>
        <v>1</v>
      </c>
    </row>
    <row r="8" spans="1:3" ht="15.75" customHeight="1" x14ac:dyDescent="0.25">
      <c r="A8">
        <f>Control!D8/Control!C8</f>
        <v>0.19518716577540107</v>
      </c>
      <c r="B8">
        <f>Experiment!D8/Experiment!C8</f>
        <v>0.16282051282051282</v>
      </c>
      <c r="C8" t="b">
        <f t="shared" si="0"/>
        <v>1</v>
      </c>
    </row>
    <row r="9" spans="1:3" ht="15.75" customHeight="1" x14ac:dyDescent="0.25">
      <c r="A9">
        <f>Control!D9/Control!C9</f>
        <v>0.17405063291139242</v>
      </c>
      <c r="B9">
        <f>Experiment!D9/Experiment!C9</f>
        <v>0.14417177914110429</v>
      </c>
      <c r="C9" t="b">
        <f t="shared" si="0"/>
        <v>1</v>
      </c>
    </row>
    <row r="10" spans="1:3" ht="15.75" customHeight="1" x14ac:dyDescent="0.25">
      <c r="A10">
        <f>Control!D10/Control!C10</f>
        <v>0.18958031837916064</v>
      </c>
      <c r="B10">
        <f>Experiment!D10/Experiment!C10</f>
        <v>0.17216642754662842</v>
      </c>
      <c r="C10" t="b">
        <f t="shared" si="0"/>
        <v>1</v>
      </c>
    </row>
    <row r="11" spans="1:3" ht="15.75" customHeight="1" x14ac:dyDescent="0.25">
      <c r="A11">
        <f>Control!D11/Control!C11</f>
        <v>0.19163763066202091</v>
      </c>
      <c r="B11">
        <f>Experiment!D11/Experiment!C11</f>
        <v>0.17790697674418604</v>
      </c>
      <c r="C11" t="b">
        <f t="shared" si="0"/>
        <v>1</v>
      </c>
    </row>
    <row r="12" spans="1:3" ht="15.75" customHeight="1" x14ac:dyDescent="0.25">
      <c r="A12">
        <f>Control!D12/Control!C12</f>
        <v>0.22606689734717417</v>
      </c>
      <c r="B12">
        <f>Experiment!D12/Experiment!C12</f>
        <v>0.16550925925925927</v>
      </c>
      <c r="C12" t="b">
        <f t="shared" si="0"/>
        <v>1</v>
      </c>
    </row>
    <row r="13" spans="1:3" ht="15.75" customHeight="1" x14ac:dyDescent="0.25">
      <c r="A13">
        <f>Control!D13/Control!C13</f>
        <v>0.19331742243436753</v>
      </c>
      <c r="B13">
        <f>Experiment!D13/Experiment!C13</f>
        <v>0.15980024968789014</v>
      </c>
      <c r="C13" t="b">
        <f t="shared" si="0"/>
        <v>1</v>
      </c>
    </row>
    <row r="14" spans="1:3" ht="15.75" customHeight="1" x14ac:dyDescent="0.25">
      <c r="A14">
        <f>Control!D14/Control!C14</f>
        <v>0.19097744360902255</v>
      </c>
      <c r="B14">
        <f>Experiment!D14/Experiment!C14</f>
        <v>0.19003115264797507</v>
      </c>
      <c r="C14" t="b">
        <f t="shared" si="0"/>
        <v>1</v>
      </c>
    </row>
    <row r="15" spans="1:3" ht="15.75" customHeight="1" x14ac:dyDescent="0.25">
      <c r="A15">
        <f>Control!D15/Control!C15</f>
        <v>0.32689450222882616</v>
      </c>
      <c r="B15">
        <f>Experiment!D15/Experiment!C15</f>
        <v>0.27833572453371591</v>
      </c>
      <c r="C15" t="b">
        <f t="shared" si="0"/>
        <v>1</v>
      </c>
    </row>
    <row r="16" spans="1:3" ht="15.75" customHeight="1" x14ac:dyDescent="0.25">
      <c r="A16">
        <f>Control!D16/Control!C16</f>
        <v>0.25470332850940663</v>
      </c>
      <c r="B16">
        <f>Experiment!D16/Experiment!C16</f>
        <v>0.18983557548579971</v>
      </c>
      <c r="C16" t="b">
        <f t="shared" si="0"/>
        <v>1</v>
      </c>
    </row>
    <row r="17" spans="1:6" ht="15.75" customHeight="1" x14ac:dyDescent="0.25">
      <c r="A17">
        <f>Control!D17/Control!C17</f>
        <v>0.22740112994350281</v>
      </c>
      <c r="B17">
        <f>Experiment!D17/Experiment!C17</f>
        <v>0.22077922077922077</v>
      </c>
      <c r="C17" t="b">
        <f t="shared" si="0"/>
        <v>1</v>
      </c>
    </row>
    <row r="18" spans="1:6" ht="15.75" customHeight="1" x14ac:dyDescent="0.25">
      <c r="A18">
        <f>Control!D18/Control!C18</f>
        <v>0.30698287220026349</v>
      </c>
      <c r="B18">
        <f>Experiment!D18/Experiment!C18</f>
        <v>0.27626459143968873</v>
      </c>
      <c r="C18" t="b">
        <f t="shared" si="0"/>
        <v>1</v>
      </c>
    </row>
    <row r="19" spans="1:6" ht="15.75" customHeight="1" x14ac:dyDescent="0.25">
      <c r="A19">
        <f>Control!D19/Control!C19</f>
        <v>0.20923913043478262</v>
      </c>
      <c r="B19">
        <f>Experiment!D19/Experiment!C19</f>
        <v>0.22010869565217392</v>
      </c>
      <c r="C19" t="b">
        <f t="shared" si="0"/>
        <v>0</v>
      </c>
    </row>
    <row r="20" spans="1:6" ht="15.75" customHeight="1" x14ac:dyDescent="0.25">
      <c r="A20">
        <f>Control!D20/Control!C20</f>
        <v>0.26522327469553453</v>
      </c>
      <c r="B20">
        <f>Experiment!D20/Experiment!C20</f>
        <v>0.27647867950481431</v>
      </c>
      <c r="C20" t="b">
        <f t="shared" si="0"/>
        <v>0</v>
      </c>
    </row>
    <row r="21" spans="1:6" ht="15.75" customHeight="1" x14ac:dyDescent="0.25">
      <c r="A21">
        <f>Control!D21/Control!C21</f>
        <v>0.22752043596730245</v>
      </c>
      <c r="B21">
        <f>Experiment!D21/Experiment!C21</f>
        <v>0.28434065934065933</v>
      </c>
      <c r="C21" t="b">
        <f t="shared" si="0"/>
        <v>0</v>
      </c>
    </row>
    <row r="22" spans="1:6" ht="15.75" customHeight="1" x14ac:dyDescent="0.25">
      <c r="A22">
        <f>Control!D22/Control!C22</f>
        <v>0.24645892351274787</v>
      </c>
      <c r="B22">
        <f>Experiment!D22/Experiment!C22</f>
        <v>0.25207756232686979</v>
      </c>
      <c r="C22" t="b">
        <f t="shared" si="0"/>
        <v>0</v>
      </c>
    </row>
    <row r="23" spans="1:6" ht="15.75" customHeight="1" x14ac:dyDescent="0.25">
      <c r="A23">
        <f>Control!D23/Control!C23</f>
        <v>0.22907488986784141</v>
      </c>
      <c r="B23">
        <f>Experiment!D23/Experiment!C23</f>
        <v>0.20431654676258992</v>
      </c>
      <c r="C23" t="b">
        <f t="shared" si="0"/>
        <v>1</v>
      </c>
    </row>
    <row r="24" spans="1:6" ht="12.5" x14ac:dyDescent="0.25">
      <c r="A24">
        <f>Control!D24/Control!C24</f>
        <v>0.29725829725829728</v>
      </c>
      <c r="B24">
        <f>Experiment!D24/Experiment!C24</f>
        <v>0.25138121546961328</v>
      </c>
      <c r="C24" t="b">
        <f t="shared" si="0"/>
        <v>1</v>
      </c>
      <c r="D24" s="2" t="s">
        <v>71</v>
      </c>
      <c r="E24" s="2" t="s">
        <v>72</v>
      </c>
      <c r="F24" s="2" t="s">
        <v>73</v>
      </c>
    </row>
    <row r="25" spans="1:6" ht="12.5" x14ac:dyDescent="0.25">
      <c r="B25">
        <f>COUNT(B2:B24)</f>
        <v>23</v>
      </c>
      <c r="C25">
        <f>COUNTIF(C2:C24,"=TRUE")</f>
        <v>19</v>
      </c>
      <c r="D25" s="6">
        <f>2 * ( 1- BINOMDIST($C25 - 1, $B25, 0.5, TRUE) )</f>
        <v>2.5994777679443359E-3</v>
      </c>
      <c r="E25" s="2">
        <v>0.05</v>
      </c>
      <c r="F25" t="b">
        <f>D25 &lt; E25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D29" sqref="D29"/>
    </sheetView>
  </sheetViews>
  <sheetFormatPr defaultColWidth="14.453125" defaultRowHeight="15.75" customHeight="1" x14ac:dyDescent="0.25"/>
  <sheetData>
    <row r="1" spans="1:3" ht="15.75" customHeight="1" x14ac:dyDescent="0.25">
      <c r="A1" s="2" t="s">
        <v>55</v>
      </c>
      <c r="B1" s="2" t="s">
        <v>56</v>
      </c>
    </row>
    <row r="2" spans="1:3" ht="15.75" customHeight="1" x14ac:dyDescent="0.25">
      <c r="A2">
        <f>Control!E2/Control!C2</f>
        <v>0.10189228529839883</v>
      </c>
      <c r="B2">
        <f>Experiment!E2/Experiment!C2</f>
        <v>4.9562682215743441E-2</v>
      </c>
      <c r="C2" t="b">
        <f t="shared" ref="C2:C24" si="0">B2 &gt;= A2</f>
        <v>0</v>
      </c>
    </row>
    <row r="3" spans="1:3" ht="15.75" customHeight="1" x14ac:dyDescent="0.25">
      <c r="A3">
        <f>Control!E3/Control!C3</f>
        <v>8.9858793324775352E-2</v>
      </c>
      <c r="B3">
        <f>Experiment!E3/Experiment!C3</f>
        <v>0.11592356687898089</v>
      </c>
      <c r="C3" t="b">
        <f t="shared" si="0"/>
        <v>1</v>
      </c>
    </row>
    <row r="4" spans="1:3" ht="15.75" customHeight="1" x14ac:dyDescent="0.25">
      <c r="A4">
        <f>Control!E4/Control!C4</f>
        <v>0.10451045104510451</v>
      </c>
      <c r="B4">
        <f>Experiment!E4/Experiment!C4</f>
        <v>8.9366515837104074E-2</v>
      </c>
      <c r="C4" t="b">
        <f t="shared" si="0"/>
        <v>0</v>
      </c>
    </row>
    <row r="5" spans="1:3" ht="15.75" customHeight="1" x14ac:dyDescent="0.25">
      <c r="A5">
        <f>Control!E5/Control!C5</f>
        <v>0.1255980861244019</v>
      </c>
      <c r="B5">
        <f>Experiment!E5/Experiment!C5</f>
        <v>0.11124546553808948</v>
      </c>
      <c r="C5" t="b">
        <f t="shared" si="0"/>
        <v>0</v>
      </c>
    </row>
    <row r="6" spans="1:3" ht="15.75" customHeight="1" x14ac:dyDescent="0.25">
      <c r="A6">
        <f>Control!E6/Control!C6</f>
        <v>7.6463560334528072E-2</v>
      </c>
      <c r="B6">
        <f>Experiment!E6/Experiment!C6</f>
        <v>0.11298076923076923</v>
      </c>
      <c r="C6" t="b">
        <f t="shared" si="0"/>
        <v>1</v>
      </c>
    </row>
    <row r="7" spans="1:3" ht="15.75" customHeight="1" x14ac:dyDescent="0.25">
      <c r="A7">
        <f>Control!E7/Control!C7</f>
        <v>9.9635479951397321E-2</v>
      </c>
      <c r="B7">
        <f>Experiment!E7/Experiment!C7</f>
        <v>7.7411167512690351E-2</v>
      </c>
      <c r="C7" t="b">
        <f t="shared" si="0"/>
        <v>0</v>
      </c>
    </row>
    <row r="8" spans="1:3" ht="15.75" customHeight="1" x14ac:dyDescent="0.25">
      <c r="A8">
        <f>Control!E8/Control!C8</f>
        <v>0.10160427807486631</v>
      </c>
      <c r="B8">
        <f>Experiment!E8/Experiment!C8</f>
        <v>5.6410256410256411E-2</v>
      </c>
      <c r="C8" t="b">
        <f t="shared" si="0"/>
        <v>0</v>
      </c>
    </row>
    <row r="9" spans="1:3" ht="15.75" customHeight="1" x14ac:dyDescent="0.25">
      <c r="A9">
        <f>Control!E9/Control!C9</f>
        <v>0.11075949367088607</v>
      </c>
      <c r="B9">
        <f>Experiment!E9/Experiment!C9</f>
        <v>9.5092024539877307E-2</v>
      </c>
      <c r="C9" t="b">
        <f t="shared" si="0"/>
        <v>0</v>
      </c>
    </row>
    <row r="10" spans="1:3" ht="15.75" customHeight="1" x14ac:dyDescent="0.25">
      <c r="A10">
        <f>Control!E10/Control!C10</f>
        <v>8.6830680173661356E-2</v>
      </c>
      <c r="B10">
        <f>Experiment!E10/Experiment!C10</f>
        <v>0.11047345767575323</v>
      </c>
      <c r="C10" t="b">
        <f t="shared" si="0"/>
        <v>1</v>
      </c>
    </row>
    <row r="11" spans="1:3" ht="15.75" customHeight="1" x14ac:dyDescent="0.25">
      <c r="A11">
        <f>Control!E11/Control!C11</f>
        <v>0.11265969802555169</v>
      </c>
      <c r="B11">
        <f>Experiment!E11/Experiment!C11</f>
        <v>0.11395348837209303</v>
      </c>
      <c r="C11" t="b">
        <f t="shared" si="0"/>
        <v>1</v>
      </c>
    </row>
    <row r="12" spans="1:3" ht="15.75" customHeight="1" x14ac:dyDescent="0.25">
      <c r="A12">
        <f>Control!E12/Control!C12</f>
        <v>0.12110726643598616</v>
      </c>
      <c r="B12">
        <f>Experiment!E12/Experiment!C12</f>
        <v>8.217592592592593E-2</v>
      </c>
      <c r="C12" t="b">
        <f t="shared" si="0"/>
        <v>0</v>
      </c>
    </row>
    <row r="13" spans="1:3" ht="15.75" customHeight="1" x14ac:dyDescent="0.25">
      <c r="A13">
        <f>Control!E13/Control!C13</f>
        <v>0.10978520286396182</v>
      </c>
      <c r="B13">
        <f>Experiment!E13/Experiment!C13</f>
        <v>8.7390761548064924E-2</v>
      </c>
      <c r="C13" t="b">
        <f t="shared" si="0"/>
        <v>0</v>
      </c>
    </row>
    <row r="14" spans="1:3" ht="15.75" customHeight="1" x14ac:dyDescent="0.25">
      <c r="A14">
        <f>Control!E14/Control!C14</f>
        <v>8.4210526315789472E-2</v>
      </c>
      <c r="B14">
        <f>Experiment!E14/Experiment!C14</f>
        <v>0.1059190031152648</v>
      </c>
      <c r="C14" t="b">
        <f t="shared" si="0"/>
        <v>1</v>
      </c>
    </row>
    <row r="15" spans="1:3" ht="15.75" customHeight="1" x14ac:dyDescent="0.25">
      <c r="A15">
        <f>Control!E15/Control!C15</f>
        <v>0.1812778603268945</v>
      </c>
      <c r="B15">
        <f>Experiment!E15/Experiment!C15</f>
        <v>0.13486370157819225</v>
      </c>
      <c r="C15" t="b">
        <f t="shared" si="0"/>
        <v>0</v>
      </c>
    </row>
    <row r="16" spans="1:3" ht="15.75" customHeight="1" x14ac:dyDescent="0.25">
      <c r="A16">
        <f>Control!E16/Control!C16</f>
        <v>0.18523878437047755</v>
      </c>
      <c r="B16">
        <f>Experiment!E16/Experiment!C16</f>
        <v>0.1210762331838565</v>
      </c>
      <c r="C16" t="b">
        <f t="shared" si="0"/>
        <v>0</v>
      </c>
    </row>
    <row r="17" spans="1:6" ht="15.75" customHeight="1" x14ac:dyDescent="0.25">
      <c r="A17">
        <f>Control!E17/Control!C17</f>
        <v>0.14689265536723164</v>
      </c>
      <c r="B17">
        <f>Experiment!E17/Experiment!C17</f>
        <v>0.14574314574314573</v>
      </c>
      <c r="C17" t="b">
        <f t="shared" si="0"/>
        <v>0</v>
      </c>
    </row>
    <row r="18" spans="1:6" ht="15.75" customHeight="1" x14ac:dyDescent="0.25">
      <c r="A18">
        <f>Control!E18/Control!C18</f>
        <v>0.16337285902503293</v>
      </c>
      <c r="B18">
        <f>Experiment!E18/Experiment!C18</f>
        <v>0.15434500648508431</v>
      </c>
      <c r="C18" t="b">
        <f t="shared" si="0"/>
        <v>0</v>
      </c>
    </row>
    <row r="19" spans="1:6" ht="15.75" customHeight="1" x14ac:dyDescent="0.25">
      <c r="A19">
        <f>Control!E19/Control!C19</f>
        <v>0.12364130434782608</v>
      </c>
      <c r="B19">
        <f>Experiment!E19/Experiment!C19</f>
        <v>0.16304347826086957</v>
      </c>
      <c r="C19" t="b">
        <f t="shared" si="0"/>
        <v>1</v>
      </c>
    </row>
    <row r="20" spans="1:6" ht="15.75" customHeight="1" x14ac:dyDescent="0.25">
      <c r="A20">
        <f>Control!E20/Control!C20</f>
        <v>0.11637347767253045</v>
      </c>
      <c r="B20">
        <f>Experiment!E20/Experiment!C20</f>
        <v>0.13204951856946354</v>
      </c>
      <c r="C20" t="b">
        <f t="shared" si="0"/>
        <v>1</v>
      </c>
    </row>
    <row r="21" spans="1:6" ht="15.75" customHeight="1" x14ac:dyDescent="0.25">
      <c r="A21">
        <f>Control!E21/Control!C21</f>
        <v>0.10217983651226158</v>
      </c>
      <c r="B21">
        <f>Experiment!E21/Experiment!C21</f>
        <v>9.2032967032967039E-2</v>
      </c>
      <c r="C21" t="b">
        <f t="shared" si="0"/>
        <v>0</v>
      </c>
    </row>
    <row r="22" spans="1:6" ht="15.75" customHeight="1" x14ac:dyDescent="0.25">
      <c r="A22">
        <f>Control!E22/Control!C22</f>
        <v>0.14305949008498584</v>
      </c>
      <c r="B22">
        <f>Experiment!E22/Experiment!C22</f>
        <v>0.17036011080332411</v>
      </c>
      <c r="C22" t="b">
        <f t="shared" si="0"/>
        <v>1</v>
      </c>
    </row>
    <row r="23" spans="1:6" ht="15.75" customHeight="1" x14ac:dyDescent="0.25">
      <c r="A23">
        <f>Control!E23/Control!C23</f>
        <v>0.13656387665198239</v>
      </c>
      <c r="B23">
        <f>Experiment!E23/Experiment!C23</f>
        <v>0.14388489208633093</v>
      </c>
      <c r="C23" t="b">
        <f t="shared" si="0"/>
        <v>1</v>
      </c>
    </row>
    <row r="24" spans="1:6" ht="12.5" x14ac:dyDescent="0.25">
      <c r="A24">
        <f>Control!E24/Control!C24</f>
        <v>9.6681096681096687E-2</v>
      </c>
      <c r="B24">
        <f>Experiment!E24/Experiment!C24</f>
        <v>0.14226519337016574</v>
      </c>
      <c r="C24" t="b">
        <f t="shared" si="0"/>
        <v>1</v>
      </c>
      <c r="D24" s="2" t="s">
        <v>71</v>
      </c>
      <c r="E24" s="2" t="s">
        <v>72</v>
      </c>
      <c r="F24" s="2" t="s">
        <v>73</v>
      </c>
    </row>
    <row r="25" spans="1:6" ht="12.5" x14ac:dyDescent="0.25">
      <c r="B25">
        <f>COUNT(B2:B24)</f>
        <v>23</v>
      </c>
      <c r="C25">
        <f>COUNTIF(C2:C24,"=TRUE")</f>
        <v>10</v>
      </c>
      <c r="D25" s="6">
        <f>2 * ( BINOMDIST($C25, $B25, 0.5, TRUE) )</f>
        <v>0.67763948440551802</v>
      </c>
      <c r="E25" s="2">
        <v>0.05</v>
      </c>
      <c r="F25" t="b">
        <f>D25 &lt; E25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Experiment</vt:lpstr>
      <vt:lpstr>Sanity Checks</vt:lpstr>
      <vt:lpstr>Evaluation Metric Analysis</vt:lpstr>
      <vt:lpstr>Sign Tests - Gross Conversion R</vt:lpstr>
      <vt:lpstr>Sign Tests - Net Conversion 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Lekhraj Sharma</cp:lastModifiedBy>
  <dcterms:created xsi:type="dcterms:W3CDTF">2016-09-09T17:41:21Z</dcterms:created>
  <dcterms:modified xsi:type="dcterms:W3CDTF">2016-09-09T17:41:21Z</dcterms:modified>
</cp:coreProperties>
</file>