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s\"/>
    </mc:Choice>
  </mc:AlternateContent>
  <xr:revisionPtr revIDLastSave="0" documentId="8_{98568BD0-C024-43B3-AA9D-A698CE68840C}" xr6:coauthVersionLast="36" xr6:coauthVersionMax="36" xr10:uidLastSave="{00000000-0000-0000-0000-000000000000}"/>
  <workbookProtection lockStructure="1"/>
  <bookViews>
    <workbookView xWindow="0" yWindow="0" windowWidth="23040" windowHeight="9060" firstSheet="1" activeTab="8" xr2:uid="{6983BAED-056A-4640-AAF2-BC7D5630C978}"/>
  </bookViews>
  <sheets>
    <sheet name="Additional Details" sheetId="2" r:id="rId1"/>
    <sheet name="Biology" sheetId="3" r:id="rId2"/>
    <sheet name="Chemistry" sheetId="4" r:id="rId3"/>
    <sheet name="Mathematics" sheetId="5" r:id="rId4"/>
    <sheet name="Philosophy" sheetId="6" r:id="rId5"/>
    <sheet name="Physics" sheetId="7" r:id="rId6"/>
    <sheet name="Sociology" sheetId="8" r:id="rId7"/>
    <sheet name="Tabel Data" sheetId="12" r:id="rId8"/>
    <sheet name="DashBoard" sheetId="10" r:id="rId9"/>
    <sheet name="Pivots" sheetId="14" r:id="rId10"/>
  </sheets>
  <definedNames>
    <definedName name="_xlchart.v1.0" hidden="1">DashBoard!$B$21:$B$26</definedName>
    <definedName name="_xlchart.v1.1" hidden="1">DashBoard!$C$21:$C$26</definedName>
    <definedName name="ExternalData_1" localSheetId="0" hidden="1">'Additional Details'!$A$1:$P$40</definedName>
    <definedName name="ExternalData_2" localSheetId="1" hidden="1">Biology!$A$1:$F$39</definedName>
    <definedName name="ExternalData_3" localSheetId="2" hidden="1">Chemistry!$A$1:$F$28</definedName>
    <definedName name="ExternalData_4" localSheetId="3" hidden="1">Mathematics!$A$1:$F$38</definedName>
    <definedName name="ExternalData_5" localSheetId="4" hidden="1">Philosophy!$A$1:$F$39</definedName>
    <definedName name="ExternalData_6" localSheetId="5" hidden="1">Physics!$A$1:$F$22</definedName>
    <definedName name="ExternalData_7" localSheetId="6" hidden="1">Sociology!$A$1:$F$40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ditional Details_9c97783b-26ce-4024-be55-2dd8ddbb2fce" name="Additional Details" connection="Query - Additional Details"/>
          <x15:modelTable id="Biology_65cb121f-be27-42bf-bd5e-c509244136fc" name="Biology" connection="Query - Biology"/>
          <x15:modelTable id="Chemistry_39d97c21-03b5-491b-ba75-5edd7c09af3d" name="Chemistry" connection="Query - Chemistry"/>
          <x15:modelTable id="Mathematics_bec82d37-1ba4-46d8-a9fb-f7578aaa1c5e" name="Mathematics" connection="Query - Mathematics"/>
          <x15:modelTable id="Philosophy_7fe39592-c75c-4a13-8eb8-8e66038e5d3a" name="Philosophy" connection="Query - Philosophy"/>
          <x15:modelTable id="Physics_216b1426-b642-499c-b833-0acc8612807e" name="Physics" connection="Query - Physics"/>
          <x15:modelTable id="Sociology_4dde29e4-bdb3-45f0-9437-ba54beaca61c" name="Sociology" connection="Query - Sociology"/>
        </x15:modelTables>
      </x15:dataModel>
    </ext>
  </extLst>
</workbook>
</file>

<file path=xl/calcChain.xml><?xml version="1.0" encoding="utf-8"?>
<calcChain xmlns="http://schemas.openxmlformats.org/spreadsheetml/2006/main">
  <c r="H4" i="14" l="1"/>
  <c r="C36" i="10"/>
  <c r="M8" i="14"/>
  <c r="C35" i="10"/>
  <c r="M6" i="14"/>
  <c r="C34" i="10"/>
  <c r="M4" i="14"/>
  <c r="K4" i="14"/>
  <c r="J4" i="14"/>
  <c r="I4" i="14"/>
  <c r="G4" i="14" l="1"/>
  <c r="C32" i="10"/>
  <c r="B32" i="10"/>
  <c r="C29" i="10"/>
  <c r="B29" i="10"/>
  <c r="C25" i="10"/>
  <c r="C24" i="10"/>
  <c r="C23" i="10"/>
  <c r="C22" i="10"/>
  <c r="C21" i="10"/>
  <c r="C26" i="10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3" i="12"/>
  <c r="D2" i="12"/>
  <c r="B6" i="14" s="1"/>
  <c r="C14" i="10" l="1"/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2" i="12"/>
  <c r="C12" i="10" l="1"/>
  <c r="B4" i="14"/>
  <c r="B5" i="14"/>
  <c r="C13" i="10"/>
  <c r="B7" i="14"/>
  <c r="C15" i="10"/>
  <c r="B8" i="14"/>
  <c r="C16" i="10"/>
  <c r="C17" i="10"/>
  <c r="B9" i="14"/>
  <c r="B10" i="14" l="1"/>
  <c r="C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3D689-066B-4872-AFFC-88FD79F940FB}" keepAlive="1" name="ModelConnection_ExternalData_1" description="Data Model" type="5" refreshedVersion="6" minRefreshableVersion="5" saveData="1">
    <dbPr connection="Data Model Connection" command="Additional Detail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A217FF0-2EF3-40AD-8098-8834ED9A7F4D}" keepAlive="1" name="ModelConnection_ExternalData_2" description="Data Model" type="5" refreshedVersion="6" minRefreshableVersion="5" saveData="1">
    <dbPr connection="Data Model Connection" command="Biolog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97D7F9A-8263-44E0-9C68-C11B8310A5A4}" keepAlive="1" name="ModelConnection_ExternalData_3" description="Data Model" type="5" refreshedVersion="6" minRefreshableVersion="5" saveData="1">
    <dbPr connection="Data Model Connection" command="Chemistry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50B91A6-8B31-497C-9CBF-89C355EC7059}" keepAlive="1" name="ModelConnection_ExternalData_4" description="Data Model" type="5" refreshedVersion="6" minRefreshableVersion="5" saveData="1">
    <dbPr connection="Data Model Connection" command="Mathematic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4E233A4-8778-4DD5-8E39-9BC673712ED1}" keepAlive="1" name="ModelConnection_ExternalData_5" description="Data Model" type="5" refreshedVersion="6" minRefreshableVersion="5" saveData="1">
    <dbPr connection="Data Model Connection" command="Philosophy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8B9570CC-AD4F-4DC8-8CCA-35BF2275A6F0}" keepAlive="1" name="ModelConnection_ExternalData_6" description="Data Model" type="5" refreshedVersion="6" minRefreshableVersion="5" saveData="1">
    <dbPr connection="Data Model Connection" command="Physic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69894AE2-B057-4998-98FA-D726C20ECF3B}" keepAlive="1" name="ModelConnection_ExternalData_7" description="Data Model" type="5" refreshedVersion="6" minRefreshableVersion="5" saveData="1">
    <dbPr connection="Data Model Connection" command="Sociology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56A7B71-5EF0-400F-9F41-40715832BAD0}" name="Query - Additional Details" description="Connection to the 'Additional Details' query in the workbook." type="100" refreshedVersion="6" minRefreshableVersion="5">
    <extLst>
      <ext xmlns:x15="http://schemas.microsoft.com/office/spreadsheetml/2010/11/main" uri="{DE250136-89BD-433C-8126-D09CA5730AF9}">
        <x15:connection id="be02099a-aecf-44b7-883c-aabcf32e9b86"/>
      </ext>
    </extLst>
  </connection>
  <connection id="9" xr16:uid="{359B5C2C-EA3A-436B-835F-BB106C3E4DB1}" name="Query - Biology" description="Connection to the 'Biology' query in the workbook." type="100" refreshedVersion="6" minRefreshableVersion="5">
    <extLst>
      <ext xmlns:x15="http://schemas.microsoft.com/office/spreadsheetml/2010/11/main" uri="{DE250136-89BD-433C-8126-D09CA5730AF9}">
        <x15:connection id="69dd22c4-c874-4f98-9566-e4656aa33e58"/>
      </ext>
    </extLst>
  </connection>
  <connection id="10" xr16:uid="{A0347164-32DA-4C9A-9182-1908AC9E1F89}" name="Query - Chemistry" description="Connection to the 'Chemistry' query in the workbook." type="100" refreshedVersion="6" minRefreshableVersion="5">
    <extLst>
      <ext xmlns:x15="http://schemas.microsoft.com/office/spreadsheetml/2010/11/main" uri="{DE250136-89BD-433C-8126-D09CA5730AF9}">
        <x15:connection id="8c6d586e-1d4b-4ccb-9a6e-bb2fa7de4dc6"/>
      </ext>
    </extLst>
  </connection>
  <connection id="11" xr16:uid="{44ED9A47-FCF8-4F8D-AEDD-F75C988F7929}" name="Query - Mathematics" description="Connection to the 'Mathematics' query in the workbook." type="100" refreshedVersion="6" minRefreshableVersion="5">
    <extLst>
      <ext xmlns:x15="http://schemas.microsoft.com/office/spreadsheetml/2010/11/main" uri="{DE250136-89BD-433C-8126-D09CA5730AF9}">
        <x15:connection id="69c0ac17-7f5f-4717-80a9-665c964e9a22"/>
      </ext>
    </extLst>
  </connection>
  <connection id="12" xr16:uid="{48A660B8-60D6-411A-BBDF-EAC6DC30F47B}" name="Query - Philosophy" description="Connection to the 'Philosophy' query in the workbook." type="100" refreshedVersion="6" minRefreshableVersion="5">
    <extLst>
      <ext xmlns:x15="http://schemas.microsoft.com/office/spreadsheetml/2010/11/main" uri="{DE250136-89BD-433C-8126-D09CA5730AF9}">
        <x15:connection id="899deb83-8983-4cc6-8555-f849affe421c"/>
      </ext>
    </extLst>
  </connection>
  <connection id="13" xr16:uid="{353F83B1-2851-480D-B478-A97DBFE73258}" name="Query - Physics" description="Connection to the 'Physics' query in the workbook." type="100" refreshedVersion="6" minRefreshableVersion="5">
    <extLst>
      <ext xmlns:x15="http://schemas.microsoft.com/office/spreadsheetml/2010/11/main" uri="{DE250136-89BD-433C-8126-D09CA5730AF9}">
        <x15:connection id="06dec089-7138-422b-adb2-dfe75bd53ab5"/>
      </ext>
    </extLst>
  </connection>
  <connection id="14" xr16:uid="{046A737C-5DF7-4DC8-BFCC-2CC5B6345ED2}" name="Query - Sociology" description="Connection to the 'Sociology' query in the workbook." type="100" refreshedVersion="6" minRefreshableVersion="5">
    <extLst>
      <ext xmlns:x15="http://schemas.microsoft.com/office/spreadsheetml/2010/11/main" uri="{DE250136-89BD-433C-8126-D09CA5730AF9}">
        <x15:connection id="560dc41d-699a-4d32-8bb0-d607478f0a10"/>
      </ext>
    </extLst>
  </connection>
  <connection id="15" xr16:uid="{037AA635-1364-43DB-985A-26EA8729567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<sst xmlns="http://schemas.openxmlformats.org/spreadsheetml/2006/main" count="582" uniqueCount="75">
  <si>
    <t>Student name</t>
  </si>
  <si>
    <t>StudentID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</si>
  <si>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</si>
  <si>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</si>
  <si>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</si>
  <si>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</si>
  <si>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</si>
  <si>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</si>
  <si>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</si>
  <si>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</si>
  <si>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</si>
  <si>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</si>
  <si>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</si>
  <si>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</si>
  <si>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</si>
  <si>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</si>
  <si>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>James Walker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</si>
  <si>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</si>
  <si>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</si>
  <si>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</si>
  <si>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</si>
  <si>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</si>
  <si>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</si>
  <si>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</si>
  <si>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</si>
  <si>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</si>
  <si>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</si>
  <si>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</si>
  <si>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</si>
  <si>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</si>
  <si>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</si>
  <si>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</si>
  <si>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</si>
  <si>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</si>
  <si>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</si>
  <si>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</si>
  <si>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</si>
  <si>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</si>
  <si>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</si>
  <si>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</si>
  <si>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</si>
  <si>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</si>
  <si>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</si>
  <si>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</si>
  <si>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</si>
  <si>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</si>
  <si>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</si>
  <si>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</si>
  <si>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</si>
  <si>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</si>
  <si>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</si>
  <si>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</si>
  <si>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</si>
  <si>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</si>
  <si>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Stacy Small</t>
  </si>
  <si>
    <t>Exam name</t>
  </si>
  <si>
    <t>Exam date</t>
  </si>
  <si>
    <t>Exam points</t>
  </si>
  <si>
    <t>Strengths/weakness</t>
  </si>
  <si>
    <t>Biology</t>
  </si>
  <si>
    <t>Chemistry</t>
  </si>
  <si>
    <t>Mathematics</t>
  </si>
  <si>
    <t>Philosophy</t>
  </si>
  <si>
    <t>Physics</t>
  </si>
  <si>
    <t>Sociology</t>
  </si>
  <si>
    <t>Study Time Weekly</t>
  </si>
  <si>
    <t>Subjects</t>
  </si>
  <si>
    <t>Marks</t>
  </si>
  <si>
    <t>Total</t>
  </si>
  <si>
    <t>Avg Absences</t>
  </si>
  <si>
    <t>Avg StudyTimeWeekly</t>
  </si>
  <si>
    <t>Gpa</t>
  </si>
  <si>
    <t>Grade</t>
  </si>
  <si>
    <t>Gpa( 0 to 4)</t>
  </si>
  <si>
    <t>Strengths/Weakness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</si>
</sst>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Arial Blac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4" borderId="0" xfId="0" applyFill="1"/>
    <xf numFmtId="0" fontId="0" fillId="5" borderId="0" xfId="0" applyFill="1"/>
    <xf numFmtId="3" fontId="1" fillId="2" borderId="2" xfId="0" applyNumberFormat="1" applyFont="1" applyFill="1" applyBorder="1"/>
    <xf numFmtId="3" fontId="0" fillId="3" borderId="2" xfId="0" applyNumberFormat="1" applyFont="1" applyFill="1" applyBorder="1"/>
    <xf numFmtId="3" fontId="0" fillId="0" borderId="0" xfId="0" applyNumberFormat="1"/>
    <xf numFmtId="0" fontId="0" fillId="5" borderId="0" xfId="0" applyFill="1" applyBorder="1"/>
    <xf numFmtId="0" fontId="2" fillId="0" borderId="0" xfId="0" applyFont="1"/>
    <xf numFmtId="0" fontId="2" fillId="6" borderId="0" xfId="0" applyFont="1" applyFill="1"/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5" fillId="7" borderId="4" xfId="0" applyFont="1" applyFill="1" applyBorder="1" applyAlignment="1">
      <alignment horizontal="left" vertical="center"/>
    </xf>
    <xf numFmtId="0" fontId="0" fillId="8" borderId="0" xfId="0" applyFill="1"/>
    <xf numFmtId="0" fontId="0" fillId="8" borderId="0" xfId="0" applyFill="1" applyBorder="1"/>
    <xf numFmtId="0" fontId="0" fillId="0" borderId="0" xfId="0" applyBorder="1"/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horizontal="left" vertical="bottom" textRotation="0" wrapText="0" indent="0" justifyLastLine="0" shrinkToFit="0" readingOrder="0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Distribution</a:t>
            </a:r>
            <a:r>
              <a:rPr lang="en-GB" sz="1600" b="1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 Of Marks</a:t>
            </a:r>
            <a:endParaRPr lang="en-GB" sz="1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DashBoard!$B$12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0-4A99-BAFC-C102649048F4}"/>
            </c:ext>
          </c:extLst>
        </c:ser>
        <c:ser>
          <c:idx val="1"/>
          <c:order val="1"/>
          <c:tx>
            <c:strRef>
              <c:f>DashBoard!$B$13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DashBoard!$C$13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0-4A99-BAFC-C102649048F4}"/>
            </c:ext>
          </c:extLst>
        </c:ser>
        <c:ser>
          <c:idx val="2"/>
          <c:order val="2"/>
          <c:tx>
            <c:strRef>
              <c:f>DashBoard!$B$14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DashBoard!$C$14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0-4A99-BAFC-C102649048F4}"/>
            </c:ext>
          </c:extLst>
        </c:ser>
        <c:ser>
          <c:idx val="3"/>
          <c:order val="3"/>
          <c:tx>
            <c:strRef>
              <c:f>DashBoard!$B$15</c:f>
              <c:strCache>
                <c:ptCount val="1"/>
                <c:pt idx="0">
                  <c:v>Philosophy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0-4A99-BAFC-C102649048F4}"/>
            </c:ext>
          </c:extLst>
        </c:ser>
        <c:ser>
          <c:idx val="4"/>
          <c:order val="4"/>
          <c:tx>
            <c:strRef>
              <c:f>DashBoard!$B$16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0-4A99-BAFC-C102649048F4}"/>
            </c:ext>
          </c:extLst>
        </c:ser>
        <c:ser>
          <c:idx val="5"/>
          <c:order val="5"/>
          <c:tx>
            <c:strRef>
              <c:f>DashBoard!$B$17</c:f>
              <c:strCache>
                <c:ptCount val="1"/>
                <c:pt idx="0">
                  <c:v>Sociology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DashBoard!$C$17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0-4A99-BAFC-C10264904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52"/>
        <c:axId val="1679317456"/>
        <c:axId val="1752628608"/>
      </c:barChart>
      <c:catAx>
        <c:axId val="16793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28608"/>
        <c:crosses val="autoZero"/>
        <c:auto val="1"/>
        <c:lblAlgn val="ctr"/>
        <c:lblOffset val="100"/>
        <c:noMultiLvlLbl val="0"/>
      </c:catAx>
      <c:valAx>
        <c:axId val="1752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Absences</a:t>
            </a:r>
            <a:r>
              <a:rPr lang="en-GB" sz="1600" b="1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 report</a:t>
            </a:r>
            <a:endParaRPr lang="en-GB" sz="1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Avg Absences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DashBoard!$B$29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0-4855-AD8E-0071B3031B75}"/>
            </c:ext>
          </c:extLst>
        </c:ser>
        <c:ser>
          <c:idx val="1"/>
          <c:order val="1"/>
          <c:tx>
            <c:v>Absences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DashBoard!$C$29</c:f>
              <c:numCache>
                <c:formatCode>General</c:formatCode>
                <c:ptCount val="1"/>
                <c:pt idx="0">
                  <c:v>14.615384615384615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0-4855-AD8E-0071B3031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0"/>
        <c:overlap val="-70"/>
        <c:axId val="1497808144"/>
        <c:axId val="1752635680"/>
      </c:barChart>
      <c:catAx>
        <c:axId val="14978081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35680"/>
        <c:crosses val="autoZero"/>
        <c:auto val="1"/>
        <c:lblAlgn val="ctr"/>
        <c:lblOffset val="100"/>
        <c:noMultiLvlLbl val="0"/>
      </c:catAx>
      <c:valAx>
        <c:axId val="17526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Individual</a:t>
            </a:r>
            <a:r>
              <a:rPr lang="en-GB" b="1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pitchFamily="34" charset="0"/>
              </a:rPr>
              <a:t> Study Time Weekly Vs Avg Study Time Weekly</a:t>
            </a:r>
            <a:endParaRPr lang="en-GB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705952380952363E-2"/>
          <c:y val="0.25685119047619048"/>
          <c:w val="0.80969048447747383"/>
          <c:h val="0.626612655705945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F2B-49D6-96BC-273764F3F7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F2B-49D6-96BC-273764F3F7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DashBoard!$B$32:$C$32</c:f>
              <c:numCache>
                <c:formatCode>General</c:formatCode>
                <c:ptCount val="2"/>
                <c:pt idx="0">
                  <c:v>11.85</c:v>
                </c:pt>
                <c:pt idx="1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73A-9125-04A58B996A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Individual Student Strengths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 Black" panose="020B0A04020102020204" pitchFamily="34" charset="0"/>
              <a:ea typeface="Arial Black" panose="020B0A04020102020204" pitchFamily="34" charset="0"/>
              <a:cs typeface="Arial Black" panose="020B0A04020102020204" pitchFamily="34" charset="0"/>
            </a:defRPr>
          </a:pPr>
          <a:r>
            <a:rPr lang="en-US" sz="1400" b="1" i="0" u="none" strike="noStrike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</a:rPr>
            <a:t>Individual Student Strengths</a:t>
          </a:r>
        </a:p>
      </cx:txPr>
    </cx:title>
    <cx:plotArea>
      <cx:plotAreaRegion>
        <cx:series layoutId="treemap" uniqueId="{DC0FAAA0-229B-45D2-A14E-54392D858CE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</a:defRPr>
                </a:pPr>
                <a:endParaRPr lang="en-US" sz="105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spPr>
        <a:effectLst>
          <a:softEdge rad="12700"/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endParaRPr lang="en-US" sz="10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175260</xdr:rowOff>
    </xdr:from>
    <xdr:ext cx="295656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3CDC1B-C501-43E7-B1A2-491F740291FF}"/>
            </a:ext>
          </a:extLst>
        </xdr:cNvPr>
        <xdr:cNvSpPr txBox="1"/>
      </xdr:nvSpPr>
      <xdr:spPr>
        <a:xfrm>
          <a:off x="388620" y="175260"/>
          <a:ext cx="2956560" cy="495300"/>
        </a:xfrm>
        <a:prstGeom prst="rect">
          <a:avLst/>
        </a:prstGeom>
        <a:noFill/>
        <a:ln w="38100">
          <a:solidFill>
            <a:schemeClr val="bg1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2800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GB" sz="2800">
              <a:solidFill>
                <a:schemeClr val="bg1"/>
              </a:solidFill>
            </a:rPr>
            <a:t> </a:t>
          </a:r>
          <a:r>
            <a:rPr lang="en-GB" sz="2800">
              <a:solidFill>
                <a:schemeClr val="bg1"/>
              </a:solidFill>
              <a:latin typeface="Arial Black" panose="020B0A04020102020204" pitchFamily="34" charset="0"/>
            </a:rPr>
            <a:t>Report</a:t>
          </a:r>
        </a:p>
      </xdr:txBody>
    </xdr:sp>
    <xdr:clientData/>
  </xdr:oneCellAnchor>
  <xdr:twoCellAnchor>
    <xdr:from>
      <xdr:col>1</xdr:col>
      <xdr:colOff>0</xdr:colOff>
      <xdr:row>7</xdr:row>
      <xdr:rowOff>0</xdr:rowOff>
    </xdr:from>
    <xdr:to>
      <xdr:col>2</xdr:col>
      <xdr:colOff>7620</xdr:colOff>
      <xdr:row>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7B5595-D6E3-4788-BFC7-3F38C8A7B0CB}"/>
            </a:ext>
          </a:extLst>
        </xdr:cNvPr>
        <xdr:cNvSpPr txBox="1"/>
      </xdr:nvSpPr>
      <xdr:spPr>
        <a:xfrm>
          <a:off x="312420" y="1120140"/>
          <a:ext cx="1790700" cy="510540"/>
        </a:xfrm>
        <a:prstGeom prst="rect">
          <a:avLst/>
        </a:prstGeom>
        <a:solidFill>
          <a:srgbClr val="969696"/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>
              <a:solidFill>
                <a:schemeClr val="bg1"/>
              </a:solidFill>
              <a:latin typeface="Arial Black" panose="020B0A04020102020204" pitchFamily="34" charset="0"/>
            </a:rPr>
            <a:t>Student</a:t>
          </a:r>
          <a:r>
            <a:rPr lang="en-GB" sz="1800">
              <a:latin typeface="Arial Black" panose="020B0A04020102020204" pitchFamily="34" charset="0"/>
            </a:rPr>
            <a:t> </a:t>
          </a:r>
          <a:r>
            <a:rPr lang="en-GB" sz="1800">
              <a:solidFill>
                <a:schemeClr val="bg1"/>
              </a:solidFill>
              <a:latin typeface="Arial Black" panose="020B0A04020102020204" pitchFamily="34" charset="0"/>
            </a:rPr>
            <a:t>Name</a:t>
          </a:r>
        </a:p>
      </xdr:txBody>
    </xdr:sp>
    <xdr:clientData/>
  </xdr:twoCellAnchor>
  <xdr:twoCellAnchor>
    <xdr:from>
      <xdr:col>7</xdr:col>
      <xdr:colOff>170379</xdr:colOff>
      <xdr:row>7</xdr:row>
      <xdr:rowOff>70464</xdr:rowOff>
    </xdr:from>
    <xdr:to>
      <xdr:col>15</xdr:col>
      <xdr:colOff>527278</xdr:colOff>
      <xdr:row>19</xdr:row>
      <xdr:rowOff>124869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40EF3A-CDE0-4E77-AB74-DDDE9F52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152314</xdr:colOff>
      <xdr:row>20</xdr:row>
      <xdr:rowOff>117127</xdr:rowOff>
    </xdr:from>
    <xdr:to>
      <xdr:col>15</xdr:col>
      <xdr:colOff>509213</xdr:colOff>
      <xdr:row>35</xdr:row>
      <xdr:rowOff>85913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3D44657-1B35-453B-A617-367C4D59B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674" y="3805207"/>
              <a:ext cx="5233699" cy="2742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136388</xdr:colOff>
      <xdr:row>20</xdr:row>
      <xdr:rowOff>92382</xdr:rowOff>
    </xdr:from>
    <xdr:to>
      <xdr:col>24</xdr:col>
      <xdr:colOff>493287</xdr:colOff>
      <xdr:row>35</xdr:row>
      <xdr:rowOff>61168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88FEF9-D915-4184-9B7E-D5276820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116441</xdr:colOff>
      <xdr:row>7</xdr:row>
      <xdr:rowOff>53339</xdr:rowOff>
    </xdr:from>
    <xdr:to>
      <xdr:col>24</xdr:col>
      <xdr:colOff>473340</xdr:colOff>
      <xdr:row>19</xdr:row>
      <xdr:rowOff>107744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38D424-036F-4086-B4C6-BEF6E213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59930</xdr:colOff>
      <xdr:row>0</xdr:row>
      <xdr:rowOff>111303</xdr:rowOff>
    </xdr:from>
    <xdr:to>
      <xdr:col>10</xdr:col>
      <xdr:colOff>359594</xdr:colOff>
      <xdr:row>4</xdr:row>
      <xdr:rowOff>51371</xdr:rowOff>
    </xdr:to>
    <xdr:sp macro="" textlink="Pivots!G4">
      <xdr:nvSpPr>
        <xdr:cNvPr id="19" name="Rectangle: Rounded Corners 18">
          <a:extLst>
            <a:ext uri="{FF2B5EF4-FFF2-40B4-BE49-F238E27FC236}">
              <a16:creationId xmlns:a16="http://schemas.microsoft.com/office/drawing/2014/main" id="{0AFD2C53-EFB9-4342-A45C-02DBE57A6DF2}"/>
            </a:ext>
          </a:extLst>
        </xdr:cNvPr>
        <xdr:cNvSpPr/>
      </xdr:nvSpPr>
      <xdr:spPr>
        <a:xfrm>
          <a:off x="4837413" y="111303"/>
          <a:ext cx="2123327" cy="659259"/>
        </a:xfrm>
        <a:prstGeom prst="roundRect">
          <a:avLst/>
        </a:prstGeom>
        <a:gradFill flip="none" rotWithShape="1">
          <a:gsLst>
            <a:gs pos="0">
              <a:schemeClr val="bg1">
                <a:lumMod val="95000"/>
                <a:shade val="30000"/>
                <a:satMod val="115000"/>
              </a:schemeClr>
            </a:gs>
            <a:gs pos="50000">
              <a:schemeClr val="bg1">
                <a:lumMod val="95000"/>
                <a:shade val="67500"/>
                <a:satMod val="115000"/>
              </a:schemeClr>
            </a:gs>
            <a:gs pos="100000">
              <a:schemeClr val="bg1">
                <a:lumMod val="95000"/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Age</a:t>
          </a:r>
          <a:r>
            <a:rPr lang="en-US" sz="14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t> : </a:t>
          </a:r>
          <a:fld id="{55A7FB59-397B-400F-85F1-6D1608D630C7}" type="TxLink">
            <a:rPr lang="en-US" sz="14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18</a:t>
          </a:fld>
          <a:endParaRPr lang="en-GB" sz="1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419527</xdr:colOff>
      <xdr:row>0</xdr:row>
      <xdr:rowOff>119864</xdr:rowOff>
    </xdr:from>
    <xdr:to>
      <xdr:col>14</xdr:col>
      <xdr:colOff>102739</xdr:colOff>
      <xdr:row>4</xdr:row>
      <xdr:rowOff>68495</xdr:rowOff>
    </xdr:to>
    <xdr:sp macro="" textlink="Pivots!H4">
      <xdr:nvSpPr>
        <xdr:cNvPr id="20" name="Rectangle: Rounded Corners 19">
          <a:extLst>
            <a:ext uri="{FF2B5EF4-FFF2-40B4-BE49-F238E27FC236}">
              <a16:creationId xmlns:a16="http://schemas.microsoft.com/office/drawing/2014/main" id="{AAA4CCC3-D169-43D9-959B-98F8A0552384}"/>
            </a:ext>
          </a:extLst>
        </xdr:cNvPr>
        <xdr:cNvSpPr/>
      </xdr:nvSpPr>
      <xdr:spPr>
        <a:xfrm>
          <a:off x="7020673" y="119864"/>
          <a:ext cx="2114763" cy="667822"/>
        </a:xfrm>
        <a:prstGeom prst="roundRect">
          <a:avLst/>
        </a:prstGeom>
        <a:gradFill flip="none" rotWithShape="1">
          <a:gsLst>
            <a:gs pos="0">
              <a:schemeClr val="bg1">
                <a:lumMod val="95000"/>
                <a:shade val="30000"/>
                <a:satMod val="115000"/>
              </a:schemeClr>
            </a:gs>
            <a:gs pos="50000">
              <a:schemeClr val="bg1">
                <a:lumMod val="95000"/>
                <a:shade val="67500"/>
                <a:satMod val="115000"/>
              </a:schemeClr>
            </a:gs>
            <a:gs pos="100000">
              <a:schemeClr val="bg1">
                <a:lumMod val="95000"/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i="0" u="none" strike="noStrike" cap="none" spc="0">
              <a:ln w="9525">
                <a:solidFill>
                  <a:schemeClr val="bg1"/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Gender</a:t>
          </a:r>
          <a:r>
            <a:rPr lang="en-US" sz="1600" b="0" i="0" u="none" strike="noStrike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 : </a:t>
          </a:r>
          <a:fld id="{2B7383B2-C550-417F-8A5D-60A92D4B2175}" type="TxLink">
            <a:rPr lang="en-US" sz="14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Female</a:t>
          </a:fld>
          <a:endParaRPr lang="en-US" sz="1400" b="0" i="0" u="none" strike="noStrike">
            <a:solidFill>
              <a:sysClr val="windowText" lastClr="000000"/>
            </a:solidFill>
            <a:latin typeface="Arial Black" panose="020B0A04020102020204" pitchFamily="34" charset="0"/>
            <a:cs typeface="Calibri"/>
          </a:endParaRPr>
        </a:p>
      </xdr:txBody>
    </xdr:sp>
    <xdr:clientData/>
  </xdr:twoCellAnchor>
  <xdr:twoCellAnchor>
    <xdr:from>
      <xdr:col>14</xdr:col>
      <xdr:colOff>162674</xdr:colOff>
      <xdr:row>0</xdr:row>
      <xdr:rowOff>119865</xdr:rowOff>
    </xdr:from>
    <xdr:to>
      <xdr:col>17</xdr:col>
      <xdr:colOff>453775</xdr:colOff>
      <xdr:row>4</xdr:row>
      <xdr:rowOff>59933</xdr:rowOff>
    </xdr:to>
    <xdr:sp macro="" textlink="Pivots!I4">
      <xdr:nvSpPr>
        <xdr:cNvPr id="21" name="Rectangle: Rounded Corners 20">
          <a:extLst>
            <a:ext uri="{FF2B5EF4-FFF2-40B4-BE49-F238E27FC236}">
              <a16:creationId xmlns:a16="http://schemas.microsoft.com/office/drawing/2014/main" id="{0C888CBB-83A3-4749-9B51-300118895639}"/>
            </a:ext>
          </a:extLst>
        </xdr:cNvPr>
        <xdr:cNvSpPr/>
      </xdr:nvSpPr>
      <xdr:spPr>
        <a:xfrm>
          <a:off x="9195371" y="119865"/>
          <a:ext cx="2114764" cy="659259"/>
        </a:xfrm>
        <a:prstGeom prst="roundRect">
          <a:avLst/>
        </a:prstGeom>
        <a:gradFill flip="none" rotWithShape="1">
          <a:gsLst>
            <a:gs pos="0">
              <a:schemeClr val="bg1">
                <a:lumMod val="95000"/>
                <a:shade val="30000"/>
                <a:satMod val="115000"/>
              </a:schemeClr>
            </a:gs>
            <a:gs pos="50000">
              <a:schemeClr val="bg1">
                <a:lumMod val="95000"/>
                <a:shade val="67500"/>
                <a:satMod val="115000"/>
              </a:schemeClr>
            </a:gs>
            <a:gs pos="100000">
              <a:schemeClr val="bg1">
                <a:lumMod val="95000"/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Sports</a:t>
          </a:r>
          <a:r>
            <a:rPr lang="en-US" sz="14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t> : </a:t>
          </a:r>
          <a:fld id="{B27FBD15-7ED5-4D8A-AD62-0F6C16450579}" type="TxLink">
            <a:rPr lang="en-US" sz="14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Active</a:t>
          </a:fld>
          <a:endParaRPr lang="en-GB" sz="1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522270</xdr:colOff>
      <xdr:row>0</xdr:row>
      <xdr:rowOff>111304</xdr:rowOff>
    </xdr:from>
    <xdr:to>
      <xdr:col>21</xdr:col>
      <xdr:colOff>205483</xdr:colOff>
      <xdr:row>4</xdr:row>
      <xdr:rowOff>59933</xdr:rowOff>
    </xdr:to>
    <xdr:sp macro="" textlink="Pivots!J4">
      <xdr:nvSpPr>
        <xdr:cNvPr id="22" name="Rectangle: Rounded Corners 21">
          <a:extLst>
            <a:ext uri="{FF2B5EF4-FFF2-40B4-BE49-F238E27FC236}">
              <a16:creationId xmlns:a16="http://schemas.microsoft.com/office/drawing/2014/main" id="{8C9A29C4-E831-4609-A5D7-2A4C80E1C86C}"/>
            </a:ext>
          </a:extLst>
        </xdr:cNvPr>
        <xdr:cNvSpPr/>
      </xdr:nvSpPr>
      <xdr:spPr>
        <a:xfrm>
          <a:off x="11378630" y="111304"/>
          <a:ext cx="2114763" cy="667820"/>
        </a:xfrm>
        <a:prstGeom prst="roundRect">
          <a:avLst/>
        </a:prstGeom>
        <a:gradFill flip="none" rotWithShape="1">
          <a:gsLst>
            <a:gs pos="0">
              <a:schemeClr val="bg1">
                <a:lumMod val="95000"/>
                <a:shade val="30000"/>
                <a:satMod val="115000"/>
              </a:schemeClr>
            </a:gs>
            <a:gs pos="50000">
              <a:schemeClr val="bg1">
                <a:lumMod val="95000"/>
                <a:shade val="67500"/>
                <a:satMod val="115000"/>
              </a:schemeClr>
            </a:gs>
            <a:gs pos="100000">
              <a:schemeClr val="bg1">
                <a:lumMod val="95000"/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Music</a:t>
          </a:r>
          <a:r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t> : </a:t>
          </a:r>
          <a:fld id="{ACF51F0C-CCC9-48DE-84CA-D817FB0DB6A6}" type="TxLink"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Inactive</a:t>
          </a:fld>
          <a:endParaRPr lang="en-GB" sz="1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21</xdr:col>
      <xdr:colOff>273979</xdr:colOff>
      <xdr:row>0</xdr:row>
      <xdr:rowOff>102742</xdr:rowOff>
    </xdr:from>
    <xdr:to>
      <xdr:col>25</xdr:col>
      <xdr:colOff>222606</xdr:colOff>
      <xdr:row>4</xdr:row>
      <xdr:rowOff>51370</xdr:rowOff>
    </xdr:to>
    <xdr:sp macro="" textlink="Pivots!K4">
      <xdr:nvSpPr>
        <xdr:cNvPr id="23" name="Rectangle: Rounded Corners 22">
          <a:extLst>
            <a:ext uri="{FF2B5EF4-FFF2-40B4-BE49-F238E27FC236}">
              <a16:creationId xmlns:a16="http://schemas.microsoft.com/office/drawing/2014/main" id="{E03D6893-518F-4BFF-BFC5-EB23DCAF5F54}"/>
            </a:ext>
          </a:extLst>
        </xdr:cNvPr>
        <xdr:cNvSpPr/>
      </xdr:nvSpPr>
      <xdr:spPr>
        <a:xfrm>
          <a:off x="13561889" y="102742"/>
          <a:ext cx="2380178" cy="667819"/>
        </a:xfrm>
        <a:prstGeom prst="roundRect">
          <a:avLst/>
        </a:prstGeom>
        <a:gradFill flip="none" rotWithShape="1">
          <a:gsLst>
            <a:gs pos="0">
              <a:schemeClr val="bg1">
                <a:lumMod val="95000"/>
                <a:shade val="30000"/>
                <a:satMod val="115000"/>
              </a:schemeClr>
            </a:gs>
            <a:gs pos="50000">
              <a:schemeClr val="bg1">
                <a:lumMod val="95000"/>
                <a:shade val="67500"/>
                <a:satMod val="115000"/>
              </a:schemeClr>
            </a:gs>
            <a:gs pos="100000">
              <a:schemeClr val="bg1">
                <a:lumMod val="95000"/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Volunteer</a:t>
          </a:r>
          <a:r>
            <a:rPr lang="en-US" sz="1200" b="1" i="0" u="none" strike="noStrike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Calibri"/>
            </a:rPr>
            <a:t> : </a:t>
          </a:r>
          <a:fld id="{8F1F252D-2E68-4674-8DD6-A85A90111F50}" type="TxLink">
            <a:rPr lang="en-US" sz="14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Inactive</a:t>
          </a:fld>
          <a:endParaRPr lang="en-GB" sz="1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0.16691</cdr:x>
      <cdr:y>0.90484</cdr:y>
    </cdr:from>
    <cdr:to>
      <cdr:x>0.86337</cdr:x>
      <cdr:y>0.96902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FC357C-B51E-4B39-B640-FDC99DC55D37}"/>
            </a:ext>
          </a:extLst>
        </cdr:cNvPr>
        <cdr:cNvSpPr txBox="1"/>
      </cdr:nvSpPr>
      <cdr:spPr>
        <a:xfrm xmlns:a="http://schemas.openxmlformats.org/drawingml/2006/main">
          <a:off x="714054" y="2172727"/>
          <a:ext cx="2979505" cy="154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0.23295</cdr:x>
      <cdr:y>0.9084</cdr:y>
    </cdr:from>
    <cdr:to>
      <cdr:x>0.57718</cdr:x>
      <cdr:y>0.95119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C39B262-C890-4DE2-A4BC-BA8DA2DD8CFE}"/>
            </a:ext>
          </a:extLst>
        </cdr:cNvPr>
        <cdr:cNvSpPr txBox="1"/>
      </cdr:nvSpPr>
      <cdr:spPr>
        <a:xfrm xmlns:a="http://schemas.openxmlformats.org/drawingml/2006/main">
          <a:off x="996593" y="2181288"/>
          <a:ext cx="1472629" cy="102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0.09486</cdr:x>
      <cdr:y>0.83709</cdr:y>
    </cdr:from>
    <cdr:to>
      <cdr:x>0.38906</cdr:x>
      <cdr:y>0.99041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6D588AF-33FB-454E-AFBF-C3EBE0572CAA}"/>
            </a:ext>
          </a:extLst>
        </cdr:cNvPr>
        <cdr:cNvSpPr txBox="1"/>
      </cdr:nvSpPr>
      <cdr:spPr>
        <a:xfrm xmlns:a="http://schemas.openxmlformats.org/drawingml/2006/main">
          <a:off x="405830" y="2010052"/>
          <a:ext cx="1258584" cy="368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l"/>
          <a:r>
            <a:rPr lang="en-GB" sz="1100">
              <a:solidFill>
                <a:schemeClr val="tx1"/>
              </a:solidFill>
            </a:rPr>
            <a:t>StudyTimeWeekly</a:t>
          </a:r>
        </a:p>
      </cdr:txBody>
    </cdr:sp>
  </cdr:relSizeAnchor>
  <cdr:relSizeAnchor xmlns:cdr="http://schemas.openxmlformats.org/drawingml/2006/chartDrawing">
    <cdr:from>
      <cdr:x>0.07085</cdr:x>
      <cdr:y>0.93336</cdr:y>
    </cdr:from>
    <cdr:to>
      <cdr:x>0.08153</cdr:x>
      <cdr:y>0.95475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6932DF2F-4574-46EC-8232-49B50A8482DB}"/>
            </a:ext>
          </a:extLst>
        </cdr:cNvPr>
        <cdr:cNvSpPr/>
      </cdr:nvSpPr>
      <cdr:spPr>
        <a:xfrm xmlns:a="http://schemas.openxmlformats.org/drawingml/2006/main">
          <a:off x="303089" y="2241219"/>
          <a:ext cx="45719" cy="5137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0.61227</cdr:x>
      <cdr:y>0.94107</cdr:y>
    </cdr:from>
    <cdr:to>
      <cdr:x>0.62296</cdr:x>
      <cdr:y>0.96188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A18D70E7-95C6-4522-988D-AF8EA8195069}"/>
            </a:ext>
          </a:extLst>
        </cdr:cNvPr>
        <cdr:cNvSpPr/>
      </cdr:nvSpPr>
      <cdr:spPr>
        <a:xfrm xmlns:a="http://schemas.openxmlformats.org/drawingml/2006/main">
          <a:off x="2619339" y="2259744"/>
          <a:ext cx="45719" cy="499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0.61521</cdr:x>
      <cdr:y>0.90373</cdr:y>
    </cdr:from>
    <cdr:to>
      <cdr:x>0.96598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F3E7C1AE-FF5C-4CC7-A8AA-C68E503DCF75}"/>
            </a:ext>
          </a:extLst>
        </cdr:cNvPr>
        <cdr:cNvSpPr txBox="1"/>
      </cdr:nvSpPr>
      <cdr:spPr>
        <a:xfrm xmlns:a="http://schemas.openxmlformats.org/drawingml/2006/main">
          <a:off x="2631896" y="2170073"/>
          <a:ext cx="1500626" cy="231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r"/>
          <a:r>
            <a:rPr lang="en-GB" sz="1100"/>
            <a:t>Avg</a:t>
          </a:r>
          <a:r>
            <a:rPr lang="en-GB" sz="1100" baseline="0"/>
            <a:t> StudyTimeWeekly</a:t>
          </a:r>
          <a:endParaRPr lang="en-GB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554AB0C-AF0A-4161-ACA0-E7A8F3EA4AA3}" autoFormatId="16" applyNumberFormats="0" applyBorderFormats="0" applyFontFormats="0" applyPatternFormats="0" applyAlignmentFormats="0" applyWidthHeightFormats="0">
  <queryTableRefresh nextId="17">
    <queryTableFields count="16">
      <queryTableField id="1" name="Student name" tableColumnId="1"/>
      <queryTableField id="2" name="StudentID" tableColumnId="2"/>
      <queryTableField id="3" name="Age" tableColumnId="3"/>
      <queryTableField id="4" name="Gender" tableColumnId="4"/>
      <queryTableField id="5" name="Ethnicity" tableColumnId="5"/>
      <queryTableField id="6" name="ParentalEducation" tableColumnId="6"/>
      <queryTableField id="7" name="StudyTimeWeekly" tableColumnId="7"/>
      <queryTableField id="8" name="Absences" tableColumnId="8"/>
      <queryTableField id="9" name="Tutoring" tableColumnId="9"/>
      <queryTableField id="10" name="ParentalSupport" tableColumnId="10"/>
      <queryTableField id="11" name="Extracurricular" tableColumnId="11"/>
      <queryTableField id="12" name="Sports" tableColumnId="12"/>
      <queryTableField id="13" name="Music" tableColumnId="13"/>
      <queryTableField id="14" name="Volunteering" tableColumnId="14"/>
      <queryTableField id="15" name="GPA" tableColumnId="15"/>
      <queryTableField id="16" name="GradeClass" tableColumnId="16"/>
    </queryTableFields>
  </queryTableRefresh>
  <extLst>
    <ext xmlns:x15="http://schemas.microsoft.com/office/spreadsheetml/2010/11/main" uri="{883FBD77-0823-4a55-B5E3-86C4891E6966}">
      <x15:queryTable sourceDataName="Query - Additional Detail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4697E1C9-66DA-47DA-9563-F49E67E95029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Biolog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B9EE5C12-C191-49DB-BF25-2A27521C949D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Chemistry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919A4647-1FA2-47A4-9B94-3A681D54E2FD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Mathematic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62517465-9772-4C2F-8EE6-54E76D6943AE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Philosophy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802234E6-2023-4E5C-8883-382ECB5A91A4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Physic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0F7EB2CA-CA18-4168-8E72-3F9286ACC919}" autoFormatId="16" applyNumberFormats="0" applyBorderFormats="0" applyFontFormats="0" applyPatternFormats="0" applyAlignmentFormats="0" applyWidthHeightFormats="0">
  <queryTableRefresh nextId="7">
    <queryTableFields count="6">
      <queryTableField id="1" name="StudentID" tableColumnId="1"/>
      <queryTableField id="2" name="Student name" tableColumnId="2"/>
      <queryTableField id="3" name="Exam name" tableColumnId="3"/>
      <queryTableField id="4" name="Exam date" tableColumnId="4"/>
      <queryTableField id="5" name="Exam points" tableColumnId="5"/>
      <queryTableField id="6" name="Strengths/weakness" tableColumnId="6"/>
    </queryTableFields>
  </queryTableRefresh>
  <extLst>
    <ext xmlns:x15="http://schemas.microsoft.com/office/spreadsheetml/2010/11/main" uri="{883FBD77-0823-4a55-B5E3-86C4891E6966}">
      <x15:queryTable sourceDataName="Query - Sociolog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07502-C6C7-49E2-8E66-E2B82F731F40}" name="Additional_Details" displayName="Additional_Details" ref="A1:P40" tableType="queryTable" totalsRowShown="0">
  <autoFilter ref="A1:P40" xr:uid="{2FC02926-1984-436D-A5C6-BE08E7D61E96}"/>
  <tableColumns count="16">
    <tableColumn id="1" xr3:uid="{A30040B9-C541-47FB-B5F6-6D6A07656872}" uniqueName="1" name="Student name" queryTableFieldId="1"/>
    <tableColumn id="2" xr3:uid="{745A4C68-8F81-4AE0-9870-BC549A1EBC5E}" uniqueName="2" name="StudentID" queryTableFieldId="2"/>
    <tableColumn id="3" xr3:uid="{B62FB5D1-256E-4C94-AAE8-3F42EDF8DE9C}" uniqueName="3" name="Age" queryTableFieldId="3"/>
    <tableColumn id="4" xr3:uid="{52CE966F-4664-48BA-A612-82755CE19F3C}" uniqueName="4" name="Gender" queryTableFieldId="4"/>
    <tableColumn id="5" xr3:uid="{3BC95290-C3C0-4741-A2C7-9E4F39154513}" uniqueName="5" name="Ethnicity" queryTableFieldId="5"/>
    <tableColumn id="6" xr3:uid="{1EB3C96A-CA6B-43FD-A0D3-F5A008B8EED5}" uniqueName="6" name="ParentalEducation" queryTableFieldId="6"/>
    <tableColumn id="7" xr3:uid="{39EDEB89-3854-48F9-B495-2FEBB27E8E2F}" uniqueName="7" name="StudyTimeWeekly" queryTableFieldId="7"/>
    <tableColumn id="8" xr3:uid="{67BEA536-002F-48FD-A3BF-B950902C4B89}" uniqueName="8" name="Absences" queryTableFieldId="8"/>
    <tableColumn id="9" xr3:uid="{A402AFC3-1005-4EEA-B06B-D0EB3B2360F8}" uniqueName="9" name="Tutoring" queryTableFieldId="9"/>
    <tableColumn id="10" xr3:uid="{3FC06DA4-CA9A-4A02-B15E-6AF7EB5D4D07}" uniqueName="10" name="ParentalSupport" queryTableFieldId="10"/>
    <tableColumn id="11" xr3:uid="{6D09478D-A4FE-4A17-B026-5DC8AA231A06}" uniqueName="11" name="Extracurricular" queryTableFieldId="11"/>
    <tableColumn id="12" xr3:uid="{65334ED5-B19F-44AE-980E-EB659E51DD1E}" uniqueName="12" name="Sports" queryTableFieldId="12"/>
    <tableColumn id="13" xr3:uid="{24FA44A1-7D04-4F76-B90A-06E1E2157F4F}" uniqueName="13" name="Music" queryTableFieldId="13"/>
    <tableColumn id="14" xr3:uid="{ABBA4DBB-BE48-4011-AA4D-8533EE2EF2E4}" uniqueName="14" name="Volunteering" queryTableFieldId="14"/>
    <tableColumn id="15" xr3:uid="{C4529F05-36A4-4FA8-B1E8-9E5CAD52C01C}" uniqueName="15" name="GPA" queryTableFieldId="15"/>
    <tableColumn id="16" xr3:uid="{3924E0BF-CA96-49A5-A6FC-F150789012E7}" uniqueName="16" name="GradeClass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B666A-27ED-4B10-A871-5D58D5387C61}" name="Biology" displayName="Biology" ref="A1:F39" tableType="queryTable" totalsRowShown="0">
  <autoFilter ref="A1:F39" xr:uid="{E33D91FD-2D1C-420E-90CE-B0AF712A5828}"/>
  <tableColumns count="6">
    <tableColumn id="1" xr3:uid="{DFAD04D5-76AA-464C-AB99-484394FF9D3C}" uniqueName="1" name="StudentID" queryTableFieldId="1"/>
    <tableColumn id="2" xr3:uid="{94FCCE8D-78F2-4C93-865F-BA62628A2BCC}" uniqueName="2" name="Student name" queryTableFieldId="2"/>
    <tableColumn id="3" xr3:uid="{5A41173E-F2E8-4749-9F2B-6C54801767CB}" uniqueName="3" name="Exam name" queryTableFieldId="3"/>
    <tableColumn id="4" xr3:uid="{63F90C86-5B4E-47EF-ADAD-B0D5BC935B5D}" uniqueName="4" name="Exam date" queryTableFieldId="4" dataDxfId="6"/>
    <tableColumn id="5" xr3:uid="{6F424149-A0C4-46CD-BB9D-F34B025953E3}" uniqueName="5" name="Exam points" queryTableFieldId="5"/>
    <tableColumn id="6" xr3:uid="{255CD448-4492-4894-8911-65B92689DC16}" uniqueName="6" name="Strengths/weaknes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DD333-0FEC-40DD-BA4C-BAC59CF5917B}" name="Chemistry" displayName="Chemistry" ref="A1:F28" tableType="queryTable" totalsRowShown="0">
  <autoFilter ref="A1:F28" xr:uid="{53B8086D-E286-4443-955C-4B072E41FBC8}"/>
  <tableColumns count="6">
    <tableColumn id="1" xr3:uid="{0F596E8F-E6FA-4E0D-AE9A-C237212EB364}" uniqueName="1" name="StudentID" queryTableFieldId="1"/>
    <tableColumn id="2" xr3:uid="{3066DE74-BA88-47A8-92AB-1EBED75E27FB}" uniqueName="2" name="Student name" queryTableFieldId="2"/>
    <tableColumn id="3" xr3:uid="{1667FD52-5B69-4241-A3F7-6FBE9D552A31}" uniqueName="3" name="Exam name" queryTableFieldId="3"/>
    <tableColumn id="4" xr3:uid="{60304E01-BAEC-46E5-BEEE-FB59C3109C0C}" uniqueName="4" name="Exam date" queryTableFieldId="4" dataDxfId="5"/>
    <tableColumn id="5" xr3:uid="{07B7FB46-02F7-44F8-9C12-FE5888EBFA24}" uniqueName="5" name="Exam points" queryTableFieldId="5"/>
    <tableColumn id="6" xr3:uid="{81ED0BEF-394B-4091-8097-46A6EAC901DA}" uniqueName="6" name="Strengths/weaknes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0DEA79-228F-4212-A85D-9B6B7126ED21}" name="Mathematics" displayName="Mathematics" ref="A1:F38" tableType="queryTable" totalsRowShown="0">
  <autoFilter ref="A1:F38" xr:uid="{CF52589E-54F5-4D35-887A-42B64C8E3D15}"/>
  <tableColumns count="6">
    <tableColumn id="1" xr3:uid="{20EFBA47-025D-4F89-8D19-8B480182EC35}" uniqueName="1" name="StudentID" queryTableFieldId="1"/>
    <tableColumn id="2" xr3:uid="{7F595928-4022-4DF5-B17B-B886825A0FF2}" uniqueName="2" name="Student name" queryTableFieldId="2"/>
    <tableColumn id="3" xr3:uid="{6B40035C-F04D-4415-AED6-1D55F8AA8D9B}" uniqueName="3" name="Exam name" queryTableFieldId="3"/>
    <tableColumn id="4" xr3:uid="{ABE655BC-3539-4FF2-B8B2-D0363C727411}" uniqueName="4" name="Exam date" queryTableFieldId="4" dataDxfId="4"/>
    <tableColumn id="5" xr3:uid="{E70BB252-B9CC-4BE6-8C4A-B3B3E21BB215}" uniqueName="5" name="Exam points" queryTableFieldId="5"/>
    <tableColumn id="6" xr3:uid="{03C04A57-6283-4275-B8B5-B94584AFB19D}" uniqueName="6" name="Strengths/weaknes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9AF34-16AC-4970-A3AD-7FDB1FD72078}" name="Philosophy" displayName="Philosophy" ref="A1:F39" tableType="queryTable" totalsRowShown="0">
  <autoFilter ref="A1:F39" xr:uid="{A60FFF1F-B362-4F00-B5E0-9C94672C41BD}"/>
  <tableColumns count="6">
    <tableColumn id="1" xr3:uid="{D8A3F43A-4834-44BB-B245-73C3DDD9ABC7}" uniqueName="1" name="StudentID" queryTableFieldId="1"/>
    <tableColumn id="2" xr3:uid="{B76E8BB5-8DFC-4D6B-98C9-76E843D81E84}" uniqueName="2" name="Student name" queryTableFieldId="2"/>
    <tableColumn id="3" xr3:uid="{89A66D6E-7647-495D-8B49-0323D85190B4}" uniqueName="3" name="Exam name" queryTableFieldId="3"/>
    <tableColumn id="4" xr3:uid="{D02C7D9D-DC75-45B6-A2B7-A5A4999E9D1E}" uniqueName="4" name="Exam date" queryTableFieldId="4" dataDxfId="3"/>
    <tableColumn id="5" xr3:uid="{28B92C40-5896-4ED0-8578-2756EF41AE27}" uniqueName="5" name="Exam points" queryTableFieldId="5"/>
    <tableColumn id="6" xr3:uid="{66C778FA-F856-4E72-9065-A6797AF537F0}" uniqueName="6" name="Strengths/weakness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E95653-050C-492F-A57F-AFF6FEE45DD5}" name="Physics" displayName="Physics" ref="A1:F22" tableType="queryTable" totalsRowShown="0">
  <autoFilter ref="A1:F22" xr:uid="{57B9A03D-F7E4-478B-8AE8-38724EF4ADC8}"/>
  <tableColumns count="6">
    <tableColumn id="1" xr3:uid="{3A219177-D5EC-4DF6-A09A-AA2582F6FF7B}" uniqueName="1" name="StudentID" queryTableFieldId="1"/>
    <tableColumn id="2" xr3:uid="{C54BD3EE-8129-45D1-8753-4593A8122010}" uniqueName="2" name="Student name" queryTableFieldId="2"/>
    <tableColumn id="3" xr3:uid="{A42934BB-BD29-457A-AFB3-8BFE443E013A}" uniqueName="3" name="Exam name" queryTableFieldId="3"/>
    <tableColumn id="4" xr3:uid="{D94BE644-8A61-4C67-BD97-942BD9D97A07}" uniqueName="4" name="Exam date" queryTableFieldId="4" dataDxfId="2"/>
    <tableColumn id="5" xr3:uid="{BBA9A06F-30D5-4E6F-A9F2-A16F908436FA}" uniqueName="5" name="Exam points" queryTableFieldId="5"/>
    <tableColumn id="6" xr3:uid="{7480F1AE-C6E9-4AAA-BF2E-D7956FEA1A18}" uniqueName="6" name="Strengths/weakness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D5B3B0-53BF-48E9-AC3B-DA5953F103E4}" name="Sociology" displayName="Sociology" ref="A1:F40" tableType="queryTable" totalsRowShown="0">
  <autoFilter ref="A1:F40" xr:uid="{93C39DE4-09F1-477A-806A-5F23069CBCDB}"/>
  <tableColumns count="6">
    <tableColumn id="1" xr3:uid="{0804304E-DE0F-44CE-B1A6-CE3523DB1579}" uniqueName="1" name="StudentID" queryTableFieldId="1"/>
    <tableColumn id="2" xr3:uid="{70B4CFBE-8DDE-4882-839E-69345A4D0C63}" uniqueName="2" name="Student name" queryTableFieldId="2"/>
    <tableColumn id="3" xr3:uid="{7AFFF385-54DF-4BEF-AF86-9DC64EFF5BAC}" uniqueName="3" name="Exam name" queryTableFieldId="3"/>
    <tableColumn id="4" xr3:uid="{76DE5CE2-10A0-4590-AD41-AFF72EA7CDC9}" uniqueName="4" name="Exam date" queryTableFieldId="4" dataDxfId="1"/>
    <tableColumn id="5" xr3:uid="{25C6BFDE-EEAE-4836-9196-BD15263ADBEA}" uniqueName="5" name="Exam points" queryTableFieldId="5"/>
    <tableColumn id="6" xr3:uid="{F634A209-67DC-46A3-90D6-1C32376162C3}" uniqueName="6" name="Strengths/weakness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A09CAA-9F82-408E-93F1-6893E65C50AC}" name="Table8" displayName="Table8" ref="B11:C18" totalsRowShown="0">
  <autoFilter ref="B11:C18" xr:uid="{FEA21CB4-4690-4EFF-B646-E00E310C0333}"/>
  <tableColumns count="2">
    <tableColumn id="1" xr3:uid="{3119BD9A-624D-40E5-86D2-F1F09ACFE845}" name="Subjects"/>
    <tableColumn id="2" xr3:uid="{A0F88C1B-6A05-46D6-8962-309306306059}" name="Marks" dataDxfId="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BD3892-011A-4BFE-9B11-6506E700FB08}" name="Table9" displayName="Table9" ref="A3:B10" totalsRowShown="0">
  <autoFilter ref="A3:B10" xr:uid="{E718AFFD-7D89-4278-B615-ECB0ED7232CD}"/>
  <tableColumns count="2">
    <tableColumn id="1" xr3:uid="{3409F5D4-E7A1-473C-B388-324FC53B97AD}" name="Subjects"/>
    <tableColumn id="2" xr3:uid="{352F6DF3-0074-4661-B2B5-C85FC7039CFC}" name="Mark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9B96-4362-4642-9543-05D93973730A}">
  <dimension ref="A1:P40"/>
  <sheetViews>
    <sheetView workbookViewId="0">
      <selection activeCell="B1" sqref="B1"/>
    </sheetView>
  </sheetViews>
  <sheetFormatPr defaultRowHeight="14.4" x14ac:dyDescent="0.3"/>
  <cols>
    <col min="1" max="1" width="15.44140625" bestFit="1" customWidth="1"/>
    <col min="2" max="2" width="11.6640625" bestFit="1" customWidth="1"/>
    <col min="3" max="3" width="6.44140625" bestFit="1" customWidth="1"/>
    <col min="4" max="4" width="9.33203125" bestFit="1" customWidth="1"/>
    <col min="5" max="5" width="10.5546875" bestFit="1" customWidth="1"/>
    <col min="6" max="6" width="18.77734375" bestFit="1" customWidth="1"/>
    <col min="7" max="7" width="18.5546875" bestFit="1" customWidth="1"/>
    <col min="8" max="8" width="11.109375" bestFit="1" customWidth="1"/>
    <col min="9" max="9" width="10.33203125" bestFit="1" customWidth="1"/>
    <col min="10" max="10" width="17.109375" bestFit="1" customWidth="1"/>
    <col min="11" max="11" width="15.44140625" bestFit="1" customWidth="1"/>
    <col min="12" max="12" width="8.5546875" bestFit="1" customWidth="1"/>
    <col min="13" max="13" width="8.21875" bestFit="1" customWidth="1"/>
    <col min="14" max="14" width="14.109375" bestFit="1" customWidth="1"/>
    <col min="15" max="15" width="12" bestFit="1" customWidth="1"/>
    <col min="16" max="16" width="12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1001</v>
      </c>
      <c r="C2">
        <v>17</v>
      </c>
      <c r="D2">
        <v>1</v>
      </c>
      <c r="E2">
        <v>0</v>
      </c>
      <c r="F2">
        <v>2</v>
      </c>
      <c r="G2">
        <v>19.833722807854699</v>
      </c>
      <c r="H2">
        <v>7</v>
      </c>
      <c r="I2">
        <v>1</v>
      </c>
      <c r="J2">
        <v>2</v>
      </c>
      <c r="K2">
        <v>0</v>
      </c>
      <c r="L2">
        <v>0</v>
      </c>
      <c r="M2">
        <v>1</v>
      </c>
      <c r="N2">
        <v>0</v>
      </c>
      <c r="O2">
        <v>2.9291955916676802</v>
      </c>
      <c r="P2">
        <v>2</v>
      </c>
    </row>
    <row r="3" spans="1:16" x14ac:dyDescent="0.3">
      <c r="A3" t="s">
        <v>17</v>
      </c>
      <c r="B3">
        <v>1002</v>
      </c>
      <c r="C3">
        <v>18</v>
      </c>
      <c r="D3">
        <v>0</v>
      </c>
      <c r="E3">
        <v>0</v>
      </c>
      <c r="F3">
        <v>1</v>
      </c>
      <c r="G3">
        <v>15.4087560558467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3.0429148334363698</v>
      </c>
      <c r="P3">
        <v>1</v>
      </c>
    </row>
    <row r="4" spans="1:16" x14ac:dyDescent="0.3">
      <c r="A4" t="s">
        <v>18</v>
      </c>
      <c r="B4">
        <v>1003</v>
      </c>
      <c r="C4">
        <v>15</v>
      </c>
      <c r="D4">
        <v>0</v>
      </c>
      <c r="E4">
        <v>2</v>
      </c>
      <c r="F4">
        <v>3</v>
      </c>
      <c r="G4">
        <v>4.2105697688122596</v>
      </c>
      <c r="H4">
        <v>26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0.112602254466181</v>
      </c>
      <c r="P4">
        <v>4</v>
      </c>
    </row>
    <row r="5" spans="1:16" x14ac:dyDescent="0.3">
      <c r="A5" t="s">
        <v>19</v>
      </c>
      <c r="B5">
        <v>1004</v>
      </c>
      <c r="C5">
        <v>17</v>
      </c>
      <c r="D5">
        <v>1</v>
      </c>
      <c r="E5">
        <v>0</v>
      </c>
      <c r="F5">
        <v>3</v>
      </c>
      <c r="G5">
        <v>10.028829473958201</v>
      </c>
      <c r="H5">
        <v>14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  <c r="O5">
        <v>2.05421813970294</v>
      </c>
      <c r="P5">
        <v>3</v>
      </c>
    </row>
    <row r="6" spans="1:16" x14ac:dyDescent="0.3">
      <c r="A6" t="s">
        <v>20</v>
      </c>
      <c r="B6">
        <v>1005</v>
      </c>
      <c r="C6">
        <v>17</v>
      </c>
      <c r="D6">
        <v>1</v>
      </c>
      <c r="E6">
        <v>0</v>
      </c>
      <c r="F6">
        <v>2</v>
      </c>
      <c r="G6">
        <v>4.6724952729713296</v>
      </c>
      <c r="H6">
        <v>17</v>
      </c>
      <c r="I6">
        <v>1</v>
      </c>
      <c r="J6">
        <v>3</v>
      </c>
      <c r="K6">
        <v>0</v>
      </c>
      <c r="L6">
        <v>0</v>
      </c>
      <c r="M6">
        <v>0</v>
      </c>
      <c r="N6">
        <v>0</v>
      </c>
      <c r="O6">
        <v>1.28806118179538</v>
      </c>
      <c r="P6">
        <v>4</v>
      </c>
    </row>
    <row r="7" spans="1:16" x14ac:dyDescent="0.3">
      <c r="A7" t="s">
        <v>21</v>
      </c>
      <c r="B7">
        <v>1006</v>
      </c>
      <c r="C7">
        <v>18</v>
      </c>
      <c r="D7">
        <v>0</v>
      </c>
      <c r="E7">
        <v>0</v>
      </c>
      <c r="F7">
        <v>1</v>
      </c>
      <c r="G7">
        <v>8.1912185452501802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3.0841836144863901</v>
      </c>
      <c r="P7">
        <v>1</v>
      </c>
    </row>
    <row r="8" spans="1:16" x14ac:dyDescent="0.3">
      <c r="A8" t="s">
        <v>22</v>
      </c>
      <c r="B8">
        <v>1007</v>
      </c>
      <c r="C8">
        <v>15</v>
      </c>
      <c r="D8">
        <v>0</v>
      </c>
      <c r="E8">
        <v>1</v>
      </c>
      <c r="F8">
        <v>1</v>
      </c>
      <c r="G8">
        <v>15.601680474699201</v>
      </c>
      <c r="H8">
        <v>10</v>
      </c>
      <c r="I8">
        <v>0</v>
      </c>
      <c r="J8">
        <v>3</v>
      </c>
      <c r="K8">
        <v>0</v>
      </c>
      <c r="L8">
        <v>1</v>
      </c>
      <c r="M8">
        <v>0</v>
      </c>
      <c r="N8">
        <v>0</v>
      </c>
      <c r="O8">
        <v>2.7482374148915798</v>
      </c>
      <c r="P8">
        <v>2</v>
      </c>
    </row>
    <row r="9" spans="1:16" x14ac:dyDescent="0.3">
      <c r="A9" t="s">
        <v>23</v>
      </c>
      <c r="B9">
        <v>1008</v>
      </c>
      <c r="C9">
        <v>15</v>
      </c>
      <c r="D9">
        <v>1</v>
      </c>
      <c r="E9">
        <v>1</v>
      </c>
      <c r="F9">
        <v>4</v>
      </c>
      <c r="G9">
        <v>15.424496305808001</v>
      </c>
      <c r="H9">
        <v>22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1.36014271231646</v>
      </c>
      <c r="P9">
        <v>4</v>
      </c>
    </row>
    <row r="10" spans="1:16" x14ac:dyDescent="0.3">
      <c r="A10" t="s">
        <v>24</v>
      </c>
      <c r="B10">
        <v>1009</v>
      </c>
      <c r="C10">
        <v>17</v>
      </c>
      <c r="D10">
        <v>0</v>
      </c>
      <c r="E10">
        <v>0</v>
      </c>
      <c r="F10">
        <v>0</v>
      </c>
      <c r="G10">
        <v>4.5620075580477</v>
      </c>
      <c r="H10">
        <v>1</v>
      </c>
      <c r="I10">
        <v>0</v>
      </c>
      <c r="J10">
        <v>2</v>
      </c>
      <c r="K10">
        <v>0</v>
      </c>
      <c r="L10">
        <v>1</v>
      </c>
      <c r="M10">
        <v>0</v>
      </c>
      <c r="N10">
        <v>1</v>
      </c>
      <c r="O10">
        <v>2.8968191895135602</v>
      </c>
      <c r="P10">
        <v>2</v>
      </c>
    </row>
    <row r="11" spans="1:16" x14ac:dyDescent="0.3">
      <c r="A11" t="s">
        <v>25</v>
      </c>
      <c r="B11">
        <v>1010</v>
      </c>
      <c r="C11">
        <v>16</v>
      </c>
      <c r="D11">
        <v>1</v>
      </c>
      <c r="E11">
        <v>0</v>
      </c>
      <c r="F11">
        <v>1</v>
      </c>
      <c r="G11">
        <v>18.444466363097199</v>
      </c>
      <c r="H11">
        <v>0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v>3.5734742103297599</v>
      </c>
      <c r="P11">
        <v>0</v>
      </c>
    </row>
    <row r="12" spans="1:16" x14ac:dyDescent="0.3">
      <c r="A12" t="s">
        <v>26</v>
      </c>
      <c r="B12">
        <v>1011</v>
      </c>
      <c r="C12">
        <v>17</v>
      </c>
      <c r="D12">
        <v>0</v>
      </c>
      <c r="E12">
        <v>0</v>
      </c>
      <c r="F12">
        <v>1</v>
      </c>
      <c r="G12">
        <v>11.851363655296501</v>
      </c>
      <c r="H12">
        <v>11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2.14717162501851</v>
      </c>
      <c r="P12">
        <v>3</v>
      </c>
    </row>
    <row r="13" spans="1:16" x14ac:dyDescent="0.3">
      <c r="A13" t="s">
        <v>27</v>
      </c>
      <c r="B13">
        <v>1012</v>
      </c>
      <c r="C13">
        <v>17</v>
      </c>
      <c r="D13">
        <v>0</v>
      </c>
      <c r="E13">
        <v>0</v>
      </c>
      <c r="F13">
        <v>1</v>
      </c>
      <c r="G13">
        <v>7.59848581924029</v>
      </c>
      <c r="H13">
        <v>15</v>
      </c>
      <c r="I13">
        <v>0</v>
      </c>
      <c r="J13">
        <v>2</v>
      </c>
      <c r="K13">
        <v>0</v>
      </c>
      <c r="L13">
        <v>0</v>
      </c>
      <c r="M13">
        <v>0</v>
      </c>
      <c r="N13">
        <v>1</v>
      </c>
      <c r="O13">
        <v>1.55959451904027</v>
      </c>
      <c r="P13">
        <v>4</v>
      </c>
    </row>
    <row r="14" spans="1:16" x14ac:dyDescent="0.3">
      <c r="A14" t="s">
        <v>28</v>
      </c>
      <c r="B14">
        <v>1013</v>
      </c>
      <c r="C14">
        <v>17</v>
      </c>
      <c r="D14">
        <v>0</v>
      </c>
      <c r="E14">
        <v>1</v>
      </c>
      <c r="F14">
        <v>1</v>
      </c>
      <c r="G14">
        <v>10.038711615617199</v>
      </c>
      <c r="H14">
        <v>21</v>
      </c>
      <c r="I14">
        <v>0</v>
      </c>
      <c r="J14">
        <v>3</v>
      </c>
      <c r="K14">
        <v>1</v>
      </c>
      <c r="L14">
        <v>0</v>
      </c>
      <c r="M14">
        <v>0</v>
      </c>
      <c r="N14">
        <v>0</v>
      </c>
      <c r="O14">
        <v>1.5200778148748</v>
      </c>
      <c r="P14">
        <v>4</v>
      </c>
    </row>
    <row r="15" spans="1:16" x14ac:dyDescent="0.3">
      <c r="A15" t="s">
        <v>29</v>
      </c>
      <c r="B15">
        <v>1014</v>
      </c>
      <c r="C15">
        <v>17</v>
      </c>
      <c r="D15">
        <v>0</v>
      </c>
      <c r="E15">
        <v>1</v>
      </c>
      <c r="F15">
        <v>2</v>
      </c>
      <c r="G15">
        <v>12.1014250687548</v>
      </c>
      <c r="H15">
        <v>21</v>
      </c>
      <c r="I15">
        <v>0</v>
      </c>
      <c r="J15">
        <v>4</v>
      </c>
      <c r="K15">
        <v>0</v>
      </c>
      <c r="L15">
        <v>1</v>
      </c>
      <c r="M15">
        <v>0</v>
      </c>
      <c r="N15">
        <v>0</v>
      </c>
      <c r="O15">
        <v>1.75158095833407</v>
      </c>
      <c r="P15">
        <v>4</v>
      </c>
    </row>
    <row r="16" spans="1:16" x14ac:dyDescent="0.3">
      <c r="A16" t="s">
        <v>30</v>
      </c>
      <c r="B16">
        <v>1015</v>
      </c>
      <c r="C16">
        <v>18</v>
      </c>
      <c r="D16">
        <v>1</v>
      </c>
      <c r="E16">
        <v>0</v>
      </c>
      <c r="F16">
        <v>1</v>
      </c>
      <c r="G16">
        <v>11.197810636915699</v>
      </c>
      <c r="H16">
        <v>9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2.3967881171247898</v>
      </c>
      <c r="P16">
        <v>3</v>
      </c>
    </row>
    <row r="17" spans="1:16" x14ac:dyDescent="0.3">
      <c r="A17" t="s">
        <v>31</v>
      </c>
      <c r="B17">
        <v>1016</v>
      </c>
      <c r="C17">
        <v>15</v>
      </c>
      <c r="D17">
        <v>0</v>
      </c>
      <c r="E17">
        <v>0</v>
      </c>
      <c r="F17">
        <v>2</v>
      </c>
      <c r="G17">
        <v>9.7281007107235595</v>
      </c>
      <c r="H17">
        <v>17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1.3415207165346601</v>
      </c>
      <c r="P17">
        <v>4</v>
      </c>
    </row>
    <row r="18" spans="1:16" x14ac:dyDescent="0.3">
      <c r="A18" t="s">
        <v>32</v>
      </c>
      <c r="B18">
        <v>1017</v>
      </c>
      <c r="C18">
        <v>18</v>
      </c>
      <c r="D18">
        <v>0</v>
      </c>
      <c r="E18">
        <v>3</v>
      </c>
      <c r="F18">
        <v>1</v>
      </c>
      <c r="G18">
        <v>10.098656081788</v>
      </c>
      <c r="H18">
        <v>14</v>
      </c>
      <c r="I18">
        <v>0</v>
      </c>
      <c r="J18">
        <v>2</v>
      </c>
      <c r="K18">
        <v>1</v>
      </c>
      <c r="L18">
        <v>1</v>
      </c>
      <c r="M18">
        <v>0</v>
      </c>
      <c r="N18">
        <v>0</v>
      </c>
      <c r="O18">
        <v>2.23217527771597</v>
      </c>
      <c r="P18">
        <v>3</v>
      </c>
    </row>
    <row r="19" spans="1:16" x14ac:dyDescent="0.3">
      <c r="A19" t="s">
        <v>33</v>
      </c>
      <c r="B19">
        <v>1018</v>
      </c>
      <c r="C19">
        <v>18</v>
      </c>
      <c r="D19">
        <v>1</v>
      </c>
      <c r="E19">
        <v>0</v>
      </c>
      <c r="F19">
        <v>0</v>
      </c>
      <c r="G19">
        <v>3.52823820855772</v>
      </c>
      <c r="H19">
        <v>16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1.38440417569403</v>
      </c>
      <c r="P19">
        <v>4</v>
      </c>
    </row>
    <row r="20" spans="1:16" x14ac:dyDescent="0.3">
      <c r="A20" t="s">
        <v>34</v>
      </c>
      <c r="B20">
        <v>1019</v>
      </c>
      <c r="C20">
        <v>18</v>
      </c>
      <c r="D20">
        <v>0</v>
      </c>
      <c r="E20">
        <v>1</v>
      </c>
      <c r="F20">
        <v>3</v>
      </c>
      <c r="G20">
        <v>16.254658086093499</v>
      </c>
      <c r="H20">
        <v>29</v>
      </c>
      <c r="I20">
        <v>0</v>
      </c>
      <c r="J20">
        <v>2</v>
      </c>
      <c r="K20">
        <v>1</v>
      </c>
      <c r="L20">
        <v>0</v>
      </c>
      <c r="M20">
        <v>0</v>
      </c>
      <c r="N20">
        <v>1</v>
      </c>
      <c r="O20">
        <v>0.46955332337986999</v>
      </c>
      <c r="P20">
        <v>4</v>
      </c>
    </row>
    <row r="21" spans="1:16" x14ac:dyDescent="0.3">
      <c r="A21" t="s">
        <v>35</v>
      </c>
      <c r="B21">
        <v>1020</v>
      </c>
      <c r="C21">
        <v>17</v>
      </c>
      <c r="D21">
        <v>0</v>
      </c>
      <c r="E21">
        <v>0</v>
      </c>
      <c r="F21">
        <v>1</v>
      </c>
      <c r="G21">
        <v>10.835206398820301</v>
      </c>
      <c r="H21">
        <v>9</v>
      </c>
      <c r="I21">
        <v>0</v>
      </c>
      <c r="J21">
        <v>2</v>
      </c>
      <c r="K21">
        <v>0</v>
      </c>
      <c r="L21">
        <v>0</v>
      </c>
      <c r="M21">
        <v>1</v>
      </c>
      <c r="N21">
        <v>0</v>
      </c>
      <c r="O21">
        <v>2.3957840945306899</v>
      </c>
      <c r="P21">
        <v>3</v>
      </c>
    </row>
    <row r="22" spans="1:16" x14ac:dyDescent="0.3">
      <c r="A22" t="s">
        <v>36</v>
      </c>
      <c r="B22">
        <v>1021</v>
      </c>
      <c r="C22">
        <v>16</v>
      </c>
      <c r="D22">
        <v>1</v>
      </c>
      <c r="E22">
        <v>0</v>
      </c>
      <c r="F22">
        <v>3</v>
      </c>
      <c r="G22">
        <v>2.6215972340940601</v>
      </c>
      <c r="H22">
        <v>2</v>
      </c>
      <c r="I22">
        <v>0</v>
      </c>
      <c r="J22">
        <v>3</v>
      </c>
      <c r="K22">
        <v>0</v>
      </c>
      <c r="L22">
        <v>0</v>
      </c>
      <c r="M22">
        <v>0</v>
      </c>
      <c r="N22">
        <v>1</v>
      </c>
      <c r="O22">
        <v>2.7784112999206498</v>
      </c>
      <c r="P22">
        <v>2</v>
      </c>
    </row>
    <row r="23" spans="1:16" x14ac:dyDescent="0.3">
      <c r="A23" t="s">
        <v>37</v>
      </c>
      <c r="B23">
        <v>1022</v>
      </c>
      <c r="C23">
        <v>15</v>
      </c>
      <c r="D23">
        <v>0</v>
      </c>
      <c r="E23">
        <v>0</v>
      </c>
      <c r="F23">
        <v>2</v>
      </c>
      <c r="G23">
        <v>15.3231420316555</v>
      </c>
      <c r="H23">
        <v>25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0.34689403670501401</v>
      </c>
      <c r="P23">
        <v>4</v>
      </c>
    </row>
    <row r="24" spans="1:16" x14ac:dyDescent="0.3">
      <c r="A24" t="s">
        <v>38</v>
      </c>
      <c r="B24">
        <v>1023</v>
      </c>
      <c r="C24">
        <v>16</v>
      </c>
      <c r="D24">
        <v>1</v>
      </c>
      <c r="E24">
        <v>1</v>
      </c>
      <c r="F24">
        <v>0</v>
      </c>
      <c r="G24">
        <v>18.648879567546999</v>
      </c>
      <c r="H24">
        <v>29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0.31254623052535402</v>
      </c>
      <c r="P24">
        <v>4</v>
      </c>
    </row>
    <row r="25" spans="1:16" x14ac:dyDescent="0.3">
      <c r="A25" t="s">
        <v>39</v>
      </c>
      <c r="B25">
        <v>1024</v>
      </c>
      <c r="C25">
        <v>18</v>
      </c>
      <c r="D25">
        <v>1</v>
      </c>
      <c r="E25">
        <v>3</v>
      </c>
      <c r="F25">
        <v>4</v>
      </c>
      <c r="G25">
        <v>18.946137984739199</v>
      </c>
      <c r="H25">
        <v>20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1.7701318767799701</v>
      </c>
      <c r="P25">
        <v>4</v>
      </c>
    </row>
    <row r="26" spans="1:16" x14ac:dyDescent="0.3">
      <c r="A26" t="s">
        <v>40</v>
      </c>
      <c r="B26">
        <v>1025</v>
      </c>
      <c r="C26">
        <v>18</v>
      </c>
      <c r="D26">
        <v>1</v>
      </c>
      <c r="E26">
        <v>0</v>
      </c>
      <c r="F26">
        <v>1</v>
      </c>
      <c r="G26">
        <v>7.3803546482234497</v>
      </c>
      <c r="H26">
        <v>15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1.5051556220362801</v>
      </c>
      <c r="P26">
        <v>4</v>
      </c>
    </row>
    <row r="27" spans="1:16" x14ac:dyDescent="0.3">
      <c r="A27" t="s">
        <v>41</v>
      </c>
      <c r="B27">
        <v>1026</v>
      </c>
      <c r="C27">
        <v>16</v>
      </c>
      <c r="D27">
        <v>1</v>
      </c>
      <c r="E27">
        <v>0</v>
      </c>
      <c r="F27">
        <v>3</v>
      </c>
      <c r="G27">
        <v>2.7103374712150798</v>
      </c>
      <c r="H27">
        <v>5</v>
      </c>
      <c r="I27">
        <v>0</v>
      </c>
      <c r="J27">
        <v>4</v>
      </c>
      <c r="K27">
        <v>0</v>
      </c>
      <c r="L27">
        <v>0</v>
      </c>
      <c r="M27">
        <v>1</v>
      </c>
      <c r="N27">
        <v>0</v>
      </c>
      <c r="O27">
        <v>2.9778519183157401</v>
      </c>
      <c r="P27">
        <v>2</v>
      </c>
    </row>
    <row r="28" spans="1:16" x14ac:dyDescent="0.3">
      <c r="A28" t="s">
        <v>42</v>
      </c>
      <c r="B28">
        <v>1027</v>
      </c>
      <c r="C28">
        <v>16</v>
      </c>
      <c r="D28">
        <v>0</v>
      </c>
      <c r="E28">
        <v>0</v>
      </c>
      <c r="F28">
        <v>1</v>
      </c>
      <c r="G28">
        <v>10.367992532661299</v>
      </c>
      <c r="H28">
        <v>2</v>
      </c>
      <c r="I28">
        <v>0</v>
      </c>
      <c r="J28">
        <v>2</v>
      </c>
      <c r="K28">
        <v>0</v>
      </c>
      <c r="L28">
        <v>1</v>
      </c>
      <c r="M28">
        <v>0</v>
      </c>
      <c r="N28">
        <v>0</v>
      </c>
      <c r="O28">
        <v>2.9487176719119201</v>
      </c>
      <c r="P28">
        <v>2</v>
      </c>
    </row>
    <row r="29" spans="1:16" x14ac:dyDescent="0.3">
      <c r="A29" t="s">
        <v>43</v>
      </c>
      <c r="B29">
        <v>1028</v>
      </c>
      <c r="C29">
        <v>16</v>
      </c>
      <c r="D29">
        <v>1</v>
      </c>
      <c r="E29">
        <v>0</v>
      </c>
      <c r="F29">
        <v>3</v>
      </c>
      <c r="G29">
        <v>2.2521845869844102</v>
      </c>
      <c r="H29">
        <v>8</v>
      </c>
      <c r="I29">
        <v>0</v>
      </c>
      <c r="J29">
        <v>3</v>
      </c>
      <c r="K29">
        <v>0</v>
      </c>
      <c r="L29">
        <v>0</v>
      </c>
      <c r="M29">
        <v>1</v>
      </c>
      <c r="N29">
        <v>0</v>
      </c>
      <c r="O29">
        <v>2.14520472046719</v>
      </c>
      <c r="P29">
        <v>3</v>
      </c>
    </row>
    <row r="30" spans="1:16" x14ac:dyDescent="0.3">
      <c r="A30" t="s">
        <v>44</v>
      </c>
      <c r="B30">
        <v>1029</v>
      </c>
      <c r="C30">
        <v>18</v>
      </c>
      <c r="D30">
        <v>0</v>
      </c>
      <c r="E30">
        <v>0</v>
      </c>
      <c r="F30">
        <v>0</v>
      </c>
      <c r="G30">
        <v>18.679748370252302</v>
      </c>
      <c r="H30">
        <v>10</v>
      </c>
      <c r="I30">
        <v>0</v>
      </c>
      <c r="J30">
        <v>3</v>
      </c>
      <c r="K30">
        <v>1</v>
      </c>
      <c r="L30">
        <v>0</v>
      </c>
      <c r="M30">
        <v>0</v>
      </c>
      <c r="N30">
        <v>0</v>
      </c>
      <c r="O30">
        <v>2.8548039289813101</v>
      </c>
      <c r="P30">
        <v>2</v>
      </c>
    </row>
    <row r="31" spans="1:16" x14ac:dyDescent="0.3">
      <c r="A31" t="s">
        <v>45</v>
      </c>
      <c r="B31">
        <v>1030</v>
      </c>
      <c r="C31">
        <v>18</v>
      </c>
      <c r="D31">
        <v>0</v>
      </c>
      <c r="E31">
        <v>0</v>
      </c>
      <c r="F31">
        <v>2</v>
      </c>
      <c r="G31">
        <v>3.6715925471029198</v>
      </c>
      <c r="H31">
        <v>20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1.51944172581513</v>
      </c>
      <c r="P31">
        <v>4</v>
      </c>
    </row>
    <row r="32" spans="1:16" x14ac:dyDescent="0.3">
      <c r="A32" t="s">
        <v>46</v>
      </c>
      <c r="B32">
        <v>1031</v>
      </c>
      <c r="C32">
        <v>15</v>
      </c>
      <c r="D32">
        <v>0</v>
      </c>
      <c r="E32">
        <v>2</v>
      </c>
      <c r="F32">
        <v>2</v>
      </c>
      <c r="G32">
        <v>5.0553171990232801</v>
      </c>
      <c r="H32">
        <v>12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1.7271203095223999</v>
      </c>
      <c r="P32">
        <v>4</v>
      </c>
    </row>
    <row r="33" spans="1:16" x14ac:dyDescent="0.3">
      <c r="A33" t="s">
        <v>47</v>
      </c>
      <c r="B33">
        <v>1032</v>
      </c>
      <c r="C33">
        <v>15</v>
      </c>
      <c r="D33">
        <v>0</v>
      </c>
      <c r="E33">
        <v>0</v>
      </c>
      <c r="F33">
        <v>3</v>
      </c>
      <c r="G33">
        <v>8.1327305376994001</v>
      </c>
      <c r="H33">
        <v>17</v>
      </c>
      <c r="I33">
        <v>0</v>
      </c>
      <c r="J33">
        <v>4</v>
      </c>
      <c r="K33">
        <v>0</v>
      </c>
      <c r="L33">
        <v>0</v>
      </c>
      <c r="M33">
        <v>0</v>
      </c>
      <c r="N33">
        <v>1</v>
      </c>
      <c r="O33">
        <v>1.8475354711387899</v>
      </c>
      <c r="P33">
        <v>4</v>
      </c>
    </row>
    <row r="34" spans="1:16" x14ac:dyDescent="0.3">
      <c r="A34" t="s">
        <v>48</v>
      </c>
      <c r="B34">
        <v>1033</v>
      </c>
      <c r="C34">
        <v>18</v>
      </c>
      <c r="D34">
        <v>0</v>
      </c>
      <c r="E34">
        <v>0</v>
      </c>
      <c r="F34">
        <v>3</v>
      </c>
      <c r="G34">
        <v>7.6632893711825103</v>
      </c>
      <c r="H34">
        <v>25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0.38461697285648699</v>
      </c>
      <c r="P34">
        <v>4</v>
      </c>
    </row>
    <row r="35" spans="1:16" x14ac:dyDescent="0.3">
      <c r="A35" t="s">
        <v>49</v>
      </c>
      <c r="B35">
        <v>1034</v>
      </c>
      <c r="C35">
        <v>16</v>
      </c>
      <c r="D35">
        <v>0</v>
      </c>
      <c r="E35">
        <v>3</v>
      </c>
      <c r="F35">
        <v>3</v>
      </c>
      <c r="G35">
        <v>15.893257847957701</v>
      </c>
      <c r="H35">
        <v>21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0.94940609779728002</v>
      </c>
      <c r="P35">
        <v>4</v>
      </c>
    </row>
    <row r="36" spans="1:16" x14ac:dyDescent="0.3">
      <c r="A36" t="s">
        <v>50</v>
      </c>
      <c r="B36">
        <v>1035</v>
      </c>
      <c r="C36">
        <v>16</v>
      </c>
      <c r="D36">
        <v>0</v>
      </c>
      <c r="E36">
        <v>0</v>
      </c>
      <c r="F36">
        <v>3</v>
      </c>
      <c r="G36">
        <v>9.1263364110192402</v>
      </c>
      <c r="H36">
        <v>27</v>
      </c>
      <c r="I36">
        <v>1</v>
      </c>
      <c r="J36">
        <v>2</v>
      </c>
      <c r="K36">
        <v>1</v>
      </c>
      <c r="L36">
        <v>1</v>
      </c>
      <c r="M36">
        <v>0</v>
      </c>
      <c r="N36">
        <v>0</v>
      </c>
      <c r="O36">
        <v>1.14095941842033</v>
      </c>
      <c r="P36">
        <v>4</v>
      </c>
    </row>
    <row r="37" spans="1:16" x14ac:dyDescent="0.3">
      <c r="A37" t="s">
        <v>51</v>
      </c>
      <c r="B37">
        <v>1036</v>
      </c>
      <c r="C37">
        <v>15</v>
      </c>
      <c r="D37">
        <v>0</v>
      </c>
      <c r="E37">
        <v>3</v>
      </c>
      <c r="F37">
        <v>1</v>
      </c>
      <c r="G37">
        <v>3.4153652000667298</v>
      </c>
      <c r="H37">
        <v>23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0.26147226005075203</v>
      </c>
      <c r="P37">
        <v>4</v>
      </c>
    </row>
    <row r="38" spans="1:16" x14ac:dyDescent="0.3">
      <c r="A38" t="s">
        <v>52</v>
      </c>
      <c r="B38">
        <v>1037</v>
      </c>
      <c r="C38">
        <v>18</v>
      </c>
      <c r="D38">
        <v>0</v>
      </c>
      <c r="E38">
        <v>0</v>
      </c>
      <c r="F38">
        <v>1</v>
      </c>
      <c r="G38">
        <v>5.3441979097214798</v>
      </c>
      <c r="H38">
        <v>26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0.21828485682103099</v>
      </c>
      <c r="P38">
        <v>4</v>
      </c>
    </row>
    <row r="39" spans="1:16" x14ac:dyDescent="0.3">
      <c r="A39" t="s">
        <v>53</v>
      </c>
      <c r="B39">
        <v>1038</v>
      </c>
      <c r="C39">
        <v>15</v>
      </c>
      <c r="D39">
        <v>0</v>
      </c>
      <c r="E39">
        <v>2</v>
      </c>
      <c r="F39">
        <v>1</v>
      </c>
      <c r="G39">
        <v>10.1822677037504</v>
      </c>
      <c r="H39">
        <v>21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1.0677635510419701</v>
      </c>
      <c r="P39">
        <v>4</v>
      </c>
    </row>
    <row r="40" spans="1:16" x14ac:dyDescent="0.3">
      <c r="A40" t="s">
        <v>54</v>
      </c>
      <c r="B40">
        <v>1039</v>
      </c>
      <c r="C40">
        <v>15</v>
      </c>
      <c r="D40">
        <v>1</v>
      </c>
      <c r="E40">
        <v>1</v>
      </c>
      <c r="F40">
        <v>1</v>
      </c>
      <c r="G40">
        <v>2.9490783485226899</v>
      </c>
      <c r="H40">
        <v>3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3.01890585842796</v>
      </c>
      <c r="P40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2297-7AE8-49E3-8FAF-E1533FBAE1C9}">
  <dimension ref="A3:M10"/>
  <sheetViews>
    <sheetView workbookViewId="0">
      <selection activeCell="H4" sqref="H4"/>
    </sheetView>
  </sheetViews>
  <sheetFormatPr defaultRowHeight="14.4" x14ac:dyDescent="0.3"/>
  <cols>
    <col min="1" max="1" width="11.77734375" customWidth="1"/>
    <col min="2" max="2" width="12" customWidth="1"/>
    <col min="4" max="4" width="15.88671875" customWidth="1"/>
    <col min="8" max="8" width="12.5546875" bestFit="1" customWidth="1"/>
    <col min="9" max="9" width="27.109375" bestFit="1" customWidth="1"/>
    <col min="11" max="11" width="13.44140625" customWidth="1"/>
  </cols>
  <sheetData>
    <row r="3" spans="1:13" x14ac:dyDescent="0.3">
      <c r="A3" t="s">
        <v>66</v>
      </c>
      <c r="B3" t="s">
        <v>67</v>
      </c>
      <c r="G3" s="23" t="s">
        <v>2</v>
      </c>
      <c r="H3" s="23" t="s">
        <v>3</v>
      </c>
      <c r="I3" s="23" t="s">
        <v>11</v>
      </c>
      <c r="J3" s="23" t="s">
        <v>12</v>
      </c>
      <c r="K3" s="23" t="s">
        <v>13</v>
      </c>
      <c r="M3" s="23" t="s">
        <v>8</v>
      </c>
    </row>
    <row r="4" spans="1:13" x14ac:dyDescent="0.3">
      <c r="A4" t="s">
        <v>59</v>
      </c>
      <c r="B4">
        <f>INDEX('Tabel Data'!$A$2:$I$40,MATCH(D6,'Tabel Data'!$A$2:$A$40,0),2)</f>
        <v>31</v>
      </c>
      <c r="G4" s="24">
        <f>VLOOKUP(DashBoard!C8,Additional_Details[],3,0)</f>
        <v>17</v>
      </c>
      <c r="H4" t="str">
        <f>IF(VLOOKUP(DashBoard!C8,Additional_Details[],4,0)=0,"Female","Male")</f>
        <v>Female</v>
      </c>
      <c r="I4" t="str">
        <f>IF(VLOOKUP(DashBoard!C8,Additional_Details[],12,0)=0,"Inactive","Active")</f>
        <v>Inactive</v>
      </c>
      <c r="J4" t="str">
        <f>IF(VLOOKUP(DashBoard!C8,Additional_Details[],13,0)=0,"Inactive","Active")</f>
        <v>Inactive</v>
      </c>
      <c r="K4" t="str">
        <f>IF(VLOOKUP(DashBoard!C8,Additional_Details[],14,0)=0,"Inactive","Active")</f>
        <v>Inactive</v>
      </c>
      <c r="M4" t="str">
        <f>IF(VLOOKUP(DashBoard!C8,Additional_Details[],9,0)=1,"Yes","No")</f>
        <v>No</v>
      </c>
    </row>
    <row r="5" spans="1:13" x14ac:dyDescent="0.3">
      <c r="A5" t="s">
        <v>60</v>
      </c>
      <c r="B5">
        <f>INDEX('Tabel Data'!$A$2:$I$40,MATCH(D6,'Tabel Data'!$A$2:$A$40,0),3)</f>
        <v>52</v>
      </c>
      <c r="M5" s="23" t="s">
        <v>71</v>
      </c>
    </row>
    <row r="6" spans="1:13" x14ac:dyDescent="0.3">
      <c r="A6" t="s">
        <v>61</v>
      </c>
      <c r="B6">
        <f>INDEX('Tabel Data'!$A$2:$I$40,MATCH(D6,'Tabel Data'!$A$2:$A$40,0),4)</f>
        <v>48</v>
      </c>
      <c r="D6" s="22" t="s">
        <v>16</v>
      </c>
      <c r="M6">
        <f>ROUND(VLOOKUP(DashBoard!C8,Additional_Details[],15,0),2)</f>
        <v>2.15</v>
      </c>
    </row>
    <row r="7" spans="1:13" x14ac:dyDescent="0.3">
      <c r="A7" t="s">
        <v>62</v>
      </c>
      <c r="B7">
        <f>INDEX('Tabel Data'!$A$2:$I$40,MATCH(D6,'Tabel Data'!$A$2:$A$40,0),5)</f>
        <v>35</v>
      </c>
      <c r="M7" s="23" t="s">
        <v>72</v>
      </c>
    </row>
    <row r="8" spans="1:13" x14ac:dyDescent="0.3">
      <c r="A8" t="s">
        <v>63</v>
      </c>
      <c r="B8">
        <f>INDEX('Tabel Data'!$A$2:$I$40,MATCH(D6,'Tabel Data'!$A$2:$A$40,0),6)</f>
        <v>69</v>
      </c>
      <c r="M8" t="str">
        <f>_xlfn.IFS(VLOOKUP(DashBoard!C8,Additional_Details[],16,0)=1,"A",VLOOKUP(DashBoard!C8,Additional_Details[],16,0)=2,"B",VLOOKUP(DashBoard!C8,Additional_Details[],16,0)=3,"C",VLOOKUP(DashBoard!C8,Additional_Details[],16,0)=4,"D")</f>
        <v>C</v>
      </c>
    </row>
    <row r="9" spans="1:13" x14ac:dyDescent="0.3">
      <c r="A9" t="s">
        <v>64</v>
      </c>
      <c r="B9">
        <f>INDEX('Tabel Data'!$A$2:$I$40,MATCH(D6,'Tabel Data'!$A$2:$A$40,0),7)</f>
        <v>70</v>
      </c>
    </row>
    <row r="10" spans="1:13" x14ac:dyDescent="0.3">
      <c r="A10" t="s">
        <v>68</v>
      </c>
      <c r="B10">
        <f>SUM(B4:B9)</f>
        <v>305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54FEB2-B110-41C7-BFF8-F6B87EB4B510}">
          <x14:formula1>
            <xm:f>'Tabel Data'!$A$2:$A$40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2335-24D2-433E-9E25-0C66C1AC7317}">
  <dimension ref="A1:F39"/>
  <sheetViews>
    <sheetView topLeftCell="A11" workbookViewId="0">
      <selection activeCell="I27" sqref="I27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59</v>
      </c>
      <c r="D2" s="1">
        <v>42526</v>
      </c>
      <c r="E2">
        <v>31</v>
      </c>
      <c r="F2">
        <v>0</v>
      </c>
    </row>
    <row r="3" spans="1:6" x14ac:dyDescent="0.3">
      <c r="A3">
        <v>1002</v>
      </c>
      <c r="B3" t="s">
        <v>17</v>
      </c>
      <c r="C3" t="s">
        <v>59</v>
      </c>
      <c r="D3" s="1">
        <v>42526</v>
      </c>
      <c r="E3">
        <v>43</v>
      </c>
      <c r="F3">
        <v>0</v>
      </c>
    </row>
    <row r="4" spans="1:6" x14ac:dyDescent="0.3">
      <c r="A4">
        <v>1003</v>
      </c>
      <c r="B4" t="s">
        <v>18</v>
      </c>
      <c r="C4" t="s">
        <v>59</v>
      </c>
      <c r="D4" s="1">
        <v>42526</v>
      </c>
      <c r="E4">
        <v>81</v>
      </c>
      <c r="F4">
        <v>1</v>
      </c>
    </row>
    <row r="5" spans="1:6" x14ac:dyDescent="0.3">
      <c r="A5">
        <v>1004</v>
      </c>
      <c r="B5" t="s">
        <v>19</v>
      </c>
      <c r="C5" t="s">
        <v>59</v>
      </c>
      <c r="D5" s="1">
        <v>42526</v>
      </c>
      <c r="E5">
        <v>11</v>
      </c>
      <c r="F5">
        <v>0</v>
      </c>
    </row>
    <row r="6" spans="1:6" x14ac:dyDescent="0.3">
      <c r="A6">
        <v>1005</v>
      </c>
      <c r="B6" t="s">
        <v>20</v>
      </c>
      <c r="C6" t="s">
        <v>59</v>
      </c>
      <c r="D6" s="1">
        <v>42526</v>
      </c>
      <c r="E6">
        <v>18</v>
      </c>
      <c r="F6">
        <v>0</v>
      </c>
    </row>
    <row r="7" spans="1:6" x14ac:dyDescent="0.3">
      <c r="A7">
        <v>1006</v>
      </c>
      <c r="B7" t="s">
        <v>21</v>
      </c>
      <c r="C7" t="s">
        <v>59</v>
      </c>
      <c r="D7" s="1">
        <v>42526</v>
      </c>
      <c r="E7">
        <v>55</v>
      </c>
      <c r="F7">
        <v>0</v>
      </c>
    </row>
    <row r="8" spans="1:6" x14ac:dyDescent="0.3">
      <c r="A8">
        <v>1007</v>
      </c>
      <c r="B8" t="s">
        <v>22</v>
      </c>
      <c r="C8" t="s">
        <v>59</v>
      </c>
      <c r="D8" s="1">
        <v>42526</v>
      </c>
      <c r="E8">
        <v>38</v>
      </c>
      <c r="F8">
        <v>0</v>
      </c>
    </row>
    <row r="9" spans="1:6" x14ac:dyDescent="0.3">
      <c r="A9">
        <v>1008</v>
      </c>
      <c r="B9" t="s">
        <v>23</v>
      </c>
      <c r="C9" t="s">
        <v>59</v>
      </c>
      <c r="D9" s="1">
        <v>42526</v>
      </c>
      <c r="E9">
        <v>16</v>
      </c>
      <c r="F9">
        <v>0</v>
      </c>
    </row>
    <row r="10" spans="1:6" x14ac:dyDescent="0.3">
      <c r="A10">
        <v>1009</v>
      </c>
      <c r="B10" t="s">
        <v>24</v>
      </c>
      <c r="C10" t="s">
        <v>59</v>
      </c>
      <c r="D10" s="1">
        <v>42526</v>
      </c>
      <c r="E10">
        <v>73</v>
      </c>
      <c r="F10">
        <v>1</v>
      </c>
    </row>
    <row r="11" spans="1:6" x14ac:dyDescent="0.3">
      <c r="A11">
        <v>1010</v>
      </c>
      <c r="B11" t="s">
        <v>25</v>
      </c>
      <c r="C11" t="s">
        <v>59</v>
      </c>
      <c r="D11" s="1">
        <v>42526</v>
      </c>
      <c r="E11">
        <v>16</v>
      </c>
      <c r="F11">
        <v>0</v>
      </c>
    </row>
    <row r="12" spans="1:6" x14ac:dyDescent="0.3">
      <c r="A12">
        <v>1011</v>
      </c>
      <c r="B12" t="s">
        <v>26</v>
      </c>
      <c r="C12" t="s">
        <v>59</v>
      </c>
      <c r="D12" s="1">
        <v>42526</v>
      </c>
      <c r="E12">
        <v>23</v>
      </c>
      <c r="F12">
        <v>0</v>
      </c>
    </row>
    <row r="13" spans="1:6" x14ac:dyDescent="0.3">
      <c r="A13">
        <v>1012</v>
      </c>
      <c r="B13" t="s">
        <v>27</v>
      </c>
      <c r="C13" t="s">
        <v>59</v>
      </c>
      <c r="D13" s="1">
        <v>42526</v>
      </c>
      <c r="E13">
        <v>55</v>
      </c>
      <c r="F13">
        <v>0</v>
      </c>
    </row>
    <row r="14" spans="1:6" x14ac:dyDescent="0.3">
      <c r="A14">
        <v>1013</v>
      </c>
      <c r="B14" t="s">
        <v>28</v>
      </c>
      <c r="C14" t="s">
        <v>59</v>
      </c>
      <c r="D14" s="1">
        <v>42526</v>
      </c>
      <c r="E14">
        <v>71</v>
      </c>
      <c r="F14">
        <v>1</v>
      </c>
    </row>
    <row r="15" spans="1:6" x14ac:dyDescent="0.3">
      <c r="A15">
        <v>1014</v>
      </c>
      <c r="B15" t="s">
        <v>29</v>
      </c>
      <c r="C15" t="s">
        <v>59</v>
      </c>
      <c r="D15" s="1">
        <v>42526</v>
      </c>
      <c r="E15">
        <v>12</v>
      </c>
      <c r="F15">
        <v>0</v>
      </c>
    </row>
    <row r="16" spans="1:6" x14ac:dyDescent="0.3">
      <c r="A16">
        <v>1015</v>
      </c>
      <c r="B16" t="s">
        <v>30</v>
      </c>
      <c r="C16" t="s">
        <v>59</v>
      </c>
      <c r="D16" s="1">
        <v>42526</v>
      </c>
      <c r="E16">
        <v>77</v>
      </c>
      <c r="F16">
        <v>1</v>
      </c>
    </row>
    <row r="17" spans="1:6" x14ac:dyDescent="0.3">
      <c r="A17">
        <v>1016</v>
      </c>
      <c r="B17" t="s">
        <v>31</v>
      </c>
      <c r="C17" t="s">
        <v>59</v>
      </c>
      <c r="D17" s="1">
        <v>42526</v>
      </c>
      <c r="E17">
        <v>19</v>
      </c>
      <c r="F17">
        <v>0</v>
      </c>
    </row>
    <row r="18" spans="1:6" x14ac:dyDescent="0.3">
      <c r="A18">
        <v>1017</v>
      </c>
      <c r="B18" t="s">
        <v>32</v>
      </c>
      <c r="C18" t="s">
        <v>59</v>
      </c>
      <c r="D18" s="1">
        <v>42526</v>
      </c>
      <c r="E18">
        <v>57</v>
      </c>
      <c r="F18">
        <v>0</v>
      </c>
    </row>
    <row r="19" spans="1:6" x14ac:dyDescent="0.3">
      <c r="A19">
        <v>1018</v>
      </c>
      <c r="B19" t="s">
        <v>33</v>
      </c>
      <c r="C19" t="s">
        <v>59</v>
      </c>
      <c r="D19" s="1">
        <v>42526</v>
      </c>
      <c r="E19">
        <v>78</v>
      </c>
      <c r="F19">
        <v>1</v>
      </c>
    </row>
    <row r="20" spans="1:6" x14ac:dyDescent="0.3">
      <c r="A20">
        <v>1019</v>
      </c>
      <c r="B20" t="s">
        <v>34</v>
      </c>
      <c r="C20" t="s">
        <v>59</v>
      </c>
      <c r="D20" s="1">
        <v>42526</v>
      </c>
      <c r="E20">
        <v>92</v>
      </c>
      <c r="F20">
        <v>1</v>
      </c>
    </row>
    <row r="21" spans="1:6" x14ac:dyDescent="0.3">
      <c r="A21">
        <v>1020</v>
      </c>
      <c r="B21" t="s">
        <v>35</v>
      </c>
      <c r="C21" t="s">
        <v>59</v>
      </c>
      <c r="D21" s="1">
        <v>42526</v>
      </c>
      <c r="E21">
        <v>23</v>
      </c>
      <c r="F21">
        <v>0</v>
      </c>
    </row>
    <row r="22" spans="1:6" x14ac:dyDescent="0.3">
      <c r="A22">
        <v>1021</v>
      </c>
      <c r="B22" t="s">
        <v>36</v>
      </c>
      <c r="C22" t="s">
        <v>59</v>
      </c>
      <c r="D22" s="1">
        <v>42526</v>
      </c>
      <c r="E22">
        <v>62</v>
      </c>
      <c r="F22">
        <v>1</v>
      </c>
    </row>
    <row r="23" spans="1:6" x14ac:dyDescent="0.3">
      <c r="A23">
        <v>1022</v>
      </c>
      <c r="B23" t="s">
        <v>37</v>
      </c>
      <c r="C23" t="s">
        <v>59</v>
      </c>
      <c r="D23" s="1">
        <v>42526</v>
      </c>
      <c r="E23">
        <v>1</v>
      </c>
      <c r="F23">
        <v>0</v>
      </c>
    </row>
    <row r="24" spans="1:6" x14ac:dyDescent="0.3">
      <c r="A24">
        <v>1023</v>
      </c>
      <c r="B24" t="s">
        <v>38</v>
      </c>
      <c r="C24" t="s">
        <v>59</v>
      </c>
      <c r="D24" s="1">
        <v>42526</v>
      </c>
      <c r="E24">
        <v>100</v>
      </c>
      <c r="F24">
        <v>1</v>
      </c>
    </row>
    <row r="25" spans="1:6" x14ac:dyDescent="0.3">
      <c r="A25">
        <v>1024</v>
      </c>
      <c r="B25" t="s">
        <v>39</v>
      </c>
      <c r="C25" t="s">
        <v>59</v>
      </c>
      <c r="D25" s="1">
        <v>42526</v>
      </c>
      <c r="E25">
        <v>49</v>
      </c>
      <c r="F25">
        <v>0</v>
      </c>
    </row>
    <row r="26" spans="1:6" x14ac:dyDescent="0.3">
      <c r="A26">
        <v>1025</v>
      </c>
      <c r="B26" t="s">
        <v>40</v>
      </c>
      <c r="C26" t="s">
        <v>59</v>
      </c>
      <c r="D26" s="1">
        <v>42526</v>
      </c>
      <c r="E26">
        <v>41</v>
      </c>
      <c r="F26">
        <v>0</v>
      </c>
    </row>
    <row r="27" spans="1:6" x14ac:dyDescent="0.3">
      <c r="A27">
        <v>1026</v>
      </c>
      <c r="B27" t="s">
        <v>41</v>
      </c>
      <c r="C27" t="s">
        <v>59</v>
      </c>
      <c r="D27" s="1">
        <v>42526</v>
      </c>
      <c r="E27">
        <v>47</v>
      </c>
      <c r="F27">
        <v>0</v>
      </c>
    </row>
    <row r="28" spans="1:6" x14ac:dyDescent="0.3">
      <c r="A28">
        <v>1027</v>
      </c>
      <c r="B28" t="s">
        <v>42</v>
      </c>
      <c r="C28" t="s">
        <v>59</v>
      </c>
      <c r="D28" s="1">
        <v>42526</v>
      </c>
      <c r="E28">
        <v>24</v>
      </c>
      <c r="F28">
        <v>0</v>
      </c>
    </row>
    <row r="29" spans="1:6" x14ac:dyDescent="0.3">
      <c r="A29">
        <v>1028</v>
      </c>
      <c r="B29" t="s">
        <v>43</v>
      </c>
      <c r="C29" t="s">
        <v>59</v>
      </c>
      <c r="D29" s="1">
        <v>42526</v>
      </c>
      <c r="E29">
        <v>33</v>
      </c>
      <c r="F29">
        <v>0</v>
      </c>
    </row>
    <row r="30" spans="1:6" x14ac:dyDescent="0.3">
      <c r="A30">
        <v>1029</v>
      </c>
      <c r="B30" t="s">
        <v>44</v>
      </c>
      <c r="C30" t="s">
        <v>59</v>
      </c>
      <c r="D30" s="1">
        <v>42526</v>
      </c>
      <c r="E30">
        <v>45</v>
      </c>
      <c r="F30">
        <v>0</v>
      </c>
    </row>
    <row r="31" spans="1:6" x14ac:dyDescent="0.3">
      <c r="A31">
        <v>1030</v>
      </c>
      <c r="B31" t="s">
        <v>45</v>
      </c>
      <c r="C31" t="s">
        <v>59</v>
      </c>
      <c r="D31" s="1">
        <v>42526</v>
      </c>
      <c r="E31">
        <v>41</v>
      </c>
      <c r="F31">
        <v>0</v>
      </c>
    </row>
    <row r="32" spans="1:6" x14ac:dyDescent="0.3">
      <c r="A32">
        <v>1031</v>
      </c>
      <c r="B32" t="s">
        <v>46</v>
      </c>
      <c r="C32" t="s">
        <v>59</v>
      </c>
      <c r="D32" s="1">
        <v>42526</v>
      </c>
      <c r="E32">
        <v>78</v>
      </c>
      <c r="F32">
        <v>1</v>
      </c>
    </row>
    <row r="33" spans="1:6" x14ac:dyDescent="0.3">
      <c r="A33">
        <v>1032</v>
      </c>
      <c r="B33" t="s">
        <v>47</v>
      </c>
      <c r="C33" t="s">
        <v>59</v>
      </c>
      <c r="D33" s="1">
        <v>42526</v>
      </c>
      <c r="E33">
        <v>25</v>
      </c>
      <c r="F33">
        <v>0</v>
      </c>
    </row>
    <row r="34" spans="1:6" x14ac:dyDescent="0.3">
      <c r="A34">
        <v>1033</v>
      </c>
      <c r="B34" t="s">
        <v>48</v>
      </c>
      <c r="C34" t="s">
        <v>59</v>
      </c>
      <c r="D34" s="1">
        <v>42526</v>
      </c>
      <c r="E34">
        <v>44</v>
      </c>
      <c r="F34">
        <v>0</v>
      </c>
    </row>
    <row r="35" spans="1:6" x14ac:dyDescent="0.3">
      <c r="A35">
        <v>1034</v>
      </c>
      <c r="B35" t="s">
        <v>49</v>
      </c>
      <c r="C35" t="s">
        <v>59</v>
      </c>
      <c r="D35" s="1">
        <v>42526</v>
      </c>
      <c r="E35">
        <v>86</v>
      </c>
      <c r="F35">
        <v>1</v>
      </c>
    </row>
    <row r="36" spans="1:6" x14ac:dyDescent="0.3">
      <c r="A36">
        <v>1035</v>
      </c>
      <c r="B36" t="s">
        <v>50</v>
      </c>
      <c r="C36" t="s">
        <v>59</v>
      </c>
      <c r="D36" s="1">
        <v>42526</v>
      </c>
      <c r="E36">
        <v>97</v>
      </c>
      <c r="F36">
        <v>1</v>
      </c>
    </row>
    <row r="37" spans="1:6" x14ac:dyDescent="0.3">
      <c r="A37">
        <v>1036</v>
      </c>
      <c r="B37" t="s">
        <v>51</v>
      </c>
      <c r="C37" t="s">
        <v>59</v>
      </c>
      <c r="D37" s="1">
        <v>42526</v>
      </c>
      <c r="E37">
        <v>35</v>
      </c>
      <c r="F37">
        <v>0</v>
      </c>
    </row>
    <row r="38" spans="1:6" x14ac:dyDescent="0.3">
      <c r="A38">
        <v>1037</v>
      </c>
      <c r="B38" t="s">
        <v>52</v>
      </c>
      <c r="C38" t="s">
        <v>59</v>
      </c>
      <c r="D38" s="1">
        <v>42526</v>
      </c>
      <c r="E38">
        <v>75</v>
      </c>
      <c r="F38">
        <v>1</v>
      </c>
    </row>
    <row r="39" spans="1:6" x14ac:dyDescent="0.3">
      <c r="A39">
        <v>1038</v>
      </c>
      <c r="B39" t="s">
        <v>53</v>
      </c>
      <c r="C39" t="s">
        <v>59</v>
      </c>
      <c r="D39" s="1">
        <v>42526</v>
      </c>
      <c r="E39">
        <v>48</v>
      </c>
      <c r="F3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2781-400F-4025-97A2-A00359D072BD}">
  <dimension ref="A1:F28"/>
  <sheetViews>
    <sheetView workbookViewId="0">
      <selection activeCell="D30" sqref="D30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60</v>
      </c>
      <c r="D2" s="1">
        <v>42536</v>
      </c>
      <c r="E2">
        <v>52</v>
      </c>
      <c r="F2">
        <v>0</v>
      </c>
    </row>
    <row r="3" spans="1:6" x14ac:dyDescent="0.3">
      <c r="A3">
        <v>1002</v>
      </c>
      <c r="B3" t="s">
        <v>17</v>
      </c>
      <c r="C3" t="s">
        <v>60</v>
      </c>
      <c r="D3" s="1">
        <v>42536</v>
      </c>
      <c r="E3">
        <v>20</v>
      </c>
      <c r="F3">
        <v>0</v>
      </c>
    </row>
    <row r="4" spans="1:6" x14ac:dyDescent="0.3">
      <c r="A4">
        <v>1003</v>
      </c>
      <c r="B4" t="s">
        <v>18</v>
      </c>
      <c r="C4" t="s">
        <v>60</v>
      </c>
      <c r="D4" s="1">
        <v>42536</v>
      </c>
      <c r="E4">
        <v>32</v>
      </c>
      <c r="F4">
        <v>0</v>
      </c>
    </row>
    <row r="5" spans="1:6" x14ac:dyDescent="0.3">
      <c r="A5">
        <v>1004</v>
      </c>
      <c r="B5" t="s">
        <v>19</v>
      </c>
      <c r="C5" t="s">
        <v>60</v>
      </c>
      <c r="D5" s="1">
        <v>42536</v>
      </c>
      <c r="E5">
        <v>19</v>
      </c>
      <c r="F5">
        <v>0</v>
      </c>
    </row>
    <row r="6" spans="1:6" x14ac:dyDescent="0.3">
      <c r="A6">
        <v>1005</v>
      </c>
      <c r="B6" t="s">
        <v>20</v>
      </c>
      <c r="C6" t="s">
        <v>60</v>
      </c>
      <c r="D6" s="1">
        <v>42536</v>
      </c>
      <c r="E6">
        <v>61</v>
      </c>
      <c r="F6">
        <v>1</v>
      </c>
    </row>
    <row r="7" spans="1:6" x14ac:dyDescent="0.3">
      <c r="A7">
        <v>1006</v>
      </c>
      <c r="B7" t="s">
        <v>21</v>
      </c>
      <c r="C7" t="s">
        <v>60</v>
      </c>
      <c r="D7" s="1">
        <v>42536</v>
      </c>
      <c r="E7">
        <v>34</v>
      </c>
      <c r="F7">
        <v>0</v>
      </c>
    </row>
    <row r="8" spans="1:6" x14ac:dyDescent="0.3">
      <c r="A8">
        <v>1007</v>
      </c>
      <c r="B8" t="s">
        <v>22</v>
      </c>
      <c r="C8" t="s">
        <v>60</v>
      </c>
      <c r="D8" s="1">
        <v>42536</v>
      </c>
      <c r="E8">
        <v>9</v>
      </c>
      <c r="F8">
        <v>0</v>
      </c>
    </row>
    <row r="9" spans="1:6" x14ac:dyDescent="0.3">
      <c r="A9">
        <v>1008</v>
      </c>
      <c r="B9" t="s">
        <v>23</v>
      </c>
      <c r="C9" t="s">
        <v>60</v>
      </c>
      <c r="D9" s="1">
        <v>42536</v>
      </c>
      <c r="E9">
        <v>22</v>
      </c>
      <c r="F9">
        <v>0</v>
      </c>
    </row>
    <row r="10" spans="1:6" x14ac:dyDescent="0.3">
      <c r="A10">
        <v>1009</v>
      </c>
      <c r="B10" t="s">
        <v>24</v>
      </c>
      <c r="C10" t="s">
        <v>60</v>
      </c>
      <c r="D10" s="1">
        <v>42536</v>
      </c>
      <c r="E10">
        <v>46</v>
      </c>
      <c r="F10">
        <v>0</v>
      </c>
    </row>
    <row r="11" spans="1:6" x14ac:dyDescent="0.3">
      <c r="A11">
        <v>1010</v>
      </c>
      <c r="B11" t="s">
        <v>25</v>
      </c>
      <c r="C11" t="s">
        <v>60</v>
      </c>
      <c r="D11" s="1">
        <v>42536</v>
      </c>
      <c r="E11">
        <v>100</v>
      </c>
      <c r="F11">
        <v>1</v>
      </c>
    </row>
    <row r="12" spans="1:6" x14ac:dyDescent="0.3">
      <c r="A12">
        <v>1011</v>
      </c>
      <c r="B12" t="s">
        <v>26</v>
      </c>
      <c r="C12" t="s">
        <v>60</v>
      </c>
      <c r="D12" s="1">
        <v>42536</v>
      </c>
      <c r="E12">
        <v>92</v>
      </c>
      <c r="F12">
        <v>1</v>
      </c>
    </row>
    <row r="13" spans="1:6" x14ac:dyDescent="0.3">
      <c r="A13">
        <v>1012</v>
      </c>
      <c r="B13" t="s">
        <v>27</v>
      </c>
      <c r="C13" t="s">
        <v>60</v>
      </c>
      <c r="D13" s="1">
        <v>42536</v>
      </c>
      <c r="E13">
        <v>1</v>
      </c>
      <c r="F13">
        <v>0</v>
      </c>
    </row>
    <row r="14" spans="1:6" x14ac:dyDescent="0.3">
      <c r="A14">
        <v>1013</v>
      </c>
      <c r="B14" t="s">
        <v>28</v>
      </c>
      <c r="C14" t="s">
        <v>60</v>
      </c>
      <c r="D14" s="1">
        <v>42536</v>
      </c>
      <c r="E14">
        <v>84</v>
      </c>
      <c r="F14">
        <v>1</v>
      </c>
    </row>
    <row r="15" spans="1:6" x14ac:dyDescent="0.3">
      <c r="A15">
        <v>1014</v>
      </c>
      <c r="B15" t="s">
        <v>29</v>
      </c>
      <c r="C15" t="s">
        <v>60</v>
      </c>
      <c r="D15" s="1">
        <v>42536</v>
      </c>
      <c r="E15">
        <v>63</v>
      </c>
      <c r="F15">
        <v>1</v>
      </c>
    </row>
    <row r="16" spans="1:6" x14ac:dyDescent="0.3">
      <c r="A16">
        <v>1015</v>
      </c>
      <c r="B16" t="s">
        <v>30</v>
      </c>
      <c r="C16" t="s">
        <v>60</v>
      </c>
      <c r="D16" s="1">
        <v>42536</v>
      </c>
      <c r="E16">
        <v>59</v>
      </c>
      <c r="F16">
        <v>0</v>
      </c>
    </row>
    <row r="17" spans="1:6" x14ac:dyDescent="0.3">
      <c r="A17">
        <v>1016</v>
      </c>
      <c r="B17" t="s">
        <v>31</v>
      </c>
      <c r="C17" t="s">
        <v>60</v>
      </c>
      <c r="D17" s="1">
        <v>42536</v>
      </c>
      <c r="E17">
        <v>61</v>
      </c>
      <c r="F17">
        <v>1</v>
      </c>
    </row>
    <row r="18" spans="1:6" x14ac:dyDescent="0.3">
      <c r="A18">
        <v>1017</v>
      </c>
      <c r="B18" t="s">
        <v>32</v>
      </c>
      <c r="C18" t="s">
        <v>60</v>
      </c>
      <c r="D18" s="1">
        <v>42536</v>
      </c>
      <c r="E18">
        <v>47</v>
      </c>
      <c r="F18">
        <v>0</v>
      </c>
    </row>
    <row r="19" spans="1:6" x14ac:dyDescent="0.3">
      <c r="A19">
        <v>1018</v>
      </c>
      <c r="B19" t="s">
        <v>33</v>
      </c>
      <c r="C19" t="s">
        <v>60</v>
      </c>
      <c r="D19" s="1">
        <v>42536</v>
      </c>
      <c r="E19">
        <v>27</v>
      </c>
      <c r="F19">
        <v>0</v>
      </c>
    </row>
    <row r="20" spans="1:6" x14ac:dyDescent="0.3">
      <c r="A20">
        <v>1019</v>
      </c>
      <c r="B20" t="s">
        <v>34</v>
      </c>
      <c r="C20" t="s">
        <v>60</v>
      </c>
      <c r="D20" s="1">
        <v>42536</v>
      </c>
      <c r="E20">
        <v>99</v>
      </c>
      <c r="F20">
        <v>1</v>
      </c>
    </row>
    <row r="21" spans="1:6" x14ac:dyDescent="0.3">
      <c r="A21">
        <v>1020</v>
      </c>
      <c r="B21" t="s">
        <v>35</v>
      </c>
      <c r="C21" t="s">
        <v>60</v>
      </c>
      <c r="D21" s="1">
        <v>42536</v>
      </c>
      <c r="E21">
        <v>84</v>
      </c>
      <c r="F21">
        <v>1</v>
      </c>
    </row>
    <row r="22" spans="1:6" x14ac:dyDescent="0.3">
      <c r="A22">
        <v>1021</v>
      </c>
      <c r="B22" t="s">
        <v>36</v>
      </c>
      <c r="C22" t="s">
        <v>60</v>
      </c>
      <c r="D22" s="1">
        <v>42536</v>
      </c>
      <c r="E22">
        <v>95</v>
      </c>
      <c r="F22">
        <v>1</v>
      </c>
    </row>
    <row r="23" spans="1:6" x14ac:dyDescent="0.3">
      <c r="A23">
        <v>1022</v>
      </c>
      <c r="B23" t="s">
        <v>37</v>
      </c>
      <c r="C23" t="s">
        <v>60</v>
      </c>
      <c r="D23" s="1">
        <v>42536</v>
      </c>
      <c r="E23">
        <v>50</v>
      </c>
      <c r="F23">
        <v>0</v>
      </c>
    </row>
    <row r="24" spans="1:6" x14ac:dyDescent="0.3">
      <c r="A24">
        <v>1023</v>
      </c>
      <c r="B24" t="s">
        <v>38</v>
      </c>
      <c r="C24" t="s">
        <v>60</v>
      </c>
      <c r="D24" s="1">
        <v>42536</v>
      </c>
      <c r="E24">
        <v>27</v>
      </c>
      <c r="F24">
        <v>0</v>
      </c>
    </row>
    <row r="25" spans="1:6" x14ac:dyDescent="0.3">
      <c r="A25">
        <v>1024</v>
      </c>
      <c r="B25" t="s">
        <v>39</v>
      </c>
      <c r="C25" t="s">
        <v>60</v>
      </c>
      <c r="D25" s="1">
        <v>42536</v>
      </c>
      <c r="E25">
        <v>39</v>
      </c>
      <c r="F25">
        <v>0</v>
      </c>
    </row>
    <row r="26" spans="1:6" x14ac:dyDescent="0.3">
      <c r="A26">
        <v>1025</v>
      </c>
      <c r="B26" t="s">
        <v>40</v>
      </c>
      <c r="C26" t="s">
        <v>60</v>
      </c>
      <c r="D26" s="1">
        <v>42536</v>
      </c>
      <c r="E26">
        <v>71</v>
      </c>
      <c r="F26">
        <v>1</v>
      </c>
    </row>
    <row r="27" spans="1:6" x14ac:dyDescent="0.3">
      <c r="A27">
        <v>1026</v>
      </c>
      <c r="B27" t="s">
        <v>41</v>
      </c>
      <c r="C27" t="s">
        <v>60</v>
      </c>
      <c r="D27" s="1">
        <v>42536</v>
      </c>
      <c r="E27">
        <v>83</v>
      </c>
      <c r="F27">
        <v>1</v>
      </c>
    </row>
    <row r="28" spans="1:6" x14ac:dyDescent="0.3">
      <c r="A28">
        <v>1027</v>
      </c>
      <c r="B28" t="s">
        <v>42</v>
      </c>
      <c r="C28" t="s">
        <v>60</v>
      </c>
      <c r="D28" s="1">
        <v>42536</v>
      </c>
      <c r="E28">
        <v>38</v>
      </c>
      <c r="F2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6C3C-7052-4CFC-B445-B11D52FE909B}">
  <dimension ref="A1:F38"/>
  <sheetViews>
    <sheetView workbookViewId="0">
      <selection activeCell="F1" sqref="F1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61</v>
      </c>
      <c r="D2" s="1">
        <v>42580</v>
      </c>
      <c r="E2">
        <v>48</v>
      </c>
      <c r="F2">
        <v>0</v>
      </c>
    </row>
    <row r="3" spans="1:6" x14ac:dyDescent="0.3">
      <c r="A3">
        <v>1002</v>
      </c>
      <c r="B3" t="s">
        <v>17</v>
      </c>
      <c r="C3" t="s">
        <v>61</v>
      </c>
      <c r="D3" s="1">
        <v>42580</v>
      </c>
      <c r="E3">
        <v>5</v>
      </c>
      <c r="F3">
        <v>0</v>
      </c>
    </row>
    <row r="4" spans="1:6" x14ac:dyDescent="0.3">
      <c r="A4">
        <v>1003</v>
      </c>
      <c r="B4" t="s">
        <v>18</v>
      </c>
      <c r="C4" t="s">
        <v>61</v>
      </c>
      <c r="D4" s="1">
        <v>42580</v>
      </c>
      <c r="E4">
        <v>7</v>
      </c>
      <c r="F4">
        <v>0</v>
      </c>
    </row>
    <row r="5" spans="1:6" x14ac:dyDescent="0.3">
      <c r="A5">
        <v>1004</v>
      </c>
      <c r="B5" t="s">
        <v>19</v>
      </c>
      <c r="C5" t="s">
        <v>61</v>
      </c>
      <c r="D5" s="1">
        <v>42580</v>
      </c>
      <c r="E5">
        <v>70</v>
      </c>
      <c r="F5">
        <v>1</v>
      </c>
    </row>
    <row r="6" spans="1:6" x14ac:dyDescent="0.3">
      <c r="A6">
        <v>1005</v>
      </c>
      <c r="B6" t="s">
        <v>20</v>
      </c>
      <c r="C6" t="s">
        <v>61</v>
      </c>
      <c r="D6" s="1">
        <v>42580</v>
      </c>
      <c r="E6">
        <v>73</v>
      </c>
      <c r="F6">
        <v>1</v>
      </c>
    </row>
    <row r="7" spans="1:6" x14ac:dyDescent="0.3">
      <c r="A7">
        <v>1006</v>
      </c>
      <c r="B7" t="s">
        <v>21</v>
      </c>
      <c r="C7" t="s">
        <v>61</v>
      </c>
      <c r="D7" s="1">
        <v>42580</v>
      </c>
      <c r="E7">
        <v>59</v>
      </c>
      <c r="F7">
        <v>0</v>
      </c>
    </row>
    <row r="8" spans="1:6" x14ac:dyDescent="0.3">
      <c r="A8">
        <v>1007</v>
      </c>
      <c r="B8" t="s">
        <v>22</v>
      </c>
      <c r="C8" t="s">
        <v>61</v>
      </c>
      <c r="D8" s="1">
        <v>42580</v>
      </c>
      <c r="E8">
        <v>23</v>
      </c>
      <c r="F8">
        <v>0</v>
      </c>
    </row>
    <row r="9" spans="1:6" x14ac:dyDescent="0.3">
      <c r="A9">
        <v>1008</v>
      </c>
      <c r="B9" t="s">
        <v>23</v>
      </c>
      <c r="C9" t="s">
        <v>61</v>
      </c>
      <c r="D9" s="1">
        <v>42580</v>
      </c>
      <c r="E9">
        <v>72</v>
      </c>
      <c r="F9">
        <v>1</v>
      </c>
    </row>
    <row r="10" spans="1:6" x14ac:dyDescent="0.3">
      <c r="A10">
        <v>1009</v>
      </c>
      <c r="B10" t="s">
        <v>24</v>
      </c>
      <c r="C10" t="s">
        <v>61</v>
      </c>
      <c r="D10" s="1">
        <v>42580</v>
      </c>
      <c r="E10">
        <v>31</v>
      </c>
      <c r="F10">
        <v>0</v>
      </c>
    </row>
    <row r="11" spans="1:6" x14ac:dyDescent="0.3">
      <c r="A11">
        <v>1010</v>
      </c>
      <c r="B11" t="s">
        <v>25</v>
      </c>
      <c r="C11" t="s">
        <v>61</v>
      </c>
      <c r="D11" s="1">
        <v>42580</v>
      </c>
      <c r="E11">
        <v>74</v>
      </c>
      <c r="F11">
        <v>1</v>
      </c>
    </row>
    <row r="12" spans="1:6" x14ac:dyDescent="0.3">
      <c r="A12">
        <v>1011</v>
      </c>
      <c r="B12" t="s">
        <v>26</v>
      </c>
      <c r="C12" t="s">
        <v>61</v>
      </c>
      <c r="D12" s="1">
        <v>42580</v>
      </c>
      <c r="E12">
        <v>91</v>
      </c>
      <c r="F12">
        <v>1</v>
      </c>
    </row>
    <row r="13" spans="1:6" x14ac:dyDescent="0.3">
      <c r="A13">
        <v>1012</v>
      </c>
      <c r="B13" t="s">
        <v>27</v>
      </c>
      <c r="C13" t="s">
        <v>61</v>
      </c>
      <c r="D13" s="1">
        <v>42580</v>
      </c>
      <c r="E13">
        <v>53</v>
      </c>
      <c r="F13">
        <v>0</v>
      </c>
    </row>
    <row r="14" spans="1:6" x14ac:dyDescent="0.3">
      <c r="A14">
        <v>1013</v>
      </c>
      <c r="B14" t="s">
        <v>28</v>
      </c>
      <c r="C14" t="s">
        <v>61</v>
      </c>
      <c r="D14" s="1">
        <v>42580</v>
      </c>
      <c r="E14">
        <v>56</v>
      </c>
      <c r="F14">
        <v>0</v>
      </c>
    </row>
    <row r="15" spans="1:6" x14ac:dyDescent="0.3">
      <c r="A15">
        <v>1014</v>
      </c>
      <c r="B15" t="s">
        <v>29</v>
      </c>
      <c r="C15" t="s">
        <v>61</v>
      </c>
      <c r="D15" s="1">
        <v>42580</v>
      </c>
      <c r="E15">
        <v>53</v>
      </c>
      <c r="F15">
        <v>0</v>
      </c>
    </row>
    <row r="16" spans="1:6" x14ac:dyDescent="0.3">
      <c r="A16">
        <v>1015</v>
      </c>
      <c r="B16" t="s">
        <v>30</v>
      </c>
      <c r="C16" t="s">
        <v>61</v>
      </c>
      <c r="D16" s="1">
        <v>42580</v>
      </c>
      <c r="E16">
        <v>100</v>
      </c>
      <c r="F16">
        <v>1</v>
      </c>
    </row>
    <row r="17" spans="1:6" x14ac:dyDescent="0.3">
      <c r="A17">
        <v>1016</v>
      </c>
      <c r="B17" t="s">
        <v>31</v>
      </c>
      <c r="C17" t="s">
        <v>61</v>
      </c>
      <c r="D17" s="1">
        <v>42580</v>
      </c>
      <c r="E17">
        <v>50</v>
      </c>
      <c r="F17">
        <v>0</v>
      </c>
    </row>
    <row r="18" spans="1:6" x14ac:dyDescent="0.3">
      <c r="A18">
        <v>1017</v>
      </c>
      <c r="B18" t="s">
        <v>32</v>
      </c>
      <c r="C18" t="s">
        <v>61</v>
      </c>
      <c r="D18" s="1">
        <v>42580</v>
      </c>
      <c r="E18">
        <v>60</v>
      </c>
      <c r="F18">
        <v>1</v>
      </c>
    </row>
    <row r="19" spans="1:6" x14ac:dyDescent="0.3">
      <c r="A19">
        <v>1018</v>
      </c>
      <c r="B19" t="s">
        <v>33</v>
      </c>
      <c r="C19" t="s">
        <v>61</v>
      </c>
      <c r="D19" s="1">
        <v>42580</v>
      </c>
      <c r="E19">
        <v>38</v>
      </c>
      <c r="F19">
        <v>0</v>
      </c>
    </row>
    <row r="20" spans="1:6" x14ac:dyDescent="0.3">
      <c r="A20">
        <v>1019</v>
      </c>
      <c r="B20" t="s">
        <v>34</v>
      </c>
      <c r="C20" t="s">
        <v>61</v>
      </c>
      <c r="D20" s="1">
        <v>42580</v>
      </c>
      <c r="E20">
        <v>33</v>
      </c>
      <c r="F20">
        <v>0</v>
      </c>
    </row>
    <row r="21" spans="1:6" x14ac:dyDescent="0.3">
      <c r="A21">
        <v>1020</v>
      </c>
      <c r="B21" t="s">
        <v>35</v>
      </c>
      <c r="C21" t="s">
        <v>61</v>
      </c>
      <c r="D21" s="1">
        <v>42580</v>
      </c>
      <c r="E21">
        <v>75</v>
      </c>
      <c r="F21">
        <v>1</v>
      </c>
    </row>
    <row r="22" spans="1:6" x14ac:dyDescent="0.3">
      <c r="A22">
        <v>1021</v>
      </c>
      <c r="B22" t="s">
        <v>36</v>
      </c>
      <c r="C22" t="s">
        <v>61</v>
      </c>
      <c r="D22" s="1">
        <v>42580</v>
      </c>
      <c r="E22">
        <v>74</v>
      </c>
      <c r="F22">
        <v>1</v>
      </c>
    </row>
    <row r="23" spans="1:6" x14ac:dyDescent="0.3">
      <c r="A23">
        <v>1022</v>
      </c>
      <c r="B23" t="s">
        <v>37</v>
      </c>
      <c r="C23" t="s">
        <v>61</v>
      </c>
      <c r="D23" s="1">
        <v>42580</v>
      </c>
      <c r="E23">
        <v>7</v>
      </c>
      <c r="F23">
        <v>0</v>
      </c>
    </row>
    <row r="24" spans="1:6" x14ac:dyDescent="0.3">
      <c r="A24">
        <v>1023</v>
      </c>
      <c r="B24" t="s">
        <v>38</v>
      </c>
      <c r="C24" t="s">
        <v>61</v>
      </c>
      <c r="D24" s="1">
        <v>42580</v>
      </c>
      <c r="E24">
        <v>6</v>
      </c>
      <c r="F24">
        <v>0</v>
      </c>
    </row>
    <row r="25" spans="1:6" x14ac:dyDescent="0.3">
      <c r="A25">
        <v>1024</v>
      </c>
      <c r="B25" t="s">
        <v>39</v>
      </c>
      <c r="C25" t="s">
        <v>61</v>
      </c>
      <c r="D25" s="1">
        <v>42580</v>
      </c>
      <c r="E25">
        <v>40</v>
      </c>
      <c r="F25">
        <v>0</v>
      </c>
    </row>
    <row r="26" spans="1:6" x14ac:dyDescent="0.3">
      <c r="A26">
        <v>1025</v>
      </c>
      <c r="B26" t="s">
        <v>40</v>
      </c>
      <c r="C26" t="s">
        <v>61</v>
      </c>
      <c r="D26" s="1">
        <v>42580</v>
      </c>
      <c r="E26">
        <v>14</v>
      </c>
      <c r="F26">
        <v>0</v>
      </c>
    </row>
    <row r="27" spans="1:6" x14ac:dyDescent="0.3">
      <c r="A27">
        <v>1026</v>
      </c>
      <c r="B27" t="s">
        <v>41</v>
      </c>
      <c r="C27" t="s">
        <v>61</v>
      </c>
      <c r="D27" s="1">
        <v>42580</v>
      </c>
      <c r="E27">
        <v>16</v>
      </c>
      <c r="F27">
        <v>0</v>
      </c>
    </row>
    <row r="28" spans="1:6" x14ac:dyDescent="0.3">
      <c r="A28">
        <v>1027</v>
      </c>
      <c r="B28" t="s">
        <v>42</v>
      </c>
      <c r="C28" t="s">
        <v>61</v>
      </c>
      <c r="D28" s="1">
        <v>42580</v>
      </c>
      <c r="E28">
        <v>31</v>
      </c>
      <c r="F28">
        <v>0</v>
      </c>
    </row>
    <row r="29" spans="1:6" x14ac:dyDescent="0.3">
      <c r="A29">
        <v>1028</v>
      </c>
      <c r="B29" t="s">
        <v>43</v>
      </c>
      <c r="C29" t="s">
        <v>61</v>
      </c>
      <c r="D29" s="1">
        <v>42580</v>
      </c>
      <c r="E29">
        <v>72</v>
      </c>
      <c r="F29">
        <v>1</v>
      </c>
    </row>
    <row r="30" spans="1:6" x14ac:dyDescent="0.3">
      <c r="A30">
        <v>1029</v>
      </c>
      <c r="B30" t="s">
        <v>44</v>
      </c>
      <c r="C30" t="s">
        <v>61</v>
      </c>
      <c r="D30" s="1">
        <v>42580</v>
      </c>
      <c r="E30">
        <v>48</v>
      </c>
      <c r="F30">
        <v>0</v>
      </c>
    </row>
    <row r="31" spans="1:6" x14ac:dyDescent="0.3">
      <c r="A31">
        <v>1030</v>
      </c>
      <c r="B31" t="s">
        <v>45</v>
      </c>
      <c r="C31" t="s">
        <v>61</v>
      </c>
      <c r="D31" s="1">
        <v>42580</v>
      </c>
      <c r="E31">
        <v>53</v>
      </c>
      <c r="F31">
        <v>0</v>
      </c>
    </row>
    <row r="32" spans="1:6" x14ac:dyDescent="0.3">
      <c r="A32">
        <v>1031</v>
      </c>
      <c r="B32" t="s">
        <v>46</v>
      </c>
      <c r="C32" t="s">
        <v>61</v>
      </c>
      <c r="D32" s="1">
        <v>42580</v>
      </c>
      <c r="E32">
        <v>67</v>
      </c>
      <c r="F32">
        <v>1</v>
      </c>
    </row>
    <row r="33" spans="1:6" x14ac:dyDescent="0.3">
      <c r="A33">
        <v>1032</v>
      </c>
      <c r="B33" t="s">
        <v>47</v>
      </c>
      <c r="C33" t="s">
        <v>61</v>
      </c>
      <c r="D33" s="1">
        <v>42580</v>
      </c>
      <c r="E33">
        <v>23</v>
      </c>
      <c r="F33">
        <v>0</v>
      </c>
    </row>
    <row r="34" spans="1:6" x14ac:dyDescent="0.3">
      <c r="A34">
        <v>1033</v>
      </c>
      <c r="B34" t="s">
        <v>48</v>
      </c>
      <c r="C34" t="s">
        <v>61</v>
      </c>
      <c r="D34" s="1">
        <v>42580</v>
      </c>
      <c r="E34">
        <v>90</v>
      </c>
      <c r="F34">
        <v>1</v>
      </c>
    </row>
    <row r="35" spans="1:6" x14ac:dyDescent="0.3">
      <c r="A35">
        <v>1034</v>
      </c>
      <c r="B35" t="s">
        <v>49</v>
      </c>
      <c r="C35" t="s">
        <v>61</v>
      </c>
      <c r="D35" s="1">
        <v>42580</v>
      </c>
      <c r="E35">
        <v>87</v>
      </c>
      <c r="F35">
        <v>1</v>
      </c>
    </row>
    <row r="36" spans="1:6" x14ac:dyDescent="0.3">
      <c r="A36">
        <v>1035</v>
      </c>
      <c r="B36" t="s">
        <v>50</v>
      </c>
      <c r="C36" t="s">
        <v>61</v>
      </c>
      <c r="D36" s="1">
        <v>42580</v>
      </c>
      <c r="E36">
        <v>40</v>
      </c>
      <c r="F36">
        <v>0</v>
      </c>
    </row>
    <row r="37" spans="1:6" x14ac:dyDescent="0.3">
      <c r="A37">
        <v>1036</v>
      </c>
      <c r="B37" t="s">
        <v>51</v>
      </c>
      <c r="C37" t="s">
        <v>61</v>
      </c>
      <c r="D37" s="1">
        <v>42580</v>
      </c>
      <c r="E37">
        <v>26</v>
      </c>
      <c r="F37">
        <v>0</v>
      </c>
    </row>
    <row r="38" spans="1:6" x14ac:dyDescent="0.3">
      <c r="A38">
        <v>1037</v>
      </c>
      <c r="B38" t="s">
        <v>52</v>
      </c>
      <c r="C38" t="s">
        <v>61</v>
      </c>
      <c r="D38" s="1">
        <v>42580</v>
      </c>
      <c r="E38">
        <v>51</v>
      </c>
      <c r="F3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07B4-3F20-4C97-8BBC-F50FE2E20449}">
  <dimension ref="A1:F39"/>
  <sheetViews>
    <sheetView topLeftCell="A11" workbookViewId="0">
      <selection activeCell="G21" sqref="G21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62</v>
      </c>
      <c r="D2" s="1">
        <v>42523</v>
      </c>
      <c r="E2">
        <v>35</v>
      </c>
      <c r="F2">
        <v>0</v>
      </c>
    </row>
    <row r="3" spans="1:6" x14ac:dyDescent="0.3">
      <c r="A3">
        <v>1002</v>
      </c>
      <c r="B3" t="s">
        <v>17</v>
      </c>
      <c r="C3" t="s">
        <v>62</v>
      </c>
      <c r="D3" s="1">
        <v>42523</v>
      </c>
      <c r="E3">
        <v>66</v>
      </c>
      <c r="F3">
        <v>1</v>
      </c>
    </row>
    <row r="4" spans="1:6" x14ac:dyDescent="0.3">
      <c r="A4">
        <v>1003</v>
      </c>
      <c r="B4" t="s">
        <v>18</v>
      </c>
      <c r="C4" t="s">
        <v>62</v>
      </c>
      <c r="D4" s="1">
        <v>42523</v>
      </c>
      <c r="E4">
        <v>29</v>
      </c>
      <c r="F4">
        <v>0</v>
      </c>
    </row>
    <row r="5" spans="1:6" x14ac:dyDescent="0.3">
      <c r="A5">
        <v>1004</v>
      </c>
      <c r="B5" t="s">
        <v>19</v>
      </c>
      <c r="C5" t="s">
        <v>62</v>
      </c>
      <c r="D5" s="1">
        <v>42523</v>
      </c>
      <c r="E5">
        <v>91</v>
      </c>
      <c r="F5">
        <v>1</v>
      </c>
    </row>
    <row r="6" spans="1:6" x14ac:dyDescent="0.3">
      <c r="A6">
        <v>1005</v>
      </c>
      <c r="B6" t="s">
        <v>20</v>
      </c>
      <c r="C6" t="s">
        <v>62</v>
      </c>
      <c r="D6" s="1">
        <v>42523</v>
      </c>
      <c r="E6">
        <v>63</v>
      </c>
      <c r="F6">
        <v>1</v>
      </c>
    </row>
    <row r="7" spans="1:6" x14ac:dyDescent="0.3">
      <c r="A7">
        <v>1006</v>
      </c>
      <c r="B7" t="s">
        <v>21</v>
      </c>
      <c r="C7" t="s">
        <v>62</v>
      </c>
      <c r="D7" s="1">
        <v>42523</v>
      </c>
      <c r="E7">
        <v>16</v>
      </c>
      <c r="F7">
        <v>0</v>
      </c>
    </row>
    <row r="8" spans="1:6" x14ac:dyDescent="0.3">
      <c r="A8">
        <v>1007</v>
      </c>
      <c r="B8" t="s">
        <v>22</v>
      </c>
      <c r="C8" t="s">
        <v>62</v>
      </c>
      <c r="D8" s="1">
        <v>42523</v>
      </c>
      <c r="E8">
        <v>10</v>
      </c>
      <c r="F8">
        <v>0</v>
      </c>
    </row>
    <row r="9" spans="1:6" x14ac:dyDescent="0.3">
      <c r="A9">
        <v>1008</v>
      </c>
      <c r="B9" t="s">
        <v>23</v>
      </c>
      <c r="C9" t="s">
        <v>62</v>
      </c>
      <c r="D9" s="1">
        <v>42523</v>
      </c>
      <c r="E9">
        <v>23</v>
      </c>
      <c r="F9">
        <v>0</v>
      </c>
    </row>
    <row r="10" spans="1:6" x14ac:dyDescent="0.3">
      <c r="A10">
        <v>1009</v>
      </c>
      <c r="B10" t="s">
        <v>24</v>
      </c>
      <c r="C10" t="s">
        <v>62</v>
      </c>
      <c r="D10" s="1">
        <v>42523</v>
      </c>
      <c r="E10">
        <v>72</v>
      </c>
      <c r="F10">
        <v>1</v>
      </c>
    </row>
    <row r="11" spans="1:6" x14ac:dyDescent="0.3">
      <c r="A11">
        <v>1010</v>
      </c>
      <c r="B11" t="s">
        <v>25</v>
      </c>
      <c r="C11" t="s">
        <v>62</v>
      </c>
      <c r="D11" s="1">
        <v>42523</v>
      </c>
      <c r="E11">
        <v>93</v>
      </c>
      <c r="F11">
        <v>1</v>
      </c>
    </row>
    <row r="12" spans="1:6" x14ac:dyDescent="0.3">
      <c r="A12">
        <v>1011</v>
      </c>
      <c r="B12" t="s">
        <v>26</v>
      </c>
      <c r="C12" t="s">
        <v>62</v>
      </c>
      <c r="D12" s="1">
        <v>42523</v>
      </c>
      <c r="E12">
        <v>10</v>
      </c>
      <c r="F12">
        <v>0</v>
      </c>
    </row>
    <row r="13" spans="1:6" x14ac:dyDescent="0.3">
      <c r="A13">
        <v>1012</v>
      </c>
      <c r="B13" t="s">
        <v>27</v>
      </c>
      <c r="C13" t="s">
        <v>62</v>
      </c>
      <c r="D13" s="1">
        <v>42523</v>
      </c>
      <c r="E13">
        <v>99</v>
      </c>
      <c r="F13">
        <v>1</v>
      </c>
    </row>
    <row r="14" spans="1:6" x14ac:dyDescent="0.3">
      <c r="A14">
        <v>1013</v>
      </c>
      <c r="B14" t="s">
        <v>28</v>
      </c>
      <c r="C14" t="s">
        <v>62</v>
      </c>
      <c r="D14" s="1">
        <v>42523</v>
      </c>
      <c r="E14">
        <v>78</v>
      </c>
      <c r="F14">
        <v>1</v>
      </c>
    </row>
    <row r="15" spans="1:6" x14ac:dyDescent="0.3">
      <c r="A15">
        <v>1014</v>
      </c>
      <c r="B15" t="s">
        <v>29</v>
      </c>
      <c r="C15" t="s">
        <v>62</v>
      </c>
      <c r="D15" s="1">
        <v>42523</v>
      </c>
      <c r="E15">
        <v>81</v>
      </c>
      <c r="F15">
        <v>1</v>
      </c>
    </row>
    <row r="16" spans="1:6" x14ac:dyDescent="0.3">
      <c r="A16">
        <v>1015</v>
      </c>
      <c r="B16" t="s">
        <v>30</v>
      </c>
      <c r="C16" t="s">
        <v>62</v>
      </c>
      <c r="D16" s="1">
        <v>42523</v>
      </c>
      <c r="E16">
        <v>40</v>
      </c>
      <c r="F16">
        <v>0</v>
      </c>
    </row>
    <row r="17" spans="1:6" x14ac:dyDescent="0.3">
      <c r="A17">
        <v>1016</v>
      </c>
      <c r="B17" t="s">
        <v>31</v>
      </c>
      <c r="C17" t="s">
        <v>62</v>
      </c>
      <c r="D17" s="1">
        <v>42523</v>
      </c>
      <c r="E17">
        <v>23</v>
      </c>
      <c r="F17">
        <v>0</v>
      </c>
    </row>
    <row r="18" spans="1:6" x14ac:dyDescent="0.3">
      <c r="A18">
        <v>1017</v>
      </c>
      <c r="B18" t="s">
        <v>32</v>
      </c>
      <c r="C18" t="s">
        <v>62</v>
      </c>
      <c r="D18" s="1">
        <v>42523</v>
      </c>
      <c r="E18">
        <v>65</v>
      </c>
      <c r="F18">
        <v>1</v>
      </c>
    </row>
    <row r="19" spans="1:6" x14ac:dyDescent="0.3">
      <c r="A19">
        <v>1018</v>
      </c>
      <c r="B19" t="s">
        <v>33</v>
      </c>
      <c r="C19" t="s">
        <v>62</v>
      </c>
      <c r="D19" s="1">
        <v>42523</v>
      </c>
      <c r="E19">
        <v>24</v>
      </c>
      <c r="F19">
        <v>0</v>
      </c>
    </row>
    <row r="20" spans="1:6" x14ac:dyDescent="0.3">
      <c r="A20">
        <v>1019</v>
      </c>
      <c r="B20" t="s">
        <v>34</v>
      </c>
      <c r="C20" t="s">
        <v>62</v>
      </c>
      <c r="D20" s="1">
        <v>42523</v>
      </c>
      <c r="E20">
        <v>62</v>
      </c>
      <c r="F20">
        <v>1</v>
      </c>
    </row>
    <row r="21" spans="1:6" x14ac:dyDescent="0.3">
      <c r="A21">
        <v>1020</v>
      </c>
      <c r="B21" t="s">
        <v>35</v>
      </c>
      <c r="C21" t="s">
        <v>62</v>
      </c>
      <c r="D21" s="1">
        <v>42523</v>
      </c>
      <c r="E21">
        <v>41</v>
      </c>
      <c r="F21">
        <v>0</v>
      </c>
    </row>
    <row r="22" spans="1:6" x14ac:dyDescent="0.3">
      <c r="A22">
        <v>1021</v>
      </c>
      <c r="B22" t="s">
        <v>36</v>
      </c>
      <c r="C22" t="s">
        <v>62</v>
      </c>
      <c r="D22" s="1">
        <v>42523</v>
      </c>
      <c r="E22">
        <v>42</v>
      </c>
      <c r="F22">
        <v>0</v>
      </c>
    </row>
    <row r="23" spans="1:6" x14ac:dyDescent="0.3">
      <c r="A23">
        <v>1022</v>
      </c>
      <c r="B23" t="s">
        <v>37</v>
      </c>
      <c r="C23" t="s">
        <v>62</v>
      </c>
      <c r="D23" s="1">
        <v>42523</v>
      </c>
      <c r="E23">
        <v>8</v>
      </c>
      <c r="F23">
        <v>0</v>
      </c>
    </row>
    <row r="24" spans="1:6" x14ac:dyDescent="0.3">
      <c r="A24">
        <v>1023</v>
      </c>
      <c r="B24" t="s">
        <v>38</v>
      </c>
      <c r="C24" t="s">
        <v>62</v>
      </c>
      <c r="D24" s="1">
        <v>42523</v>
      </c>
      <c r="E24">
        <v>91</v>
      </c>
      <c r="F24">
        <v>1</v>
      </c>
    </row>
    <row r="25" spans="1:6" x14ac:dyDescent="0.3">
      <c r="A25">
        <v>1024</v>
      </c>
      <c r="B25" t="s">
        <v>39</v>
      </c>
      <c r="C25" t="s">
        <v>62</v>
      </c>
      <c r="D25" s="1">
        <v>42523</v>
      </c>
      <c r="E25">
        <v>69</v>
      </c>
      <c r="F25">
        <v>1</v>
      </c>
    </row>
    <row r="26" spans="1:6" x14ac:dyDescent="0.3">
      <c r="A26">
        <v>1025</v>
      </c>
      <c r="B26" t="s">
        <v>40</v>
      </c>
      <c r="C26" t="s">
        <v>62</v>
      </c>
      <c r="D26" s="1">
        <v>42523</v>
      </c>
      <c r="E26">
        <v>47</v>
      </c>
      <c r="F26">
        <v>0</v>
      </c>
    </row>
    <row r="27" spans="1:6" x14ac:dyDescent="0.3">
      <c r="A27">
        <v>1026</v>
      </c>
      <c r="B27" t="s">
        <v>41</v>
      </c>
      <c r="C27" t="s">
        <v>62</v>
      </c>
      <c r="D27" s="1">
        <v>42523</v>
      </c>
      <c r="E27">
        <v>0</v>
      </c>
      <c r="F27">
        <v>0</v>
      </c>
    </row>
    <row r="28" spans="1:6" x14ac:dyDescent="0.3">
      <c r="A28">
        <v>1027</v>
      </c>
      <c r="B28" t="s">
        <v>42</v>
      </c>
      <c r="C28" t="s">
        <v>62</v>
      </c>
      <c r="D28" s="1">
        <v>42523</v>
      </c>
      <c r="E28">
        <v>42</v>
      </c>
      <c r="F28">
        <v>0</v>
      </c>
    </row>
    <row r="29" spans="1:6" x14ac:dyDescent="0.3">
      <c r="A29">
        <v>1028</v>
      </c>
      <c r="B29" t="s">
        <v>43</v>
      </c>
      <c r="C29" t="s">
        <v>62</v>
      </c>
      <c r="D29" s="1">
        <v>42523</v>
      </c>
      <c r="E29">
        <v>65</v>
      </c>
      <c r="F29">
        <v>1</v>
      </c>
    </row>
    <row r="30" spans="1:6" x14ac:dyDescent="0.3">
      <c r="A30">
        <v>1029</v>
      </c>
      <c r="B30" t="s">
        <v>44</v>
      </c>
      <c r="C30" t="s">
        <v>62</v>
      </c>
      <c r="D30" s="1">
        <v>42523</v>
      </c>
      <c r="E30">
        <v>42</v>
      </c>
      <c r="F30">
        <v>0</v>
      </c>
    </row>
    <row r="31" spans="1:6" x14ac:dyDescent="0.3">
      <c r="A31">
        <v>1030</v>
      </c>
      <c r="B31" t="s">
        <v>45</v>
      </c>
      <c r="C31" t="s">
        <v>62</v>
      </c>
      <c r="D31" s="1">
        <v>42523</v>
      </c>
      <c r="E31">
        <v>32</v>
      </c>
      <c r="F31">
        <v>0</v>
      </c>
    </row>
    <row r="32" spans="1:6" x14ac:dyDescent="0.3">
      <c r="A32">
        <v>1031</v>
      </c>
      <c r="B32" t="s">
        <v>46</v>
      </c>
      <c r="C32" t="s">
        <v>62</v>
      </c>
      <c r="D32" s="1">
        <v>42523</v>
      </c>
      <c r="E32">
        <v>33</v>
      </c>
      <c r="F32">
        <v>0</v>
      </c>
    </row>
    <row r="33" spans="1:6" x14ac:dyDescent="0.3">
      <c r="A33">
        <v>1032</v>
      </c>
      <c r="B33" t="s">
        <v>47</v>
      </c>
      <c r="C33" t="s">
        <v>62</v>
      </c>
      <c r="D33" s="1">
        <v>42523</v>
      </c>
      <c r="E33">
        <v>4</v>
      </c>
      <c r="F33">
        <v>0</v>
      </c>
    </row>
    <row r="34" spans="1:6" x14ac:dyDescent="0.3">
      <c r="A34">
        <v>1033</v>
      </c>
      <c r="B34" t="s">
        <v>48</v>
      </c>
      <c r="C34" t="s">
        <v>62</v>
      </c>
      <c r="D34" s="1">
        <v>42523</v>
      </c>
      <c r="E34">
        <v>27</v>
      </c>
      <c r="F34">
        <v>0</v>
      </c>
    </row>
    <row r="35" spans="1:6" x14ac:dyDescent="0.3">
      <c r="A35">
        <v>1034</v>
      </c>
      <c r="B35" t="s">
        <v>49</v>
      </c>
      <c r="C35" t="s">
        <v>62</v>
      </c>
      <c r="D35" s="1">
        <v>42523</v>
      </c>
      <c r="E35">
        <v>56</v>
      </c>
      <c r="F35">
        <v>0</v>
      </c>
    </row>
    <row r="36" spans="1:6" x14ac:dyDescent="0.3">
      <c r="A36">
        <v>1035</v>
      </c>
      <c r="B36" t="s">
        <v>50</v>
      </c>
      <c r="C36" t="s">
        <v>62</v>
      </c>
      <c r="D36" s="1">
        <v>42523</v>
      </c>
      <c r="E36">
        <v>36</v>
      </c>
      <c r="F36">
        <v>0</v>
      </c>
    </row>
    <row r="37" spans="1:6" x14ac:dyDescent="0.3">
      <c r="A37">
        <v>1036</v>
      </c>
      <c r="B37" t="s">
        <v>51</v>
      </c>
      <c r="C37" t="s">
        <v>62</v>
      </c>
      <c r="D37" s="1">
        <v>42523</v>
      </c>
      <c r="E37">
        <v>51</v>
      </c>
      <c r="F37">
        <v>0</v>
      </c>
    </row>
    <row r="38" spans="1:6" x14ac:dyDescent="0.3">
      <c r="A38">
        <v>1037</v>
      </c>
      <c r="B38" t="s">
        <v>52</v>
      </c>
      <c r="C38" t="s">
        <v>62</v>
      </c>
      <c r="D38" s="1">
        <v>42523</v>
      </c>
      <c r="E38">
        <v>71</v>
      </c>
      <c r="F38">
        <v>1</v>
      </c>
    </row>
    <row r="39" spans="1:6" x14ac:dyDescent="0.3">
      <c r="A39">
        <v>1038</v>
      </c>
      <c r="B39" t="s">
        <v>53</v>
      </c>
      <c r="C39" t="s">
        <v>62</v>
      </c>
      <c r="D39" s="1">
        <v>42523</v>
      </c>
      <c r="E39">
        <v>52</v>
      </c>
      <c r="F39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CC4E-E56B-4524-AF15-B67170E9B23B}">
  <dimension ref="A1:F22"/>
  <sheetViews>
    <sheetView workbookViewId="0">
      <selection activeCell="H17" sqref="H17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63</v>
      </c>
      <c r="D2" s="1">
        <v>42531</v>
      </c>
      <c r="E2">
        <v>69</v>
      </c>
      <c r="F2">
        <v>1</v>
      </c>
    </row>
    <row r="3" spans="1:6" x14ac:dyDescent="0.3">
      <c r="A3">
        <v>1002</v>
      </c>
      <c r="B3" t="s">
        <v>17</v>
      </c>
      <c r="C3" t="s">
        <v>63</v>
      </c>
      <c r="D3" s="1">
        <v>42531</v>
      </c>
      <c r="E3">
        <v>95</v>
      </c>
      <c r="F3">
        <v>1</v>
      </c>
    </row>
    <row r="4" spans="1:6" x14ac:dyDescent="0.3">
      <c r="A4">
        <v>1003</v>
      </c>
      <c r="B4" t="s">
        <v>18</v>
      </c>
      <c r="C4" t="s">
        <v>63</v>
      </c>
      <c r="D4" s="1">
        <v>42531</v>
      </c>
      <c r="E4">
        <v>33</v>
      </c>
      <c r="F4">
        <v>0</v>
      </c>
    </row>
    <row r="5" spans="1:6" x14ac:dyDescent="0.3">
      <c r="A5">
        <v>1004</v>
      </c>
      <c r="B5" t="s">
        <v>19</v>
      </c>
      <c r="C5" t="s">
        <v>63</v>
      </c>
      <c r="D5" s="1">
        <v>42531</v>
      </c>
      <c r="E5">
        <v>76</v>
      </c>
      <c r="F5">
        <v>1</v>
      </c>
    </row>
    <row r="6" spans="1:6" x14ac:dyDescent="0.3">
      <c r="A6">
        <v>1005</v>
      </c>
      <c r="B6" t="s">
        <v>20</v>
      </c>
      <c r="C6" t="s">
        <v>63</v>
      </c>
      <c r="D6" s="1">
        <v>42531</v>
      </c>
      <c r="E6">
        <v>20</v>
      </c>
      <c r="F6">
        <v>0</v>
      </c>
    </row>
    <row r="7" spans="1:6" x14ac:dyDescent="0.3">
      <c r="A7">
        <v>1006</v>
      </c>
      <c r="B7" t="s">
        <v>21</v>
      </c>
      <c r="C7" t="s">
        <v>63</v>
      </c>
      <c r="D7" s="1">
        <v>42531</v>
      </c>
      <c r="E7">
        <v>10</v>
      </c>
      <c r="F7">
        <v>0</v>
      </c>
    </row>
    <row r="8" spans="1:6" x14ac:dyDescent="0.3">
      <c r="A8">
        <v>1007</v>
      </c>
      <c r="B8" t="s">
        <v>22</v>
      </c>
      <c r="C8" t="s">
        <v>63</v>
      </c>
      <c r="D8" s="1">
        <v>42531</v>
      </c>
      <c r="E8">
        <v>72</v>
      </c>
      <c r="F8">
        <v>1</v>
      </c>
    </row>
    <row r="9" spans="1:6" x14ac:dyDescent="0.3">
      <c r="A9">
        <v>1008</v>
      </c>
      <c r="B9" t="s">
        <v>23</v>
      </c>
      <c r="C9" t="s">
        <v>63</v>
      </c>
      <c r="D9" s="1">
        <v>42531</v>
      </c>
      <c r="E9">
        <v>80</v>
      </c>
      <c r="F9">
        <v>1</v>
      </c>
    </row>
    <row r="10" spans="1:6" x14ac:dyDescent="0.3">
      <c r="A10">
        <v>1009</v>
      </c>
      <c r="B10" t="s">
        <v>24</v>
      </c>
      <c r="C10" t="s">
        <v>63</v>
      </c>
      <c r="D10" s="1">
        <v>42531</v>
      </c>
      <c r="E10">
        <v>22</v>
      </c>
      <c r="F10">
        <v>0</v>
      </c>
    </row>
    <row r="11" spans="1:6" x14ac:dyDescent="0.3">
      <c r="A11">
        <v>1010</v>
      </c>
      <c r="B11" t="s">
        <v>25</v>
      </c>
      <c r="C11" t="s">
        <v>63</v>
      </c>
      <c r="D11" s="1">
        <v>42531</v>
      </c>
      <c r="E11">
        <v>8</v>
      </c>
      <c r="F11">
        <v>0</v>
      </c>
    </row>
    <row r="12" spans="1:6" x14ac:dyDescent="0.3">
      <c r="A12">
        <v>1011</v>
      </c>
      <c r="B12" t="s">
        <v>26</v>
      </c>
      <c r="C12" t="s">
        <v>63</v>
      </c>
      <c r="D12" s="1">
        <v>42531</v>
      </c>
      <c r="E12">
        <v>100</v>
      </c>
      <c r="F12">
        <v>1</v>
      </c>
    </row>
    <row r="13" spans="1:6" x14ac:dyDescent="0.3">
      <c r="A13">
        <v>1012</v>
      </c>
      <c r="B13" t="s">
        <v>27</v>
      </c>
      <c r="C13" t="s">
        <v>63</v>
      </c>
      <c r="D13" s="1">
        <v>42531</v>
      </c>
      <c r="E13">
        <v>49</v>
      </c>
      <c r="F13">
        <v>0</v>
      </c>
    </row>
    <row r="14" spans="1:6" x14ac:dyDescent="0.3">
      <c r="A14">
        <v>1013</v>
      </c>
      <c r="B14" t="s">
        <v>28</v>
      </c>
      <c r="C14" t="s">
        <v>63</v>
      </c>
      <c r="D14" s="1">
        <v>42531</v>
      </c>
      <c r="E14">
        <v>70</v>
      </c>
      <c r="F14">
        <v>1</v>
      </c>
    </row>
    <row r="15" spans="1:6" x14ac:dyDescent="0.3">
      <c r="A15">
        <v>1014</v>
      </c>
      <c r="B15" t="s">
        <v>29</v>
      </c>
      <c r="C15" t="s">
        <v>63</v>
      </c>
      <c r="D15" s="1">
        <v>42531</v>
      </c>
      <c r="E15">
        <v>86</v>
      </c>
      <c r="F15">
        <v>1</v>
      </c>
    </row>
    <row r="16" spans="1:6" x14ac:dyDescent="0.3">
      <c r="A16">
        <v>1015</v>
      </c>
      <c r="B16" t="s">
        <v>30</v>
      </c>
      <c r="C16" t="s">
        <v>63</v>
      </c>
      <c r="D16" s="1">
        <v>42531</v>
      </c>
      <c r="E16">
        <v>15</v>
      </c>
      <c r="F16">
        <v>0</v>
      </c>
    </row>
    <row r="17" spans="1:6" x14ac:dyDescent="0.3">
      <c r="A17">
        <v>1016</v>
      </c>
      <c r="B17" t="s">
        <v>31</v>
      </c>
      <c r="C17" t="s">
        <v>63</v>
      </c>
      <c r="D17" s="1">
        <v>42531</v>
      </c>
      <c r="E17">
        <v>95</v>
      </c>
      <c r="F17">
        <v>1</v>
      </c>
    </row>
    <row r="18" spans="1:6" x14ac:dyDescent="0.3">
      <c r="A18">
        <v>1017</v>
      </c>
      <c r="B18" t="s">
        <v>32</v>
      </c>
      <c r="C18" t="s">
        <v>63</v>
      </c>
      <c r="D18" s="1">
        <v>42531</v>
      </c>
      <c r="E18">
        <v>77</v>
      </c>
      <c r="F18">
        <v>1</v>
      </c>
    </row>
    <row r="19" spans="1:6" x14ac:dyDescent="0.3">
      <c r="A19">
        <v>1018</v>
      </c>
      <c r="B19" t="s">
        <v>33</v>
      </c>
      <c r="C19" t="s">
        <v>63</v>
      </c>
      <c r="D19" s="1">
        <v>42531</v>
      </c>
      <c r="E19">
        <v>20</v>
      </c>
      <c r="F19">
        <v>0</v>
      </c>
    </row>
    <row r="20" spans="1:6" x14ac:dyDescent="0.3">
      <c r="A20">
        <v>1019</v>
      </c>
      <c r="B20" t="s">
        <v>34</v>
      </c>
      <c r="C20" t="s">
        <v>63</v>
      </c>
      <c r="D20" s="1">
        <v>42531</v>
      </c>
      <c r="E20">
        <v>31</v>
      </c>
      <c r="F20">
        <v>0</v>
      </c>
    </row>
    <row r="21" spans="1:6" x14ac:dyDescent="0.3">
      <c r="A21">
        <v>1020</v>
      </c>
      <c r="B21" t="s">
        <v>35</v>
      </c>
      <c r="C21" t="s">
        <v>63</v>
      </c>
      <c r="D21" s="1">
        <v>42531</v>
      </c>
      <c r="E21">
        <v>48</v>
      </c>
      <c r="F21">
        <v>0</v>
      </c>
    </row>
    <row r="22" spans="1:6" x14ac:dyDescent="0.3">
      <c r="A22">
        <v>1021</v>
      </c>
      <c r="B22" t="s">
        <v>36</v>
      </c>
      <c r="C22" t="s">
        <v>63</v>
      </c>
      <c r="D22" s="1">
        <v>42531</v>
      </c>
      <c r="E22">
        <v>26</v>
      </c>
      <c r="F2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EA39-BB8A-456B-84B1-52BDA2786113}">
  <dimension ref="A1:F40"/>
  <sheetViews>
    <sheetView workbookViewId="0">
      <selection activeCell="K17" sqref="K17"/>
    </sheetView>
  </sheetViews>
  <sheetFormatPr defaultRowHeight="14.4" x14ac:dyDescent="0.3"/>
  <cols>
    <col min="1" max="1" width="11.6640625" bestFit="1" customWidth="1"/>
    <col min="2" max="2" width="15.44140625" bestFit="1" customWidth="1"/>
    <col min="3" max="3" width="13" bestFit="1" customWidth="1"/>
    <col min="4" max="4" width="12" bestFit="1" customWidth="1"/>
    <col min="5" max="5" width="13.44140625" bestFit="1" customWidth="1"/>
    <col min="6" max="6" width="20.44140625" bestFit="1" customWidth="1"/>
  </cols>
  <sheetData>
    <row r="1" spans="1:6" x14ac:dyDescent="0.3">
      <c r="A1" t="s">
        <v>1</v>
      </c>
      <c r="B1" t="s">
        <v>0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3">
      <c r="A2">
        <v>1001</v>
      </c>
      <c r="B2" t="s">
        <v>16</v>
      </c>
      <c r="C2" t="s">
        <v>64</v>
      </c>
      <c r="D2" s="1">
        <v>42542</v>
      </c>
      <c r="E2">
        <v>70</v>
      </c>
      <c r="F2">
        <v>1</v>
      </c>
    </row>
    <row r="3" spans="1:6" x14ac:dyDescent="0.3">
      <c r="A3">
        <v>1002</v>
      </c>
      <c r="B3" t="s">
        <v>17</v>
      </c>
      <c r="C3" t="s">
        <v>64</v>
      </c>
      <c r="D3" s="1">
        <v>42542</v>
      </c>
      <c r="E3">
        <v>37</v>
      </c>
      <c r="F3">
        <v>0</v>
      </c>
    </row>
    <row r="4" spans="1:6" x14ac:dyDescent="0.3">
      <c r="A4">
        <v>1003</v>
      </c>
      <c r="B4" t="s">
        <v>18</v>
      </c>
      <c r="C4" t="s">
        <v>64</v>
      </c>
      <c r="D4" s="1">
        <v>42542</v>
      </c>
      <c r="E4">
        <v>68</v>
      </c>
      <c r="F4">
        <v>1</v>
      </c>
    </row>
    <row r="5" spans="1:6" x14ac:dyDescent="0.3">
      <c r="A5">
        <v>1004</v>
      </c>
      <c r="B5" t="s">
        <v>19</v>
      </c>
      <c r="C5" t="s">
        <v>64</v>
      </c>
      <c r="D5" s="1">
        <v>42542</v>
      </c>
      <c r="E5">
        <v>60</v>
      </c>
      <c r="F5">
        <v>1</v>
      </c>
    </row>
    <row r="6" spans="1:6" x14ac:dyDescent="0.3">
      <c r="A6">
        <v>1005</v>
      </c>
      <c r="B6" t="s">
        <v>20</v>
      </c>
      <c r="C6" t="s">
        <v>64</v>
      </c>
      <c r="D6" s="1">
        <v>42542</v>
      </c>
      <c r="E6">
        <v>98</v>
      </c>
      <c r="F6">
        <v>1</v>
      </c>
    </row>
    <row r="7" spans="1:6" x14ac:dyDescent="0.3">
      <c r="A7">
        <v>1006</v>
      </c>
      <c r="B7" t="s">
        <v>21</v>
      </c>
      <c r="C7" t="s">
        <v>64</v>
      </c>
      <c r="D7" s="1">
        <v>42542</v>
      </c>
      <c r="E7">
        <v>20</v>
      </c>
      <c r="F7">
        <v>0</v>
      </c>
    </row>
    <row r="8" spans="1:6" x14ac:dyDescent="0.3">
      <c r="A8">
        <v>1007</v>
      </c>
      <c r="B8" t="s">
        <v>22</v>
      </c>
      <c r="C8" t="s">
        <v>64</v>
      </c>
      <c r="D8" s="1">
        <v>42542</v>
      </c>
      <c r="E8">
        <v>32</v>
      </c>
      <c r="F8">
        <v>0</v>
      </c>
    </row>
    <row r="9" spans="1:6" x14ac:dyDescent="0.3">
      <c r="A9">
        <v>1008</v>
      </c>
      <c r="B9" t="s">
        <v>23</v>
      </c>
      <c r="C9" t="s">
        <v>64</v>
      </c>
      <c r="D9" s="1">
        <v>42542</v>
      </c>
      <c r="E9">
        <v>40</v>
      </c>
      <c r="F9">
        <v>0</v>
      </c>
    </row>
    <row r="10" spans="1:6" x14ac:dyDescent="0.3">
      <c r="A10">
        <v>1009</v>
      </c>
      <c r="B10" t="s">
        <v>24</v>
      </c>
      <c r="C10" t="s">
        <v>64</v>
      </c>
      <c r="D10" s="1">
        <v>42542</v>
      </c>
      <c r="E10">
        <v>97</v>
      </c>
      <c r="F10">
        <v>1</v>
      </c>
    </row>
    <row r="11" spans="1:6" x14ac:dyDescent="0.3">
      <c r="A11">
        <v>1010</v>
      </c>
      <c r="B11" t="s">
        <v>25</v>
      </c>
      <c r="C11" t="s">
        <v>64</v>
      </c>
      <c r="D11" s="1">
        <v>42542</v>
      </c>
      <c r="E11">
        <v>1</v>
      </c>
      <c r="F11">
        <v>0</v>
      </c>
    </row>
    <row r="12" spans="1:6" x14ac:dyDescent="0.3">
      <c r="A12">
        <v>1011</v>
      </c>
      <c r="B12" t="s">
        <v>26</v>
      </c>
      <c r="C12" t="s">
        <v>64</v>
      </c>
      <c r="D12" s="1">
        <v>42542</v>
      </c>
      <c r="E12">
        <v>6</v>
      </c>
      <c r="F12">
        <v>0</v>
      </c>
    </row>
    <row r="13" spans="1:6" x14ac:dyDescent="0.3">
      <c r="A13">
        <v>1012</v>
      </c>
      <c r="B13" t="s">
        <v>27</v>
      </c>
      <c r="C13" t="s">
        <v>64</v>
      </c>
      <c r="D13" s="1">
        <v>42542</v>
      </c>
      <c r="E13">
        <v>39</v>
      </c>
      <c r="F13">
        <v>0</v>
      </c>
    </row>
    <row r="14" spans="1:6" x14ac:dyDescent="0.3">
      <c r="A14">
        <v>1013</v>
      </c>
      <c r="B14" t="s">
        <v>28</v>
      </c>
      <c r="C14" t="s">
        <v>64</v>
      </c>
      <c r="D14" s="1">
        <v>42542</v>
      </c>
      <c r="E14">
        <v>68</v>
      </c>
      <c r="F14">
        <v>1</v>
      </c>
    </row>
    <row r="15" spans="1:6" x14ac:dyDescent="0.3">
      <c r="A15">
        <v>1014</v>
      </c>
      <c r="B15" t="s">
        <v>29</v>
      </c>
      <c r="C15" t="s">
        <v>64</v>
      </c>
      <c r="D15" s="1">
        <v>42542</v>
      </c>
      <c r="E15">
        <v>37</v>
      </c>
      <c r="F15">
        <v>0</v>
      </c>
    </row>
    <row r="16" spans="1:6" x14ac:dyDescent="0.3">
      <c r="A16">
        <v>1015</v>
      </c>
      <c r="B16" t="s">
        <v>30</v>
      </c>
      <c r="C16" t="s">
        <v>64</v>
      </c>
      <c r="D16" s="1">
        <v>42542</v>
      </c>
      <c r="E16">
        <v>37</v>
      </c>
      <c r="F16">
        <v>0</v>
      </c>
    </row>
    <row r="17" spans="1:6" x14ac:dyDescent="0.3">
      <c r="A17">
        <v>1016</v>
      </c>
      <c r="B17" t="s">
        <v>31</v>
      </c>
      <c r="C17" t="s">
        <v>64</v>
      </c>
      <c r="D17" s="1">
        <v>42542</v>
      </c>
      <c r="E17">
        <v>90</v>
      </c>
      <c r="F17">
        <v>1</v>
      </c>
    </row>
    <row r="18" spans="1:6" x14ac:dyDescent="0.3">
      <c r="A18">
        <v>1017</v>
      </c>
      <c r="B18" t="s">
        <v>32</v>
      </c>
      <c r="C18" t="s">
        <v>64</v>
      </c>
      <c r="D18" s="1">
        <v>42542</v>
      </c>
      <c r="E18">
        <v>38</v>
      </c>
      <c r="F18">
        <v>0</v>
      </c>
    </row>
    <row r="19" spans="1:6" x14ac:dyDescent="0.3">
      <c r="A19">
        <v>1018</v>
      </c>
      <c r="B19" t="s">
        <v>33</v>
      </c>
      <c r="C19" t="s">
        <v>64</v>
      </c>
      <c r="D19" s="1">
        <v>42542</v>
      </c>
      <c r="E19">
        <v>87</v>
      </c>
      <c r="F19">
        <v>1</v>
      </c>
    </row>
    <row r="20" spans="1:6" x14ac:dyDescent="0.3">
      <c r="A20">
        <v>1019</v>
      </c>
      <c r="B20" t="s">
        <v>34</v>
      </c>
      <c r="C20" t="s">
        <v>64</v>
      </c>
      <c r="D20" s="1">
        <v>42542</v>
      </c>
      <c r="E20">
        <v>45</v>
      </c>
      <c r="F20">
        <v>0</v>
      </c>
    </row>
    <row r="21" spans="1:6" x14ac:dyDescent="0.3">
      <c r="A21">
        <v>1020</v>
      </c>
      <c r="B21" t="s">
        <v>35</v>
      </c>
      <c r="C21" t="s">
        <v>64</v>
      </c>
      <c r="D21" s="1">
        <v>42542</v>
      </c>
      <c r="E21">
        <v>73</v>
      </c>
      <c r="F21">
        <v>1</v>
      </c>
    </row>
    <row r="22" spans="1:6" x14ac:dyDescent="0.3">
      <c r="A22">
        <v>1021</v>
      </c>
      <c r="B22" t="s">
        <v>36</v>
      </c>
      <c r="C22" t="s">
        <v>64</v>
      </c>
      <c r="D22" s="1">
        <v>42542</v>
      </c>
      <c r="E22">
        <v>36</v>
      </c>
      <c r="F22">
        <v>0</v>
      </c>
    </row>
    <row r="23" spans="1:6" x14ac:dyDescent="0.3">
      <c r="A23">
        <v>1022</v>
      </c>
      <c r="B23" t="s">
        <v>37</v>
      </c>
      <c r="C23" t="s">
        <v>64</v>
      </c>
      <c r="D23" s="1">
        <v>42542</v>
      </c>
      <c r="E23">
        <v>35</v>
      </c>
      <c r="F23">
        <v>0</v>
      </c>
    </row>
    <row r="24" spans="1:6" x14ac:dyDescent="0.3">
      <c r="A24">
        <v>1023</v>
      </c>
      <c r="B24" t="s">
        <v>38</v>
      </c>
      <c r="C24" t="s">
        <v>64</v>
      </c>
      <c r="D24" s="1">
        <v>42542</v>
      </c>
      <c r="E24">
        <v>85</v>
      </c>
      <c r="F24">
        <v>1</v>
      </c>
    </row>
    <row r="25" spans="1:6" x14ac:dyDescent="0.3">
      <c r="A25">
        <v>1024</v>
      </c>
      <c r="B25" t="s">
        <v>39</v>
      </c>
      <c r="C25" t="s">
        <v>64</v>
      </c>
      <c r="D25" s="1">
        <v>42542</v>
      </c>
      <c r="E25">
        <v>7</v>
      </c>
      <c r="F25">
        <v>0</v>
      </c>
    </row>
    <row r="26" spans="1:6" x14ac:dyDescent="0.3">
      <c r="A26">
        <v>1025</v>
      </c>
      <c r="B26" t="s">
        <v>40</v>
      </c>
      <c r="C26" t="s">
        <v>64</v>
      </c>
      <c r="D26" s="1">
        <v>42542</v>
      </c>
      <c r="E26">
        <v>67</v>
      </c>
      <c r="F26">
        <v>1</v>
      </c>
    </row>
    <row r="27" spans="1:6" x14ac:dyDescent="0.3">
      <c r="A27">
        <v>1026</v>
      </c>
      <c r="B27" t="s">
        <v>41</v>
      </c>
      <c r="C27" t="s">
        <v>64</v>
      </c>
      <c r="D27" s="1">
        <v>42542</v>
      </c>
      <c r="E27">
        <v>80</v>
      </c>
      <c r="F27">
        <v>1</v>
      </c>
    </row>
    <row r="28" spans="1:6" x14ac:dyDescent="0.3">
      <c r="A28">
        <v>1027</v>
      </c>
      <c r="B28" t="s">
        <v>42</v>
      </c>
      <c r="C28" t="s">
        <v>64</v>
      </c>
      <c r="D28" s="1">
        <v>42542</v>
      </c>
      <c r="E28">
        <v>55</v>
      </c>
      <c r="F28">
        <v>0</v>
      </c>
    </row>
    <row r="29" spans="1:6" x14ac:dyDescent="0.3">
      <c r="A29">
        <v>1028</v>
      </c>
      <c r="B29" t="s">
        <v>43</v>
      </c>
      <c r="C29" t="s">
        <v>64</v>
      </c>
      <c r="D29" s="1">
        <v>42542</v>
      </c>
      <c r="E29">
        <v>83</v>
      </c>
      <c r="F29">
        <v>1</v>
      </c>
    </row>
    <row r="30" spans="1:6" x14ac:dyDescent="0.3">
      <c r="A30">
        <v>1029</v>
      </c>
      <c r="B30" t="s">
        <v>44</v>
      </c>
      <c r="C30" t="s">
        <v>64</v>
      </c>
      <c r="D30" s="1">
        <v>42542</v>
      </c>
      <c r="E30">
        <v>67</v>
      </c>
      <c r="F30">
        <v>1</v>
      </c>
    </row>
    <row r="31" spans="1:6" x14ac:dyDescent="0.3">
      <c r="A31">
        <v>1030</v>
      </c>
      <c r="B31" t="s">
        <v>45</v>
      </c>
      <c r="C31" t="s">
        <v>64</v>
      </c>
      <c r="D31" s="1">
        <v>42542</v>
      </c>
      <c r="E31">
        <v>27</v>
      </c>
      <c r="F31">
        <v>0</v>
      </c>
    </row>
    <row r="32" spans="1:6" x14ac:dyDescent="0.3">
      <c r="A32">
        <v>1031</v>
      </c>
      <c r="B32" t="s">
        <v>46</v>
      </c>
      <c r="C32" t="s">
        <v>64</v>
      </c>
      <c r="D32" s="1">
        <v>42542</v>
      </c>
      <c r="E32">
        <v>94</v>
      </c>
      <c r="F32">
        <v>1</v>
      </c>
    </row>
    <row r="33" spans="1:6" x14ac:dyDescent="0.3">
      <c r="A33">
        <v>1032</v>
      </c>
      <c r="B33" t="s">
        <v>47</v>
      </c>
      <c r="C33" t="s">
        <v>64</v>
      </c>
      <c r="D33" s="1">
        <v>42542</v>
      </c>
      <c r="E33">
        <v>96</v>
      </c>
      <c r="F33">
        <v>1</v>
      </c>
    </row>
    <row r="34" spans="1:6" x14ac:dyDescent="0.3">
      <c r="A34">
        <v>1033</v>
      </c>
      <c r="B34" t="s">
        <v>48</v>
      </c>
      <c r="C34" t="s">
        <v>64</v>
      </c>
      <c r="D34" s="1">
        <v>42542</v>
      </c>
      <c r="E34">
        <v>99</v>
      </c>
      <c r="F34">
        <v>1</v>
      </c>
    </row>
    <row r="35" spans="1:6" x14ac:dyDescent="0.3">
      <c r="A35">
        <v>1034</v>
      </c>
      <c r="B35" t="s">
        <v>49</v>
      </c>
      <c r="C35" t="s">
        <v>64</v>
      </c>
      <c r="D35" s="1">
        <v>42542</v>
      </c>
      <c r="E35">
        <v>64</v>
      </c>
      <c r="F35">
        <v>1</v>
      </c>
    </row>
    <row r="36" spans="1:6" x14ac:dyDescent="0.3">
      <c r="A36">
        <v>1035</v>
      </c>
      <c r="B36" t="s">
        <v>50</v>
      </c>
      <c r="C36" t="s">
        <v>64</v>
      </c>
      <c r="D36" s="1">
        <v>42542</v>
      </c>
      <c r="E36">
        <v>52</v>
      </c>
      <c r="F36">
        <v>0</v>
      </c>
    </row>
    <row r="37" spans="1:6" x14ac:dyDescent="0.3">
      <c r="A37">
        <v>1036</v>
      </c>
      <c r="B37" t="s">
        <v>51</v>
      </c>
      <c r="C37" t="s">
        <v>64</v>
      </c>
      <c r="D37" s="1">
        <v>42542</v>
      </c>
      <c r="E37">
        <v>16</v>
      </c>
      <c r="F37">
        <v>0</v>
      </c>
    </row>
    <row r="38" spans="1:6" x14ac:dyDescent="0.3">
      <c r="A38">
        <v>1037</v>
      </c>
      <c r="B38" t="s">
        <v>52</v>
      </c>
      <c r="C38" t="s">
        <v>64</v>
      </c>
      <c r="D38" s="1">
        <v>42542</v>
      </c>
      <c r="E38">
        <v>34</v>
      </c>
      <c r="F38">
        <v>0</v>
      </c>
    </row>
    <row r="39" spans="1:6" x14ac:dyDescent="0.3">
      <c r="A39">
        <v>1038</v>
      </c>
      <c r="B39" t="s">
        <v>53</v>
      </c>
      <c r="C39" t="s">
        <v>64</v>
      </c>
      <c r="D39" s="1">
        <v>42542</v>
      </c>
      <c r="E39">
        <v>76</v>
      </c>
      <c r="F39">
        <v>1</v>
      </c>
    </row>
    <row r="40" spans="1:6" x14ac:dyDescent="0.3">
      <c r="A40">
        <v>1039</v>
      </c>
      <c r="B40" t="s">
        <v>54</v>
      </c>
      <c r="C40" t="s">
        <v>64</v>
      </c>
      <c r="D40" s="1">
        <v>42542</v>
      </c>
      <c r="E40">
        <v>96</v>
      </c>
      <c r="F40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ADB6-97C3-49B5-A805-88E87603F334}">
  <dimension ref="A1:I40"/>
  <sheetViews>
    <sheetView workbookViewId="0">
      <selection activeCell="K4" sqref="K4"/>
    </sheetView>
  </sheetViews>
  <sheetFormatPr defaultRowHeight="14.4" x14ac:dyDescent="0.3"/>
  <cols>
    <col min="1" max="1" width="14" customWidth="1"/>
    <col min="3" max="3" width="10.21875" customWidth="1"/>
    <col min="4" max="4" width="12.21875" style="15" customWidth="1"/>
    <col min="5" max="5" width="10" customWidth="1"/>
    <col min="9" max="9" width="17.6640625" customWidth="1"/>
  </cols>
  <sheetData>
    <row r="1" spans="1:9" x14ac:dyDescent="0.3">
      <c r="A1" s="2" t="s">
        <v>0</v>
      </c>
      <c r="B1" s="3" t="s">
        <v>59</v>
      </c>
      <c r="C1" s="3" t="s">
        <v>60</v>
      </c>
      <c r="D1" s="13" t="s">
        <v>61</v>
      </c>
      <c r="E1" s="3" t="s">
        <v>62</v>
      </c>
      <c r="F1" s="4" t="s">
        <v>63</v>
      </c>
      <c r="G1" s="2" t="s">
        <v>64</v>
      </c>
      <c r="H1" s="3" t="s">
        <v>7</v>
      </c>
      <c r="I1" s="3" t="s">
        <v>65</v>
      </c>
    </row>
    <row r="2" spans="1:9" x14ac:dyDescent="0.3">
      <c r="A2" s="5" t="s">
        <v>16</v>
      </c>
      <c r="B2" s="6">
        <f>IFERROR(VLOOKUP(A2,Biology[[Student name]:[Strengths/weakness]],4,FALSE),0)</f>
        <v>31</v>
      </c>
      <c r="C2" s="6">
        <f>IFERROR(VLOOKUP(A2,Chemistry[[Student name]:[Strengths/weakness]],4,FALSE),0)</f>
        <v>52</v>
      </c>
      <c r="D2" s="14">
        <f>IFERROR(VLOOKUP(A2,Mathematics[[Student name]:[Strengths/weakness]],4,FALSE),0)</f>
        <v>48</v>
      </c>
      <c r="E2" s="6">
        <f>IFERROR(VLOOKUP(A2,Philosophy[[Student name]:[Strengths/weakness]],4,FALSE),0)</f>
        <v>35</v>
      </c>
      <c r="F2" s="7">
        <f>IFERROR(VLOOKUP(A2,Physics[[Student name]:[Strengths/weakness]],4,FALSE),0)</f>
        <v>69</v>
      </c>
      <c r="G2" s="5">
        <f>IFERROR(VLOOKUP(A2,Sociology[[Student name]:[Strengths/weakness]],4,FALSE),0)</f>
        <v>70</v>
      </c>
      <c r="H2" s="6">
        <f>VLOOKUP(A2,Additional_Details[],8,FALSE)</f>
        <v>7</v>
      </c>
      <c r="I2" s="6">
        <f>VLOOKUP(A2,Additional_Details[],7,FALSE)</f>
        <v>19.833722807854699</v>
      </c>
    </row>
    <row r="3" spans="1:9" x14ac:dyDescent="0.3">
      <c r="A3" s="8" t="s">
        <v>17</v>
      </c>
      <c r="B3" s="9">
        <f>IFERROR(VLOOKUP(A3,Biology[[Student name]:[Strengths/weakness]],4,FALSE),0)</f>
        <v>43</v>
      </c>
      <c r="C3" s="9">
        <f>IFERROR(VLOOKUP(A3,Chemistry[[Student name]:[Strengths/weakness]],4,FALSE),0)</f>
        <v>20</v>
      </c>
      <c r="D3" s="14">
        <f>IFERROR(VLOOKUP(A3,Mathematics[[Student name]:[Strengths/weakness]],4,FALSE),0)</f>
        <v>5</v>
      </c>
      <c r="E3" s="9">
        <f>IFERROR(VLOOKUP(A3,Philosophy[[Student name]:[Strengths/weakness]],4,FALSE),0)</f>
        <v>66</v>
      </c>
      <c r="F3" s="10">
        <f>IFERROR(VLOOKUP(A3,Physics[[Student name]:[Strengths/weakness]],4,FALSE),0)</f>
        <v>95</v>
      </c>
      <c r="G3" s="8">
        <f>IFERROR(VLOOKUP(A3,Sociology[[Student name]:[Strengths/weakness]],4,FALSE),0)</f>
        <v>37</v>
      </c>
      <c r="H3" s="9">
        <f>VLOOKUP(A3,Additional_Details[],8,FALSE)</f>
        <v>0</v>
      </c>
      <c r="I3" s="9">
        <f>VLOOKUP(A3,Additional_Details[],7,FALSE)</f>
        <v>15.4087560558467</v>
      </c>
    </row>
    <row r="4" spans="1:9" x14ac:dyDescent="0.3">
      <c r="A4" s="5" t="s">
        <v>18</v>
      </c>
      <c r="B4" s="6">
        <f>IFERROR(VLOOKUP(A4,Biology[[Student name]:[Strengths/weakness]],4,FALSE),0)</f>
        <v>81</v>
      </c>
      <c r="C4" s="6">
        <f>IFERROR(VLOOKUP(A4,Chemistry[[Student name]:[Strengths/weakness]],4,FALSE),0)</f>
        <v>32</v>
      </c>
      <c r="D4" s="14">
        <f>IFERROR(VLOOKUP(A4,Mathematics[[Student name]:[Strengths/weakness]],4,FALSE),0)</f>
        <v>7</v>
      </c>
      <c r="E4" s="6">
        <f>IFERROR(VLOOKUP(A4,Philosophy[[Student name]:[Strengths/weakness]],4,FALSE),0)</f>
        <v>29</v>
      </c>
      <c r="F4" s="7">
        <f>IFERROR(VLOOKUP(A4,Physics[[Student name]:[Strengths/weakness]],4,FALSE),0)</f>
        <v>33</v>
      </c>
      <c r="G4" s="5">
        <f>IFERROR(VLOOKUP(A4,Sociology[[Student name]:[Strengths/weakness]],4,FALSE),0)</f>
        <v>68</v>
      </c>
      <c r="H4" s="6">
        <f>VLOOKUP(A4,Additional_Details[],8,FALSE)</f>
        <v>26</v>
      </c>
      <c r="I4" s="6">
        <f>VLOOKUP(A4,Additional_Details[],7,FALSE)</f>
        <v>4.2105697688122596</v>
      </c>
    </row>
    <row r="5" spans="1:9" x14ac:dyDescent="0.3">
      <c r="A5" s="8" t="s">
        <v>19</v>
      </c>
      <c r="B5" s="9">
        <f>IFERROR(VLOOKUP(A5,Biology[[Student name]:[Strengths/weakness]],4,FALSE),0)</f>
        <v>11</v>
      </c>
      <c r="C5" s="9">
        <f>IFERROR(VLOOKUP(A5,Chemistry[[Student name]:[Strengths/weakness]],4,FALSE),0)</f>
        <v>19</v>
      </c>
      <c r="D5" s="14">
        <f>IFERROR(VLOOKUP(A5,Mathematics[[Student name]:[Strengths/weakness]],4,FALSE),0)</f>
        <v>70</v>
      </c>
      <c r="E5" s="9">
        <f>IFERROR(VLOOKUP(A5,Philosophy[[Student name]:[Strengths/weakness]],4,FALSE),0)</f>
        <v>91</v>
      </c>
      <c r="F5" s="10">
        <f>IFERROR(VLOOKUP(A5,Physics[[Student name]:[Strengths/weakness]],4,FALSE),0)</f>
        <v>76</v>
      </c>
      <c r="G5" s="8">
        <f>IFERROR(VLOOKUP(A5,Sociology[[Student name]:[Strengths/weakness]],4,FALSE),0)</f>
        <v>60</v>
      </c>
      <c r="H5" s="9">
        <f>VLOOKUP(A5,Additional_Details[],8,FALSE)</f>
        <v>14</v>
      </c>
      <c r="I5" s="9">
        <f>VLOOKUP(A5,Additional_Details[],7,FALSE)</f>
        <v>10.028829473958201</v>
      </c>
    </row>
    <row r="6" spans="1:9" x14ac:dyDescent="0.3">
      <c r="A6" s="5" t="s">
        <v>20</v>
      </c>
      <c r="B6" s="6">
        <f>IFERROR(VLOOKUP(A6,Biology[[Student name]:[Strengths/weakness]],4,FALSE),0)</f>
        <v>18</v>
      </c>
      <c r="C6" s="6">
        <f>IFERROR(VLOOKUP(A6,Chemistry[[Student name]:[Strengths/weakness]],4,FALSE),0)</f>
        <v>61</v>
      </c>
      <c r="D6" s="14">
        <f>IFERROR(VLOOKUP(A6,Mathematics[[Student name]:[Strengths/weakness]],4,FALSE),0)</f>
        <v>73</v>
      </c>
      <c r="E6" s="6">
        <f>IFERROR(VLOOKUP(A6,Philosophy[[Student name]:[Strengths/weakness]],4,FALSE),0)</f>
        <v>63</v>
      </c>
      <c r="F6" s="7">
        <f>IFERROR(VLOOKUP(A6,Physics[[Student name]:[Strengths/weakness]],4,FALSE),0)</f>
        <v>20</v>
      </c>
      <c r="G6" s="5">
        <f>IFERROR(VLOOKUP(A6,Sociology[[Student name]:[Strengths/weakness]],4,FALSE),0)</f>
        <v>98</v>
      </c>
      <c r="H6" s="6">
        <f>VLOOKUP(A6,Additional_Details[],8,FALSE)</f>
        <v>17</v>
      </c>
      <c r="I6" s="6">
        <f>VLOOKUP(A6,Additional_Details[],7,FALSE)</f>
        <v>4.6724952729713296</v>
      </c>
    </row>
    <row r="7" spans="1:9" x14ac:dyDescent="0.3">
      <c r="A7" s="8" t="s">
        <v>21</v>
      </c>
      <c r="B7" s="9">
        <f>IFERROR(VLOOKUP(A7,Biology[[Student name]:[Strengths/weakness]],4,FALSE),0)</f>
        <v>55</v>
      </c>
      <c r="C7" s="9">
        <f>IFERROR(VLOOKUP(A7,Chemistry[[Student name]:[Strengths/weakness]],4,FALSE),0)</f>
        <v>34</v>
      </c>
      <c r="D7" s="14">
        <f>IFERROR(VLOOKUP(A7,Mathematics[[Student name]:[Strengths/weakness]],4,FALSE),0)</f>
        <v>59</v>
      </c>
      <c r="E7" s="9">
        <f>IFERROR(VLOOKUP(A7,Philosophy[[Student name]:[Strengths/weakness]],4,FALSE),0)</f>
        <v>16</v>
      </c>
      <c r="F7" s="10">
        <f>IFERROR(VLOOKUP(A7,Physics[[Student name]:[Strengths/weakness]],4,FALSE),0)</f>
        <v>10</v>
      </c>
      <c r="G7" s="8">
        <f>IFERROR(VLOOKUP(A7,Sociology[[Student name]:[Strengths/weakness]],4,FALSE),0)</f>
        <v>20</v>
      </c>
      <c r="H7" s="9">
        <f>VLOOKUP(A7,Additional_Details[],8,FALSE)</f>
        <v>0</v>
      </c>
      <c r="I7" s="9">
        <f>VLOOKUP(A7,Additional_Details[],7,FALSE)</f>
        <v>8.1912185452501802</v>
      </c>
    </row>
    <row r="8" spans="1:9" x14ac:dyDescent="0.3">
      <c r="A8" s="5" t="s">
        <v>22</v>
      </c>
      <c r="B8" s="6">
        <f>IFERROR(VLOOKUP(A8,Biology[[Student name]:[Strengths/weakness]],4,FALSE),0)</f>
        <v>38</v>
      </c>
      <c r="C8" s="6">
        <f>IFERROR(VLOOKUP(A8,Chemistry[[Student name]:[Strengths/weakness]],4,FALSE),0)</f>
        <v>9</v>
      </c>
      <c r="D8" s="14">
        <f>IFERROR(VLOOKUP(A8,Mathematics[[Student name]:[Strengths/weakness]],4,FALSE),0)</f>
        <v>23</v>
      </c>
      <c r="E8" s="6">
        <f>IFERROR(VLOOKUP(A8,Philosophy[[Student name]:[Strengths/weakness]],4,FALSE),0)</f>
        <v>10</v>
      </c>
      <c r="F8" s="7">
        <f>IFERROR(VLOOKUP(A8,Physics[[Student name]:[Strengths/weakness]],4,FALSE),0)</f>
        <v>72</v>
      </c>
      <c r="G8" s="5">
        <f>IFERROR(VLOOKUP(A8,Sociology[[Student name]:[Strengths/weakness]],4,FALSE),0)</f>
        <v>32</v>
      </c>
      <c r="H8" s="6">
        <f>VLOOKUP(A8,Additional_Details[],8,FALSE)</f>
        <v>10</v>
      </c>
      <c r="I8" s="6">
        <f>VLOOKUP(A8,Additional_Details[],7,FALSE)</f>
        <v>15.601680474699201</v>
      </c>
    </row>
    <row r="9" spans="1:9" x14ac:dyDescent="0.3">
      <c r="A9" s="8" t="s">
        <v>23</v>
      </c>
      <c r="B9" s="9">
        <f>IFERROR(VLOOKUP(A9,Biology[[Student name]:[Strengths/weakness]],4,FALSE),0)</f>
        <v>16</v>
      </c>
      <c r="C9" s="9">
        <f>IFERROR(VLOOKUP(A9,Chemistry[[Student name]:[Strengths/weakness]],4,FALSE),0)</f>
        <v>22</v>
      </c>
      <c r="D9" s="14">
        <f>IFERROR(VLOOKUP(A9,Mathematics[[Student name]:[Strengths/weakness]],4,FALSE),0)</f>
        <v>72</v>
      </c>
      <c r="E9" s="9">
        <f>IFERROR(VLOOKUP(A9,Philosophy[[Student name]:[Strengths/weakness]],4,FALSE),0)</f>
        <v>23</v>
      </c>
      <c r="F9" s="10">
        <f>IFERROR(VLOOKUP(A9,Physics[[Student name]:[Strengths/weakness]],4,FALSE),0)</f>
        <v>80</v>
      </c>
      <c r="G9" s="8">
        <f>IFERROR(VLOOKUP(A9,Sociology[[Student name]:[Strengths/weakness]],4,FALSE),0)</f>
        <v>40</v>
      </c>
      <c r="H9" s="9">
        <f>VLOOKUP(A9,Additional_Details[],8,FALSE)</f>
        <v>22</v>
      </c>
      <c r="I9" s="9">
        <f>VLOOKUP(A9,Additional_Details[],7,FALSE)</f>
        <v>15.424496305808001</v>
      </c>
    </row>
    <row r="10" spans="1:9" x14ac:dyDescent="0.3">
      <c r="A10" s="5" t="s">
        <v>24</v>
      </c>
      <c r="B10" s="6">
        <f>IFERROR(VLOOKUP(A10,Biology[[Student name]:[Strengths/weakness]],4,FALSE),0)</f>
        <v>73</v>
      </c>
      <c r="C10" s="6">
        <f>IFERROR(VLOOKUP(A10,Chemistry[[Student name]:[Strengths/weakness]],4,FALSE),0)</f>
        <v>46</v>
      </c>
      <c r="D10" s="14">
        <f>IFERROR(VLOOKUP(A10,Mathematics[[Student name]:[Strengths/weakness]],4,FALSE),0)</f>
        <v>31</v>
      </c>
      <c r="E10" s="6">
        <f>IFERROR(VLOOKUP(A10,Philosophy[[Student name]:[Strengths/weakness]],4,FALSE),0)</f>
        <v>72</v>
      </c>
      <c r="F10" s="7">
        <f>IFERROR(VLOOKUP(A10,Physics[[Student name]:[Strengths/weakness]],4,FALSE),0)</f>
        <v>22</v>
      </c>
      <c r="G10" s="5">
        <f>IFERROR(VLOOKUP(A10,Sociology[[Student name]:[Strengths/weakness]],4,FALSE),0)</f>
        <v>97</v>
      </c>
      <c r="H10" s="6">
        <f>VLOOKUP(A10,Additional_Details[],8,FALSE)</f>
        <v>1</v>
      </c>
      <c r="I10" s="6">
        <f>VLOOKUP(A10,Additional_Details[],7,FALSE)</f>
        <v>4.5620075580477</v>
      </c>
    </row>
    <row r="11" spans="1:9" x14ac:dyDescent="0.3">
      <c r="A11" s="8" t="s">
        <v>25</v>
      </c>
      <c r="B11" s="9">
        <f>IFERROR(VLOOKUP(A11,Biology[[Student name]:[Strengths/weakness]],4,FALSE),0)</f>
        <v>16</v>
      </c>
      <c r="C11" s="9">
        <f>IFERROR(VLOOKUP(A11,Chemistry[[Student name]:[Strengths/weakness]],4,FALSE),0)</f>
        <v>100</v>
      </c>
      <c r="D11" s="14">
        <f>IFERROR(VLOOKUP(A11,Mathematics[[Student name]:[Strengths/weakness]],4,FALSE),0)</f>
        <v>74</v>
      </c>
      <c r="E11" s="9">
        <f>IFERROR(VLOOKUP(A11,Philosophy[[Student name]:[Strengths/weakness]],4,FALSE),0)</f>
        <v>93</v>
      </c>
      <c r="F11" s="10">
        <f>IFERROR(VLOOKUP(A11,Physics[[Student name]:[Strengths/weakness]],4,FALSE),0)</f>
        <v>8</v>
      </c>
      <c r="G11" s="8">
        <f>IFERROR(VLOOKUP(A11,Sociology[[Student name]:[Strengths/weakness]],4,FALSE),0)</f>
        <v>1</v>
      </c>
      <c r="H11" s="9">
        <f>VLOOKUP(A11,Additional_Details[],8,FALSE)</f>
        <v>0</v>
      </c>
      <c r="I11" s="9">
        <f>VLOOKUP(A11,Additional_Details[],7,FALSE)</f>
        <v>18.444466363097199</v>
      </c>
    </row>
    <row r="12" spans="1:9" x14ac:dyDescent="0.3">
      <c r="A12" s="5" t="s">
        <v>26</v>
      </c>
      <c r="B12" s="6">
        <f>IFERROR(VLOOKUP(A12,Biology[[Student name]:[Strengths/weakness]],4,FALSE),0)</f>
        <v>23</v>
      </c>
      <c r="C12" s="6">
        <f>IFERROR(VLOOKUP(A12,Chemistry[[Student name]:[Strengths/weakness]],4,FALSE),0)</f>
        <v>92</v>
      </c>
      <c r="D12" s="14">
        <f>IFERROR(VLOOKUP(A12,Mathematics[[Student name]:[Strengths/weakness]],4,FALSE),0)</f>
        <v>91</v>
      </c>
      <c r="E12" s="6">
        <f>IFERROR(VLOOKUP(A12,Philosophy[[Student name]:[Strengths/weakness]],4,FALSE),0)</f>
        <v>10</v>
      </c>
      <c r="F12" s="7">
        <f>IFERROR(VLOOKUP(A12,Physics[[Student name]:[Strengths/weakness]],4,FALSE),0)</f>
        <v>100</v>
      </c>
      <c r="G12" s="5">
        <f>IFERROR(VLOOKUP(A12,Sociology[[Student name]:[Strengths/weakness]],4,FALSE),0)</f>
        <v>6</v>
      </c>
      <c r="H12" s="6">
        <f>VLOOKUP(A12,Additional_Details[],8,FALSE)</f>
        <v>11</v>
      </c>
      <c r="I12" s="6">
        <f>VLOOKUP(A12,Additional_Details[],7,FALSE)</f>
        <v>11.851363655296501</v>
      </c>
    </row>
    <row r="13" spans="1:9" x14ac:dyDescent="0.3">
      <c r="A13" s="8" t="s">
        <v>27</v>
      </c>
      <c r="B13" s="9">
        <f>IFERROR(VLOOKUP(A13,Biology[[Student name]:[Strengths/weakness]],4,FALSE),0)</f>
        <v>55</v>
      </c>
      <c r="C13" s="9">
        <f>IFERROR(VLOOKUP(A13,Chemistry[[Student name]:[Strengths/weakness]],4,FALSE),0)</f>
        <v>1</v>
      </c>
      <c r="D13" s="14">
        <f>IFERROR(VLOOKUP(A13,Mathematics[[Student name]:[Strengths/weakness]],4,FALSE),0)</f>
        <v>53</v>
      </c>
      <c r="E13" s="9">
        <f>IFERROR(VLOOKUP(A13,Philosophy[[Student name]:[Strengths/weakness]],4,FALSE),0)</f>
        <v>99</v>
      </c>
      <c r="F13" s="10">
        <f>IFERROR(VLOOKUP(A13,Physics[[Student name]:[Strengths/weakness]],4,FALSE),0)</f>
        <v>49</v>
      </c>
      <c r="G13" s="8">
        <f>IFERROR(VLOOKUP(A13,Sociology[[Student name]:[Strengths/weakness]],4,FALSE),0)</f>
        <v>39</v>
      </c>
      <c r="H13" s="9">
        <f>VLOOKUP(A13,Additional_Details[],8,FALSE)</f>
        <v>15</v>
      </c>
      <c r="I13" s="9">
        <f>VLOOKUP(A13,Additional_Details[],7,FALSE)</f>
        <v>7.59848581924029</v>
      </c>
    </row>
    <row r="14" spans="1:9" x14ac:dyDescent="0.3">
      <c r="A14" s="5" t="s">
        <v>28</v>
      </c>
      <c r="B14" s="6">
        <f>IFERROR(VLOOKUP(A14,Biology[[Student name]:[Strengths/weakness]],4,FALSE),0)</f>
        <v>71</v>
      </c>
      <c r="C14" s="6">
        <f>IFERROR(VLOOKUP(A14,Chemistry[[Student name]:[Strengths/weakness]],4,FALSE),0)</f>
        <v>84</v>
      </c>
      <c r="D14" s="14">
        <f>IFERROR(VLOOKUP(A14,Mathematics[[Student name]:[Strengths/weakness]],4,FALSE),0)</f>
        <v>56</v>
      </c>
      <c r="E14" s="6">
        <f>IFERROR(VLOOKUP(A14,Philosophy[[Student name]:[Strengths/weakness]],4,FALSE),0)</f>
        <v>78</v>
      </c>
      <c r="F14" s="7">
        <f>IFERROR(VLOOKUP(A14,Physics[[Student name]:[Strengths/weakness]],4,FALSE),0)</f>
        <v>70</v>
      </c>
      <c r="G14" s="5">
        <f>IFERROR(VLOOKUP(A14,Sociology[[Student name]:[Strengths/weakness]],4,FALSE),0)</f>
        <v>68</v>
      </c>
      <c r="H14" s="6">
        <f>VLOOKUP(A14,Additional_Details[],8,FALSE)</f>
        <v>21</v>
      </c>
      <c r="I14" s="6">
        <f>VLOOKUP(A14,Additional_Details[],7,FALSE)</f>
        <v>10.038711615617199</v>
      </c>
    </row>
    <row r="15" spans="1:9" x14ac:dyDescent="0.3">
      <c r="A15" s="8" t="s">
        <v>29</v>
      </c>
      <c r="B15" s="9">
        <f>IFERROR(VLOOKUP(A15,Biology[[Student name]:[Strengths/weakness]],4,FALSE),0)</f>
        <v>12</v>
      </c>
      <c r="C15" s="9">
        <f>IFERROR(VLOOKUP(A15,Chemistry[[Student name]:[Strengths/weakness]],4,FALSE),0)</f>
        <v>63</v>
      </c>
      <c r="D15" s="14">
        <f>IFERROR(VLOOKUP(A15,Mathematics[[Student name]:[Strengths/weakness]],4,FALSE),0)</f>
        <v>53</v>
      </c>
      <c r="E15" s="9">
        <f>IFERROR(VLOOKUP(A15,Philosophy[[Student name]:[Strengths/weakness]],4,FALSE),0)</f>
        <v>81</v>
      </c>
      <c r="F15" s="10">
        <f>IFERROR(VLOOKUP(A15,Physics[[Student name]:[Strengths/weakness]],4,FALSE),0)</f>
        <v>86</v>
      </c>
      <c r="G15" s="8">
        <f>IFERROR(VLOOKUP(A15,Sociology[[Student name]:[Strengths/weakness]],4,FALSE),0)</f>
        <v>37</v>
      </c>
      <c r="H15" s="9">
        <f>VLOOKUP(A15,Additional_Details[],8,FALSE)</f>
        <v>21</v>
      </c>
      <c r="I15" s="9">
        <f>VLOOKUP(A15,Additional_Details[],7,FALSE)</f>
        <v>12.1014250687548</v>
      </c>
    </row>
    <row r="16" spans="1:9" x14ac:dyDescent="0.3">
      <c r="A16" s="5" t="s">
        <v>30</v>
      </c>
      <c r="B16" s="6">
        <f>IFERROR(VLOOKUP(A16,Biology[[Student name]:[Strengths/weakness]],4,FALSE),0)</f>
        <v>77</v>
      </c>
      <c r="C16" s="6">
        <f>IFERROR(VLOOKUP(A16,Chemistry[[Student name]:[Strengths/weakness]],4,FALSE),0)</f>
        <v>59</v>
      </c>
      <c r="D16" s="14">
        <f>IFERROR(VLOOKUP(A16,Mathematics[[Student name]:[Strengths/weakness]],4,FALSE),0)</f>
        <v>100</v>
      </c>
      <c r="E16" s="6">
        <f>IFERROR(VLOOKUP(A16,Philosophy[[Student name]:[Strengths/weakness]],4,FALSE),0)</f>
        <v>40</v>
      </c>
      <c r="F16" s="7">
        <f>IFERROR(VLOOKUP(A16,Physics[[Student name]:[Strengths/weakness]],4,FALSE),0)</f>
        <v>15</v>
      </c>
      <c r="G16" s="5">
        <f>IFERROR(VLOOKUP(A16,Sociology[[Student name]:[Strengths/weakness]],4,FALSE),0)</f>
        <v>37</v>
      </c>
      <c r="H16" s="6">
        <f>VLOOKUP(A16,Additional_Details[],8,FALSE)</f>
        <v>9</v>
      </c>
      <c r="I16" s="6">
        <f>VLOOKUP(A16,Additional_Details[],7,FALSE)</f>
        <v>11.197810636915699</v>
      </c>
    </row>
    <row r="17" spans="1:9" x14ac:dyDescent="0.3">
      <c r="A17" s="8" t="s">
        <v>31</v>
      </c>
      <c r="B17" s="9">
        <f>IFERROR(VLOOKUP(A17,Biology[[Student name]:[Strengths/weakness]],4,FALSE),0)</f>
        <v>19</v>
      </c>
      <c r="C17" s="9">
        <f>IFERROR(VLOOKUP(A17,Chemistry[[Student name]:[Strengths/weakness]],4,FALSE),0)</f>
        <v>61</v>
      </c>
      <c r="D17" s="14">
        <f>IFERROR(VLOOKUP(A17,Mathematics[[Student name]:[Strengths/weakness]],4,FALSE),0)</f>
        <v>50</v>
      </c>
      <c r="E17" s="9">
        <f>IFERROR(VLOOKUP(A17,Philosophy[[Student name]:[Strengths/weakness]],4,FALSE),0)</f>
        <v>23</v>
      </c>
      <c r="F17" s="10">
        <f>IFERROR(VLOOKUP(A17,Physics[[Student name]:[Strengths/weakness]],4,FALSE),0)</f>
        <v>95</v>
      </c>
      <c r="G17" s="8">
        <f>IFERROR(VLOOKUP(A17,Sociology[[Student name]:[Strengths/weakness]],4,FALSE),0)</f>
        <v>90</v>
      </c>
      <c r="H17" s="9">
        <f>VLOOKUP(A17,Additional_Details[],8,FALSE)</f>
        <v>17</v>
      </c>
      <c r="I17" s="9">
        <f>VLOOKUP(A17,Additional_Details[],7,FALSE)</f>
        <v>9.7281007107235595</v>
      </c>
    </row>
    <row r="18" spans="1:9" x14ac:dyDescent="0.3">
      <c r="A18" s="5" t="s">
        <v>32</v>
      </c>
      <c r="B18" s="6">
        <f>IFERROR(VLOOKUP(A18,Biology[[Student name]:[Strengths/weakness]],4,FALSE),0)</f>
        <v>57</v>
      </c>
      <c r="C18" s="6">
        <f>IFERROR(VLOOKUP(A18,Chemistry[[Student name]:[Strengths/weakness]],4,FALSE),0)</f>
        <v>47</v>
      </c>
      <c r="D18" s="14">
        <f>IFERROR(VLOOKUP(A18,Mathematics[[Student name]:[Strengths/weakness]],4,FALSE),0)</f>
        <v>60</v>
      </c>
      <c r="E18" s="6">
        <f>IFERROR(VLOOKUP(A18,Philosophy[[Student name]:[Strengths/weakness]],4,FALSE),0)</f>
        <v>65</v>
      </c>
      <c r="F18" s="7">
        <f>IFERROR(VLOOKUP(A18,Physics[[Student name]:[Strengths/weakness]],4,FALSE),0)</f>
        <v>77</v>
      </c>
      <c r="G18" s="5">
        <f>IFERROR(VLOOKUP(A18,Sociology[[Student name]:[Strengths/weakness]],4,FALSE),0)</f>
        <v>38</v>
      </c>
      <c r="H18" s="6">
        <f>VLOOKUP(A18,Additional_Details[],8,FALSE)</f>
        <v>14</v>
      </c>
      <c r="I18" s="6">
        <f>VLOOKUP(A18,Additional_Details[],7,FALSE)</f>
        <v>10.098656081788</v>
      </c>
    </row>
    <row r="19" spans="1:9" x14ac:dyDescent="0.3">
      <c r="A19" s="8" t="s">
        <v>33</v>
      </c>
      <c r="B19" s="9">
        <f>IFERROR(VLOOKUP(A19,Biology[[Student name]:[Strengths/weakness]],4,FALSE),0)</f>
        <v>78</v>
      </c>
      <c r="C19" s="9">
        <f>IFERROR(VLOOKUP(A19,Chemistry[[Student name]:[Strengths/weakness]],4,FALSE),0)</f>
        <v>27</v>
      </c>
      <c r="D19" s="14">
        <f>IFERROR(VLOOKUP(A19,Mathematics[[Student name]:[Strengths/weakness]],4,FALSE),0)</f>
        <v>38</v>
      </c>
      <c r="E19" s="9">
        <f>IFERROR(VLOOKUP(A19,Philosophy[[Student name]:[Strengths/weakness]],4,FALSE),0)</f>
        <v>24</v>
      </c>
      <c r="F19" s="10">
        <f>IFERROR(VLOOKUP(A19,Physics[[Student name]:[Strengths/weakness]],4,FALSE),0)</f>
        <v>20</v>
      </c>
      <c r="G19" s="8">
        <f>IFERROR(VLOOKUP(A19,Sociology[[Student name]:[Strengths/weakness]],4,FALSE),0)</f>
        <v>87</v>
      </c>
      <c r="H19" s="9">
        <f>VLOOKUP(A19,Additional_Details[],8,FALSE)</f>
        <v>16</v>
      </c>
      <c r="I19" s="9">
        <f>VLOOKUP(A19,Additional_Details[],7,FALSE)</f>
        <v>3.52823820855772</v>
      </c>
    </row>
    <row r="20" spans="1:9" x14ac:dyDescent="0.3">
      <c r="A20" s="5" t="s">
        <v>34</v>
      </c>
      <c r="B20" s="6">
        <f>IFERROR(VLOOKUP(A20,Biology[[Student name]:[Strengths/weakness]],4,FALSE),0)</f>
        <v>92</v>
      </c>
      <c r="C20" s="6">
        <f>IFERROR(VLOOKUP(A20,Chemistry[[Student name]:[Strengths/weakness]],4,FALSE),0)</f>
        <v>99</v>
      </c>
      <c r="D20" s="14">
        <f>IFERROR(VLOOKUP(A20,Mathematics[[Student name]:[Strengths/weakness]],4,FALSE),0)</f>
        <v>33</v>
      </c>
      <c r="E20" s="6">
        <f>IFERROR(VLOOKUP(A20,Philosophy[[Student name]:[Strengths/weakness]],4,FALSE),0)</f>
        <v>62</v>
      </c>
      <c r="F20" s="7">
        <f>IFERROR(VLOOKUP(A20,Physics[[Student name]:[Strengths/weakness]],4,FALSE),0)</f>
        <v>31</v>
      </c>
      <c r="G20" s="5">
        <f>IFERROR(VLOOKUP(A20,Sociology[[Student name]:[Strengths/weakness]],4,FALSE),0)</f>
        <v>45</v>
      </c>
      <c r="H20" s="6">
        <f>VLOOKUP(A20,Additional_Details[],8,FALSE)</f>
        <v>29</v>
      </c>
      <c r="I20" s="6">
        <f>VLOOKUP(A20,Additional_Details[],7,FALSE)</f>
        <v>16.254658086093499</v>
      </c>
    </row>
    <row r="21" spans="1:9" x14ac:dyDescent="0.3">
      <c r="A21" s="8" t="s">
        <v>35</v>
      </c>
      <c r="B21" s="9">
        <f>IFERROR(VLOOKUP(A21,Biology[[Student name]:[Strengths/weakness]],4,FALSE),0)</f>
        <v>23</v>
      </c>
      <c r="C21" s="9">
        <f>IFERROR(VLOOKUP(A21,Chemistry[[Student name]:[Strengths/weakness]],4,FALSE),0)</f>
        <v>84</v>
      </c>
      <c r="D21" s="14">
        <f>IFERROR(VLOOKUP(A21,Mathematics[[Student name]:[Strengths/weakness]],4,FALSE),0)</f>
        <v>75</v>
      </c>
      <c r="E21" s="9">
        <f>IFERROR(VLOOKUP(A21,Philosophy[[Student name]:[Strengths/weakness]],4,FALSE),0)</f>
        <v>41</v>
      </c>
      <c r="F21" s="10">
        <f>IFERROR(VLOOKUP(A21,Physics[[Student name]:[Strengths/weakness]],4,FALSE),0)</f>
        <v>48</v>
      </c>
      <c r="G21" s="8">
        <f>IFERROR(VLOOKUP(A21,Sociology[[Student name]:[Strengths/weakness]],4,FALSE),0)</f>
        <v>73</v>
      </c>
      <c r="H21" s="9">
        <f>VLOOKUP(A21,Additional_Details[],8,FALSE)</f>
        <v>9</v>
      </c>
      <c r="I21" s="9">
        <f>VLOOKUP(A21,Additional_Details[],7,FALSE)</f>
        <v>10.835206398820301</v>
      </c>
    </row>
    <row r="22" spans="1:9" x14ac:dyDescent="0.3">
      <c r="A22" s="5" t="s">
        <v>36</v>
      </c>
      <c r="B22" s="6">
        <f>IFERROR(VLOOKUP(A22,Biology[[Student name]:[Strengths/weakness]],4,FALSE),0)</f>
        <v>62</v>
      </c>
      <c r="C22" s="6">
        <f>IFERROR(VLOOKUP(A22,Chemistry[[Student name]:[Strengths/weakness]],4,FALSE),0)</f>
        <v>95</v>
      </c>
      <c r="D22" s="14">
        <f>IFERROR(VLOOKUP(A22,Mathematics[[Student name]:[Strengths/weakness]],4,FALSE),0)</f>
        <v>74</v>
      </c>
      <c r="E22" s="6">
        <f>IFERROR(VLOOKUP(A22,Philosophy[[Student name]:[Strengths/weakness]],4,FALSE),0)</f>
        <v>42</v>
      </c>
      <c r="F22" s="7">
        <f>IFERROR(VLOOKUP(A22,Physics[[Student name]:[Strengths/weakness]],4,FALSE),0)</f>
        <v>26</v>
      </c>
      <c r="G22" s="5">
        <f>IFERROR(VLOOKUP(A22,Sociology[[Student name]:[Strengths/weakness]],4,FALSE),0)</f>
        <v>36</v>
      </c>
      <c r="H22" s="6">
        <f>VLOOKUP(A22,Additional_Details[],8,FALSE)</f>
        <v>2</v>
      </c>
      <c r="I22" s="6">
        <f>VLOOKUP(A22,Additional_Details[],7,FALSE)</f>
        <v>2.6215972340940601</v>
      </c>
    </row>
    <row r="23" spans="1:9" x14ac:dyDescent="0.3">
      <c r="A23" s="8" t="s">
        <v>37</v>
      </c>
      <c r="B23" s="9">
        <f>IFERROR(VLOOKUP(A23,Biology[[Student name]:[Strengths/weakness]],4,FALSE),0)</f>
        <v>1</v>
      </c>
      <c r="C23" s="9">
        <f>IFERROR(VLOOKUP(A23,Chemistry[[Student name]:[Strengths/weakness]],4,FALSE),0)</f>
        <v>50</v>
      </c>
      <c r="D23" s="14">
        <f>IFERROR(VLOOKUP(A23,Mathematics[[Student name]:[Strengths/weakness]],4,FALSE),0)</f>
        <v>7</v>
      </c>
      <c r="E23" s="9">
        <f>IFERROR(VLOOKUP(A23,Philosophy[[Student name]:[Strengths/weakness]],4,FALSE),0)</f>
        <v>8</v>
      </c>
      <c r="F23" s="10">
        <f>IFERROR(VLOOKUP(A23,Physics[[Student name]:[Strengths/weakness]],4,FALSE),0)</f>
        <v>0</v>
      </c>
      <c r="G23" s="8">
        <f>IFERROR(VLOOKUP(A23,Sociology[[Student name]:[Strengths/weakness]],4,FALSE),0)</f>
        <v>35</v>
      </c>
      <c r="H23" s="9">
        <f>VLOOKUP(A23,Additional_Details[],8,FALSE)</f>
        <v>25</v>
      </c>
      <c r="I23" s="9">
        <f>VLOOKUP(A23,Additional_Details[],7,FALSE)</f>
        <v>15.3231420316555</v>
      </c>
    </row>
    <row r="24" spans="1:9" x14ac:dyDescent="0.3">
      <c r="A24" s="5" t="s">
        <v>38</v>
      </c>
      <c r="B24" s="6">
        <f>IFERROR(VLOOKUP(A24,Biology[[Student name]:[Strengths/weakness]],4,FALSE),0)</f>
        <v>100</v>
      </c>
      <c r="C24" s="6">
        <f>IFERROR(VLOOKUP(A24,Chemistry[[Student name]:[Strengths/weakness]],4,FALSE),0)</f>
        <v>27</v>
      </c>
      <c r="D24" s="14">
        <f>IFERROR(VLOOKUP(A24,Mathematics[[Student name]:[Strengths/weakness]],4,FALSE),0)</f>
        <v>6</v>
      </c>
      <c r="E24" s="6">
        <f>IFERROR(VLOOKUP(A24,Philosophy[[Student name]:[Strengths/weakness]],4,FALSE),0)</f>
        <v>91</v>
      </c>
      <c r="F24" s="7">
        <f>IFERROR(VLOOKUP(A24,Physics[[Student name]:[Strengths/weakness]],4,FALSE),0)</f>
        <v>0</v>
      </c>
      <c r="G24" s="5">
        <f>IFERROR(VLOOKUP(A24,Sociology[[Student name]:[Strengths/weakness]],4,FALSE),0)</f>
        <v>85</v>
      </c>
      <c r="H24" s="6">
        <f>VLOOKUP(A24,Additional_Details[],8,FALSE)</f>
        <v>29</v>
      </c>
      <c r="I24" s="6">
        <f>VLOOKUP(A24,Additional_Details[],7,FALSE)</f>
        <v>18.648879567546999</v>
      </c>
    </row>
    <row r="25" spans="1:9" x14ac:dyDescent="0.3">
      <c r="A25" s="8" t="s">
        <v>39</v>
      </c>
      <c r="B25" s="9">
        <f>IFERROR(VLOOKUP(A25,Biology[[Student name]:[Strengths/weakness]],4,FALSE),0)</f>
        <v>49</v>
      </c>
      <c r="C25" s="9">
        <f>IFERROR(VLOOKUP(A25,Chemistry[[Student name]:[Strengths/weakness]],4,FALSE),0)</f>
        <v>39</v>
      </c>
      <c r="D25" s="14">
        <f>IFERROR(VLOOKUP(A25,Mathematics[[Student name]:[Strengths/weakness]],4,FALSE),0)</f>
        <v>40</v>
      </c>
      <c r="E25" s="9">
        <f>IFERROR(VLOOKUP(A25,Philosophy[[Student name]:[Strengths/weakness]],4,FALSE),0)</f>
        <v>69</v>
      </c>
      <c r="F25" s="10">
        <f>IFERROR(VLOOKUP(A25,Physics[[Student name]:[Strengths/weakness]],4,FALSE),0)</f>
        <v>0</v>
      </c>
      <c r="G25" s="8">
        <f>IFERROR(VLOOKUP(A25,Sociology[[Student name]:[Strengths/weakness]],4,FALSE),0)</f>
        <v>7</v>
      </c>
      <c r="H25" s="9">
        <f>VLOOKUP(A25,Additional_Details[],8,FALSE)</f>
        <v>20</v>
      </c>
      <c r="I25" s="9">
        <f>VLOOKUP(A25,Additional_Details[],7,FALSE)</f>
        <v>18.946137984739199</v>
      </c>
    </row>
    <row r="26" spans="1:9" x14ac:dyDescent="0.3">
      <c r="A26" s="5" t="s">
        <v>40</v>
      </c>
      <c r="B26" s="6">
        <f>IFERROR(VLOOKUP(A26,Biology[[Student name]:[Strengths/weakness]],4,FALSE),0)</f>
        <v>41</v>
      </c>
      <c r="C26" s="6">
        <f>IFERROR(VLOOKUP(A26,Chemistry[[Student name]:[Strengths/weakness]],4,FALSE),0)</f>
        <v>71</v>
      </c>
      <c r="D26" s="14">
        <f>IFERROR(VLOOKUP(A26,Mathematics[[Student name]:[Strengths/weakness]],4,FALSE),0)</f>
        <v>14</v>
      </c>
      <c r="E26" s="6">
        <f>IFERROR(VLOOKUP(A26,Philosophy[[Student name]:[Strengths/weakness]],4,FALSE),0)</f>
        <v>47</v>
      </c>
      <c r="F26" s="7">
        <f>IFERROR(VLOOKUP(A26,Physics[[Student name]:[Strengths/weakness]],4,FALSE),0)</f>
        <v>0</v>
      </c>
      <c r="G26" s="5">
        <f>IFERROR(VLOOKUP(A26,Sociology[[Student name]:[Strengths/weakness]],4,FALSE),0)</f>
        <v>67</v>
      </c>
      <c r="H26" s="6">
        <f>VLOOKUP(A26,Additional_Details[],8,FALSE)</f>
        <v>15</v>
      </c>
      <c r="I26" s="6">
        <f>VLOOKUP(A26,Additional_Details[],7,FALSE)</f>
        <v>7.3803546482234497</v>
      </c>
    </row>
    <row r="27" spans="1:9" x14ac:dyDescent="0.3">
      <c r="A27" s="8" t="s">
        <v>41</v>
      </c>
      <c r="B27" s="9">
        <f>IFERROR(VLOOKUP(A27,Biology[[Student name]:[Strengths/weakness]],4,FALSE),0)</f>
        <v>47</v>
      </c>
      <c r="C27" s="9">
        <f>IFERROR(VLOOKUP(A27,Chemistry[[Student name]:[Strengths/weakness]],4,FALSE),0)</f>
        <v>83</v>
      </c>
      <c r="D27" s="14">
        <f>IFERROR(VLOOKUP(A27,Mathematics[[Student name]:[Strengths/weakness]],4,FALSE),0)</f>
        <v>16</v>
      </c>
      <c r="E27" s="9">
        <f>IFERROR(VLOOKUP(A27,Philosophy[[Student name]:[Strengths/weakness]],4,FALSE),0)</f>
        <v>0</v>
      </c>
      <c r="F27" s="10">
        <f>IFERROR(VLOOKUP(A27,Physics[[Student name]:[Strengths/weakness]],4,FALSE),0)</f>
        <v>0</v>
      </c>
      <c r="G27" s="8">
        <f>IFERROR(VLOOKUP(A27,Sociology[[Student name]:[Strengths/weakness]],4,FALSE),0)</f>
        <v>80</v>
      </c>
      <c r="H27" s="9">
        <f>VLOOKUP(A27,Additional_Details[],8,FALSE)</f>
        <v>5</v>
      </c>
      <c r="I27" s="9">
        <f>VLOOKUP(A27,Additional_Details[],7,FALSE)</f>
        <v>2.7103374712150798</v>
      </c>
    </row>
    <row r="28" spans="1:9" x14ac:dyDescent="0.3">
      <c r="A28" s="5" t="s">
        <v>42</v>
      </c>
      <c r="B28" s="6">
        <f>IFERROR(VLOOKUP(A28,Biology[[Student name]:[Strengths/weakness]],4,FALSE),0)</f>
        <v>24</v>
      </c>
      <c r="C28" s="6">
        <f>IFERROR(VLOOKUP(A28,Chemistry[[Student name]:[Strengths/weakness]],4,FALSE),0)</f>
        <v>38</v>
      </c>
      <c r="D28" s="14">
        <f>IFERROR(VLOOKUP(A28,Mathematics[[Student name]:[Strengths/weakness]],4,FALSE),0)</f>
        <v>31</v>
      </c>
      <c r="E28" s="6">
        <f>IFERROR(VLOOKUP(A28,Philosophy[[Student name]:[Strengths/weakness]],4,FALSE),0)</f>
        <v>42</v>
      </c>
      <c r="F28" s="7">
        <f>IFERROR(VLOOKUP(A28,Physics[[Student name]:[Strengths/weakness]],4,FALSE),0)</f>
        <v>0</v>
      </c>
      <c r="G28" s="5">
        <f>IFERROR(VLOOKUP(A28,Sociology[[Student name]:[Strengths/weakness]],4,FALSE),0)</f>
        <v>55</v>
      </c>
      <c r="H28" s="6">
        <f>VLOOKUP(A28,Additional_Details[],8,FALSE)</f>
        <v>2</v>
      </c>
      <c r="I28" s="6">
        <f>VLOOKUP(A28,Additional_Details[],7,FALSE)</f>
        <v>10.367992532661299</v>
      </c>
    </row>
    <row r="29" spans="1:9" x14ac:dyDescent="0.3">
      <c r="A29" s="8" t="s">
        <v>43</v>
      </c>
      <c r="B29" s="9">
        <f>IFERROR(VLOOKUP(A29,Biology[[Student name]:[Strengths/weakness]],4,FALSE),0)</f>
        <v>33</v>
      </c>
      <c r="C29" s="9">
        <f>IFERROR(VLOOKUP(A29,Chemistry[[Student name]:[Strengths/weakness]],4,FALSE),0)</f>
        <v>0</v>
      </c>
      <c r="D29" s="14">
        <f>IFERROR(VLOOKUP(A29,Mathematics[[Student name]:[Strengths/weakness]],4,FALSE),0)</f>
        <v>72</v>
      </c>
      <c r="E29" s="9">
        <f>IFERROR(VLOOKUP(A29,Philosophy[[Student name]:[Strengths/weakness]],4,FALSE),0)</f>
        <v>65</v>
      </c>
      <c r="F29" s="10">
        <f>IFERROR(VLOOKUP(A29,Physics[[Student name]:[Strengths/weakness]],4,FALSE),0)</f>
        <v>0</v>
      </c>
      <c r="G29" s="8">
        <f>IFERROR(VLOOKUP(A29,Sociology[[Student name]:[Strengths/weakness]],4,FALSE),0)</f>
        <v>83</v>
      </c>
      <c r="H29" s="9">
        <f>VLOOKUP(A29,Additional_Details[],8,FALSE)</f>
        <v>8</v>
      </c>
      <c r="I29" s="9">
        <f>VLOOKUP(A29,Additional_Details[],7,FALSE)</f>
        <v>2.2521845869844102</v>
      </c>
    </row>
    <row r="30" spans="1:9" x14ac:dyDescent="0.3">
      <c r="A30" s="5" t="s">
        <v>44</v>
      </c>
      <c r="B30" s="6">
        <f>IFERROR(VLOOKUP(A30,Biology[[Student name]:[Strengths/weakness]],4,FALSE),0)</f>
        <v>45</v>
      </c>
      <c r="C30" s="6">
        <f>IFERROR(VLOOKUP(A30,Chemistry[[Student name]:[Strengths/weakness]],4,FALSE),0)</f>
        <v>0</v>
      </c>
      <c r="D30" s="14">
        <f>IFERROR(VLOOKUP(A30,Mathematics[[Student name]:[Strengths/weakness]],4,FALSE),0)</f>
        <v>48</v>
      </c>
      <c r="E30" s="6">
        <f>IFERROR(VLOOKUP(A30,Philosophy[[Student name]:[Strengths/weakness]],4,FALSE),0)</f>
        <v>42</v>
      </c>
      <c r="F30" s="7">
        <f>IFERROR(VLOOKUP(A30,Physics[[Student name]:[Strengths/weakness]],4,FALSE),0)</f>
        <v>0</v>
      </c>
      <c r="G30" s="5">
        <f>IFERROR(VLOOKUP(A30,Sociology[[Student name]:[Strengths/weakness]],4,FALSE),0)</f>
        <v>67</v>
      </c>
      <c r="H30" s="6">
        <f>VLOOKUP(A30,Additional_Details[],8,FALSE)</f>
        <v>10</v>
      </c>
      <c r="I30" s="6">
        <f>VLOOKUP(A30,Additional_Details[],7,FALSE)</f>
        <v>18.679748370252302</v>
      </c>
    </row>
    <row r="31" spans="1:9" x14ac:dyDescent="0.3">
      <c r="A31" s="8" t="s">
        <v>45</v>
      </c>
      <c r="B31" s="9">
        <f>IFERROR(VLOOKUP(A31,Biology[[Student name]:[Strengths/weakness]],4,FALSE),0)</f>
        <v>41</v>
      </c>
      <c r="C31" s="9">
        <f>IFERROR(VLOOKUP(A31,Chemistry[[Student name]:[Strengths/weakness]],4,FALSE),0)</f>
        <v>0</v>
      </c>
      <c r="D31" s="14">
        <f>IFERROR(VLOOKUP(A31,Mathematics[[Student name]:[Strengths/weakness]],4,FALSE),0)</f>
        <v>53</v>
      </c>
      <c r="E31" s="9">
        <f>IFERROR(VLOOKUP(A31,Philosophy[[Student name]:[Strengths/weakness]],4,FALSE),0)</f>
        <v>32</v>
      </c>
      <c r="F31" s="10">
        <f>IFERROR(VLOOKUP(A31,Physics[[Student name]:[Strengths/weakness]],4,FALSE),0)</f>
        <v>0</v>
      </c>
      <c r="G31" s="8">
        <f>IFERROR(VLOOKUP(A31,Sociology[[Student name]:[Strengths/weakness]],4,FALSE),0)</f>
        <v>27</v>
      </c>
      <c r="H31" s="9">
        <f>VLOOKUP(A31,Additional_Details[],8,FALSE)</f>
        <v>20</v>
      </c>
      <c r="I31" s="9">
        <f>VLOOKUP(A31,Additional_Details[],7,FALSE)</f>
        <v>3.6715925471029198</v>
      </c>
    </row>
    <row r="32" spans="1:9" x14ac:dyDescent="0.3">
      <c r="A32" s="5" t="s">
        <v>46</v>
      </c>
      <c r="B32" s="6">
        <f>IFERROR(VLOOKUP(A32,Biology[[Student name]:[Strengths/weakness]],4,FALSE),0)</f>
        <v>78</v>
      </c>
      <c r="C32" s="6">
        <f>IFERROR(VLOOKUP(A32,Chemistry[[Student name]:[Strengths/weakness]],4,FALSE),0)</f>
        <v>0</v>
      </c>
      <c r="D32" s="14">
        <f>IFERROR(VLOOKUP(A32,Mathematics[[Student name]:[Strengths/weakness]],4,FALSE),0)</f>
        <v>67</v>
      </c>
      <c r="E32" s="6">
        <f>IFERROR(VLOOKUP(A32,Philosophy[[Student name]:[Strengths/weakness]],4,FALSE),0)</f>
        <v>33</v>
      </c>
      <c r="F32" s="7">
        <f>IFERROR(VLOOKUP(A32,Physics[[Student name]:[Strengths/weakness]],4,FALSE),0)</f>
        <v>0</v>
      </c>
      <c r="G32" s="5">
        <f>IFERROR(VLOOKUP(A32,Sociology[[Student name]:[Strengths/weakness]],4,FALSE),0)</f>
        <v>94</v>
      </c>
      <c r="H32" s="6">
        <f>VLOOKUP(A32,Additional_Details[],8,FALSE)</f>
        <v>12</v>
      </c>
      <c r="I32" s="6">
        <f>VLOOKUP(A32,Additional_Details[],7,FALSE)</f>
        <v>5.0553171990232801</v>
      </c>
    </row>
    <row r="33" spans="1:9" x14ac:dyDescent="0.3">
      <c r="A33" s="8" t="s">
        <v>47</v>
      </c>
      <c r="B33" s="9">
        <f>IFERROR(VLOOKUP(A33,Biology[[Student name]:[Strengths/weakness]],4,FALSE),0)</f>
        <v>25</v>
      </c>
      <c r="C33" s="9">
        <f>IFERROR(VLOOKUP(A33,Chemistry[[Student name]:[Strengths/weakness]],4,FALSE),0)</f>
        <v>0</v>
      </c>
      <c r="D33" s="14">
        <f>IFERROR(VLOOKUP(A33,Mathematics[[Student name]:[Strengths/weakness]],4,FALSE),0)</f>
        <v>23</v>
      </c>
      <c r="E33" s="9">
        <f>IFERROR(VLOOKUP(A33,Philosophy[[Student name]:[Strengths/weakness]],4,FALSE),0)</f>
        <v>4</v>
      </c>
      <c r="F33" s="10">
        <f>IFERROR(VLOOKUP(A33,Physics[[Student name]:[Strengths/weakness]],4,FALSE),0)</f>
        <v>0</v>
      </c>
      <c r="G33" s="8">
        <f>IFERROR(VLOOKUP(A33,Sociology[[Student name]:[Strengths/weakness]],4,FALSE),0)</f>
        <v>96</v>
      </c>
      <c r="H33" s="9">
        <f>VLOOKUP(A33,Additional_Details[],8,FALSE)</f>
        <v>17</v>
      </c>
      <c r="I33" s="9">
        <f>VLOOKUP(A33,Additional_Details[],7,FALSE)</f>
        <v>8.1327305376994001</v>
      </c>
    </row>
    <row r="34" spans="1:9" x14ac:dyDescent="0.3">
      <c r="A34" s="5" t="s">
        <v>48</v>
      </c>
      <c r="B34" s="6">
        <f>IFERROR(VLOOKUP(A34,Biology[[Student name]:[Strengths/weakness]],4,FALSE),0)</f>
        <v>44</v>
      </c>
      <c r="C34" s="6">
        <f>IFERROR(VLOOKUP(A34,Chemistry[[Student name]:[Strengths/weakness]],4,FALSE),0)</f>
        <v>0</v>
      </c>
      <c r="D34" s="14">
        <f>IFERROR(VLOOKUP(A34,Mathematics[[Student name]:[Strengths/weakness]],4,FALSE),0)</f>
        <v>90</v>
      </c>
      <c r="E34" s="6">
        <f>IFERROR(VLOOKUP(A34,Philosophy[[Student name]:[Strengths/weakness]],4,FALSE),0)</f>
        <v>27</v>
      </c>
      <c r="F34" s="7">
        <f>IFERROR(VLOOKUP(A34,Physics[[Student name]:[Strengths/weakness]],4,FALSE),0)</f>
        <v>0</v>
      </c>
      <c r="G34" s="5">
        <f>IFERROR(VLOOKUP(A34,Sociology[[Student name]:[Strengths/weakness]],4,FALSE),0)</f>
        <v>99</v>
      </c>
      <c r="H34" s="6">
        <f>VLOOKUP(A34,Additional_Details[],8,FALSE)</f>
        <v>25</v>
      </c>
      <c r="I34" s="6">
        <f>VLOOKUP(A34,Additional_Details[],7,FALSE)</f>
        <v>7.6632893711825103</v>
      </c>
    </row>
    <row r="35" spans="1:9" x14ac:dyDescent="0.3">
      <c r="A35" s="8" t="s">
        <v>49</v>
      </c>
      <c r="B35" s="9">
        <f>IFERROR(VLOOKUP(A35,Biology[[Student name]:[Strengths/weakness]],4,FALSE),0)</f>
        <v>86</v>
      </c>
      <c r="C35" s="9">
        <f>IFERROR(VLOOKUP(A35,Chemistry[[Student name]:[Strengths/weakness]],4,FALSE),0)</f>
        <v>0</v>
      </c>
      <c r="D35" s="14">
        <f>IFERROR(VLOOKUP(A35,Mathematics[[Student name]:[Strengths/weakness]],4,FALSE),0)</f>
        <v>87</v>
      </c>
      <c r="E35" s="9">
        <f>IFERROR(VLOOKUP(A35,Philosophy[[Student name]:[Strengths/weakness]],4,FALSE),0)</f>
        <v>56</v>
      </c>
      <c r="F35" s="10">
        <f>IFERROR(VLOOKUP(A35,Physics[[Student name]:[Strengths/weakness]],4,FALSE),0)</f>
        <v>0</v>
      </c>
      <c r="G35" s="8">
        <f>IFERROR(VLOOKUP(A35,Sociology[[Student name]:[Strengths/weakness]],4,FALSE),0)</f>
        <v>64</v>
      </c>
      <c r="H35" s="9">
        <f>VLOOKUP(A35,Additional_Details[],8,FALSE)</f>
        <v>21</v>
      </c>
      <c r="I35" s="9">
        <f>VLOOKUP(A35,Additional_Details[],7,FALSE)</f>
        <v>15.893257847957701</v>
      </c>
    </row>
    <row r="36" spans="1:9" x14ac:dyDescent="0.3">
      <c r="A36" s="5" t="s">
        <v>50</v>
      </c>
      <c r="B36" s="6">
        <f>IFERROR(VLOOKUP(A36,Biology[[Student name]:[Strengths/weakness]],4,FALSE),0)</f>
        <v>97</v>
      </c>
      <c r="C36" s="6">
        <f>IFERROR(VLOOKUP(A36,Chemistry[[Student name]:[Strengths/weakness]],4,FALSE),0)</f>
        <v>0</v>
      </c>
      <c r="D36" s="14">
        <f>IFERROR(VLOOKUP(A36,Mathematics[[Student name]:[Strengths/weakness]],4,FALSE),0)</f>
        <v>40</v>
      </c>
      <c r="E36" s="6">
        <f>IFERROR(VLOOKUP(A36,Philosophy[[Student name]:[Strengths/weakness]],4,FALSE),0)</f>
        <v>36</v>
      </c>
      <c r="F36" s="7">
        <f>IFERROR(VLOOKUP(A36,Physics[[Student name]:[Strengths/weakness]],4,FALSE),0)</f>
        <v>0</v>
      </c>
      <c r="G36" s="5">
        <f>IFERROR(VLOOKUP(A36,Sociology[[Student name]:[Strengths/weakness]],4,FALSE),0)</f>
        <v>52</v>
      </c>
      <c r="H36" s="6">
        <f>VLOOKUP(A36,Additional_Details[],8,FALSE)</f>
        <v>27</v>
      </c>
      <c r="I36" s="6">
        <f>VLOOKUP(A36,Additional_Details[],7,FALSE)</f>
        <v>9.1263364110192402</v>
      </c>
    </row>
    <row r="37" spans="1:9" x14ac:dyDescent="0.3">
      <c r="A37" s="8" t="s">
        <v>51</v>
      </c>
      <c r="B37" s="9">
        <f>IFERROR(VLOOKUP(A37,Biology[[Student name]:[Strengths/weakness]],4,FALSE),0)</f>
        <v>35</v>
      </c>
      <c r="C37" s="9">
        <f>IFERROR(VLOOKUP(A37,Chemistry[[Student name]:[Strengths/weakness]],4,FALSE),0)</f>
        <v>0</v>
      </c>
      <c r="D37" s="14">
        <f>IFERROR(VLOOKUP(A37,Mathematics[[Student name]:[Strengths/weakness]],4,FALSE),0)</f>
        <v>26</v>
      </c>
      <c r="E37" s="9">
        <f>IFERROR(VLOOKUP(A37,Philosophy[[Student name]:[Strengths/weakness]],4,FALSE),0)</f>
        <v>51</v>
      </c>
      <c r="F37" s="10">
        <f>IFERROR(VLOOKUP(A37,Physics[[Student name]:[Strengths/weakness]],4,FALSE),0)</f>
        <v>0</v>
      </c>
      <c r="G37" s="8">
        <f>IFERROR(VLOOKUP(A37,Sociology[[Student name]:[Strengths/weakness]],4,FALSE),0)</f>
        <v>16</v>
      </c>
      <c r="H37" s="9">
        <f>VLOOKUP(A37,Additional_Details[],8,FALSE)</f>
        <v>23</v>
      </c>
      <c r="I37" s="9">
        <f>VLOOKUP(A37,Additional_Details[],7,FALSE)</f>
        <v>3.4153652000667298</v>
      </c>
    </row>
    <row r="38" spans="1:9" x14ac:dyDescent="0.3">
      <c r="A38" s="5" t="s">
        <v>52</v>
      </c>
      <c r="B38" s="6">
        <f>IFERROR(VLOOKUP(A38,Biology[[Student name]:[Strengths/weakness]],4,FALSE),0)</f>
        <v>75</v>
      </c>
      <c r="C38" s="6">
        <f>IFERROR(VLOOKUP(A38,Chemistry[[Student name]:[Strengths/weakness]],4,FALSE),0)</f>
        <v>0</v>
      </c>
      <c r="D38" s="14">
        <f>IFERROR(VLOOKUP(A38,Mathematics[[Student name]:[Strengths/weakness]],4,FALSE),0)</f>
        <v>51</v>
      </c>
      <c r="E38" s="6">
        <f>IFERROR(VLOOKUP(A38,Philosophy[[Student name]:[Strengths/weakness]],4,FALSE),0)</f>
        <v>71</v>
      </c>
      <c r="F38" s="7">
        <f>IFERROR(VLOOKUP(A38,Physics[[Student name]:[Strengths/weakness]],4,FALSE),0)</f>
        <v>0</v>
      </c>
      <c r="G38" s="5">
        <f>IFERROR(VLOOKUP(A38,Sociology[[Student name]:[Strengths/weakness]],4,FALSE),0)</f>
        <v>34</v>
      </c>
      <c r="H38" s="6">
        <f>VLOOKUP(A38,Additional_Details[],8,FALSE)</f>
        <v>26</v>
      </c>
      <c r="I38" s="6">
        <f>VLOOKUP(A38,Additional_Details[],7,FALSE)</f>
        <v>5.3441979097214798</v>
      </c>
    </row>
    <row r="39" spans="1:9" x14ac:dyDescent="0.3">
      <c r="A39" s="8" t="s">
        <v>53</v>
      </c>
      <c r="B39" s="9">
        <f>IFERROR(VLOOKUP(A39,Biology[[Student name]:[Strengths/weakness]],4,FALSE),0)</f>
        <v>48</v>
      </c>
      <c r="C39" s="9">
        <f>IFERROR(VLOOKUP(A39,Chemistry[[Student name]:[Strengths/weakness]],4,FALSE),0)</f>
        <v>0</v>
      </c>
      <c r="D39" s="14">
        <f>IFERROR(VLOOKUP(A39,Mathematics[[Student name]:[Strengths/weakness]],4,FALSE),0)</f>
        <v>0</v>
      </c>
      <c r="E39" s="9">
        <f>IFERROR(VLOOKUP(A39,Philosophy[[Student name]:[Strengths/weakness]],4,FALSE),0)</f>
        <v>52</v>
      </c>
      <c r="F39" s="10">
        <f>IFERROR(VLOOKUP(A39,Physics[[Student name]:[Strengths/weakness]],4,FALSE),0)</f>
        <v>0</v>
      </c>
      <c r="G39" s="8">
        <f>IFERROR(VLOOKUP(A39,Sociology[[Student name]:[Strengths/weakness]],4,FALSE),0)</f>
        <v>76</v>
      </c>
      <c r="H39" s="9">
        <f>VLOOKUP(A39,Additional_Details[],8,FALSE)</f>
        <v>21</v>
      </c>
      <c r="I39" s="9">
        <f>VLOOKUP(A39,Additional_Details[],7,FALSE)</f>
        <v>10.1822677037504</v>
      </c>
    </row>
    <row r="40" spans="1:9" x14ac:dyDescent="0.3">
      <c r="A40" s="5" t="s">
        <v>54</v>
      </c>
      <c r="B40" s="6">
        <f>IFERROR(VLOOKUP(A40,Biology[[Student name]:[Strengths/weakness]],4,FALSE),0)</f>
        <v>0</v>
      </c>
      <c r="C40" s="6">
        <f>IFERROR(VLOOKUP(A40,Chemistry[[Student name]:[Strengths/weakness]],4,FALSE),0)</f>
        <v>0</v>
      </c>
      <c r="D40" s="14">
        <f>IFERROR(VLOOKUP(A40,Mathematics[[Student name]:[Strengths/weakness]],4,FALSE),0)</f>
        <v>0</v>
      </c>
      <c r="E40" s="6">
        <f>IFERROR(VLOOKUP(A40,Philosophy[[Student name]:[Strengths/weakness]],4,FALSE),0)</f>
        <v>0</v>
      </c>
      <c r="F40" s="7">
        <f>IFERROR(VLOOKUP(A40,Physics[[Student name]:[Strengths/weakness]],4,FALSE),0)</f>
        <v>0</v>
      </c>
      <c r="G40" s="5">
        <f>IFERROR(VLOOKUP(A40,Sociology[[Student name]:[Strengths/weakness]],4,FALSE),0)</f>
        <v>96</v>
      </c>
      <c r="H40" s="6">
        <f>VLOOKUP(A40,Additional_Details[],8,FALSE)</f>
        <v>3</v>
      </c>
      <c r="I40" s="6">
        <f>VLOOKUP(A40,Additional_Details[],7,FALSE)</f>
        <v>2.9490783485226899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AC24-DC61-4565-A41C-8038042DF98F}">
  <dimension ref="A1:AA40"/>
  <sheetViews>
    <sheetView tabSelected="1" topLeftCell="A2" zoomScale="83" workbookViewId="0">
      <selection activeCell="E14" sqref="E14"/>
    </sheetView>
  </sheetViews>
  <sheetFormatPr defaultRowHeight="14.4" x14ac:dyDescent="0.3"/>
  <cols>
    <col min="1" max="1" width="4.109375" customWidth="1"/>
    <col min="2" max="2" width="19.77734375" customWidth="1"/>
    <col min="3" max="3" width="30.21875" customWidth="1"/>
    <col min="4" max="4" width="6.6640625" customWidth="1"/>
    <col min="5" max="5" width="6.109375" customWidth="1"/>
    <col min="6" max="6" width="2.5546875" hidden="1" customWidth="1"/>
    <col min="7" max="7" width="2.88671875" customWidth="1"/>
  </cols>
  <sheetData>
    <row r="1" spans="1:27" x14ac:dyDescent="0.3">
      <c r="A1" s="12"/>
      <c r="B1" s="12"/>
      <c r="C1" s="12"/>
      <c r="D1" s="12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3">
      <c r="A2" s="12"/>
      <c r="B2" s="12"/>
      <c r="C2" s="12"/>
      <c r="D2" s="12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3">
      <c r="A3" s="12"/>
      <c r="B3" s="12"/>
      <c r="C3" s="12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3">
      <c r="A4" s="12"/>
      <c r="B4" s="12"/>
      <c r="C4" s="12"/>
      <c r="D4" s="12"/>
      <c r="E4" s="12"/>
      <c r="F4" s="12"/>
      <c r="G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7.2" customHeight="1" x14ac:dyDescent="0.3">
      <c r="A5" s="12"/>
      <c r="B5" s="12"/>
      <c r="C5" s="12"/>
      <c r="D5" s="12"/>
      <c r="E5" s="12"/>
      <c r="F5" s="12"/>
      <c r="G5" s="12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.8" customHeight="1" x14ac:dyDescent="0.3">
      <c r="A6" s="12"/>
      <c r="B6" s="12"/>
      <c r="C6" s="12"/>
      <c r="D6" s="12"/>
      <c r="E6" s="12"/>
      <c r="F6" s="12"/>
      <c r="G6" s="12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.8" customHeight="1" thickBot="1" x14ac:dyDescent="0.35">
      <c r="A7" s="12"/>
      <c r="B7" s="12"/>
      <c r="C7" s="12"/>
      <c r="D7" s="12"/>
      <c r="E7" s="12"/>
      <c r="F7" s="12"/>
      <c r="G7" s="12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30.6" customHeight="1" thickBot="1" x14ac:dyDescent="0.35">
      <c r="A8" s="12"/>
      <c r="B8" s="12"/>
      <c r="C8" s="31" t="s">
        <v>26</v>
      </c>
      <c r="D8" s="3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6.6" customHeight="1" x14ac:dyDescent="0.3">
      <c r="A9" s="12"/>
      <c r="B9" s="12"/>
      <c r="C9" s="12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6" customHeight="1" x14ac:dyDescent="0.3">
      <c r="A10" s="12"/>
      <c r="B10" s="12"/>
      <c r="C10" s="12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8.600000000000001" customHeight="1" x14ac:dyDescent="0.3">
      <c r="A11" s="12"/>
      <c r="B11" s="25" t="s">
        <v>66</v>
      </c>
      <c r="C11" s="25" t="s">
        <v>67</v>
      </c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8.600000000000001" customHeight="1" x14ac:dyDescent="0.3">
      <c r="A12" s="12"/>
      <c r="B12" s="26" t="s">
        <v>59</v>
      </c>
      <c r="C12" s="27">
        <f>INDEX('Tabel Data'!$A$2:$I$40,MATCH(C8,'Tabel Data'!$A$2:$A$40,0),2)</f>
        <v>23</v>
      </c>
      <c r="D12" s="16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8.600000000000001" customHeight="1" x14ac:dyDescent="0.3">
      <c r="A13" s="12"/>
      <c r="B13" s="26" t="s">
        <v>60</v>
      </c>
      <c r="C13" s="27">
        <f>INDEX('Tabel Data'!$A$2:$I$40,MATCH(C8,'Tabel Data'!$A$2:$A$40,0),3)</f>
        <v>92</v>
      </c>
      <c r="D13" s="16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8.600000000000001" customHeight="1" x14ac:dyDescent="0.3">
      <c r="A14" s="12"/>
      <c r="B14" s="26" t="s">
        <v>61</v>
      </c>
      <c r="C14" s="27">
        <f>INDEX('Tabel Data'!$A$2:$I$40,MATCH(C8,'Tabel Data'!$A$2:$A$40,0),4)</f>
        <v>91</v>
      </c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8.600000000000001" customHeight="1" x14ac:dyDescent="0.3">
      <c r="A15" s="12"/>
      <c r="B15" s="26" t="s">
        <v>62</v>
      </c>
      <c r="C15" s="27">
        <f>INDEX('Tabel Data'!$A$2:$I$40,MATCH(C8,'Tabel Data'!$A$2:$A$40,0),5)</f>
        <v>10</v>
      </c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8.600000000000001" customHeight="1" x14ac:dyDescent="0.3">
      <c r="A16" s="12"/>
      <c r="B16" s="26" t="s">
        <v>63</v>
      </c>
      <c r="C16" s="27">
        <f>INDEX('Tabel Data'!$A$2:$I$40,MATCH(C8,'Tabel Data'!$A$2:$A$40,0),6)</f>
        <v>100</v>
      </c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8.600000000000001" customHeight="1" x14ac:dyDescent="0.3">
      <c r="A17" s="12"/>
      <c r="B17" s="26" t="s">
        <v>64</v>
      </c>
      <c r="C17" s="27">
        <f>INDEX('Tabel Data'!$A$2:$I$40,MATCH(C8,'Tabel Data'!$A$2:$A$40,0),7)</f>
        <v>6</v>
      </c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8.600000000000001" customHeight="1" x14ac:dyDescent="0.3">
      <c r="A18" s="12"/>
      <c r="B18" s="28" t="s">
        <v>68</v>
      </c>
      <c r="C18" s="29">
        <f>SUM(C12:C17)</f>
        <v>322</v>
      </c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2"/>
      <c r="B19" s="12"/>
      <c r="C19" s="12"/>
      <c r="D19" s="12"/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6" x14ac:dyDescent="0.3">
      <c r="A20" s="12"/>
      <c r="B20" s="21" t="s">
        <v>66</v>
      </c>
      <c r="C20" s="21" t="s">
        <v>74</v>
      </c>
      <c r="D20" s="12"/>
      <c r="E20" s="12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3">
      <c r="A21" s="12"/>
      <c r="B21" s="18" t="s">
        <v>59</v>
      </c>
      <c r="C21" s="20">
        <f>IFERROR(VLOOKUP(C8,Biology[[Student name]:[Strengths/weakness]],5,FALSE),0)</f>
        <v>0</v>
      </c>
      <c r="D21" s="12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3">
      <c r="A22" s="12"/>
      <c r="B22" s="17" t="s">
        <v>60</v>
      </c>
      <c r="C22" s="19">
        <f>IFERROR(VLOOKUP(C8,Chemistry[[Student name]:[Strengths/weakness]],5,FALSE),0)</f>
        <v>1</v>
      </c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2"/>
      <c r="B23" s="18" t="s">
        <v>61</v>
      </c>
      <c r="C23" s="20">
        <f>IFERROR(VLOOKUP(C8,Mathematics[[Student name]:[Strengths/weakness]],5,FALSE),0)</f>
        <v>1</v>
      </c>
      <c r="D23" s="12"/>
      <c r="E23" s="12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12"/>
      <c r="B24" s="17" t="s">
        <v>62</v>
      </c>
      <c r="C24" s="19">
        <f>IFERROR(VLOOKUP(C8,Philosophy[[Student name]:[Strengths/weakness]],5,FALSE),0)</f>
        <v>0</v>
      </c>
      <c r="D24" s="12"/>
      <c r="E24" s="12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3">
      <c r="A25" s="12"/>
      <c r="B25" s="18" t="s">
        <v>63</v>
      </c>
      <c r="C25" s="20">
        <f>IFERROR(VLOOKUP(C8,Physics[[Student name]:[Strengths/weakness]],5,0),0)</f>
        <v>1</v>
      </c>
      <c r="D25" s="12"/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3">
      <c r="A26" s="12"/>
      <c r="B26" s="17" t="s">
        <v>64</v>
      </c>
      <c r="C26" s="19">
        <f>VLOOKUP(C8,Sociology[[Student name]:[Strengths/weakness]],5,0)</f>
        <v>0</v>
      </c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3">
      <c r="A27" s="12"/>
      <c r="B27" s="12"/>
      <c r="C27" s="12"/>
      <c r="D27" s="12"/>
      <c r="E27" s="12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6" x14ac:dyDescent="0.3">
      <c r="A28" s="12"/>
      <c r="B28" s="21" t="s">
        <v>7</v>
      </c>
      <c r="C28" s="21" t="s">
        <v>69</v>
      </c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3">
      <c r="A29" s="12"/>
      <c r="B29" s="20">
        <f>VLOOKUP(C8,Additional_Details[],8,FALSE)</f>
        <v>11</v>
      </c>
      <c r="C29" s="20">
        <f>AVERAGE(Additional_Details[Absences])</f>
        <v>14.615384615384615</v>
      </c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3">
      <c r="A30" s="12"/>
      <c r="B30" s="12"/>
      <c r="C30" s="12"/>
      <c r="D30" s="12"/>
      <c r="E30" s="12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6" x14ac:dyDescent="0.3">
      <c r="A31" s="12"/>
      <c r="B31" s="21" t="s">
        <v>6</v>
      </c>
      <c r="C31" s="21" t="s">
        <v>70</v>
      </c>
      <c r="D31" s="12"/>
      <c r="E31" s="12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3">
      <c r="A32" s="12"/>
      <c r="B32" s="20">
        <f>ROUND(VLOOKUP(C8,Additional_Details[],7,FALSE),2)</f>
        <v>11.85</v>
      </c>
      <c r="C32" s="20">
        <f>ROUND(AVERAGE(Additional_Details[StudyTimeWeekly]),2)</f>
        <v>9.9499999999999993</v>
      </c>
      <c r="D32" s="12"/>
      <c r="E32" s="12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3">
      <c r="A33" s="12"/>
      <c r="B33" s="12"/>
      <c r="C33" s="12"/>
      <c r="D33" s="12"/>
      <c r="E33" s="12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3">
      <c r="A34" s="12"/>
      <c r="B34" s="30" t="s">
        <v>8</v>
      </c>
      <c r="C34" s="19" t="str">
        <f>IF(VLOOKUP(C8,Additional_Details[],9,0)=1,"Yes","No")</f>
        <v>No</v>
      </c>
      <c r="D34" s="16"/>
      <c r="E34" s="12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3">
      <c r="A35" s="12"/>
      <c r="B35" s="30" t="s">
        <v>73</v>
      </c>
      <c r="C35" s="19">
        <f>ROUND(VLOOKUP(DashBoard!C8,Additional_Details[],15,0),2)</f>
        <v>2.15</v>
      </c>
      <c r="D35" s="16"/>
      <c r="E35" s="12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x14ac:dyDescent="0.3">
      <c r="A36" s="12"/>
      <c r="B36" s="30" t="s">
        <v>72</v>
      </c>
      <c r="C36" s="19" t="str">
        <f>_xlfn.IFS(VLOOKUP(DashBoard!C8,Additional_Details[],16,0)=1,"A",VLOOKUP(DashBoard!C8,Additional_Details[],16,0)=2,"B",VLOOKUP(DashBoard!C8,Additional_Details[],16,0)=3,"C",VLOOKUP(DashBoard!C8,Additional_Details[],16,0)=4,"D")</f>
        <v>C</v>
      </c>
      <c r="D36" s="12"/>
      <c r="E36" s="12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3">
      <c r="A37" s="12"/>
      <c r="B37" s="12"/>
      <c r="C37" s="12"/>
      <c r="D37" s="12"/>
      <c r="E37" s="12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3">
      <c r="A38" s="12"/>
      <c r="B38" s="12"/>
      <c r="C38" s="12"/>
      <c r="D38" s="12"/>
      <c r="E38" s="12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3">
      <c r="A39" s="12"/>
      <c r="B39" s="12"/>
      <c r="C39" s="12"/>
      <c r="D39" s="12"/>
      <c r="E39" s="12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3">
      <c r="A40" s="12"/>
      <c r="B40" s="12"/>
      <c r="C40" s="12"/>
      <c r="D40" s="12"/>
      <c r="E40" s="12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</sheetData>
  <mergeCells count="1">
    <mergeCell ref="C8:D8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D49E70-D4EB-43F2-9C53-66ABDD1CE6F2}">
          <x14:formula1>
            <xm:f>'Tabel Data'!$A$2:$A$40</xm:f>
          </x14:formula1>
          <xm:sqref>C8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1 6 B L W m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1 6 B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g S 1 p U E c E v k g I A A O 0 U A A A T A B w A R m 9 y b X V s Y X M v U 2 V j d G l v b j E u b S C i G A A o o B Q A A A A A A A A A A A A A A A A A A A A A A A A A A A D t l 1 + r 2 j A Y x u 8 F v 0 P o b h S K Q x i 7 2 P D C q X M y D g h 1 5 1 y o S G z f 2 c w 0 k e Q t R x G / + x J 1 9 U 9 b O R d l n U N v j u R J 8 j x p f k / l a P C R S U G 8 w 9 / m 5 2 q l W t E h V R C Q d 0 4 7 C J g d p p x 0 A S n j 2 i E t w g G r F W I + n o y V D 2 a k t / a B N 1 6 k W s 6 l X N a + M g 6 N j h Q I A n X N 6 X y a / N C g 9 C Q A z i d d + S q 4 p I G e 9 M y i 2 U r J X 8 a b z P a L 1 l y v n b p L R M y 5 S 1 D F U H c P X l l h Z l 4 I g D b S I c l 2 P E C I W l m x 3 e 9 M B C 3 n s G C 6 G 3 c p 0 m m y 9 V D J S K I 5 8 j e g g U l q t x z R u Q l 0 V I 7 j t R s p X D I + T m 5 z 7 v m U U 6 V b 9 g T T 0 x E 6 I R U L Y z P a r O D k M V J U 6 J 9 S R R 3 J 4 0 h Y 0 T q l Q r n b r e N h H J i n S g S N w F i i m U s Q 1 r h z S S I O u k Y Z C P z 4 o W H 3 2 k v t B a Q H + y D M x u n x H o a C + Q w 3 a W l o y B B I e S + I f W q f Q 3 q K T b E Z s Q h e A J Z 8 8 y e l i K M 5 q E O Y u Q b h g 0 6 v H c U o F R O L f G M v X q 2 k w o z Q a 1 T U j 5 V i f m y e f U Y u u y 7 D 8 y n W z E 8 P P 5 v L M A R D d p z + s J 1 x s L 4 y N 9 X h V F / Z 7 E 4 I j B S L I o u A u b R c B O z 1 X 7 C S c f V 2 g 4 b d 7 Z y C X b 1 a Y S L T 6 7 z Z X 5 j k c r E p q 8 t H + 0 N x U u 0 9 q k V V 9 s L s r 5 Y 0 q 4 c 3 + 9 t b 0 + i G E l B M F P v 9 p K w k E 1 l o e 2 h K s 8 B Q v 3 8 F u h R Q G p f X p 8 u B N z N N 8 2 a c i 9 w 2 z h t s 8 j r S v C h J J 4 S I a V S l 1 S Q J k F O U R C + q K l e G j 7 L 8 0 2 V 5 0 5 v + i a K 5 V P N L 7 e u y M D 6 L k A P y 2 Y y i U E 6 Z P m C + f 5 i H I e N S y 1 V Y 2 i v 5 l C A H 5 d O E o k i + t n y A / D + A v N E l v p G P 9 r k I 7 9 X i + D 0 z e 8 B 7 / / B 6 0 i / 3 3 8 c k Q A 7 A i V 4 U w l e G D 4 j v F O L f U E s B A i 0 A F A A C A A g A 1 6 B L W m j a u 1 u n A A A A 9 w A A A B I A A A A A A A A A A A A A A A A A A A A A A E N v b m Z p Z y 9 Q Y W N r Y W d l L n h t b F B L A Q I t A B Q A A g A I A N e g S 1 o P y u m r p A A A A O k A A A A T A A A A A A A A A A A A A A A A A P M A A A B b Q 2 9 u d G V u d F 9 U e X B l c 1 0 u e G 1 s U E s B A i 0 A F A A C A A g A 1 6 B L W l Q R w S + S A g A A 7 R Q A A B M A A A A A A A A A A A A A A A A A 5 A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1 Y A A A A A A A D N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R k a X R p b 2 5 h b C U y M E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R k a X R p b 2 5 h b F 9 E Z X R h a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E 0 O j M 2 O j Q 1 L j Q 1 M T Q y M j J a I i A v P j x F b n R y e S B U e X B l P S J G a W x s Q 2 9 s d W 1 u V H l w Z X M i I F Z h b H V l P S J z Q m d N R E F 3 T U R C U U 1 E Q X d N R E F 3 T U Z B d z 0 9 I i A v P j x F b n R y e S B U e X B l P S J G a W x s Q 2 9 s d W 1 u T m F t Z X M i I F Z h b H V l P S J z W y Z x d W 9 0 O 1 N 0 d W R l b n Q g b m F t Z S Z x d W 9 0 O y w m c X V v d D t T d H V k Z W 5 0 S U Q m c X V v d D s s J n F 1 b 3 Q 7 Q W d l J n F 1 b 3 Q 7 L C Z x d W 9 0 O 0 d l b m R l c i Z x d W 9 0 O y w m c X V v d D t F d G h u a W N p d H k m c X V v d D s s J n F 1 b 3 Q 7 U G F y Z W 5 0 Y W x F Z H V j Y X R p b 2 4 m c X V v d D s s J n F 1 b 3 Q 7 U 3 R 1 Z H l U a W 1 l V 2 V l a 2 x 5 J n F 1 b 3 Q 7 L C Z x d W 9 0 O 0 F i c 2 V u Y 2 V z J n F 1 b 3 Q 7 L C Z x d W 9 0 O 1 R 1 d G 9 y a W 5 n J n F 1 b 3 Q 7 L C Z x d W 9 0 O 1 B h c m V u d G F s U 3 V w c G 9 y d C Z x d W 9 0 O y w m c X V v d D t F e H R y Y W N 1 c n J p Y 3 V s Y X I m c X V v d D s s J n F 1 b 3 Q 7 U 3 B v c n R z J n F 1 b 3 Q 7 L C Z x d W 9 0 O 0 1 1 c 2 l j J n F 1 b 3 Q 7 L C Z x d W 9 0 O 1 Z v b H V u d G V l c m l u Z y Z x d W 9 0 O y w m c X V v d D t H U E E m c X V v d D s s J n F 1 b 3 Q 7 R 3 J h Z G V D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m F s I E R l d G F p b H M v V H J p b W 1 l Z C B U Z X h 0 L n t T d H V k Z W 5 0 I G 5 h b W U s M H 0 m c X V v d D s s J n F 1 b 3 Q 7 U 2 V j d G l v b j E v Q W R k a X R p b 2 5 h b C B E Z X R h a W x z L 0 N o Y W 5 n Z W Q g V H l w Z S 5 7 U 3 R 1 Z G V u d E l E L D F 9 J n F 1 b 3 Q 7 L C Z x d W 9 0 O 1 N l Y 3 R p b 2 4 x L 0 F k Z G l 0 a W 9 u Y W w g R G V 0 Y W l s c y 9 D a G F u Z 2 V k I F R 5 c G U u e 0 F n Z S w y f S Z x d W 9 0 O y w m c X V v d D t T Z W N 0 a W 9 u M S 9 B Z G R p d G l v b m F s I E R l d G F p b H M v Q 2 h h b m d l Z C B U e X B l L n t H Z W 5 k Z X I s M 3 0 m c X V v d D s s J n F 1 b 3 Q 7 U 2 V j d G l v b j E v Q W R k a X R p b 2 5 h b C B E Z X R h a W x z L 0 N o Y W 5 n Z W Q g V H l w Z S 5 7 R X R o b m l j a X R 5 L D R 9 J n F 1 b 3 Q 7 L C Z x d W 9 0 O 1 N l Y 3 R p b 2 4 x L 0 F k Z G l 0 a W 9 u Y W w g R G V 0 Y W l s c y 9 D a G F u Z 2 V k I F R 5 c G U u e 1 B h c m V u d G F s R W R 1 Y 2 F 0 a W 9 u L D V 9 J n F 1 b 3 Q 7 L C Z x d W 9 0 O 1 N l Y 3 R p b 2 4 x L 0 F k Z G l 0 a W 9 u Y W w g R G V 0 Y W l s c y 9 D a G F u Z 2 V k I F R 5 c G U u e 1 N 0 d W R 5 V G l t Z V d l Z W t s e S w 2 f S Z x d W 9 0 O y w m c X V v d D t T Z W N 0 a W 9 u M S 9 B Z G R p d G l v b m F s I E R l d G F p b H M v Q 2 h h b m d l Z C B U e X B l L n t B Y n N l b m N l c y w 3 f S Z x d W 9 0 O y w m c X V v d D t T Z W N 0 a W 9 u M S 9 B Z G R p d G l v b m F s I E R l d G F p b H M v Q 2 h h b m d l Z C B U e X B l L n t U d X R v c m l u Z y w 4 f S Z x d W 9 0 O y w m c X V v d D t T Z W N 0 a W 9 u M S 9 B Z G R p d G l v b m F s I E R l d G F p b H M v Q 2 h h b m d l Z C B U e X B l L n t Q Y X J l b n R h b F N 1 c H B v c n Q s O X 0 m c X V v d D s s J n F 1 b 3 Q 7 U 2 V j d G l v b j E v Q W R k a X R p b 2 5 h b C B E Z X R h a W x z L 0 N o Y W 5 n Z W Q g V H l w Z S 5 7 R X h 0 c m F j d X J y a W N 1 b G F y L D E w f S Z x d W 9 0 O y w m c X V v d D t T Z W N 0 a W 9 u M S 9 B Z G R p d G l v b m F s I E R l d G F p b H M v Q 2 h h b m d l Z C B U e X B l L n t T c G 9 y d H M s M T F 9 J n F 1 b 3 Q 7 L C Z x d W 9 0 O 1 N l Y 3 R p b 2 4 x L 0 F k Z G l 0 a W 9 u Y W w g R G V 0 Y W l s c y 9 D a G F u Z 2 V k I F R 5 c G U u e 0 1 1 c 2 l j L D E y f S Z x d W 9 0 O y w m c X V v d D t T Z W N 0 a W 9 u M S 9 B Z G R p d G l v b m F s I E R l d G F p b H M v Q 2 h h b m d l Z C B U e X B l L n t W b 2 x 1 b n R l Z X J p b m c s M T N 9 J n F 1 b 3 Q 7 L C Z x d W 9 0 O 1 N l Y 3 R p b 2 4 x L 0 F k Z G l 0 a W 9 u Y W w g R G V 0 Y W l s c y 9 D a G F u Z 2 V k I F R 5 c G U u e 0 d Q Q S w x N H 0 m c X V v d D s s J n F 1 b 3 Q 7 U 2 V j d G l v b j E v Q W R k a X R p b 2 5 h b C B E Z X R h a W x z L 0 N o Y W 5 n Z W Q g V H l w Z S 5 7 R 3 J h Z G V D b G F z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k Z G l 0 a W 9 u Y W w g R G V 0 Y W l s c y 9 U c m l t b W V k I F R l e H Q u e 1 N 0 d W R l b n Q g b m F t Z S w w f S Z x d W 9 0 O y w m c X V v d D t T Z W N 0 a W 9 u M S 9 B Z G R p d G l v b m F s I E R l d G F p b H M v Q 2 h h b m d l Z C B U e X B l L n t T d H V k Z W 5 0 S U Q s M X 0 m c X V v d D s s J n F 1 b 3 Q 7 U 2 V j d G l v b j E v Q W R k a X R p b 2 5 h b C B E Z X R h a W x z L 0 N o Y W 5 n Z W Q g V H l w Z S 5 7 Q W d l L D J 9 J n F 1 b 3 Q 7 L C Z x d W 9 0 O 1 N l Y 3 R p b 2 4 x L 0 F k Z G l 0 a W 9 u Y W w g R G V 0 Y W l s c y 9 D a G F u Z 2 V k I F R 5 c G U u e 0 d l b m R l c i w z f S Z x d W 9 0 O y w m c X V v d D t T Z W N 0 a W 9 u M S 9 B Z G R p d G l v b m F s I E R l d G F p b H M v Q 2 h h b m d l Z C B U e X B l L n t F d G h u a W N p d H k s N H 0 m c X V v d D s s J n F 1 b 3 Q 7 U 2 V j d G l v b j E v Q W R k a X R p b 2 5 h b C B E Z X R h a W x z L 0 N o Y W 5 n Z W Q g V H l w Z S 5 7 U G F y Z W 5 0 Y W x F Z H V j Y X R p b 2 4 s N X 0 m c X V v d D s s J n F 1 b 3 Q 7 U 2 V j d G l v b j E v Q W R k a X R p b 2 5 h b C B E Z X R h a W x z L 0 N o Y W 5 n Z W Q g V H l w Z S 5 7 U 3 R 1 Z H l U a W 1 l V 2 V l a 2 x 5 L D Z 9 J n F 1 b 3 Q 7 L C Z x d W 9 0 O 1 N l Y 3 R p b 2 4 x L 0 F k Z G l 0 a W 9 u Y W w g R G V 0 Y W l s c y 9 D a G F u Z 2 V k I F R 5 c G U u e 0 F i c 2 V u Y 2 V z L D d 9 J n F 1 b 3 Q 7 L C Z x d W 9 0 O 1 N l Y 3 R p b 2 4 x L 0 F k Z G l 0 a W 9 u Y W w g R G V 0 Y W l s c y 9 D a G F u Z 2 V k I F R 5 c G U u e 1 R 1 d G 9 y a W 5 n L D h 9 J n F 1 b 3 Q 7 L C Z x d W 9 0 O 1 N l Y 3 R p b 2 4 x L 0 F k Z G l 0 a W 9 u Y W w g R G V 0 Y W l s c y 9 D a G F u Z 2 V k I F R 5 c G U u e 1 B h c m V u d G F s U 3 V w c G 9 y d C w 5 f S Z x d W 9 0 O y w m c X V v d D t T Z W N 0 a W 9 u M S 9 B Z G R p d G l v b m F s I E R l d G F p b H M v Q 2 h h b m d l Z C B U e X B l L n t F e H R y Y W N 1 c n J p Y 3 V s Y X I s M T B 9 J n F 1 b 3 Q 7 L C Z x d W 9 0 O 1 N l Y 3 R p b 2 4 x L 0 F k Z G l 0 a W 9 u Y W w g R G V 0 Y W l s c y 9 D a G F u Z 2 V k I F R 5 c G U u e 1 N w b 3 J 0 c y w x M X 0 m c X V v d D s s J n F 1 b 3 Q 7 U 2 V j d G l v b j E v Q W R k a X R p b 2 5 h b C B E Z X R h a W x z L 0 N o Y W 5 n Z W Q g V H l w Z S 5 7 T X V z a W M s M T J 9 J n F 1 b 3 Q 7 L C Z x d W 9 0 O 1 N l Y 3 R p b 2 4 x L 0 F k Z G l 0 a W 9 u Y W w g R G V 0 Y W l s c y 9 D a G F u Z 2 V k I F R 5 c G U u e 1 Z v b H V u d G V l c m l u Z y w x M 3 0 m c X V v d D s s J n F 1 b 3 Q 7 U 2 V j d G l v b j E v Q W R k a X R p b 2 5 h b C B E Z X R h a W x z L 0 N o Y W 5 n Z W Q g V H l w Z S 5 7 R 1 B B L D E 0 f S Z x d W 9 0 O y w m c X V v d D t T Z W N 0 a W 9 u M S 9 B Z G R p d G l v b m F s I E R l d G F p b H M v Q 2 h h b m d l Z C B U e X B l L n t H c m F k Z U N s Y X N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k a X R p b 2 5 h b C U y M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h b C U y M E R l d G F p b H M v Q W R k a X R p b 2 5 h b C U y M E R l d G F p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m F s J T I w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m F s J T I w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2 x v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v b G 9 n e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N D o z N j o 0 N S 4 0 N j Y y N j k 4 W i I g L z 4 8 R W 5 0 c n k g V H l w Z T 0 i R m l s b E N v b H V t b l R 5 c G V z I i B W Y W x 1 Z T 0 i c 0 F 3 W U d D U U 1 E I i A v P j x F b n R y e S B U e X B l P S J G a W x s Q 2 9 s d W 1 u T m F t Z X M i I F Z h b H V l P S J z W y Z x d W 9 0 O 1 N 0 d W R l b n R J R C Z x d W 9 0 O y w m c X V v d D t T d H V k Z W 5 0 I G 5 h b W U m c X V v d D s s J n F 1 b 3 Q 7 R X h h b S B u Y W 1 l J n F 1 b 3 Q 7 L C Z x d W 9 0 O 0 V 4 Y W 0 g Z G F 0 Z S Z x d W 9 0 O y w m c X V v d D t F e G F t I H B v a W 5 0 c y Z x d W 9 0 O y w m c X V v d D t T d H J l b m d 0 a H M v d 2 V h a 2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9 s b 2 d 5 L 0 N o Y W 5 n Z W Q g V H l w Z S 5 7 U 3 R 1 Z G V u d E l E L D B 9 J n F 1 b 3 Q 7 L C Z x d W 9 0 O 1 N l Y 3 R p b 2 4 x L 0 J p b 2 x v Z 3 k v V H J p b W 1 l Z C B U Z X h 0 L n t T d H V k Z W 5 0 I G 5 h b W U s M X 0 m c X V v d D s s J n F 1 b 3 Q 7 U 2 V j d G l v b j E v Q m l v b G 9 n e S 9 U c m l t b W V k I F R l e H Q x L n t F e G F t I G 5 h b W U s M n 0 m c X V v d D s s J n F 1 b 3 Q 7 U 2 V j d G l v b j E v Q m l v b G 9 n e S 9 D a G F u Z 2 V k I F R 5 c G U u e 0 V 4 Y W 0 g Z G F 0 Z S w z f S Z x d W 9 0 O y w m c X V v d D t T Z W N 0 a W 9 u M S 9 C a W 9 s b 2 d 5 L 0 N o Y W 5 n Z W Q g V H l w Z S 5 7 R X h h b S B w b 2 l u d H M s N H 0 m c X V v d D s s J n F 1 b 3 Q 7 U 2 V j d G l v b j E v Q m l v b G 9 n e S 9 D a G F u Z 2 V k I F R 5 c G U u e 1 N 0 c m V u Z 3 R o c y 9 3 Z W F r b m V z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a W 9 s b 2 d 5 L 0 N o Y W 5 n Z W Q g V H l w Z S 5 7 U 3 R 1 Z G V u d E l E L D B 9 J n F 1 b 3 Q 7 L C Z x d W 9 0 O 1 N l Y 3 R p b 2 4 x L 0 J p b 2 x v Z 3 k v V H J p b W 1 l Z C B U Z X h 0 L n t T d H V k Z W 5 0 I G 5 h b W U s M X 0 m c X V v d D s s J n F 1 b 3 Q 7 U 2 V j d G l v b j E v Q m l v b G 9 n e S 9 U c m l t b W V k I F R l e H Q x L n t F e G F t I G 5 h b W U s M n 0 m c X V v d D s s J n F 1 b 3 Q 7 U 2 V j d G l v b j E v Q m l v b G 9 n e S 9 D a G F u Z 2 V k I F R 5 c G U u e 0 V 4 Y W 0 g Z G F 0 Z S w z f S Z x d W 9 0 O y w m c X V v d D t T Z W N 0 a W 9 u M S 9 C a W 9 s b 2 d 5 L 0 N o Y W 5 n Z W Q g V H l w Z S 5 7 R X h h b S B w b 2 l u d H M s N H 0 m c X V v d D s s J n F 1 b 3 Q 7 U 2 V j d G l v b j E v Q m l v b G 9 n e S 9 D a G F u Z 2 V k I F R 5 c G U u e 1 N 0 c m V u Z 3 R o c y 9 3 Z W F r b m V z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b G 9 n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s b 2 d 5 L 0 J p b 2 x v Z 3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s b 2 d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2 x v Z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t a X N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h l b W l z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E 0 O j M 2 O j Q 1 L j Q 4 M j k 3 N z B a I i A v P j x F b n R y e S B U e X B l P S J G a W x s Q 2 9 s d W 1 u V H l w Z X M i I F Z h b H V l P S J z Q X d Z R 0 N R T U Q i I C 8 + P E V u d H J 5 I F R 5 c G U 9 I k Z p b G x D b 2 x 1 b W 5 O Y W 1 l c y I g V m F s d W U 9 I n N b J n F 1 b 3 Q 7 U 3 R 1 Z G V u d E l E J n F 1 b 3 Q 7 L C Z x d W 9 0 O 1 N 0 d W R l b n Q g b m F t Z S Z x d W 9 0 O y w m c X V v d D t F e G F t I G 5 h b W U m c X V v d D s s J n F 1 b 3 Q 7 R X h h b S B k Y X R l J n F 1 b 3 Q 7 L C Z x d W 9 0 O 0 V 4 Y W 0 g c G 9 p b n R z J n F 1 b 3 Q 7 L C Z x d W 9 0 O 1 N 0 c m V u Z 3 R o c y 9 3 Z W F r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W 1 p c 3 R y e S 9 D a G F u Z 2 V k I F R 5 c G U u e 1 N 0 d W R l b n R J R C w w f S Z x d W 9 0 O y w m c X V v d D t T Z W N 0 a W 9 u M S 9 D a G V t a X N 0 c n k v V H J p b W 1 l Z C B U Z X h 0 L n t T d H V k Z W 5 0 I G 5 h b W U s M X 0 m c X V v d D s s J n F 1 b 3 Q 7 U 2 V j d G l v b j E v Q 2 h l b W l z d H J 5 L 1 R y a W 1 t Z W Q g V G V 4 d C 5 7 R X h h b S B u Y W 1 l L D J 9 J n F 1 b 3 Q 7 L C Z x d W 9 0 O 1 N l Y 3 R p b 2 4 x L 0 N o Z W 1 p c 3 R y e S 9 D a G F u Z 2 V k I F R 5 c G U u e 0 V 4 Y W 0 g Z G F 0 Z S w z f S Z x d W 9 0 O y w m c X V v d D t T Z W N 0 a W 9 u M S 9 D a G V t a X N 0 c n k v Q 2 h h b m d l Z C B U e X B l L n t F e G F t I H B v a W 5 0 c y w 0 f S Z x d W 9 0 O y w m c X V v d D t T Z W N 0 a W 9 u M S 9 D a G V t a X N 0 c n k v Q 2 h h b m d l Z C B U e X B l L n t T d H J l b m d 0 a H M v d 2 V h a 2 5 l c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h l b W l z d H J 5 L 0 N o Y W 5 n Z W Q g V H l w Z S 5 7 U 3 R 1 Z G V u d E l E L D B 9 J n F 1 b 3 Q 7 L C Z x d W 9 0 O 1 N l Y 3 R p b 2 4 x L 0 N o Z W 1 p c 3 R y e S 9 U c m l t b W V k I F R l e H Q u e 1 N 0 d W R l b n Q g b m F t Z S w x f S Z x d W 9 0 O y w m c X V v d D t T Z W N 0 a W 9 u M S 9 D a G V t a X N 0 c n k v V H J p b W 1 l Z C B U Z X h 0 L n t F e G F t I G 5 h b W U s M n 0 m c X V v d D s s J n F 1 b 3 Q 7 U 2 V j d G l v b j E v Q 2 h l b W l z d H J 5 L 0 N o Y W 5 n Z W Q g V H l w Z S 5 7 R X h h b S B k Y X R l L D N 9 J n F 1 b 3 Q 7 L C Z x d W 9 0 O 1 N l Y 3 R p b 2 4 x L 0 N o Z W 1 p c 3 R y e S 9 D a G F u Z 2 V k I F R 5 c G U u e 0 V 4 Y W 0 g c G 9 p b n R z L D R 9 J n F 1 b 3 Q 7 L C Z x d W 9 0 O 1 N l Y 3 R p b 2 4 x L 0 N o Z W 1 p c 3 R y e S 9 D a G F u Z 2 V k I F R 5 c G U u e 1 N 0 c m V u Z 3 R o c y 9 3 Z W F r b m V z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b W l z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1 p c 3 R y e S 9 D a G V t a X N 0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t a X N 0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b W l z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a G V t Y X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0 a G V t Y X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Q 6 M z Y 6 N D U u N D k 5 O D U 3 M 1 o i I C 8 + P E V u d H J 5 I F R 5 c G U 9 I k Z p b G x D b 2 x 1 b W 5 U e X B l c y I g V m F s d W U 9 I n N B d 1 l H Q 1 F N R C I g L z 4 8 R W 5 0 c n k g V H l w Z T 0 i R m l s b E N v b H V t b k 5 h b W V z I i B W Y W x 1 Z T 0 i c 1 s m c X V v d D t T d H V k Z W 5 0 S U Q m c X V v d D s s J n F 1 b 3 Q 7 U 3 R 1 Z G V u d C B u Y W 1 l J n F 1 b 3 Q 7 L C Z x d W 9 0 O 0 V 4 Y W 0 g b m F t Z S Z x d W 9 0 O y w m c X V v d D t F e G F t I G R h d G U m c X V v d D s s J n F 1 b 3 Q 7 R X h h b S B w b 2 l u d H M m c X V v d D s s J n F 1 b 3 Q 7 U 3 R y Z W 5 n d G h z L 3 d l Y W t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a G V t Y X R p Y 3 M v Q 2 h h b m d l Z C B U e X B l L n t T d H V k Z W 5 0 S U Q s M H 0 m c X V v d D s s J n F 1 b 3 Q 7 U 2 V j d G l v b j E v T W F 0 a G V t Y X R p Y 3 M v V H J p b W 1 l Z C B U Z X h 0 L n t T d H V k Z W 5 0 I G 5 h b W U s M X 0 m c X V v d D s s J n F 1 b 3 Q 7 U 2 V j d G l v b j E v T W F 0 a G V t Y X R p Y 3 M v V H J p b W 1 l Z C B U Z X h 0 L n t F e G F t I G 5 h b W U s M n 0 m c X V v d D s s J n F 1 b 3 Q 7 U 2 V j d G l v b j E v T W F 0 a G V t Y X R p Y 3 M v Q 2 h h b m d l Z C B U e X B l L n t F e G F t I G R h d G U s M 3 0 m c X V v d D s s J n F 1 b 3 Q 7 U 2 V j d G l v b j E v T W F 0 a G V t Y X R p Y 3 M v Q 2 h h b m d l Z C B U e X B l L n t F e G F t I H B v a W 5 0 c y w 0 f S Z x d W 9 0 O y w m c X V v d D t T Z W N 0 a W 9 u M S 9 N Y X R o Z W 1 h d G l j c y 9 D a G F u Z 2 V k I F R 5 c G U u e 1 N 0 c m V u Z 3 R o c y 9 3 Z W F r b m V z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X R o Z W 1 h d G l j c y 9 D a G F u Z 2 V k I F R 5 c G U u e 1 N 0 d W R l b n R J R C w w f S Z x d W 9 0 O y w m c X V v d D t T Z W N 0 a W 9 u M S 9 N Y X R o Z W 1 h d G l j c y 9 U c m l t b W V k I F R l e H Q u e 1 N 0 d W R l b n Q g b m F t Z S w x f S Z x d W 9 0 O y w m c X V v d D t T Z W N 0 a W 9 u M S 9 N Y X R o Z W 1 h d G l j c y 9 U c m l t b W V k I F R l e H Q u e 0 V 4 Y W 0 g b m F t Z S w y f S Z x d W 9 0 O y w m c X V v d D t T Z W N 0 a W 9 u M S 9 N Y X R o Z W 1 h d G l j c y 9 D a G F u Z 2 V k I F R 5 c G U u e 0 V 4 Y W 0 g Z G F 0 Z S w z f S Z x d W 9 0 O y w m c X V v d D t T Z W N 0 a W 9 u M S 9 N Y X R o Z W 1 h d G l j c y 9 D a G F u Z 2 V k I F R 5 c G U u e 0 V 4 Y W 0 g c G 9 p b n R z L D R 9 J n F 1 b 3 Q 7 L C Z x d W 9 0 O 1 N l Y 3 R p b 2 4 x L 0 1 h d G h l b W F 0 a W N z L 0 N o Y W 5 n Z W Q g V H l w Z S 5 7 U 3 R y Z W 5 n d G h z L 3 d l Y W t u Z X N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o Z W 1 h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o Z W 1 h d G l j c y 9 N Y X R o Z W 1 h d G l j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h l b W F 0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h l b W F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9 z b 3 B o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a G l s b 3 N v c G h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E 0 O j M 2 O j Q 1 L j U x M T A 5 M j Z a I i A v P j x F b n R y e S B U e X B l P S J G a W x s Q 2 9 s d W 1 u V H l w Z X M i I F Z h b H V l P S J z Q X d Z R 0 N R T U Q i I C 8 + P E V u d H J 5 I F R 5 c G U 9 I k Z p b G x D b 2 x 1 b W 5 O Y W 1 l c y I g V m F s d W U 9 I n N b J n F 1 b 3 Q 7 U 3 R 1 Z G V u d E l E J n F 1 b 3 Q 7 L C Z x d W 9 0 O 1 N 0 d W R l b n Q g b m F t Z S Z x d W 9 0 O y w m c X V v d D t F e G F t I G 5 h b W U m c X V v d D s s J n F 1 b 3 Q 7 R X h h b S B k Y X R l J n F 1 b 3 Q 7 L C Z x d W 9 0 O 0 V 4 Y W 0 g c G 9 p b n R z J n F 1 b 3 Q 7 L C Z x d W 9 0 O 1 N 0 c m V u Z 3 R o c y 9 3 Z W F r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W x v c 2 9 w a H k v Q 2 h h b m d l Z C B U e X B l L n t T d H V k Z W 5 0 S U Q s M H 0 m c X V v d D s s J n F 1 b 3 Q 7 U 2 V j d G l v b j E v U G h p b G 9 z b 3 B o e S 9 U c m l t b W V k I F R l e H Q u e 1 N 0 d W R l b n Q g b m F t Z S w x f S Z x d W 9 0 O y w m c X V v d D t T Z W N 0 a W 9 u M S 9 Q a G l s b 3 N v c G h 5 L 1 R y a W 1 t Z W Q g V G V 4 d C 5 7 R X h h b S B u Y W 1 l L D J 9 J n F 1 b 3 Q 7 L C Z x d W 9 0 O 1 N l Y 3 R p b 2 4 x L 1 B o a W x v c 2 9 w a H k v Q 2 h h b m d l Z C B U e X B l L n t F e G F t I G R h d G U s M 3 0 m c X V v d D s s J n F 1 b 3 Q 7 U 2 V j d G l v b j E v U G h p b G 9 z b 3 B o e S 9 D a G F u Z 2 V k I F R 5 c G U u e 0 V 4 Y W 0 g c G 9 p b n R z L D R 9 J n F 1 b 3 Q 7 L C Z x d W 9 0 O 1 N l Y 3 R p b 2 4 x L 1 B o a W x v c 2 9 w a H k v Q 2 h h b m d l Z C B U e X B l L n t T d H J l b m d 0 a H M v d 2 V h a 2 5 l c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h p b G 9 z b 3 B o e S 9 D a G F u Z 2 V k I F R 5 c G U u e 1 N 0 d W R l b n R J R C w w f S Z x d W 9 0 O y w m c X V v d D t T Z W N 0 a W 9 u M S 9 Q a G l s b 3 N v c G h 5 L 1 R y a W 1 t Z W Q g V G V 4 d C 5 7 U 3 R 1 Z G V u d C B u Y W 1 l L D F 9 J n F 1 b 3 Q 7 L C Z x d W 9 0 O 1 N l Y 3 R p b 2 4 x L 1 B o a W x v c 2 9 w a H k v V H J p b W 1 l Z C B U Z X h 0 L n t F e G F t I G 5 h b W U s M n 0 m c X V v d D s s J n F 1 b 3 Q 7 U 2 V j d G l v b j E v U G h p b G 9 z b 3 B o e S 9 D a G F u Z 2 V k I F R 5 c G U u e 0 V 4 Y W 0 g Z G F 0 Z S w z f S Z x d W 9 0 O y w m c X V v d D t T Z W N 0 a W 9 u M S 9 Q a G l s b 3 N v c G h 5 L 0 N o Y W 5 n Z W Q g V H l w Z S 5 7 R X h h b S B w b 2 l u d H M s N H 0 m c X V v d D s s J n F 1 b 3 Q 7 U 2 V j d G l v b j E v U G h p b G 9 z b 3 B o e S 9 D a G F u Z 2 V k I F R 5 c G U u e 1 N 0 c m V u Z 3 R o c y 9 3 Z W F r b m V z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b G 9 z b 3 B o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b 3 N v c G h 5 L 1 B o a W x v c 2 9 w a H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b 3 N v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v c 2 9 w a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H l z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o e X N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Q 6 M z Y 6 N D U u N T I y M j U y M l o i I C 8 + P E V u d H J 5 I F R 5 c G U 9 I k Z p b G x D b 2 x 1 b W 5 U e X B l c y I g V m F s d W U 9 I n N B d 1 l H Q 1 F N R C I g L z 4 8 R W 5 0 c n k g V H l w Z T 0 i R m l s b E N v b H V t b k 5 h b W V z I i B W Y W x 1 Z T 0 i c 1 s m c X V v d D t T d H V k Z W 5 0 S U Q m c X V v d D s s J n F 1 b 3 Q 7 U 3 R 1 Z G V u d C B u Y W 1 l J n F 1 b 3 Q 7 L C Z x d W 9 0 O 0 V 4 Y W 0 g b m F t Z S Z x d W 9 0 O y w m c X V v d D t F e G F t I G R h d G U m c X V v d D s s J n F 1 b 3 Q 7 R X h h b S B w b 2 l u d H M m c X V v d D s s J n F 1 b 3 Q 7 U 3 R y Z W 5 n d G h z L 3 d l Y W t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5 c 2 l j c y 9 D a G F u Z 2 V k I F R 5 c G U u e 1 N 0 d W R l b n R J R C w w f S Z x d W 9 0 O y w m c X V v d D t T Z W N 0 a W 9 u M S 9 Q a H l z a W N z L 1 R y a W 1 t Z W Q g V G V 4 d C 5 7 U 3 R 1 Z G V u d C B u Y W 1 l L D F 9 J n F 1 b 3 Q 7 L C Z x d W 9 0 O 1 N l Y 3 R p b 2 4 x L 1 B o e X N p Y 3 M v V H J p b W 1 l Z C B U Z X h 0 L n t F e G F t I G 5 h b W U s M n 0 m c X V v d D s s J n F 1 b 3 Q 7 U 2 V j d G l v b j E v U G h 5 c 2 l j c y 9 D a G F u Z 2 V k I F R 5 c G U u e 0 V 4 Y W 0 g Z G F 0 Z S w z f S Z x d W 9 0 O y w m c X V v d D t T Z W N 0 a W 9 u M S 9 Q a H l z a W N z L 0 N o Y W 5 n Z W Q g V H l w Z S 5 7 R X h h b S B w b 2 l u d H M s N H 0 m c X V v d D s s J n F 1 b 3 Q 7 U 2 V j d G l v b j E v U G h 5 c 2 l j c y 9 D a G F u Z 2 V k I F R 5 c G U u e 1 N 0 c m V u Z 3 R o c y 9 3 Z W F r b m V z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a H l z a W N z L 0 N o Y W 5 n Z W Q g V H l w Z S 5 7 U 3 R 1 Z G V u d E l E L D B 9 J n F 1 b 3 Q 7 L C Z x d W 9 0 O 1 N l Y 3 R p b 2 4 x L 1 B o e X N p Y 3 M v V H J p b W 1 l Z C B U Z X h 0 L n t T d H V k Z W 5 0 I G 5 h b W U s M X 0 m c X V v d D s s J n F 1 b 3 Q 7 U 2 V j d G l v b j E v U G h 5 c 2 l j c y 9 U c m l t b W V k I F R l e H Q u e 0 V 4 Y W 0 g b m F t Z S w y f S Z x d W 9 0 O y w m c X V v d D t T Z W N 0 a W 9 u M S 9 Q a H l z a W N z L 0 N o Y W 5 n Z W Q g V H l w Z S 5 7 R X h h b S B k Y X R l L D N 9 J n F 1 b 3 Q 7 L C Z x d W 9 0 O 1 N l Y 3 R p b 2 4 x L 1 B o e X N p Y 3 M v Q 2 h h b m d l Z C B U e X B l L n t F e G F t I H B v a W 5 0 c y w 0 f S Z x d W 9 0 O y w m c X V v d D t T Z W N 0 a W 9 u M S 9 Q a H l z a W N z L 0 N o Y W 5 n Z W Q g V H l w Z S 5 7 U 3 R y Z W 5 n d G h z L 3 d l Y W t u Z X N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H l z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M v U G h 5 c 2 l j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5 c 2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v b G 9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N p b 2 x v Z 3 k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Q 6 M z Y 6 N D U u N T M y O D I 0 M l o i I C 8 + P E V u d H J 5 I F R 5 c G U 9 I k Z p b G x D b 2 x 1 b W 5 U e X B l c y I g V m F s d W U 9 I n N B d 1 l H Q 1 F N R C I g L z 4 8 R W 5 0 c n k g V H l w Z T 0 i R m l s b E N v b H V t b k 5 h b W V z I i B W Y W x 1 Z T 0 i c 1 s m c X V v d D t T d H V k Z W 5 0 S U Q m c X V v d D s s J n F 1 b 3 Q 7 U 3 R 1 Z G V u d C B u Y W 1 l J n F 1 b 3 Q 7 L C Z x d W 9 0 O 0 V 4 Y W 0 g b m F t Z S Z x d W 9 0 O y w m c X V v d D t F e G F t I G R h d G U m c X V v d D s s J n F 1 b 3 Q 7 R X h h b S B w b 2 l u d H M m c X V v d D s s J n F 1 b 3 Q 7 U 3 R y Z W 5 n d G h z L 3 d l Y W t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j a W 9 s b 2 d 5 L 0 N o Y W 5 n Z W Q g V H l w Z S 5 7 U 3 R 1 Z G V u d E l E L D B 9 J n F 1 b 3 Q 7 L C Z x d W 9 0 O 1 N l Y 3 R p b 2 4 x L 1 N v Y 2 l v b G 9 n e S 9 U c m l t b W V k I F R l e H Q u e 1 N 0 d W R l b n Q g b m F t Z S w x f S Z x d W 9 0 O y w m c X V v d D t T Z W N 0 a W 9 u M S 9 T b 2 N p b 2 x v Z 3 k v V H J p b W 1 l Z C B U Z X h 0 L n t F e G F t I G 5 h b W U s M n 0 m c X V v d D s s J n F 1 b 3 Q 7 U 2 V j d G l v b j E v U 2 9 j a W 9 s b 2 d 5 L 0 N o Y W 5 n Z W Q g V H l w Z S 5 7 R X h h b S B k Y X R l L D N 9 J n F 1 b 3 Q 7 L C Z x d W 9 0 O 1 N l Y 3 R p b 2 4 x L 1 N v Y 2 l v b G 9 n e S 9 D a G F u Z 2 V k I F R 5 c G U u e 0 V 4 Y W 0 g c G 9 p b n R z L D R 9 J n F 1 b 3 Q 7 L C Z x d W 9 0 O 1 N l Y 3 R p b 2 4 x L 1 N v Y 2 l v b G 9 n e S 9 D a G F u Z 2 V k I F R 5 c G U u e 1 N 0 c m V u Z 3 R o c y 9 3 Z W F r b m V z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N p b 2 x v Z 3 k v Q 2 h h b m d l Z C B U e X B l L n t T d H V k Z W 5 0 S U Q s M H 0 m c X V v d D s s J n F 1 b 3 Q 7 U 2 V j d G l v b j E v U 2 9 j a W 9 s b 2 d 5 L 1 R y a W 1 t Z W Q g V G V 4 d C 5 7 U 3 R 1 Z G V u d C B u Y W 1 l L D F 9 J n F 1 b 3 Q 7 L C Z x d W 9 0 O 1 N l Y 3 R p b 2 4 x L 1 N v Y 2 l v b G 9 n e S 9 U c m l t b W V k I F R l e H Q u e 0 V 4 Y W 0 g b m F t Z S w y f S Z x d W 9 0 O y w m c X V v d D t T Z W N 0 a W 9 u M S 9 T b 2 N p b 2 x v Z 3 k v Q 2 h h b m d l Z C B U e X B l L n t F e G F t I G R h d G U s M 3 0 m c X V v d D s s J n F 1 b 3 Q 7 U 2 V j d G l v b j E v U 2 9 j a W 9 s b 2 d 5 L 0 N o Y W 5 n Z W Q g V H l w Z S 5 7 R X h h b S B w b 2 l u d H M s N H 0 m c X V v d D s s J n F 1 b 3 Q 7 U 2 V j d G l v b j E v U 2 9 j a W 9 s b 2 d 5 L 0 N o Y W 5 n Z W Q g V H l w Z S 5 7 U 3 R y Z W 5 n d G h z L 3 d l Y W t u Z X N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p b 2 x v Z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9 s b 2 d 5 L 1 N v Y 2 l v b G 9 n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v b G 9 n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b 2 x v Z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m F s J T I w R G V 0 Y W l s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2 x v Z 3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s b 2 d 5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1 p c 3 R y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h l b W F 0 a W N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9 z b 3 B o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e X N p Y 3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b 2 x v Z 3 k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R n 3 T D o y k i O c p / K B S W u S g A A A A A C A A A A A A A Q Z g A A A A E A A C A A A A D I o P 1 h I n t t G r L 2 M J z R J f N I x m v X + i X f V B z f r F w W c L H J 2 g A A A A A O g A A A A A I A A C A A A A A 8 W j P B n E T p e Y w e Z L 3 T W 6 n B p 0 p U I R 4 1 I E f y / M 0 f j p e h F F A A A A B N p 2 Z L i l e i L 6 d j j y y s K S P G p I z 6 n n 9 Q A G s p d j 3 / + c 3 9 b X d p G A p V s J T o y 8 r a X B x / P 7 x x P 3 J + U F N K 5 C W s f n H 4 i l C L u 0 b K v e y v j / E A j 6 T O + Z V e g 0 A A A A A Y B d h 3 c + B s H 7 Y W y M I 6 F 1 L e L z b h P y G L B J p + 5 R i v 9 x o e O E r Y V k + 1 1 6 5 V I 9 v M i x U e Z Y Q Z 9 9 B M 4 d h O p d q u H 8 y w 9 N k J < / D a t a M a s h u p > 
</file>

<file path=customXml/itemProps1.xml><?xml version="1.0" encoding="utf-8"?>
<ds:datastoreItem xmlns:ds="http://schemas.openxmlformats.org/officeDocument/2006/customXml" ds:itemID="{EFE3DEBD-5ED5-4E0A-8758-916C39B8D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Additional Details</vt:lpstr>
      <vt:lpstr>Biology</vt:lpstr>
      <vt:lpstr>Chemistry</vt:lpstr>
      <vt:lpstr>Mathematics</vt:lpstr>
      <vt:lpstr>Philosophy</vt:lpstr>
      <vt:lpstr>Physics</vt:lpstr>
      <vt:lpstr>Sociology</vt:lpstr>
      <vt:lpstr>Tabel Data</vt:lpstr>
      <vt:lpstr>DashBoard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2025-02-11T14:21:27Z</dcterms:created>
  <dcterms:modified xsi:type="dcterms:W3CDTF">2025-02-23T16:40:31Z</dcterms:modified>
</cp:coreProperties>
</file>