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SALT WORK - CODES\N = 3\Na2SO4\"/>
    </mc:Choice>
  </mc:AlternateContent>
  <xr:revisionPtr revIDLastSave="0" documentId="13_ncr:1_{83DB48A2-696F-40E7-BFB7-F198CE1D0715}" xr6:coauthVersionLast="47" xr6:coauthVersionMax="47" xr10:uidLastSave="{00000000-0000-0000-0000-000000000000}"/>
  <bookViews>
    <workbookView xWindow="-108" yWindow="-108" windowWidth="23256" windowHeight="12456" tabRatio="777" firstSheet="2" activeTab="3" xr2:uid="{00000000-000D-0000-FFFF-FFFF00000000}"/>
  </bookViews>
  <sheets>
    <sheet name="Finding unknown parameters" sheetId="1" r:id="rId1"/>
    <sheet name="Finding unknown parameters (2)" sheetId="5" r:id="rId2"/>
    <sheet name="Finding unknown parameters (3)" sheetId="6" r:id="rId3"/>
    <sheet name="Literature graph" sheetId="2" r:id="rId4"/>
    <sheet name="Our graphs" sheetId="3" r:id="rId5"/>
    <sheet name="Comparision graphs" sheetId="4" r:id="rId6"/>
  </sheets>
  <definedNames>
    <definedName name="solver_adj" localSheetId="0" hidden="1">'Finding unknown parameters'!$AG$9:$AG$20</definedName>
    <definedName name="solver_adj" localSheetId="1" hidden="1">'Finding unknown parameters (2)'!$AG$9:$AG$20</definedName>
    <definedName name="solver_adj" localSheetId="2" hidden="1">'Finding unknown parameters (3)'!$AG$9:$AG$20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2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1</definedName>
    <definedName name="solver_msl" localSheetId="1" hidden="1">1</definedName>
    <definedName name="solver_msl" localSheetId="2" hidden="1">1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'Finding unknown parameters'!$AQ$7</definedName>
    <definedName name="solver_opt" localSheetId="1" hidden="1">'Finding unknown parameters (2)'!$AQ$7</definedName>
    <definedName name="solver_opt" localSheetId="2" hidden="1">'Finding unknown parameters (3)'!$AQ$7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2</definedName>
    <definedName name="solver_rbv" localSheetId="2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0.1</definedName>
    <definedName name="solver_tol" localSheetId="1" hidden="1">0.1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5</definedName>
    <definedName name="solver_val" localSheetId="1" hidden="1">5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B6" i="2" s="1"/>
  <c r="B20" i="2" l="1"/>
  <c r="B12" i="2"/>
  <c r="B113" i="2"/>
  <c r="B72" i="2"/>
  <c r="B22" i="2"/>
  <c r="B112" i="2"/>
  <c r="B79" i="2"/>
  <c r="B30" i="2"/>
  <c r="B135" i="2"/>
  <c r="B103" i="2"/>
  <c r="B78" i="2"/>
  <c r="B29" i="2"/>
  <c r="B134" i="2"/>
  <c r="B126" i="2"/>
  <c r="B118" i="2"/>
  <c r="B110" i="2"/>
  <c r="B102" i="2"/>
  <c r="B93" i="2"/>
  <c r="B85" i="2"/>
  <c r="B77" i="2"/>
  <c r="B69" i="2"/>
  <c r="B60" i="2"/>
  <c r="B52" i="2"/>
  <c r="B44" i="2"/>
  <c r="B36" i="2"/>
  <c r="B28" i="2"/>
  <c r="B19" i="2"/>
  <c r="B11" i="2"/>
  <c r="B133" i="2"/>
  <c r="B125" i="2"/>
  <c r="B117" i="2"/>
  <c r="B109" i="2"/>
  <c r="B101" i="2"/>
  <c r="B92" i="2"/>
  <c r="B84" i="2"/>
  <c r="B76" i="2"/>
  <c r="B68" i="2"/>
  <c r="B59" i="2"/>
  <c r="B51" i="2"/>
  <c r="B43" i="2"/>
  <c r="B35" i="2"/>
  <c r="B26" i="2"/>
  <c r="B18" i="2"/>
  <c r="B10" i="2"/>
  <c r="B137" i="2"/>
  <c r="B88" i="2"/>
  <c r="B39" i="2"/>
  <c r="B120" i="2"/>
  <c r="B38" i="2"/>
  <c r="B111" i="2"/>
  <c r="B53" i="2"/>
  <c r="B140" i="2"/>
  <c r="B132" i="2"/>
  <c r="B124" i="2"/>
  <c r="B116" i="2"/>
  <c r="B108" i="2"/>
  <c r="B100" i="2"/>
  <c r="B91" i="2"/>
  <c r="B83" i="2"/>
  <c r="B75" i="2"/>
  <c r="B67" i="2"/>
  <c r="B58" i="2"/>
  <c r="B50" i="2"/>
  <c r="B42" i="2"/>
  <c r="B34" i="2"/>
  <c r="B25" i="2"/>
  <c r="B17" i="2"/>
  <c r="B9" i="2"/>
  <c r="B121" i="2"/>
  <c r="B97" i="2"/>
  <c r="B63" i="2"/>
  <c r="B47" i="2"/>
  <c r="B14" i="2"/>
  <c r="B128" i="2"/>
  <c r="B96" i="2"/>
  <c r="B71" i="2"/>
  <c r="B54" i="2"/>
  <c r="B13" i="2"/>
  <c r="B119" i="2"/>
  <c r="B94" i="2"/>
  <c r="B70" i="2"/>
  <c r="B37" i="2"/>
  <c r="B139" i="2"/>
  <c r="B131" i="2"/>
  <c r="B123" i="2"/>
  <c r="B115" i="2"/>
  <c r="B107" i="2"/>
  <c r="B99" i="2"/>
  <c r="B90" i="2"/>
  <c r="B82" i="2"/>
  <c r="B74" i="2"/>
  <c r="B66" i="2"/>
  <c r="B57" i="2"/>
  <c r="B49" i="2"/>
  <c r="B41" i="2"/>
  <c r="B33" i="2"/>
  <c r="B24" i="2"/>
  <c r="B16" i="2"/>
  <c r="B8" i="2"/>
  <c r="B129" i="2"/>
  <c r="B105" i="2"/>
  <c r="B80" i="2"/>
  <c r="B55" i="2"/>
  <c r="B31" i="2"/>
  <c r="B136" i="2"/>
  <c r="B104" i="2"/>
  <c r="B87" i="2"/>
  <c r="B62" i="2"/>
  <c r="B46" i="2"/>
  <c r="B21" i="2"/>
  <c r="B127" i="2"/>
  <c r="B86" i="2"/>
  <c r="B61" i="2"/>
  <c r="B45" i="2"/>
  <c r="B138" i="2"/>
  <c r="B130" i="2"/>
  <c r="B122" i="2"/>
  <c r="B114" i="2"/>
  <c r="B106" i="2"/>
  <c r="B98" i="2"/>
  <c r="B89" i="2"/>
  <c r="B81" i="2"/>
  <c r="B73" i="2"/>
  <c r="B64" i="2"/>
  <c r="B56" i="2"/>
  <c r="B48" i="2"/>
  <c r="B40" i="2"/>
  <c r="B32" i="2"/>
  <c r="B23" i="2"/>
  <c r="B15" i="2"/>
  <c r="B7" i="2"/>
  <c r="AU24" i="6"/>
  <c r="AV24" i="6"/>
  <c r="AU33" i="6"/>
  <c r="AV33" i="6"/>
  <c r="AU19" i="6"/>
  <c r="AV19" i="6"/>
  <c r="AU7" i="6"/>
  <c r="AV7" i="6"/>
  <c r="AV8" i="6" l="1"/>
  <c r="AV9" i="6"/>
  <c r="AV10" i="6"/>
  <c r="AV12" i="6"/>
  <c r="AV14" i="6"/>
  <c r="AV15" i="6"/>
  <c r="AV17" i="6"/>
  <c r="AV18" i="6"/>
  <c r="AV20" i="6"/>
  <c r="AV22" i="6"/>
  <c r="AV23" i="6"/>
  <c r="AV25" i="6"/>
  <c r="AV27" i="6"/>
  <c r="AV28" i="6"/>
  <c r="AV29" i="6"/>
  <c r="AV30" i="6"/>
  <c r="AV32" i="6"/>
  <c r="AV34" i="6"/>
  <c r="AS34" i="6"/>
  <c r="AO34" i="6" s="1"/>
  <c r="K34" i="6"/>
  <c r="J34" i="6"/>
  <c r="Q34" i="6" s="1"/>
  <c r="H34" i="6"/>
  <c r="G34" i="6"/>
  <c r="E34" i="6"/>
  <c r="AB34" i="6" s="1"/>
  <c r="AS33" i="6"/>
  <c r="K33" i="6"/>
  <c r="L33" i="6" s="1"/>
  <c r="N33" i="6" s="1"/>
  <c r="J33" i="6"/>
  <c r="Q33" i="6" s="1"/>
  <c r="H33" i="6"/>
  <c r="G33" i="6"/>
  <c r="E33" i="6"/>
  <c r="AB33" i="6" s="1"/>
  <c r="AS32" i="6"/>
  <c r="K32" i="6"/>
  <c r="T32" i="6" s="1"/>
  <c r="J32" i="6"/>
  <c r="Q32" i="6" s="1"/>
  <c r="H32" i="6"/>
  <c r="G32" i="6"/>
  <c r="E32" i="6"/>
  <c r="AB32" i="6" s="1"/>
  <c r="AK32" i="6" s="1"/>
  <c r="AS31" i="6"/>
  <c r="K31" i="6"/>
  <c r="T31" i="6" s="1"/>
  <c r="J31" i="6"/>
  <c r="Q31" i="6" s="1"/>
  <c r="H31" i="6"/>
  <c r="G31" i="6"/>
  <c r="E31" i="6"/>
  <c r="AB31" i="6" s="1"/>
  <c r="AS30" i="6"/>
  <c r="AO30" i="6" s="1"/>
  <c r="K30" i="6"/>
  <c r="L30" i="6" s="1"/>
  <c r="N30" i="6" s="1"/>
  <c r="O30" i="6" s="1"/>
  <c r="P30" i="6" s="1"/>
  <c r="J30" i="6"/>
  <c r="Q30" i="6" s="1"/>
  <c r="H30" i="6"/>
  <c r="G30" i="6"/>
  <c r="AI30" i="6" s="1"/>
  <c r="E30" i="6"/>
  <c r="AB30" i="6" s="1"/>
  <c r="AC30" i="6" s="1"/>
  <c r="AJ30" i="6" s="1"/>
  <c r="AS29" i="6"/>
  <c r="AO29" i="6" s="1"/>
  <c r="K29" i="6"/>
  <c r="T29" i="6" s="1"/>
  <c r="J29" i="6"/>
  <c r="Q29" i="6" s="1"/>
  <c r="H29" i="6"/>
  <c r="G29" i="6"/>
  <c r="E29" i="6"/>
  <c r="AB29" i="6" s="1"/>
  <c r="AK29" i="6" s="1"/>
  <c r="AS28" i="6"/>
  <c r="AO28" i="6" s="1"/>
  <c r="K28" i="6"/>
  <c r="L28" i="6" s="1"/>
  <c r="N28" i="6" s="1"/>
  <c r="O28" i="6" s="1"/>
  <c r="J28" i="6"/>
  <c r="Q28" i="6" s="1"/>
  <c r="H28" i="6"/>
  <c r="G28" i="6"/>
  <c r="E28" i="6"/>
  <c r="AB28" i="6" s="1"/>
  <c r="AC28" i="6" s="1"/>
  <c r="AJ28" i="6" s="1"/>
  <c r="AS27" i="6"/>
  <c r="AO27" i="6" s="1"/>
  <c r="K27" i="6"/>
  <c r="T27" i="6" s="1"/>
  <c r="J27" i="6"/>
  <c r="Q27" i="6" s="1"/>
  <c r="H27" i="6"/>
  <c r="G27" i="6"/>
  <c r="E27" i="6"/>
  <c r="AB27" i="6" s="1"/>
  <c r="AS26" i="6"/>
  <c r="AO26" i="6" s="1"/>
  <c r="K26" i="6"/>
  <c r="L26" i="6" s="1"/>
  <c r="N26" i="6" s="1"/>
  <c r="J26" i="6"/>
  <c r="Q26" i="6" s="1"/>
  <c r="H26" i="6"/>
  <c r="G26" i="6"/>
  <c r="E26" i="6"/>
  <c r="AB26" i="6" s="1"/>
  <c r="AS25" i="6"/>
  <c r="AO25" i="6" s="1"/>
  <c r="K25" i="6"/>
  <c r="L25" i="6" s="1"/>
  <c r="N25" i="6" s="1"/>
  <c r="J25" i="6"/>
  <c r="Q25" i="6" s="1"/>
  <c r="H25" i="6"/>
  <c r="G25" i="6"/>
  <c r="E25" i="6"/>
  <c r="AB25" i="6" s="1"/>
  <c r="AK25" i="6" s="1"/>
  <c r="AS24" i="6"/>
  <c r="K24" i="6"/>
  <c r="L24" i="6" s="1"/>
  <c r="N24" i="6" s="1"/>
  <c r="J24" i="6"/>
  <c r="Q24" i="6" s="1"/>
  <c r="H24" i="6"/>
  <c r="G24" i="6"/>
  <c r="E24" i="6"/>
  <c r="AB24" i="6" s="1"/>
  <c r="AS23" i="6"/>
  <c r="AO23" i="6"/>
  <c r="K23" i="6"/>
  <c r="L23" i="6" s="1"/>
  <c r="N23" i="6" s="1"/>
  <c r="U23" i="6" s="1"/>
  <c r="J23" i="6"/>
  <c r="Q23" i="6" s="1"/>
  <c r="H23" i="6"/>
  <c r="G23" i="6"/>
  <c r="E23" i="6"/>
  <c r="AB23" i="6" s="1"/>
  <c r="AS22" i="6"/>
  <c r="K22" i="6"/>
  <c r="T22" i="6" s="1"/>
  <c r="J22" i="6"/>
  <c r="Q22" i="6" s="1"/>
  <c r="H22" i="6"/>
  <c r="G22" i="6"/>
  <c r="E22" i="6"/>
  <c r="AB22" i="6" s="1"/>
  <c r="AC22" i="6" s="1"/>
  <c r="AJ22" i="6" s="1"/>
  <c r="AS21" i="6"/>
  <c r="K21" i="6"/>
  <c r="T21" i="6" s="1"/>
  <c r="J21" i="6"/>
  <c r="Q21" i="6" s="1"/>
  <c r="H21" i="6"/>
  <c r="G21" i="6"/>
  <c r="E21" i="6"/>
  <c r="AB21" i="6" s="1"/>
  <c r="AS20" i="6"/>
  <c r="K20" i="6"/>
  <c r="L20" i="6" s="1"/>
  <c r="N20" i="6" s="1"/>
  <c r="J20" i="6"/>
  <c r="Q20" i="6" s="1"/>
  <c r="H20" i="6"/>
  <c r="G20" i="6"/>
  <c r="E20" i="6"/>
  <c r="AB20" i="6" s="1"/>
  <c r="AS19" i="6"/>
  <c r="AO19" i="6" s="1"/>
  <c r="K19" i="6"/>
  <c r="J19" i="6"/>
  <c r="Q19" i="6" s="1"/>
  <c r="H19" i="6"/>
  <c r="G19" i="6"/>
  <c r="E19" i="6"/>
  <c r="AB19" i="6" s="1"/>
  <c r="X19" i="6" s="1"/>
  <c r="Y19" i="6" s="1"/>
  <c r="AS18" i="6"/>
  <c r="AO18" i="6" s="1"/>
  <c r="K18" i="6"/>
  <c r="J18" i="6"/>
  <c r="Q18" i="6" s="1"/>
  <c r="H18" i="6"/>
  <c r="G18" i="6"/>
  <c r="E18" i="6"/>
  <c r="AB18" i="6" s="1"/>
  <c r="AC18" i="6" s="1"/>
  <c r="AJ18" i="6" s="1"/>
  <c r="AS17" i="6"/>
  <c r="AO17" i="6" s="1"/>
  <c r="AB17" i="6"/>
  <c r="AK17" i="6" s="1"/>
  <c r="K17" i="6"/>
  <c r="J17" i="6"/>
  <c r="Q17" i="6" s="1"/>
  <c r="H17" i="6"/>
  <c r="G17" i="6"/>
  <c r="E17" i="6"/>
  <c r="AS16" i="6"/>
  <c r="AO16" i="6" s="1"/>
  <c r="Q16" i="6"/>
  <c r="K16" i="6"/>
  <c r="L16" i="6" s="1"/>
  <c r="N16" i="6" s="1"/>
  <c r="J16" i="6"/>
  <c r="H16" i="6"/>
  <c r="G16" i="6"/>
  <c r="E16" i="6"/>
  <c r="AB16" i="6" s="1"/>
  <c r="AS15" i="6"/>
  <c r="K15" i="6"/>
  <c r="T15" i="6" s="1"/>
  <c r="J15" i="6"/>
  <c r="Q15" i="6" s="1"/>
  <c r="H15" i="6"/>
  <c r="G15" i="6"/>
  <c r="E15" i="6"/>
  <c r="AB15" i="6" s="1"/>
  <c r="AC15" i="6" s="1"/>
  <c r="AJ15" i="6" s="1"/>
  <c r="AS14" i="6"/>
  <c r="AO14" i="6" s="1"/>
  <c r="K14" i="6"/>
  <c r="L14" i="6" s="1"/>
  <c r="N14" i="6" s="1"/>
  <c r="J14" i="6"/>
  <c r="Q14" i="6" s="1"/>
  <c r="H14" i="6"/>
  <c r="G14" i="6"/>
  <c r="E14" i="6"/>
  <c r="AB14" i="6" s="1"/>
  <c r="AK14" i="6" s="1"/>
  <c r="AS13" i="6"/>
  <c r="AO13" i="6" s="1"/>
  <c r="K13" i="6"/>
  <c r="L13" i="6" s="1"/>
  <c r="N13" i="6" s="1"/>
  <c r="U13" i="6" s="1"/>
  <c r="J13" i="6"/>
  <c r="Q13" i="6" s="1"/>
  <c r="H13" i="6"/>
  <c r="G13" i="6"/>
  <c r="E13" i="6"/>
  <c r="AB13" i="6" s="1"/>
  <c r="AK13" i="6" s="1"/>
  <c r="AS12" i="6"/>
  <c r="AO12" i="6" s="1"/>
  <c r="K12" i="6"/>
  <c r="L12" i="6" s="1"/>
  <c r="N12" i="6" s="1"/>
  <c r="J12" i="6"/>
  <c r="Q12" i="6" s="1"/>
  <c r="H12" i="6"/>
  <c r="G12" i="6"/>
  <c r="E12" i="6"/>
  <c r="AB12" i="6" s="1"/>
  <c r="X12" i="6" s="1"/>
  <c r="Y12" i="6" s="1"/>
  <c r="AS11" i="6"/>
  <c r="AO11" i="6" s="1"/>
  <c r="K11" i="6"/>
  <c r="T11" i="6" s="1"/>
  <c r="J11" i="6"/>
  <c r="Q11" i="6" s="1"/>
  <c r="H11" i="6"/>
  <c r="G11" i="6"/>
  <c r="E11" i="6"/>
  <c r="AB11" i="6" s="1"/>
  <c r="AC11" i="6" s="1"/>
  <c r="AJ11" i="6" s="1"/>
  <c r="AY10" i="6"/>
  <c r="AY11" i="6" s="1"/>
  <c r="AY12" i="6" s="1"/>
  <c r="AY13" i="6" s="1"/>
  <c r="AY14" i="6" s="1"/>
  <c r="AY15" i="6" s="1"/>
  <c r="AY16" i="6" s="1"/>
  <c r="AY17" i="6" s="1"/>
  <c r="AY18" i="6" s="1"/>
  <c r="AY19" i="6" s="1"/>
  <c r="AY20" i="6" s="1"/>
  <c r="AY21" i="6" s="1"/>
  <c r="AY22" i="6" s="1"/>
  <c r="AY23" i="6" s="1"/>
  <c r="AX10" i="6"/>
  <c r="AX11" i="6" s="1"/>
  <c r="AX12" i="6" s="1"/>
  <c r="AX13" i="6" s="1"/>
  <c r="AX14" i="6" s="1"/>
  <c r="AX15" i="6" s="1"/>
  <c r="AX16" i="6" s="1"/>
  <c r="AX17" i="6" s="1"/>
  <c r="AX18" i="6" s="1"/>
  <c r="AX19" i="6" s="1"/>
  <c r="AX20" i="6" s="1"/>
  <c r="AX21" i="6" s="1"/>
  <c r="AX22" i="6" s="1"/>
  <c r="AX23" i="6" s="1"/>
  <c r="AS10" i="6"/>
  <c r="AO10" i="6" s="1"/>
  <c r="K10" i="6"/>
  <c r="J10" i="6"/>
  <c r="Q10" i="6" s="1"/>
  <c r="H10" i="6"/>
  <c r="G10" i="6"/>
  <c r="E10" i="6"/>
  <c r="AB10" i="6" s="1"/>
  <c r="AS9" i="6"/>
  <c r="AO9" i="6" s="1"/>
  <c r="K9" i="6"/>
  <c r="T9" i="6" s="1"/>
  <c r="J9" i="6"/>
  <c r="Q9" i="6" s="1"/>
  <c r="H9" i="6"/>
  <c r="G9" i="6"/>
  <c r="E9" i="6"/>
  <c r="AB9" i="6" s="1"/>
  <c r="AS8" i="6"/>
  <c r="AO8" i="6" s="1"/>
  <c r="K8" i="6"/>
  <c r="L8" i="6" s="1"/>
  <c r="N8" i="6" s="1"/>
  <c r="J8" i="6"/>
  <c r="Q8" i="6" s="1"/>
  <c r="H8" i="6"/>
  <c r="G8" i="6"/>
  <c r="E8" i="6"/>
  <c r="AB8" i="6" s="1"/>
  <c r="X8" i="6" s="1"/>
  <c r="Y8" i="6" s="1"/>
  <c r="AS7" i="6"/>
  <c r="AO7" i="6" s="1"/>
  <c r="K7" i="6"/>
  <c r="J7" i="6"/>
  <c r="Q7" i="6" s="1"/>
  <c r="H7" i="6"/>
  <c r="G7" i="6"/>
  <c r="E7" i="6"/>
  <c r="AB7" i="6" s="1"/>
  <c r="AU23" i="5"/>
  <c r="AV23" i="5"/>
  <c r="AV59" i="5"/>
  <c r="AS59" i="5"/>
  <c r="AO59" i="5" s="1"/>
  <c r="AS60" i="5"/>
  <c r="AV60" i="5" s="1"/>
  <c r="H34" i="5"/>
  <c r="H35" i="5"/>
  <c r="G35" i="5"/>
  <c r="G34" i="5"/>
  <c r="AO60" i="5"/>
  <c r="AB59" i="5"/>
  <c r="X59" i="5" s="1"/>
  <c r="Y59" i="5" s="1"/>
  <c r="T59" i="5"/>
  <c r="N59" i="5"/>
  <c r="U59" i="5" s="1"/>
  <c r="Q59" i="5"/>
  <c r="L59" i="5"/>
  <c r="K59" i="5"/>
  <c r="K60" i="5"/>
  <c r="T60" i="5" s="1"/>
  <c r="J59" i="5"/>
  <c r="J60" i="5"/>
  <c r="Q60" i="5" s="1"/>
  <c r="G59" i="5"/>
  <c r="H59" i="5"/>
  <c r="G60" i="5"/>
  <c r="H60" i="5"/>
  <c r="E59" i="5"/>
  <c r="E60" i="5"/>
  <c r="AB60" i="5" s="1"/>
  <c r="AS58" i="5"/>
  <c r="AO58" i="5" s="1"/>
  <c r="K58" i="5"/>
  <c r="L58" i="5" s="1"/>
  <c r="N58" i="5" s="1"/>
  <c r="J58" i="5"/>
  <c r="Q58" i="5" s="1"/>
  <c r="H58" i="5"/>
  <c r="G58" i="5"/>
  <c r="E58" i="5"/>
  <c r="AB58" i="5" s="1"/>
  <c r="AS57" i="5"/>
  <c r="K57" i="5"/>
  <c r="T57" i="5" s="1"/>
  <c r="J57" i="5"/>
  <c r="Q57" i="5" s="1"/>
  <c r="H57" i="5"/>
  <c r="G57" i="5"/>
  <c r="E57" i="5"/>
  <c r="AB57" i="5" s="1"/>
  <c r="AK57" i="5" s="1"/>
  <c r="AS56" i="5"/>
  <c r="K56" i="5"/>
  <c r="L56" i="5" s="1"/>
  <c r="N56" i="5" s="1"/>
  <c r="O56" i="5" s="1"/>
  <c r="J56" i="5"/>
  <c r="Q56" i="5" s="1"/>
  <c r="H56" i="5"/>
  <c r="G56" i="5"/>
  <c r="E56" i="5"/>
  <c r="AB56" i="5" s="1"/>
  <c r="AC56" i="5" s="1"/>
  <c r="AJ56" i="5" s="1"/>
  <c r="AS55" i="5"/>
  <c r="AO55" i="5"/>
  <c r="L55" i="5"/>
  <c r="N55" i="5" s="1"/>
  <c r="K55" i="5"/>
  <c r="T55" i="5" s="1"/>
  <c r="J55" i="5"/>
  <c r="Q55" i="5" s="1"/>
  <c r="H55" i="5"/>
  <c r="G55" i="5"/>
  <c r="E55" i="5"/>
  <c r="AB55" i="5" s="1"/>
  <c r="AS54" i="5"/>
  <c r="AO54" i="5" s="1"/>
  <c r="K54" i="5"/>
  <c r="T54" i="5" s="1"/>
  <c r="J54" i="5"/>
  <c r="Q54" i="5" s="1"/>
  <c r="H54" i="5"/>
  <c r="G54" i="5"/>
  <c r="E54" i="5"/>
  <c r="AB54" i="5" s="1"/>
  <c r="AS53" i="5"/>
  <c r="AO53" i="5" s="1"/>
  <c r="K53" i="5"/>
  <c r="T53" i="5" s="1"/>
  <c r="J53" i="5"/>
  <c r="Q53" i="5" s="1"/>
  <c r="H53" i="5"/>
  <c r="G53" i="5"/>
  <c r="E53" i="5"/>
  <c r="AB53" i="5" s="1"/>
  <c r="X53" i="5" s="1"/>
  <c r="Y53" i="5" s="1"/>
  <c r="AS52" i="5"/>
  <c r="AO52" i="5" s="1"/>
  <c r="K52" i="5"/>
  <c r="T52" i="5" s="1"/>
  <c r="J52" i="5"/>
  <c r="Q52" i="5" s="1"/>
  <c r="H52" i="5"/>
  <c r="G52" i="5"/>
  <c r="E52" i="5"/>
  <c r="AB52" i="5" s="1"/>
  <c r="AC52" i="5" s="1"/>
  <c r="AJ52" i="5" s="1"/>
  <c r="AS51" i="5"/>
  <c r="AO51" i="5" s="1"/>
  <c r="AB51" i="5"/>
  <c r="AC51" i="5" s="1"/>
  <c r="K51" i="5"/>
  <c r="T51" i="5" s="1"/>
  <c r="J51" i="5"/>
  <c r="Q51" i="5" s="1"/>
  <c r="H51" i="5"/>
  <c r="G51" i="5"/>
  <c r="E51" i="5"/>
  <c r="AS50" i="5"/>
  <c r="AO50" i="5" s="1"/>
  <c r="K50" i="5"/>
  <c r="T50" i="5" s="1"/>
  <c r="J50" i="5"/>
  <c r="Q50" i="5" s="1"/>
  <c r="H50" i="5"/>
  <c r="G50" i="5"/>
  <c r="E50" i="5"/>
  <c r="AB50" i="5" s="1"/>
  <c r="AS49" i="5"/>
  <c r="AV49" i="5" s="1"/>
  <c r="K49" i="5"/>
  <c r="T49" i="5" s="1"/>
  <c r="J49" i="5"/>
  <c r="Q49" i="5" s="1"/>
  <c r="H49" i="5"/>
  <c r="G49" i="5"/>
  <c r="E49" i="5"/>
  <c r="AB49" i="5" s="1"/>
  <c r="AC49" i="5" s="1"/>
  <c r="AJ49" i="5" s="1"/>
  <c r="AS48" i="5"/>
  <c r="K48" i="5"/>
  <c r="L48" i="5" s="1"/>
  <c r="N48" i="5" s="1"/>
  <c r="O48" i="5" s="1"/>
  <c r="J48" i="5"/>
  <c r="Q48" i="5" s="1"/>
  <c r="H48" i="5"/>
  <c r="G48" i="5"/>
  <c r="E48" i="5"/>
  <c r="AB48" i="5" s="1"/>
  <c r="AC48" i="5" s="1"/>
  <c r="AJ48" i="5" s="1"/>
  <c r="AS47" i="5"/>
  <c r="AV47" i="5" s="1"/>
  <c r="K47" i="5"/>
  <c r="T47" i="5" s="1"/>
  <c r="J47" i="5"/>
  <c r="Q47" i="5" s="1"/>
  <c r="H47" i="5"/>
  <c r="G47" i="5"/>
  <c r="E47" i="5"/>
  <c r="AB47" i="5" s="1"/>
  <c r="AS46" i="5"/>
  <c r="K46" i="5"/>
  <c r="T46" i="5" s="1"/>
  <c r="J46" i="5"/>
  <c r="Q46" i="5" s="1"/>
  <c r="H46" i="5"/>
  <c r="G46" i="5"/>
  <c r="E46" i="5"/>
  <c r="AB46" i="5" s="1"/>
  <c r="AS45" i="5"/>
  <c r="AO45" i="5" s="1"/>
  <c r="K45" i="5"/>
  <c r="T45" i="5" s="1"/>
  <c r="J45" i="5"/>
  <c r="Q45" i="5" s="1"/>
  <c r="H45" i="5"/>
  <c r="G45" i="5"/>
  <c r="E45" i="5"/>
  <c r="AB45" i="5" s="1"/>
  <c r="AS44" i="5"/>
  <c r="AO44" i="5" s="1"/>
  <c r="X44" i="5"/>
  <c r="Y44" i="5" s="1"/>
  <c r="L44" i="5"/>
  <c r="N44" i="5" s="1"/>
  <c r="K44" i="5"/>
  <c r="T44" i="5" s="1"/>
  <c r="J44" i="5"/>
  <c r="Q44" i="5" s="1"/>
  <c r="H44" i="5"/>
  <c r="G44" i="5"/>
  <c r="E44" i="5"/>
  <c r="AB44" i="5" s="1"/>
  <c r="AC44" i="5" s="1"/>
  <c r="AJ44" i="5" s="1"/>
  <c r="AS43" i="5"/>
  <c r="K43" i="5"/>
  <c r="T43" i="5" s="1"/>
  <c r="J43" i="5"/>
  <c r="Q43" i="5" s="1"/>
  <c r="H43" i="5"/>
  <c r="G43" i="5"/>
  <c r="E43" i="5"/>
  <c r="AB43" i="5" s="1"/>
  <c r="AS42" i="5"/>
  <c r="K42" i="5"/>
  <c r="J42" i="5"/>
  <c r="Q42" i="5" s="1"/>
  <c r="H42" i="5"/>
  <c r="G42" i="5"/>
  <c r="E42" i="5"/>
  <c r="AB42" i="5" s="1"/>
  <c r="AS41" i="5"/>
  <c r="AV41" i="5" s="1"/>
  <c r="K41" i="5"/>
  <c r="T41" i="5" s="1"/>
  <c r="J41" i="5"/>
  <c r="Q41" i="5" s="1"/>
  <c r="H41" i="5"/>
  <c r="G41" i="5"/>
  <c r="E41" i="5"/>
  <c r="AB41" i="5" s="1"/>
  <c r="AC41" i="5" s="1"/>
  <c r="AJ41" i="5" s="1"/>
  <c r="AS40" i="5"/>
  <c r="AV40" i="5" s="1"/>
  <c r="K40" i="5"/>
  <c r="L40" i="5" s="1"/>
  <c r="N40" i="5" s="1"/>
  <c r="O40" i="5" s="1"/>
  <c r="J40" i="5"/>
  <c r="Q40" i="5" s="1"/>
  <c r="H40" i="5"/>
  <c r="G40" i="5"/>
  <c r="E40" i="5"/>
  <c r="AB40" i="5" s="1"/>
  <c r="AC40" i="5" s="1"/>
  <c r="AJ40" i="5" s="1"/>
  <c r="AS39" i="5"/>
  <c r="AV39" i="5" s="1"/>
  <c r="Q39" i="5"/>
  <c r="K39" i="5"/>
  <c r="T39" i="5" s="1"/>
  <c r="J39" i="5"/>
  <c r="H39" i="5"/>
  <c r="G39" i="5"/>
  <c r="E39" i="5"/>
  <c r="AB39" i="5" s="1"/>
  <c r="AS38" i="5"/>
  <c r="AV38" i="5" s="1"/>
  <c r="K38" i="5"/>
  <c r="T38" i="5" s="1"/>
  <c r="J38" i="5"/>
  <c r="Q38" i="5" s="1"/>
  <c r="H38" i="5"/>
  <c r="G38" i="5"/>
  <c r="E38" i="5"/>
  <c r="AB38" i="5" s="1"/>
  <c r="AS37" i="5"/>
  <c r="AO37" i="5" s="1"/>
  <c r="K37" i="5"/>
  <c r="T37" i="5" s="1"/>
  <c r="J37" i="5"/>
  <c r="Q37" i="5" s="1"/>
  <c r="H37" i="5"/>
  <c r="G37" i="5"/>
  <c r="E37" i="5"/>
  <c r="AB37" i="5" s="1"/>
  <c r="AS36" i="5"/>
  <c r="AO36" i="5" s="1"/>
  <c r="K36" i="5"/>
  <c r="T36" i="5" s="1"/>
  <c r="J36" i="5"/>
  <c r="Q36" i="5" s="1"/>
  <c r="H36" i="5"/>
  <c r="G36" i="5"/>
  <c r="E36" i="5"/>
  <c r="AB36" i="5" s="1"/>
  <c r="AC36" i="5" s="1"/>
  <c r="AJ36" i="5" s="1"/>
  <c r="AS35" i="5"/>
  <c r="AO35" i="5" s="1"/>
  <c r="K35" i="5"/>
  <c r="J35" i="5"/>
  <c r="Q35" i="5" s="1"/>
  <c r="E35" i="5"/>
  <c r="AB35" i="5" s="1"/>
  <c r="AS34" i="5"/>
  <c r="AO34" i="5" s="1"/>
  <c r="K34" i="5"/>
  <c r="L34" i="5" s="1"/>
  <c r="N34" i="5" s="1"/>
  <c r="J34" i="5"/>
  <c r="Q34" i="5" s="1"/>
  <c r="E34" i="5"/>
  <c r="AB34" i="5" s="1"/>
  <c r="AK34" i="5" s="1"/>
  <c r="AS33" i="5"/>
  <c r="K33" i="5"/>
  <c r="T33" i="5" s="1"/>
  <c r="J33" i="5"/>
  <c r="Q33" i="5" s="1"/>
  <c r="H33" i="5"/>
  <c r="G33" i="5"/>
  <c r="E33" i="5"/>
  <c r="AB33" i="5" s="1"/>
  <c r="AC33" i="5" s="1"/>
  <c r="AJ33" i="5" s="1"/>
  <c r="AS32" i="5"/>
  <c r="AV32" i="5" s="1"/>
  <c r="K32" i="5"/>
  <c r="T32" i="5" s="1"/>
  <c r="J32" i="5"/>
  <c r="Q32" i="5" s="1"/>
  <c r="H32" i="5"/>
  <c r="G32" i="5"/>
  <c r="E32" i="5"/>
  <c r="AB32" i="5" s="1"/>
  <c r="AS31" i="5"/>
  <c r="AV31" i="5" s="1"/>
  <c r="K31" i="5"/>
  <c r="J31" i="5"/>
  <c r="Q31" i="5" s="1"/>
  <c r="H31" i="5"/>
  <c r="G31" i="5"/>
  <c r="E31" i="5"/>
  <c r="AB31" i="5" s="1"/>
  <c r="AS30" i="5"/>
  <c r="AO30" i="5" s="1"/>
  <c r="K30" i="5"/>
  <c r="L30" i="5" s="1"/>
  <c r="N30" i="5" s="1"/>
  <c r="U30" i="5" s="1"/>
  <c r="J30" i="5"/>
  <c r="Q30" i="5" s="1"/>
  <c r="H30" i="5"/>
  <c r="G30" i="5"/>
  <c r="E30" i="5"/>
  <c r="AB30" i="5" s="1"/>
  <c r="AV29" i="5"/>
  <c r="AS29" i="5"/>
  <c r="AO29" i="5" s="1"/>
  <c r="K29" i="5"/>
  <c r="L29" i="5" s="1"/>
  <c r="N29" i="5" s="1"/>
  <c r="U29" i="5" s="1"/>
  <c r="J29" i="5"/>
  <c r="Q29" i="5" s="1"/>
  <c r="H29" i="5"/>
  <c r="G29" i="5"/>
  <c r="E29" i="5"/>
  <c r="AB29" i="5" s="1"/>
  <c r="AK29" i="5" s="1"/>
  <c r="AS28" i="5"/>
  <c r="AO28" i="5" s="1"/>
  <c r="K28" i="5"/>
  <c r="L28" i="5" s="1"/>
  <c r="N28" i="5" s="1"/>
  <c r="J28" i="5"/>
  <c r="Q28" i="5" s="1"/>
  <c r="H28" i="5"/>
  <c r="G28" i="5"/>
  <c r="E28" i="5"/>
  <c r="AB28" i="5" s="1"/>
  <c r="AS27" i="5"/>
  <c r="K27" i="5"/>
  <c r="T27" i="5" s="1"/>
  <c r="J27" i="5"/>
  <c r="Q27" i="5" s="1"/>
  <c r="H27" i="5"/>
  <c r="G27" i="5"/>
  <c r="E27" i="5"/>
  <c r="AB27" i="5" s="1"/>
  <c r="AS26" i="5"/>
  <c r="K26" i="5"/>
  <c r="L26" i="5" s="1"/>
  <c r="N26" i="5" s="1"/>
  <c r="U26" i="5" s="1"/>
  <c r="J26" i="5"/>
  <c r="Q26" i="5" s="1"/>
  <c r="H26" i="5"/>
  <c r="G26" i="5"/>
  <c r="E26" i="5"/>
  <c r="AB26" i="5" s="1"/>
  <c r="AS25" i="5"/>
  <c r="AO25" i="5" s="1"/>
  <c r="K25" i="5"/>
  <c r="T25" i="5" s="1"/>
  <c r="J25" i="5"/>
  <c r="Q25" i="5" s="1"/>
  <c r="H25" i="5"/>
  <c r="G25" i="5"/>
  <c r="E25" i="5"/>
  <c r="AB25" i="5" s="1"/>
  <c r="AC25" i="5" s="1"/>
  <c r="AJ25" i="5" s="1"/>
  <c r="AS24" i="5"/>
  <c r="AV24" i="5" s="1"/>
  <c r="AB24" i="5"/>
  <c r="AC24" i="5" s="1"/>
  <c r="AJ24" i="5" s="1"/>
  <c r="K24" i="5"/>
  <c r="J24" i="5"/>
  <c r="Q24" i="5" s="1"/>
  <c r="H24" i="5"/>
  <c r="G24" i="5"/>
  <c r="E24" i="5"/>
  <c r="AS23" i="5"/>
  <c r="AO23" i="5" s="1"/>
  <c r="K23" i="5"/>
  <c r="L23" i="5" s="1"/>
  <c r="N23" i="5" s="1"/>
  <c r="J23" i="5"/>
  <c r="Q23" i="5" s="1"/>
  <c r="H23" i="5"/>
  <c r="G23" i="5"/>
  <c r="E23" i="5"/>
  <c r="AB23" i="5" s="1"/>
  <c r="AS22" i="5"/>
  <c r="AO22" i="5" s="1"/>
  <c r="K22" i="5"/>
  <c r="L22" i="5" s="1"/>
  <c r="N22" i="5" s="1"/>
  <c r="J22" i="5"/>
  <c r="Q22" i="5" s="1"/>
  <c r="H22" i="5"/>
  <c r="G22" i="5"/>
  <c r="E22" i="5"/>
  <c r="AB22" i="5" s="1"/>
  <c r="AK22" i="5" s="1"/>
  <c r="AS21" i="5"/>
  <c r="AV21" i="5" s="1"/>
  <c r="K21" i="5"/>
  <c r="T21" i="5" s="1"/>
  <c r="J21" i="5"/>
  <c r="Q21" i="5" s="1"/>
  <c r="H21" i="5"/>
  <c r="G21" i="5"/>
  <c r="E21" i="5"/>
  <c r="AB21" i="5" s="1"/>
  <c r="AS20" i="5"/>
  <c r="AO20" i="5" s="1"/>
  <c r="L20" i="5"/>
  <c r="N20" i="5" s="1"/>
  <c r="K20" i="5"/>
  <c r="T20" i="5" s="1"/>
  <c r="J20" i="5"/>
  <c r="Q20" i="5" s="1"/>
  <c r="H20" i="5"/>
  <c r="G20" i="5"/>
  <c r="E20" i="5"/>
  <c r="AB20" i="5" s="1"/>
  <c r="AS19" i="5"/>
  <c r="AO19" i="5" s="1"/>
  <c r="T19" i="5"/>
  <c r="K19" i="5"/>
  <c r="L19" i="5" s="1"/>
  <c r="N19" i="5" s="1"/>
  <c r="O19" i="5" s="1"/>
  <c r="P19" i="5" s="1"/>
  <c r="J19" i="5"/>
  <c r="Q19" i="5" s="1"/>
  <c r="H19" i="5"/>
  <c r="G19" i="5"/>
  <c r="E19" i="5"/>
  <c r="AB19" i="5" s="1"/>
  <c r="AS18" i="5"/>
  <c r="K18" i="5"/>
  <c r="T18" i="5" s="1"/>
  <c r="J18" i="5"/>
  <c r="Q18" i="5" s="1"/>
  <c r="H18" i="5"/>
  <c r="G18" i="5"/>
  <c r="E18" i="5"/>
  <c r="AB18" i="5" s="1"/>
  <c r="X18" i="5" s="1"/>
  <c r="Y18" i="5" s="1"/>
  <c r="AS17" i="5"/>
  <c r="K17" i="5"/>
  <c r="J17" i="5"/>
  <c r="Q17" i="5" s="1"/>
  <c r="H17" i="5"/>
  <c r="G17" i="5"/>
  <c r="E17" i="5"/>
  <c r="AB17" i="5" s="1"/>
  <c r="AS16" i="5"/>
  <c r="AO16" i="5" s="1"/>
  <c r="AB16" i="5"/>
  <c r="AC16" i="5" s="1"/>
  <c r="Q16" i="5"/>
  <c r="K16" i="5"/>
  <c r="T16" i="5" s="1"/>
  <c r="J16" i="5"/>
  <c r="H16" i="5"/>
  <c r="G16" i="5"/>
  <c r="E16" i="5"/>
  <c r="AS15" i="5"/>
  <c r="AO15" i="5" s="1"/>
  <c r="Q15" i="5"/>
  <c r="K15" i="5"/>
  <c r="T15" i="5" s="1"/>
  <c r="J15" i="5"/>
  <c r="H15" i="5"/>
  <c r="G15" i="5"/>
  <c r="E15" i="5"/>
  <c r="AB15" i="5" s="1"/>
  <c r="AX14" i="5"/>
  <c r="AX15" i="5" s="1"/>
  <c r="AX16" i="5" s="1"/>
  <c r="AX17" i="5" s="1"/>
  <c r="AX18" i="5" s="1"/>
  <c r="AX19" i="5" s="1"/>
  <c r="AX20" i="5" s="1"/>
  <c r="AX21" i="5" s="1"/>
  <c r="AX22" i="5" s="1"/>
  <c r="AX23" i="5" s="1"/>
  <c r="AV14" i="5"/>
  <c r="AS14" i="5"/>
  <c r="AO14" i="5" s="1"/>
  <c r="AB14" i="5"/>
  <c r="AK14" i="5" s="1"/>
  <c r="K14" i="5"/>
  <c r="T14" i="5" s="1"/>
  <c r="J14" i="5"/>
  <c r="Q14" i="5" s="1"/>
  <c r="H14" i="5"/>
  <c r="G14" i="5"/>
  <c r="E14" i="5"/>
  <c r="AY13" i="5"/>
  <c r="AY14" i="5" s="1"/>
  <c r="AY15" i="5" s="1"/>
  <c r="AY16" i="5" s="1"/>
  <c r="AY17" i="5" s="1"/>
  <c r="AY18" i="5" s="1"/>
  <c r="AY19" i="5" s="1"/>
  <c r="AY20" i="5" s="1"/>
  <c r="AY21" i="5" s="1"/>
  <c r="AY22" i="5" s="1"/>
  <c r="AY23" i="5" s="1"/>
  <c r="AS13" i="5"/>
  <c r="AV13" i="5" s="1"/>
  <c r="K13" i="5"/>
  <c r="L13" i="5" s="1"/>
  <c r="N13" i="5" s="1"/>
  <c r="J13" i="5"/>
  <c r="Q13" i="5" s="1"/>
  <c r="H13" i="5"/>
  <c r="G13" i="5"/>
  <c r="E13" i="5"/>
  <c r="AB13" i="5" s="1"/>
  <c r="AY12" i="5"/>
  <c r="AS12" i="5"/>
  <c r="T12" i="5"/>
  <c r="Q12" i="5"/>
  <c r="K12" i="5"/>
  <c r="L12" i="5" s="1"/>
  <c r="N12" i="5" s="1"/>
  <c r="J12" i="5"/>
  <c r="H12" i="5"/>
  <c r="G12" i="5"/>
  <c r="E12" i="5"/>
  <c r="AB12" i="5" s="1"/>
  <c r="AY11" i="5"/>
  <c r="AS11" i="5"/>
  <c r="AO11" i="5" s="1"/>
  <c r="K11" i="5"/>
  <c r="J11" i="5"/>
  <c r="Q11" i="5" s="1"/>
  <c r="H11" i="5"/>
  <c r="G11" i="5"/>
  <c r="E11" i="5"/>
  <c r="AB11" i="5" s="1"/>
  <c r="AY10" i="5"/>
  <c r="AX10" i="5"/>
  <c r="AX11" i="5" s="1"/>
  <c r="AX12" i="5" s="1"/>
  <c r="AX13" i="5" s="1"/>
  <c r="AS10" i="5"/>
  <c r="AO10" i="5"/>
  <c r="K10" i="5"/>
  <c r="T10" i="5" s="1"/>
  <c r="J10" i="5"/>
  <c r="Q10" i="5" s="1"/>
  <c r="H10" i="5"/>
  <c r="G10" i="5"/>
  <c r="E10" i="5"/>
  <c r="AB10" i="5" s="1"/>
  <c r="AC10" i="5" s="1"/>
  <c r="AJ10" i="5" s="1"/>
  <c r="AS9" i="5"/>
  <c r="K9" i="5"/>
  <c r="J9" i="5"/>
  <c r="Q9" i="5" s="1"/>
  <c r="H9" i="5"/>
  <c r="G9" i="5"/>
  <c r="E9" i="5"/>
  <c r="AB9" i="5" s="1"/>
  <c r="AS8" i="5"/>
  <c r="Q8" i="5"/>
  <c r="K8" i="5"/>
  <c r="T8" i="5" s="1"/>
  <c r="J8" i="5"/>
  <c r="H8" i="5"/>
  <c r="G8" i="5"/>
  <c r="E8" i="5"/>
  <c r="AB8" i="5" s="1"/>
  <c r="AS7" i="5"/>
  <c r="L7" i="5"/>
  <c r="N7" i="5" s="1"/>
  <c r="K7" i="5"/>
  <c r="T7" i="5" s="1"/>
  <c r="J7" i="5"/>
  <c r="Q7" i="5" s="1"/>
  <c r="H7" i="5"/>
  <c r="G7" i="5"/>
  <c r="E7" i="5"/>
  <c r="AB7" i="5" s="1"/>
  <c r="E20" i="1"/>
  <c r="AB20" i="1" s="1"/>
  <c r="G20" i="1"/>
  <c r="H20" i="1"/>
  <c r="J20" i="1"/>
  <c r="Q20" i="1" s="1"/>
  <c r="K20" i="1"/>
  <c r="L20" i="1" s="1"/>
  <c r="N20" i="1" s="1"/>
  <c r="AS20" i="1"/>
  <c r="AO20" i="1" s="1"/>
  <c r="E21" i="1"/>
  <c r="AB21" i="1" s="1"/>
  <c r="X21" i="1" s="1"/>
  <c r="Y21" i="1" s="1"/>
  <c r="G21" i="1"/>
  <c r="H21" i="1"/>
  <c r="J21" i="1"/>
  <c r="Q21" i="1" s="1"/>
  <c r="K21" i="1"/>
  <c r="T21" i="1" s="1"/>
  <c r="L21" i="1"/>
  <c r="N21" i="1" s="1"/>
  <c r="O21" i="1" s="1"/>
  <c r="P21" i="1" s="1"/>
  <c r="AS21" i="1"/>
  <c r="AV21" i="1" s="1"/>
  <c r="E22" i="1"/>
  <c r="AB22" i="1" s="1"/>
  <c r="G22" i="1"/>
  <c r="H22" i="1"/>
  <c r="J22" i="1"/>
  <c r="Q22" i="1" s="1"/>
  <c r="K22" i="1"/>
  <c r="L22" i="1" s="1"/>
  <c r="N22" i="1" s="1"/>
  <c r="AS22" i="1"/>
  <c r="AV22" i="1" s="1"/>
  <c r="E23" i="1"/>
  <c r="G23" i="1"/>
  <c r="H23" i="1"/>
  <c r="J23" i="1"/>
  <c r="Q23" i="1" s="1"/>
  <c r="K23" i="1"/>
  <c r="L23" i="1" s="1"/>
  <c r="N23" i="1" s="1"/>
  <c r="AB23" i="1"/>
  <c r="X23" i="1" s="1"/>
  <c r="Y23" i="1" s="1"/>
  <c r="AS23" i="1"/>
  <c r="AV23" i="1" s="1"/>
  <c r="E24" i="1"/>
  <c r="AB24" i="1" s="1"/>
  <c r="G24" i="1"/>
  <c r="H24" i="1"/>
  <c r="J24" i="1"/>
  <c r="Q24" i="1" s="1"/>
  <c r="K24" i="1"/>
  <c r="L24" i="1" s="1"/>
  <c r="N24" i="1" s="1"/>
  <c r="AS24" i="1"/>
  <c r="AV24" i="1" s="1"/>
  <c r="E7" i="1"/>
  <c r="AB7" i="1" s="1"/>
  <c r="AC7" i="1" s="1"/>
  <c r="AJ7" i="1" s="1"/>
  <c r="G7" i="1"/>
  <c r="H7" i="1"/>
  <c r="J7" i="1"/>
  <c r="Q7" i="1" s="1"/>
  <c r="K7" i="1"/>
  <c r="L7" i="1" s="1"/>
  <c r="N7" i="1" s="1"/>
  <c r="AS7" i="1"/>
  <c r="AV7" i="1" s="1"/>
  <c r="E8" i="1"/>
  <c r="AB8" i="1" s="1"/>
  <c r="AC8" i="1" s="1"/>
  <c r="AJ8" i="1" s="1"/>
  <c r="G8" i="1"/>
  <c r="H8" i="1"/>
  <c r="J8" i="1"/>
  <c r="Q8" i="1" s="1"/>
  <c r="K8" i="1"/>
  <c r="L8" i="1"/>
  <c r="N8" i="1" s="1"/>
  <c r="T8" i="1"/>
  <c r="AS8" i="1"/>
  <c r="AV8" i="1" s="1"/>
  <c r="E9" i="1"/>
  <c r="AB9" i="1" s="1"/>
  <c r="G9" i="1"/>
  <c r="H9" i="1"/>
  <c r="J9" i="1"/>
  <c r="K9" i="1"/>
  <c r="T9" i="1" s="1"/>
  <c r="Q9" i="1"/>
  <c r="AS9" i="1"/>
  <c r="AO9" i="1" s="1"/>
  <c r="E10" i="1"/>
  <c r="G10" i="1"/>
  <c r="H10" i="1"/>
  <c r="J10" i="1"/>
  <c r="Q10" i="1" s="1"/>
  <c r="K10" i="1"/>
  <c r="L10" i="1"/>
  <c r="N10" i="1" s="1"/>
  <c r="T10" i="1"/>
  <c r="AB10" i="1"/>
  <c r="AC10" i="1" s="1"/>
  <c r="AJ10" i="1" s="1"/>
  <c r="AS10" i="1"/>
  <c r="AO10" i="1" s="1"/>
  <c r="AX10" i="1"/>
  <c r="AX11" i="1" s="1"/>
  <c r="AY10" i="1"/>
  <c r="AY11" i="1" s="1"/>
  <c r="E11" i="1"/>
  <c r="AB11" i="1" s="1"/>
  <c r="G11" i="1"/>
  <c r="H11" i="1"/>
  <c r="J11" i="1"/>
  <c r="Q11" i="1" s="1"/>
  <c r="K11" i="1"/>
  <c r="T11" i="1" s="1"/>
  <c r="AS11" i="1"/>
  <c r="AO11" i="1" s="1"/>
  <c r="AV11" i="1"/>
  <c r="R30" i="6" l="1"/>
  <c r="T16" i="6"/>
  <c r="U28" i="6"/>
  <c r="T23" i="6"/>
  <c r="T24" i="6"/>
  <c r="L32" i="6"/>
  <c r="N32" i="6" s="1"/>
  <c r="AO33" i="6"/>
  <c r="AA28" i="6"/>
  <c r="AD28" i="6" s="1"/>
  <c r="AC29" i="6"/>
  <c r="AJ29" i="6" s="1"/>
  <c r="AO24" i="6"/>
  <c r="AA22" i="6"/>
  <c r="AD22" i="6" s="1"/>
  <c r="AO15" i="6"/>
  <c r="T13" i="6"/>
  <c r="V13" i="6" s="1"/>
  <c r="AK23" i="6"/>
  <c r="AC23" i="6"/>
  <c r="AJ23" i="6" s="1"/>
  <c r="X23" i="6"/>
  <c r="Y23" i="6" s="1"/>
  <c r="X33" i="6"/>
  <c r="Y33" i="6" s="1"/>
  <c r="AC33" i="6"/>
  <c r="AJ33" i="6" s="1"/>
  <c r="AC34" i="6"/>
  <c r="AJ34" i="6" s="1"/>
  <c r="X34" i="6"/>
  <c r="Y34" i="6" s="1"/>
  <c r="AK34" i="6"/>
  <c r="AK26" i="6"/>
  <c r="X26" i="6"/>
  <c r="Y26" i="6" s="1"/>
  <c r="AC26" i="6"/>
  <c r="AJ26" i="6" s="1"/>
  <c r="AC20" i="6"/>
  <c r="AJ20" i="6" s="1"/>
  <c r="X20" i="6"/>
  <c r="Y20" i="6" s="1"/>
  <c r="AK20" i="6"/>
  <c r="AI28" i="6"/>
  <c r="L15" i="6"/>
  <c r="N15" i="6" s="1"/>
  <c r="U15" i="6" s="1"/>
  <c r="V15" i="6" s="1"/>
  <c r="X17" i="6"/>
  <c r="Y17" i="6" s="1"/>
  <c r="L21" i="6"/>
  <c r="N21" i="6" s="1"/>
  <c r="O21" i="6" s="1"/>
  <c r="P21" i="6" s="1"/>
  <c r="R21" i="6" s="1"/>
  <c r="L27" i="6"/>
  <c r="N27" i="6" s="1"/>
  <c r="O27" i="6" s="1"/>
  <c r="P27" i="6" s="1"/>
  <c r="R27" i="6" s="1"/>
  <c r="AC32" i="6"/>
  <c r="AJ32" i="6" s="1"/>
  <c r="AO20" i="6"/>
  <c r="T30" i="6"/>
  <c r="T33" i="6"/>
  <c r="AC17" i="6"/>
  <c r="AJ17" i="6" s="1"/>
  <c r="AO21" i="6"/>
  <c r="L22" i="6"/>
  <c r="N22" i="6" s="1"/>
  <c r="O22" i="6" s="1"/>
  <c r="P22" i="6" s="1"/>
  <c r="R22" i="6" s="1"/>
  <c r="T25" i="6"/>
  <c r="L29" i="6"/>
  <c r="N29" i="6" s="1"/>
  <c r="U29" i="6" s="1"/>
  <c r="V29" i="6" s="1"/>
  <c r="AK30" i="6"/>
  <c r="AL30" i="6" s="1"/>
  <c r="AO31" i="6"/>
  <c r="AI15" i="6"/>
  <c r="X29" i="6"/>
  <c r="Y29" i="6" s="1"/>
  <c r="X32" i="6"/>
  <c r="Y32" i="6" s="1"/>
  <c r="L11" i="6"/>
  <c r="N11" i="6" s="1"/>
  <c r="U11" i="6" s="1"/>
  <c r="V11" i="6" s="1"/>
  <c r="L9" i="6"/>
  <c r="N9" i="6" s="1"/>
  <c r="O9" i="6" s="1"/>
  <c r="P9" i="6" s="1"/>
  <c r="R9" i="6" s="1"/>
  <c r="U8" i="6"/>
  <c r="O8" i="6"/>
  <c r="P8" i="6" s="1"/>
  <c r="R8" i="6" s="1"/>
  <c r="U14" i="6"/>
  <c r="O14" i="6"/>
  <c r="P14" i="6" s="1"/>
  <c r="R14" i="6" s="1"/>
  <c r="U12" i="6"/>
  <c r="O12" i="6"/>
  <c r="P12" i="6" s="1"/>
  <c r="R12" i="6" s="1"/>
  <c r="T7" i="6"/>
  <c r="L7" i="6"/>
  <c r="N7" i="6" s="1"/>
  <c r="T18" i="6"/>
  <c r="L18" i="6"/>
  <c r="N18" i="6" s="1"/>
  <c r="U16" i="6"/>
  <c r="O16" i="6"/>
  <c r="P16" i="6" s="1"/>
  <c r="R16" i="6" s="1"/>
  <c r="AC31" i="6"/>
  <c r="AJ31" i="6" s="1"/>
  <c r="AK31" i="6"/>
  <c r="X31" i="6"/>
  <c r="Y31" i="6" s="1"/>
  <c r="AC10" i="6"/>
  <c r="AA10" i="6" s="1"/>
  <c r="AD10" i="6" s="1"/>
  <c r="AK10" i="6"/>
  <c r="X10" i="6"/>
  <c r="Y10" i="6" s="1"/>
  <c r="O13" i="6"/>
  <c r="P13" i="6" s="1"/>
  <c r="R13" i="6" s="1"/>
  <c r="X14" i="6"/>
  <c r="Y14" i="6" s="1"/>
  <c r="U20" i="6"/>
  <c r="O20" i="6"/>
  <c r="P20" i="6" s="1"/>
  <c r="R20" i="6" s="1"/>
  <c r="AC14" i="6"/>
  <c r="AJ14" i="6" s="1"/>
  <c r="AC7" i="6"/>
  <c r="AJ7" i="6" s="1"/>
  <c r="AK7" i="6"/>
  <c r="X7" i="6"/>
  <c r="Y7" i="6" s="1"/>
  <c r="L17" i="6"/>
  <c r="N17" i="6" s="1"/>
  <c r="T17" i="6"/>
  <c r="AC8" i="6"/>
  <c r="AJ8" i="6" s="1"/>
  <c r="AK8" i="6"/>
  <c r="AI11" i="6"/>
  <c r="AA14" i="6"/>
  <c r="AD14" i="6" s="1"/>
  <c r="AC24" i="6"/>
  <c r="AJ24" i="6" s="1"/>
  <c r="X24" i="6"/>
  <c r="Y24" i="6" s="1"/>
  <c r="AK24" i="6"/>
  <c r="U25" i="6"/>
  <c r="V25" i="6" s="1"/>
  <c r="O25" i="6"/>
  <c r="P25" i="6" s="1"/>
  <c r="R25" i="6" s="1"/>
  <c r="X16" i="6"/>
  <c r="Y16" i="6" s="1"/>
  <c r="AK16" i="6"/>
  <c r="AC16" i="6"/>
  <c r="AJ16" i="6" s="1"/>
  <c r="AC19" i="6"/>
  <c r="AJ19" i="6" s="1"/>
  <c r="AK19" i="6"/>
  <c r="T10" i="6"/>
  <c r="L10" i="6"/>
  <c r="N10" i="6" s="1"/>
  <c r="AI18" i="6"/>
  <c r="AC21" i="6"/>
  <c r="AJ21" i="6" s="1"/>
  <c r="X21" i="6"/>
  <c r="Y21" i="6" s="1"/>
  <c r="AK21" i="6"/>
  <c r="U32" i="6"/>
  <c r="V32" i="6" s="1"/>
  <c r="O32" i="6"/>
  <c r="P32" i="6" s="1"/>
  <c r="R32" i="6" s="1"/>
  <c r="AK9" i="6"/>
  <c r="X9" i="6"/>
  <c r="Y9" i="6" s="1"/>
  <c r="AC9" i="6"/>
  <c r="AJ9" i="6" s="1"/>
  <c r="T19" i="6"/>
  <c r="L19" i="6"/>
  <c r="N19" i="6" s="1"/>
  <c r="O26" i="6"/>
  <c r="P26" i="6" s="1"/>
  <c r="R26" i="6" s="1"/>
  <c r="U26" i="6"/>
  <c r="AC12" i="6"/>
  <c r="AJ12" i="6" s="1"/>
  <c r="AK12" i="6"/>
  <c r="L34" i="6"/>
  <c r="N34" i="6" s="1"/>
  <c r="X11" i="6"/>
  <c r="Y11" i="6" s="1"/>
  <c r="AK11" i="6"/>
  <c r="X15" i="6"/>
  <c r="Y15" i="6" s="1"/>
  <c r="AK15" i="6"/>
  <c r="AA18" i="6"/>
  <c r="AD18" i="6" s="1"/>
  <c r="T20" i="6"/>
  <c r="AK22" i="6"/>
  <c r="X22" i="6"/>
  <c r="Y22" i="6" s="1"/>
  <c r="AI22" i="6"/>
  <c r="AI24" i="6"/>
  <c r="AL24" i="6" s="1"/>
  <c r="T26" i="6"/>
  <c r="AA23" i="6"/>
  <c r="AD23" i="6" s="1"/>
  <c r="V23" i="6"/>
  <c r="X25" i="6"/>
  <c r="Y25" i="6" s="1"/>
  <c r="U27" i="6"/>
  <c r="V27" i="6" s="1"/>
  <c r="U30" i="6"/>
  <c r="AA11" i="6"/>
  <c r="AD11" i="6" s="1"/>
  <c r="AC13" i="6"/>
  <c r="AJ13" i="6" s="1"/>
  <c r="AA15" i="6"/>
  <c r="AD15" i="6" s="1"/>
  <c r="AI16" i="6"/>
  <c r="U22" i="6"/>
  <c r="V22" i="6" s="1"/>
  <c r="P28" i="6"/>
  <c r="R28" i="6" s="1"/>
  <c r="AA29" i="6"/>
  <c r="AD29" i="6" s="1"/>
  <c r="X30" i="6"/>
  <c r="Y30" i="6" s="1"/>
  <c r="L31" i="6"/>
  <c r="N31" i="6" s="1"/>
  <c r="T34" i="6"/>
  <c r="AK18" i="6"/>
  <c r="X18" i="6"/>
  <c r="Y18" i="6" s="1"/>
  <c r="T8" i="6"/>
  <c r="V8" i="6" s="1"/>
  <c r="T12" i="6"/>
  <c r="T14" i="6"/>
  <c r="V14" i="6" s="1"/>
  <c r="AA24" i="6"/>
  <c r="AD24" i="6" s="1"/>
  <c r="AC25" i="6"/>
  <c r="AJ25" i="6" s="1"/>
  <c r="AK28" i="6"/>
  <c r="X28" i="6"/>
  <c r="Y28" i="6" s="1"/>
  <c r="T28" i="6"/>
  <c r="V28" i="6" s="1"/>
  <c r="AA30" i="6"/>
  <c r="AD30" i="6" s="1"/>
  <c r="AK33" i="6"/>
  <c r="AA34" i="6"/>
  <c r="AD34" i="6" s="1"/>
  <c r="AO22" i="6"/>
  <c r="U24" i="6"/>
  <c r="V24" i="6" s="1"/>
  <c r="O24" i="6"/>
  <c r="P24" i="6" s="1"/>
  <c r="R24" i="6" s="1"/>
  <c r="AC27" i="6"/>
  <c r="AJ27" i="6" s="1"/>
  <c r="AK27" i="6"/>
  <c r="X27" i="6"/>
  <c r="Y27" i="6" s="1"/>
  <c r="AO32" i="6"/>
  <c r="O33" i="6"/>
  <c r="P33" i="6" s="1"/>
  <c r="R33" i="6" s="1"/>
  <c r="U33" i="6"/>
  <c r="V33" i="6" s="1"/>
  <c r="X13" i="6"/>
  <c r="Y13" i="6" s="1"/>
  <c r="O23" i="6"/>
  <c r="P23" i="6" s="1"/>
  <c r="R23" i="6" s="1"/>
  <c r="AI34" i="6"/>
  <c r="AI33" i="6"/>
  <c r="AO46" i="5"/>
  <c r="AO38" i="5"/>
  <c r="AV20" i="5"/>
  <c r="AO12" i="5"/>
  <c r="AV15" i="5"/>
  <c r="AA60" i="5"/>
  <c r="AD60" i="5" s="1"/>
  <c r="AK60" i="5"/>
  <c r="X60" i="5"/>
  <c r="Y60" i="5" s="1"/>
  <c r="AC60" i="5"/>
  <c r="AJ60" i="5" s="1"/>
  <c r="O59" i="5"/>
  <c r="P59" i="5" s="1"/>
  <c r="R59" i="5" s="1"/>
  <c r="AK59" i="5"/>
  <c r="AA52" i="5"/>
  <c r="AD52" i="5" s="1"/>
  <c r="L60" i="5"/>
  <c r="N60" i="5" s="1"/>
  <c r="L46" i="5"/>
  <c r="N46" i="5" s="1"/>
  <c r="U46" i="5" s="1"/>
  <c r="L38" i="5"/>
  <c r="N38" i="5" s="1"/>
  <c r="U38" i="5" s="1"/>
  <c r="V59" i="5"/>
  <c r="AC59" i="5"/>
  <c r="AI52" i="5"/>
  <c r="AA44" i="5"/>
  <c r="AD44" i="5" s="1"/>
  <c r="AA36" i="5"/>
  <c r="AD36" i="5" s="1"/>
  <c r="L53" i="5"/>
  <c r="N53" i="5" s="1"/>
  <c r="L54" i="5"/>
  <c r="N54" i="5" s="1"/>
  <c r="U54" i="5" s="1"/>
  <c r="V54" i="5" s="1"/>
  <c r="T58" i="5"/>
  <c r="L45" i="5"/>
  <c r="N45" i="5" s="1"/>
  <c r="U45" i="5" s="1"/>
  <c r="U48" i="5"/>
  <c r="AK42" i="5"/>
  <c r="X42" i="5"/>
  <c r="Y42" i="5" s="1"/>
  <c r="L36" i="5"/>
  <c r="N36" i="5" s="1"/>
  <c r="O36" i="5" s="1"/>
  <c r="L37" i="5"/>
  <c r="N37" i="5" s="1"/>
  <c r="O37" i="5" s="1"/>
  <c r="P37" i="5" s="1"/>
  <c r="R37" i="5" s="1"/>
  <c r="AK25" i="5"/>
  <c r="O26" i="5"/>
  <c r="P26" i="5" s="1"/>
  <c r="R26" i="5" s="1"/>
  <c r="T26" i="5"/>
  <c r="L27" i="5"/>
  <c r="N27" i="5" s="1"/>
  <c r="U27" i="5" s="1"/>
  <c r="V27" i="5" s="1"/>
  <c r="L33" i="5"/>
  <c r="N33" i="5" s="1"/>
  <c r="U33" i="5" s="1"/>
  <c r="AA16" i="5"/>
  <c r="AD16" i="5" s="1"/>
  <c r="T23" i="5"/>
  <c r="L8" i="5"/>
  <c r="N8" i="5" s="1"/>
  <c r="O8" i="5" s="1"/>
  <c r="P8" i="5" s="1"/>
  <c r="R8" i="5" s="1"/>
  <c r="AO8" i="5"/>
  <c r="AO39" i="5"/>
  <c r="AO47" i="5"/>
  <c r="AO31" i="5"/>
  <c r="AO21" i="5"/>
  <c r="AO7" i="5"/>
  <c r="AO27" i="5"/>
  <c r="AK58" i="5"/>
  <c r="AC58" i="5"/>
  <c r="AJ58" i="5" s="1"/>
  <c r="X58" i="5"/>
  <c r="Y58" i="5" s="1"/>
  <c r="AC43" i="5"/>
  <c r="AJ43" i="5" s="1"/>
  <c r="AK43" i="5"/>
  <c r="X43" i="5"/>
  <c r="Y43" i="5" s="1"/>
  <c r="V25" i="5"/>
  <c r="AK35" i="5"/>
  <c r="X35" i="5"/>
  <c r="Y35" i="5" s="1"/>
  <c r="AC35" i="5"/>
  <c r="AI35" i="5" s="1"/>
  <c r="X50" i="5"/>
  <c r="Y50" i="5" s="1"/>
  <c r="AC50" i="5"/>
  <c r="AJ50" i="5" s="1"/>
  <c r="AK50" i="5"/>
  <c r="AK9" i="5"/>
  <c r="AC9" i="5"/>
  <c r="AJ9" i="5" s="1"/>
  <c r="U20" i="5"/>
  <c r="V20" i="5" s="1"/>
  <c r="O20" i="5"/>
  <c r="P20" i="5" s="1"/>
  <c r="R20" i="5" s="1"/>
  <c r="AK11" i="5"/>
  <c r="AC11" i="5"/>
  <c r="AJ11" i="5" s="1"/>
  <c r="AC19" i="5"/>
  <c r="AJ19" i="5" s="1"/>
  <c r="AK19" i="5"/>
  <c r="U53" i="5"/>
  <c r="V53" i="5" s="1"/>
  <c r="O53" i="5"/>
  <c r="P53" i="5" s="1"/>
  <c r="R53" i="5" s="1"/>
  <c r="AK28" i="5"/>
  <c r="AC28" i="5"/>
  <c r="AJ28" i="5" s="1"/>
  <c r="X28" i="5"/>
  <c r="Y28" i="5" s="1"/>
  <c r="AI51" i="5"/>
  <c r="AJ51" i="5"/>
  <c r="O54" i="5"/>
  <c r="P54" i="5" s="1"/>
  <c r="R54" i="5" s="1"/>
  <c r="AC21" i="5"/>
  <c r="AJ21" i="5" s="1"/>
  <c r="AK21" i="5"/>
  <c r="U55" i="5"/>
  <c r="V55" i="5" s="1"/>
  <c r="O55" i="5"/>
  <c r="P55" i="5" s="1"/>
  <c r="R55" i="5" s="1"/>
  <c r="L47" i="5"/>
  <c r="N47" i="5" s="1"/>
  <c r="P56" i="5"/>
  <c r="R56" i="5" s="1"/>
  <c r="L10" i="5"/>
  <c r="N10" i="5" s="1"/>
  <c r="O10" i="5" s="1"/>
  <c r="P10" i="5" s="1"/>
  <c r="R10" i="5" s="1"/>
  <c r="AK10" i="5"/>
  <c r="L14" i="5"/>
  <c r="N14" i="5" s="1"/>
  <c r="AK24" i="5"/>
  <c r="T29" i="5"/>
  <c r="V29" i="5" s="1"/>
  <c r="O30" i="5"/>
  <c r="P30" i="5" s="1"/>
  <c r="L32" i="5"/>
  <c r="N32" i="5" s="1"/>
  <c r="O32" i="5" s="1"/>
  <c r="P32" i="5" s="1"/>
  <c r="R32" i="5" s="1"/>
  <c r="AC42" i="5"/>
  <c r="AJ42" i="5" s="1"/>
  <c r="L43" i="5"/>
  <c r="N43" i="5" s="1"/>
  <c r="U43" i="5" s="1"/>
  <c r="V43" i="5" s="1"/>
  <c r="V45" i="5"/>
  <c r="L49" i="5"/>
  <c r="N49" i="5" s="1"/>
  <c r="O49" i="5" s="1"/>
  <c r="P49" i="5" s="1"/>
  <c r="R49" i="5" s="1"/>
  <c r="AK51" i="5"/>
  <c r="L25" i="5"/>
  <c r="N25" i="5" s="1"/>
  <c r="U25" i="5" s="1"/>
  <c r="R19" i="5"/>
  <c r="T28" i="5"/>
  <c r="T30" i="5"/>
  <c r="V30" i="5" s="1"/>
  <c r="X36" i="5"/>
  <c r="Y36" i="5" s="1"/>
  <c r="T40" i="5"/>
  <c r="V40" i="5" s="1"/>
  <c r="AI44" i="5"/>
  <c r="T56" i="5"/>
  <c r="V56" i="5" s="1"/>
  <c r="AA58" i="5"/>
  <c r="AD58" i="5" s="1"/>
  <c r="L16" i="5"/>
  <c r="N16" i="5" s="1"/>
  <c r="L18" i="5"/>
  <c r="N18" i="5" s="1"/>
  <c r="O18" i="5" s="1"/>
  <c r="P18" i="5" s="1"/>
  <c r="R18" i="5" s="1"/>
  <c r="AK18" i="5"/>
  <c r="X25" i="5"/>
  <c r="Y25" i="5" s="1"/>
  <c r="L39" i="5"/>
  <c r="N39" i="5" s="1"/>
  <c r="U39" i="5" s="1"/>
  <c r="V39" i="5" s="1"/>
  <c r="U40" i="5"/>
  <c r="L41" i="5"/>
  <c r="N41" i="5" s="1"/>
  <c r="L50" i="5"/>
  <c r="N50" i="5" s="1"/>
  <c r="O50" i="5" s="1"/>
  <c r="P50" i="5" s="1"/>
  <c r="R50" i="5" s="1"/>
  <c r="X51" i="5"/>
  <c r="Y51" i="5" s="1"/>
  <c r="X52" i="5"/>
  <c r="Y52" i="5" s="1"/>
  <c r="U56" i="5"/>
  <c r="L57" i="5"/>
  <c r="N57" i="5" s="1"/>
  <c r="O57" i="5" s="1"/>
  <c r="L15" i="5"/>
  <c r="N15" i="5" s="1"/>
  <c r="U15" i="5" s="1"/>
  <c r="V15" i="5" s="1"/>
  <c r="P40" i="5"/>
  <c r="R40" i="5" s="1"/>
  <c r="AI50" i="5"/>
  <c r="AL50" i="5" s="1"/>
  <c r="L51" i="5"/>
  <c r="N51" i="5" s="1"/>
  <c r="L52" i="5"/>
  <c r="N52" i="5" s="1"/>
  <c r="X10" i="5"/>
  <c r="Y10" i="5" s="1"/>
  <c r="U19" i="5"/>
  <c r="L21" i="5"/>
  <c r="N21" i="5" s="1"/>
  <c r="U21" i="5" s="1"/>
  <c r="V21" i="5" s="1"/>
  <c r="T34" i="5"/>
  <c r="V46" i="5"/>
  <c r="AA51" i="5"/>
  <c r="AD51" i="5" s="1"/>
  <c r="AC18" i="5"/>
  <c r="AJ18" i="5" s="1"/>
  <c r="O38" i="5"/>
  <c r="P38" i="5" s="1"/>
  <c r="R38" i="5" s="1"/>
  <c r="AA10" i="5"/>
  <c r="AD10" i="5" s="1"/>
  <c r="AI16" i="5"/>
  <c r="AA40" i="5"/>
  <c r="AD40" i="5" s="1"/>
  <c r="AA56" i="5"/>
  <c r="AD56" i="5" s="1"/>
  <c r="AA11" i="5"/>
  <c r="AD11" i="5" s="1"/>
  <c r="O29" i="5"/>
  <c r="P29" i="5" s="1"/>
  <c r="R29" i="5" s="1"/>
  <c r="AJ16" i="5"/>
  <c r="P36" i="5"/>
  <c r="R36" i="5" s="1"/>
  <c r="AK36" i="5"/>
  <c r="AI43" i="5"/>
  <c r="P48" i="5"/>
  <c r="R48" i="5" s="1"/>
  <c r="AI49" i="5"/>
  <c r="AC57" i="5"/>
  <c r="AJ57" i="5" s="1"/>
  <c r="O7" i="5"/>
  <c r="P7" i="5" s="1"/>
  <c r="R7" i="5" s="1"/>
  <c r="U7" i="5"/>
  <c r="V7" i="5" s="1"/>
  <c r="O15" i="5"/>
  <c r="P15" i="5" s="1"/>
  <c r="R15" i="5" s="1"/>
  <c r="L9" i="5"/>
  <c r="N9" i="5" s="1"/>
  <c r="T9" i="5"/>
  <c r="AO9" i="5"/>
  <c r="AC15" i="5"/>
  <c r="AJ15" i="5" s="1"/>
  <c r="AA15" i="5"/>
  <c r="AD15" i="5" s="1"/>
  <c r="X15" i="5"/>
  <c r="Y15" i="5" s="1"/>
  <c r="AO17" i="5"/>
  <c r="AK7" i="5"/>
  <c r="X7" i="5"/>
  <c r="Y7" i="5" s="1"/>
  <c r="AC7" i="5"/>
  <c r="AJ7" i="5" s="1"/>
  <c r="AK12" i="5"/>
  <c r="X12" i="5"/>
  <c r="Y12" i="5" s="1"/>
  <c r="AC12" i="5"/>
  <c r="AJ12" i="5" s="1"/>
  <c r="O13" i="5"/>
  <c r="P13" i="5" s="1"/>
  <c r="R13" i="5" s="1"/>
  <c r="U13" i="5"/>
  <c r="AK15" i="5"/>
  <c r="AC17" i="5"/>
  <c r="X17" i="5"/>
  <c r="Y17" i="5" s="1"/>
  <c r="AK17" i="5"/>
  <c r="X20" i="5"/>
  <c r="Y20" i="5" s="1"/>
  <c r="AK20" i="5"/>
  <c r="AC20" i="5"/>
  <c r="AJ20" i="5" s="1"/>
  <c r="AI25" i="5"/>
  <c r="AL25" i="5" s="1"/>
  <c r="AA25" i="5"/>
  <c r="AD25" i="5" s="1"/>
  <c r="R30" i="5"/>
  <c r="L31" i="5"/>
  <c r="N31" i="5" s="1"/>
  <c r="T31" i="5"/>
  <c r="AI12" i="5"/>
  <c r="U16" i="5"/>
  <c r="V16" i="5" s="1"/>
  <c r="O16" i="5"/>
  <c r="AC22" i="5"/>
  <c r="AJ22" i="5" s="1"/>
  <c r="X22" i="5"/>
  <c r="Y22" i="5" s="1"/>
  <c r="AC23" i="5"/>
  <c r="AJ23" i="5" s="1"/>
  <c r="X23" i="5"/>
  <c r="Y23" i="5" s="1"/>
  <c r="AK23" i="5"/>
  <c r="AK8" i="5"/>
  <c r="X8" i="5"/>
  <c r="Y8" i="5" s="1"/>
  <c r="AC8" i="5"/>
  <c r="AJ8" i="5" s="1"/>
  <c r="AI8" i="5"/>
  <c r="U8" i="5"/>
  <c r="V8" i="5" s="1"/>
  <c r="O12" i="5"/>
  <c r="P12" i="5" s="1"/>
  <c r="R12" i="5" s="1"/>
  <c r="U12" i="5"/>
  <c r="V12" i="5" s="1"/>
  <c r="O27" i="5"/>
  <c r="P27" i="5" s="1"/>
  <c r="R27" i="5" s="1"/>
  <c r="O34" i="5"/>
  <c r="P34" i="5" s="1"/>
  <c r="R34" i="5" s="1"/>
  <c r="U34" i="5"/>
  <c r="U10" i="5"/>
  <c r="V10" i="5" s="1"/>
  <c r="AK13" i="5"/>
  <c r="X13" i="5"/>
  <c r="Y13" i="5" s="1"/>
  <c r="AC13" i="5"/>
  <c r="AI13" i="5" s="1"/>
  <c r="T17" i="5"/>
  <c r="L17" i="5"/>
  <c r="N17" i="5" s="1"/>
  <c r="AC31" i="5"/>
  <c r="AJ31" i="5" s="1"/>
  <c r="AK31" i="5"/>
  <c r="X31" i="5"/>
  <c r="Y31" i="5" s="1"/>
  <c r="AA31" i="5"/>
  <c r="AD31" i="5" s="1"/>
  <c r="O22" i="5"/>
  <c r="P22" i="5" s="1"/>
  <c r="R22" i="5" s="1"/>
  <c r="U22" i="5"/>
  <c r="O28" i="5"/>
  <c r="P28" i="5" s="1"/>
  <c r="R28" i="5" s="1"/>
  <c r="U28" i="5"/>
  <c r="AI31" i="5"/>
  <c r="AL31" i="5" s="1"/>
  <c r="U23" i="5"/>
  <c r="O23" i="5"/>
  <c r="P23" i="5" s="1"/>
  <c r="R23" i="5" s="1"/>
  <c r="AK27" i="5"/>
  <c r="X27" i="5"/>
  <c r="Y27" i="5" s="1"/>
  <c r="AC27" i="5"/>
  <c r="AJ27" i="5" s="1"/>
  <c r="AV33" i="5"/>
  <c r="AO33" i="5"/>
  <c r="AI10" i="5"/>
  <c r="AL10" i="5" s="1"/>
  <c r="T11" i="5"/>
  <c r="AO13" i="5"/>
  <c r="X16" i="5"/>
  <c r="Y16" i="5" s="1"/>
  <c r="AK16" i="5"/>
  <c r="AI18" i="5"/>
  <c r="X19" i="5"/>
  <c r="Y19" i="5" s="1"/>
  <c r="X21" i="5"/>
  <c r="Y21" i="5" s="1"/>
  <c r="T22" i="5"/>
  <c r="AA24" i="5"/>
  <c r="AD24" i="5" s="1"/>
  <c r="AO24" i="5"/>
  <c r="V26" i="5"/>
  <c r="AC45" i="5"/>
  <c r="AJ45" i="5" s="1"/>
  <c r="AA45" i="5"/>
  <c r="AD45" i="5" s="1"/>
  <c r="X45" i="5"/>
  <c r="Y45" i="5" s="1"/>
  <c r="AK45" i="5"/>
  <c r="AO57" i="5"/>
  <c r="AI23" i="5"/>
  <c r="AL23" i="5" s="1"/>
  <c r="AA23" i="5"/>
  <c r="AD23" i="5" s="1"/>
  <c r="AC26" i="5"/>
  <c r="AJ26" i="5" s="1"/>
  <c r="AK26" i="5"/>
  <c r="X26" i="5"/>
  <c r="Y26" i="5" s="1"/>
  <c r="AO26" i="5"/>
  <c r="AC32" i="5"/>
  <c r="AJ32" i="5" s="1"/>
  <c r="AK32" i="5"/>
  <c r="X32" i="5"/>
  <c r="Y32" i="5" s="1"/>
  <c r="X38" i="5"/>
  <c r="Y38" i="5" s="1"/>
  <c r="AK38" i="5"/>
  <c r="AC38" i="5"/>
  <c r="AJ38" i="5" s="1"/>
  <c r="AA41" i="5"/>
  <c r="AD41" i="5" s="1"/>
  <c r="AI41" i="5"/>
  <c r="T42" i="5"/>
  <c r="L42" i="5"/>
  <c r="N42" i="5" s="1"/>
  <c r="AI48" i="5"/>
  <c r="AA48" i="5"/>
  <c r="AD48" i="5" s="1"/>
  <c r="L11" i="5"/>
  <c r="N11" i="5" s="1"/>
  <c r="T13" i="5"/>
  <c r="AC14" i="5"/>
  <c r="AJ14" i="5" s="1"/>
  <c r="P16" i="5"/>
  <c r="R16" i="5" s="1"/>
  <c r="X24" i="5"/>
  <c r="Y24" i="5" s="1"/>
  <c r="X29" i="5"/>
  <c r="Y29" i="5" s="1"/>
  <c r="AI32" i="5"/>
  <c r="U37" i="5"/>
  <c r="V37" i="5" s="1"/>
  <c r="AA38" i="5"/>
  <c r="AD38" i="5" s="1"/>
  <c r="U44" i="5"/>
  <c r="V44" i="5" s="1"/>
  <c r="O44" i="5"/>
  <c r="P44" i="5" s="1"/>
  <c r="R44" i="5" s="1"/>
  <c r="AK54" i="5"/>
  <c r="AC54" i="5"/>
  <c r="AJ54" i="5" s="1"/>
  <c r="X54" i="5"/>
  <c r="Y54" i="5" s="1"/>
  <c r="X11" i="5"/>
  <c r="Y11" i="5" s="1"/>
  <c r="T24" i="5"/>
  <c r="AA26" i="5"/>
  <c r="AD26" i="5" s="1"/>
  <c r="AI20" i="5"/>
  <c r="AL20" i="5" s="1"/>
  <c r="X9" i="5"/>
  <c r="Y9" i="5" s="1"/>
  <c r="AI21" i="5"/>
  <c r="AL21" i="5" s="1"/>
  <c r="AV22" i="5"/>
  <c r="L24" i="5"/>
  <c r="N24" i="5" s="1"/>
  <c r="O25" i="5"/>
  <c r="P25" i="5" s="1"/>
  <c r="R25" i="5" s="1"/>
  <c r="AC29" i="5"/>
  <c r="AJ29" i="5" s="1"/>
  <c r="AK30" i="5"/>
  <c r="X30" i="5"/>
  <c r="Y30" i="5" s="1"/>
  <c r="AC30" i="5"/>
  <c r="AJ30" i="5" s="1"/>
  <c r="V33" i="5"/>
  <c r="O43" i="5"/>
  <c r="P43" i="5" s="1"/>
  <c r="R43" i="5" s="1"/>
  <c r="AO43" i="5"/>
  <c r="X46" i="5"/>
  <c r="Y46" i="5" s="1"/>
  <c r="AC46" i="5"/>
  <c r="AJ46" i="5" s="1"/>
  <c r="AC53" i="5"/>
  <c r="AJ53" i="5" s="1"/>
  <c r="AK53" i="5"/>
  <c r="AO18" i="5"/>
  <c r="AI19" i="5"/>
  <c r="AL19" i="5" s="1"/>
  <c r="AI24" i="5"/>
  <c r="AL24" i="5" s="1"/>
  <c r="AI26" i="5"/>
  <c r="AI28" i="5"/>
  <c r="AL28" i="5" s="1"/>
  <c r="AA28" i="5"/>
  <c r="AD28" i="5" s="1"/>
  <c r="AA33" i="5"/>
  <c r="AD33" i="5" s="1"/>
  <c r="AI33" i="5"/>
  <c r="AC37" i="5"/>
  <c r="AJ37" i="5" s="1"/>
  <c r="X37" i="5"/>
  <c r="Y37" i="5" s="1"/>
  <c r="AK37" i="5"/>
  <c r="V38" i="5"/>
  <c r="AK46" i="5"/>
  <c r="X14" i="5"/>
  <c r="Y14" i="5" s="1"/>
  <c r="V19" i="5"/>
  <c r="AA20" i="5"/>
  <c r="AD20" i="5" s="1"/>
  <c r="AO42" i="5"/>
  <c r="AV42" i="5"/>
  <c r="O58" i="5"/>
  <c r="P58" i="5" s="1"/>
  <c r="R58" i="5" s="1"/>
  <c r="U58" i="5"/>
  <c r="V58" i="5" s="1"/>
  <c r="X34" i="5"/>
  <c r="Y34" i="5" s="1"/>
  <c r="AJ35" i="5"/>
  <c r="AI36" i="5"/>
  <c r="AL36" i="5" s="1"/>
  <c r="AO41" i="5"/>
  <c r="O46" i="5"/>
  <c r="P46" i="5" s="1"/>
  <c r="R46" i="5" s="1"/>
  <c r="T48" i="5"/>
  <c r="AO48" i="5"/>
  <c r="AK52" i="5"/>
  <c r="U57" i="5"/>
  <c r="V57" i="5" s="1"/>
  <c r="U36" i="5"/>
  <c r="V36" i="5" s="1"/>
  <c r="AK39" i="5"/>
  <c r="X39" i="5"/>
  <c r="Y39" i="5" s="1"/>
  <c r="AI40" i="5"/>
  <c r="AA50" i="5"/>
  <c r="AD50" i="5" s="1"/>
  <c r="AK55" i="5"/>
  <c r="X55" i="5"/>
  <c r="Y55" i="5" s="1"/>
  <c r="AI56" i="5"/>
  <c r="AO32" i="5"/>
  <c r="AC34" i="5"/>
  <c r="L35" i="5"/>
  <c r="N35" i="5" s="1"/>
  <c r="AC39" i="5"/>
  <c r="AI39" i="5" s="1"/>
  <c r="AK41" i="5"/>
  <c r="X41" i="5"/>
  <c r="Y41" i="5" s="1"/>
  <c r="AK48" i="5"/>
  <c r="X48" i="5"/>
  <c r="Y48" i="5" s="1"/>
  <c r="AC55" i="5"/>
  <c r="AI55" i="5" s="1"/>
  <c r="AV30" i="5"/>
  <c r="AO40" i="5"/>
  <c r="AK44" i="5"/>
  <c r="AO49" i="5"/>
  <c r="AO56" i="5"/>
  <c r="P57" i="5"/>
  <c r="R57" i="5" s="1"/>
  <c r="AA49" i="5"/>
  <c r="AD49" i="5" s="1"/>
  <c r="AK47" i="5"/>
  <c r="X47" i="5"/>
  <c r="Y47" i="5" s="1"/>
  <c r="AK33" i="5"/>
  <c r="X33" i="5"/>
  <c r="Y33" i="5" s="1"/>
  <c r="AA35" i="5"/>
  <c r="AD35" i="5" s="1"/>
  <c r="T35" i="5"/>
  <c r="AK40" i="5"/>
  <c r="X40" i="5"/>
  <c r="Y40" i="5" s="1"/>
  <c r="AC47" i="5"/>
  <c r="AJ47" i="5" s="1"/>
  <c r="AK49" i="5"/>
  <c r="X49" i="5"/>
  <c r="Y49" i="5" s="1"/>
  <c r="AV50" i="5"/>
  <c r="AK56" i="5"/>
  <c r="X56" i="5"/>
  <c r="Y56" i="5" s="1"/>
  <c r="X57" i="5"/>
  <c r="Y57" i="5" s="1"/>
  <c r="R21" i="1"/>
  <c r="T24" i="1"/>
  <c r="AC9" i="1"/>
  <c r="AJ9" i="1" s="1"/>
  <c r="X9" i="1"/>
  <c r="Y9" i="1" s="1"/>
  <c r="AO21" i="1"/>
  <c r="AV20" i="1"/>
  <c r="AO7" i="1"/>
  <c r="AV10" i="1"/>
  <c r="AO8" i="1"/>
  <c r="X22" i="1"/>
  <c r="Y22" i="1" s="1"/>
  <c r="AC22" i="1"/>
  <c r="AJ22" i="1" s="1"/>
  <c r="AK21" i="1"/>
  <c r="T20" i="1"/>
  <c r="AC21" i="1"/>
  <c r="AJ21" i="1" s="1"/>
  <c r="O22" i="1"/>
  <c r="P22" i="1" s="1"/>
  <c r="R22" i="1" s="1"/>
  <c r="U22" i="1"/>
  <c r="O20" i="1"/>
  <c r="P20" i="1" s="1"/>
  <c r="R20" i="1" s="1"/>
  <c r="U20" i="1"/>
  <c r="U24" i="1"/>
  <c r="O24" i="1"/>
  <c r="P24" i="1" s="1"/>
  <c r="R24" i="1" s="1"/>
  <c r="X24" i="1"/>
  <c r="Y24" i="1" s="1"/>
  <c r="AK24" i="1"/>
  <c r="AC24" i="1"/>
  <c r="AJ24" i="1" s="1"/>
  <c r="AK11" i="1"/>
  <c r="X11" i="1"/>
  <c r="Y11" i="1" s="1"/>
  <c r="AC11" i="1"/>
  <c r="AJ11" i="1" s="1"/>
  <c r="O23" i="1"/>
  <c r="P23" i="1" s="1"/>
  <c r="R23" i="1" s="1"/>
  <c r="U23" i="1"/>
  <c r="AC20" i="1"/>
  <c r="AJ20" i="1" s="1"/>
  <c r="X20" i="1"/>
  <c r="Y20" i="1" s="1"/>
  <c r="AK20" i="1"/>
  <c r="T23" i="1"/>
  <c r="X10" i="1"/>
  <c r="Y10" i="1" s="1"/>
  <c r="AV9" i="1"/>
  <c r="AO24" i="1"/>
  <c r="AC23" i="1"/>
  <c r="AA23" i="1" s="1"/>
  <c r="AD23" i="1" s="1"/>
  <c r="T22" i="1"/>
  <c r="U21" i="1"/>
  <c r="V21" i="1" s="1"/>
  <c r="AI10" i="1"/>
  <c r="AA7" i="1"/>
  <c r="AD7" i="1" s="1"/>
  <c r="AO23" i="1"/>
  <c r="AO22" i="1"/>
  <c r="AA8" i="1"/>
  <c r="AD8" i="1" s="1"/>
  <c r="AK9" i="1"/>
  <c r="T7" i="1"/>
  <c r="AA24" i="1"/>
  <c r="AD24" i="1" s="1"/>
  <c r="AK10" i="1"/>
  <c r="AK23" i="1"/>
  <c r="AI11" i="1"/>
  <c r="AK22" i="1"/>
  <c r="U7" i="1"/>
  <c r="O7" i="1"/>
  <c r="P7" i="1" s="1"/>
  <c r="R7" i="1" s="1"/>
  <c r="U10" i="1"/>
  <c r="V10" i="1" s="1"/>
  <c r="O10" i="1"/>
  <c r="P10" i="1" s="1"/>
  <c r="R10" i="1" s="1"/>
  <c r="U8" i="1"/>
  <c r="V8" i="1" s="1"/>
  <c r="O8" i="1"/>
  <c r="P8" i="1" s="1"/>
  <c r="R8" i="1" s="1"/>
  <c r="AA11" i="1"/>
  <c r="AD11" i="1" s="1"/>
  <c r="AA10" i="1"/>
  <c r="AD10" i="1" s="1"/>
  <c r="AK8" i="1"/>
  <c r="X8" i="1"/>
  <c r="Y8" i="1" s="1"/>
  <c r="AK7" i="1"/>
  <c r="X7" i="1"/>
  <c r="Y7" i="1" s="1"/>
  <c r="L11" i="1"/>
  <c r="N11" i="1" s="1"/>
  <c r="L9" i="1"/>
  <c r="N9" i="1" s="1"/>
  <c r="AI8" i="1"/>
  <c r="AI7" i="1"/>
  <c r="AS12" i="1"/>
  <c r="AV12" i="1" s="1"/>
  <c r="AS13" i="1"/>
  <c r="AV13" i="1" s="1"/>
  <c r="AS14" i="1"/>
  <c r="AO14" i="1" s="1"/>
  <c r="AS15" i="1"/>
  <c r="AV15" i="1" s="1"/>
  <c r="AS16" i="1"/>
  <c r="AV16" i="1" s="1"/>
  <c r="AS17" i="1"/>
  <c r="AV17" i="1" s="1"/>
  <c r="AS18" i="1"/>
  <c r="AV18" i="1" s="1"/>
  <c r="AS19" i="1"/>
  <c r="AV19" i="1" s="1"/>
  <c r="AS25" i="1"/>
  <c r="AV25" i="1" s="1"/>
  <c r="AS26" i="1"/>
  <c r="AV26" i="1" s="1"/>
  <c r="AS27" i="1"/>
  <c r="AV27" i="1" s="1"/>
  <c r="AS28" i="1"/>
  <c r="AV28" i="1" s="1"/>
  <c r="AS29" i="1"/>
  <c r="AO29" i="1" s="1"/>
  <c r="AS30" i="1"/>
  <c r="AV30" i="1" s="1"/>
  <c r="AS31" i="1"/>
  <c r="AV31" i="1" s="1"/>
  <c r="AS32" i="1"/>
  <c r="AV32" i="1" s="1"/>
  <c r="AS33" i="1"/>
  <c r="AV33" i="1" s="1"/>
  <c r="AS34" i="1"/>
  <c r="AV34" i="1" s="1"/>
  <c r="AS35" i="1"/>
  <c r="AV35" i="1" s="1"/>
  <c r="AS36" i="1"/>
  <c r="AV36" i="1" s="1"/>
  <c r="AS37" i="1"/>
  <c r="AO37" i="1" s="1"/>
  <c r="AS38" i="1"/>
  <c r="AV38" i="1" s="1"/>
  <c r="AS39" i="1"/>
  <c r="AV39" i="1" s="1"/>
  <c r="AS40" i="1"/>
  <c r="AV40" i="1" s="1"/>
  <c r="AS41" i="1"/>
  <c r="AO41" i="1" s="1"/>
  <c r="AS42" i="1"/>
  <c r="AO42" i="1" s="1"/>
  <c r="AS43" i="1"/>
  <c r="AV43" i="1" s="1"/>
  <c r="AS44" i="1"/>
  <c r="AV44" i="1" s="1"/>
  <c r="AS45" i="1"/>
  <c r="AV45" i="1" s="1"/>
  <c r="AS46" i="1"/>
  <c r="AV46" i="1" s="1"/>
  <c r="AS47" i="1"/>
  <c r="AV47" i="1" s="1"/>
  <c r="AS48" i="1"/>
  <c r="AV48" i="1" s="1"/>
  <c r="AS49" i="1"/>
  <c r="AV49" i="1" s="1"/>
  <c r="AS50" i="1"/>
  <c r="AO50" i="1" s="1"/>
  <c r="AS51" i="1"/>
  <c r="AV51" i="1" s="1"/>
  <c r="AS52" i="1"/>
  <c r="AV52" i="1" s="1"/>
  <c r="AS53" i="1"/>
  <c r="AO53" i="1" s="1"/>
  <c r="AS54" i="1"/>
  <c r="AV54" i="1" s="1"/>
  <c r="AS55" i="1"/>
  <c r="AO55" i="1" s="1"/>
  <c r="AS56" i="1"/>
  <c r="AO56" i="1" s="1"/>
  <c r="AS57" i="1"/>
  <c r="AV57" i="1" s="1"/>
  <c r="AS58" i="1"/>
  <c r="AO58" i="1" s="1"/>
  <c r="K58" i="1"/>
  <c r="L58" i="1" s="1"/>
  <c r="N58" i="1" s="1"/>
  <c r="J58" i="1"/>
  <c r="Q58" i="1" s="1"/>
  <c r="H58" i="1"/>
  <c r="G58" i="1"/>
  <c r="E58" i="1"/>
  <c r="AB58" i="1" s="1"/>
  <c r="K57" i="1"/>
  <c r="T57" i="1" s="1"/>
  <c r="J57" i="1"/>
  <c r="Q57" i="1" s="1"/>
  <c r="H57" i="1"/>
  <c r="G57" i="1"/>
  <c r="E57" i="1"/>
  <c r="AB57" i="1" s="1"/>
  <c r="AC57" i="1" s="1"/>
  <c r="K56" i="1"/>
  <c r="L56" i="1" s="1"/>
  <c r="N56" i="1" s="1"/>
  <c r="J56" i="1"/>
  <c r="Q56" i="1" s="1"/>
  <c r="H56" i="1"/>
  <c r="G56" i="1"/>
  <c r="E56" i="1"/>
  <c r="AB56" i="1" s="1"/>
  <c r="K55" i="1"/>
  <c r="T55" i="1" s="1"/>
  <c r="J55" i="1"/>
  <c r="Q55" i="1" s="1"/>
  <c r="H55" i="1"/>
  <c r="G55" i="1"/>
  <c r="E55" i="1"/>
  <c r="AB55" i="1" s="1"/>
  <c r="K54" i="1"/>
  <c r="L54" i="1" s="1"/>
  <c r="N54" i="1" s="1"/>
  <c r="J54" i="1"/>
  <c r="Q54" i="1" s="1"/>
  <c r="H54" i="1"/>
  <c r="G54" i="1"/>
  <c r="E54" i="1"/>
  <c r="AB54" i="1" s="1"/>
  <c r="AC54" i="1" s="1"/>
  <c r="AJ54" i="1" s="1"/>
  <c r="K53" i="1"/>
  <c r="T53" i="1" s="1"/>
  <c r="J53" i="1"/>
  <c r="Q53" i="1" s="1"/>
  <c r="H53" i="1"/>
  <c r="G53" i="1"/>
  <c r="E53" i="1"/>
  <c r="AB53" i="1" s="1"/>
  <c r="AC53" i="1" s="1"/>
  <c r="K52" i="1"/>
  <c r="L52" i="1" s="1"/>
  <c r="N52" i="1" s="1"/>
  <c r="J52" i="1"/>
  <c r="Q52" i="1" s="1"/>
  <c r="H52" i="1"/>
  <c r="G52" i="1"/>
  <c r="E52" i="1"/>
  <c r="AB52" i="1" s="1"/>
  <c r="K51" i="1"/>
  <c r="L51" i="1" s="1"/>
  <c r="N51" i="1" s="1"/>
  <c r="J51" i="1"/>
  <c r="Q51" i="1" s="1"/>
  <c r="H51" i="1"/>
  <c r="G51" i="1"/>
  <c r="E51" i="1"/>
  <c r="AB51" i="1" s="1"/>
  <c r="K50" i="1"/>
  <c r="T50" i="1" s="1"/>
  <c r="J50" i="1"/>
  <c r="Q50" i="1" s="1"/>
  <c r="H50" i="1"/>
  <c r="G50" i="1"/>
  <c r="E50" i="1"/>
  <c r="AB50" i="1" s="1"/>
  <c r="K49" i="1"/>
  <c r="T49" i="1" s="1"/>
  <c r="J49" i="1"/>
  <c r="Q49" i="1" s="1"/>
  <c r="H49" i="1"/>
  <c r="G49" i="1"/>
  <c r="E49" i="1"/>
  <c r="AB49" i="1" s="1"/>
  <c r="X49" i="1" s="1"/>
  <c r="Y49" i="1" s="1"/>
  <c r="K48" i="1"/>
  <c r="J48" i="1"/>
  <c r="Q48" i="1" s="1"/>
  <c r="H48" i="1"/>
  <c r="G48" i="1"/>
  <c r="E48" i="1"/>
  <c r="AB48" i="1" s="1"/>
  <c r="AC48" i="1" s="1"/>
  <c r="AJ48" i="1" s="1"/>
  <c r="K47" i="1"/>
  <c r="L47" i="1" s="1"/>
  <c r="N47" i="1" s="1"/>
  <c r="J47" i="1"/>
  <c r="Q47" i="1" s="1"/>
  <c r="H47" i="1"/>
  <c r="G47" i="1"/>
  <c r="E47" i="1"/>
  <c r="AB47" i="1" s="1"/>
  <c r="AC47" i="1" s="1"/>
  <c r="AJ47" i="1" s="1"/>
  <c r="K46" i="1"/>
  <c r="L46" i="1" s="1"/>
  <c r="N46" i="1" s="1"/>
  <c r="U46" i="1" s="1"/>
  <c r="J46" i="1"/>
  <c r="Q46" i="1" s="1"/>
  <c r="H46" i="1"/>
  <c r="G46" i="1"/>
  <c r="E46" i="1"/>
  <c r="AB46" i="1" s="1"/>
  <c r="K45" i="1"/>
  <c r="J45" i="1"/>
  <c r="Q45" i="1" s="1"/>
  <c r="H45" i="1"/>
  <c r="G45" i="1"/>
  <c r="E45" i="1"/>
  <c r="AB45" i="1" s="1"/>
  <c r="AC45" i="1" s="1"/>
  <c r="AJ45" i="1" s="1"/>
  <c r="K44" i="1"/>
  <c r="L44" i="1" s="1"/>
  <c r="N44" i="1" s="1"/>
  <c r="U44" i="1" s="1"/>
  <c r="J44" i="1"/>
  <c r="Q44" i="1" s="1"/>
  <c r="H44" i="1"/>
  <c r="G44" i="1"/>
  <c r="E44" i="1"/>
  <c r="AB44" i="1" s="1"/>
  <c r="K43" i="1"/>
  <c r="T43" i="1" s="1"/>
  <c r="J43" i="1"/>
  <c r="Q43" i="1" s="1"/>
  <c r="H43" i="1"/>
  <c r="G43" i="1"/>
  <c r="E43" i="1"/>
  <c r="AB43" i="1" s="1"/>
  <c r="AC43" i="1" s="1"/>
  <c r="K42" i="1"/>
  <c r="T42" i="1" s="1"/>
  <c r="J42" i="1"/>
  <c r="Q42" i="1" s="1"/>
  <c r="H42" i="1"/>
  <c r="G42" i="1"/>
  <c r="E42" i="1"/>
  <c r="AB42" i="1" s="1"/>
  <c r="K41" i="1"/>
  <c r="L41" i="1" s="1"/>
  <c r="N41" i="1" s="1"/>
  <c r="U41" i="1" s="1"/>
  <c r="J41" i="1"/>
  <c r="Q41" i="1" s="1"/>
  <c r="H41" i="1"/>
  <c r="G41" i="1"/>
  <c r="E41" i="1"/>
  <c r="AB41" i="1" s="1"/>
  <c r="K40" i="1"/>
  <c r="J40" i="1"/>
  <c r="Q40" i="1" s="1"/>
  <c r="H40" i="1"/>
  <c r="G40" i="1"/>
  <c r="E40" i="1"/>
  <c r="AB40" i="1" s="1"/>
  <c r="AC40" i="1" s="1"/>
  <c r="AJ40" i="1" s="1"/>
  <c r="K39" i="1"/>
  <c r="L39" i="1" s="1"/>
  <c r="N39" i="1" s="1"/>
  <c r="O39" i="1" s="1"/>
  <c r="J39" i="1"/>
  <c r="Q39" i="1" s="1"/>
  <c r="H39" i="1"/>
  <c r="G39" i="1"/>
  <c r="E39" i="1"/>
  <c r="AB39" i="1" s="1"/>
  <c r="K38" i="1"/>
  <c r="L38" i="1" s="1"/>
  <c r="N38" i="1" s="1"/>
  <c r="J38" i="1"/>
  <c r="Q38" i="1" s="1"/>
  <c r="H38" i="1"/>
  <c r="G38" i="1"/>
  <c r="E38" i="1"/>
  <c r="AB38" i="1" s="1"/>
  <c r="K37" i="1"/>
  <c r="L37" i="1" s="1"/>
  <c r="N37" i="1" s="1"/>
  <c r="U37" i="1" s="1"/>
  <c r="J37" i="1"/>
  <c r="Q37" i="1" s="1"/>
  <c r="H37" i="1"/>
  <c r="G37" i="1"/>
  <c r="E37" i="1"/>
  <c r="AB37" i="1" s="1"/>
  <c r="AC37" i="1" s="1"/>
  <c r="AJ37" i="1" s="1"/>
  <c r="AO36" i="1"/>
  <c r="K36" i="1"/>
  <c r="J36" i="1"/>
  <c r="Q36" i="1" s="1"/>
  <c r="H36" i="1"/>
  <c r="G36" i="1"/>
  <c r="E36" i="1"/>
  <c r="AB36" i="1" s="1"/>
  <c r="X36" i="1" s="1"/>
  <c r="Y36" i="1" s="1"/>
  <c r="K35" i="1"/>
  <c r="T35" i="1" s="1"/>
  <c r="J35" i="1"/>
  <c r="Q35" i="1" s="1"/>
  <c r="H35" i="1"/>
  <c r="G35" i="1"/>
  <c r="E35" i="1"/>
  <c r="AB35" i="1" s="1"/>
  <c r="AC35" i="1" s="1"/>
  <c r="AJ35" i="1" s="1"/>
  <c r="K34" i="1"/>
  <c r="L34" i="1" s="1"/>
  <c r="N34" i="1" s="1"/>
  <c r="O34" i="1" s="1"/>
  <c r="J34" i="1"/>
  <c r="Q34" i="1" s="1"/>
  <c r="H34" i="1"/>
  <c r="G34" i="1"/>
  <c r="E34" i="1"/>
  <c r="AB34" i="1" s="1"/>
  <c r="K33" i="1"/>
  <c r="T33" i="1" s="1"/>
  <c r="J33" i="1"/>
  <c r="Q33" i="1" s="1"/>
  <c r="H33" i="1"/>
  <c r="G33" i="1"/>
  <c r="E33" i="1"/>
  <c r="AB33" i="1" s="1"/>
  <c r="K32" i="1"/>
  <c r="T32" i="1" s="1"/>
  <c r="J32" i="1"/>
  <c r="Q32" i="1" s="1"/>
  <c r="H32" i="1"/>
  <c r="G32" i="1"/>
  <c r="E32" i="1"/>
  <c r="AB32" i="1" s="1"/>
  <c r="AC32" i="1" s="1"/>
  <c r="AJ32" i="1" s="1"/>
  <c r="K31" i="1"/>
  <c r="J31" i="1"/>
  <c r="Q31" i="1" s="1"/>
  <c r="H31" i="1"/>
  <c r="G31" i="1"/>
  <c r="E31" i="1"/>
  <c r="AB31" i="1" s="1"/>
  <c r="AC31" i="1" s="1"/>
  <c r="AJ31" i="1" s="1"/>
  <c r="K30" i="1"/>
  <c r="L30" i="1" s="1"/>
  <c r="N30" i="1" s="1"/>
  <c r="O30" i="1" s="1"/>
  <c r="J30" i="1"/>
  <c r="Q30" i="1" s="1"/>
  <c r="H30" i="1"/>
  <c r="G30" i="1"/>
  <c r="E30" i="1"/>
  <c r="AB30" i="1" s="1"/>
  <c r="K29" i="1"/>
  <c r="J29" i="1"/>
  <c r="Q29" i="1" s="1"/>
  <c r="H29" i="1"/>
  <c r="G29" i="1"/>
  <c r="E29" i="1"/>
  <c r="AB29" i="1" s="1"/>
  <c r="K28" i="1"/>
  <c r="L28" i="1" s="1"/>
  <c r="N28" i="1" s="1"/>
  <c r="U28" i="1" s="1"/>
  <c r="J28" i="1"/>
  <c r="Q28" i="1" s="1"/>
  <c r="H28" i="1"/>
  <c r="G28" i="1"/>
  <c r="E28" i="1"/>
  <c r="AB28" i="1" s="1"/>
  <c r="AO27" i="1"/>
  <c r="K27" i="1"/>
  <c r="L27" i="1" s="1"/>
  <c r="N27" i="1" s="1"/>
  <c r="U27" i="1" s="1"/>
  <c r="J27" i="1"/>
  <c r="Q27" i="1" s="1"/>
  <c r="H27" i="1"/>
  <c r="G27" i="1"/>
  <c r="E27" i="1"/>
  <c r="AB27" i="1" s="1"/>
  <c r="AC27" i="1" s="1"/>
  <c r="AJ27" i="1" s="1"/>
  <c r="K26" i="1"/>
  <c r="L26" i="1" s="1"/>
  <c r="N26" i="1" s="1"/>
  <c r="O26" i="1" s="1"/>
  <c r="P26" i="1" s="1"/>
  <c r="J26" i="1"/>
  <c r="Q26" i="1" s="1"/>
  <c r="H26" i="1"/>
  <c r="G26" i="1"/>
  <c r="E26" i="1"/>
  <c r="AB26" i="1" s="1"/>
  <c r="AO25" i="1"/>
  <c r="K25" i="1"/>
  <c r="L25" i="1" s="1"/>
  <c r="N25" i="1" s="1"/>
  <c r="U25" i="1" s="1"/>
  <c r="J25" i="1"/>
  <c r="Q25" i="1" s="1"/>
  <c r="H25" i="1"/>
  <c r="G25" i="1"/>
  <c r="E25" i="1"/>
  <c r="AB25" i="1" s="1"/>
  <c r="K19" i="1"/>
  <c r="L19" i="1" s="1"/>
  <c r="N19" i="1" s="1"/>
  <c r="J19" i="1"/>
  <c r="Q19" i="1" s="1"/>
  <c r="H19" i="1"/>
  <c r="G19" i="1"/>
  <c r="E19" i="1"/>
  <c r="AB19" i="1" s="1"/>
  <c r="AC19" i="1" s="1"/>
  <c r="AJ19" i="1" s="1"/>
  <c r="K18" i="1"/>
  <c r="L18" i="1" s="1"/>
  <c r="N18" i="1" s="1"/>
  <c r="J18" i="1"/>
  <c r="Q18" i="1" s="1"/>
  <c r="H18" i="1"/>
  <c r="G18" i="1"/>
  <c r="E18" i="1"/>
  <c r="AB18" i="1" s="1"/>
  <c r="K17" i="1"/>
  <c r="L17" i="1" s="1"/>
  <c r="N17" i="1" s="1"/>
  <c r="J17" i="1"/>
  <c r="Q17" i="1" s="1"/>
  <c r="H17" i="1"/>
  <c r="G17" i="1"/>
  <c r="E17" i="1"/>
  <c r="AB17" i="1" s="1"/>
  <c r="K16" i="1"/>
  <c r="L16" i="1" s="1"/>
  <c r="N16" i="1" s="1"/>
  <c r="U16" i="1" s="1"/>
  <c r="J16" i="1"/>
  <c r="Q16" i="1" s="1"/>
  <c r="H16" i="1"/>
  <c r="G16" i="1"/>
  <c r="E16" i="1"/>
  <c r="AB16" i="1" s="1"/>
  <c r="AC16" i="1" s="1"/>
  <c r="AJ16" i="1" s="1"/>
  <c r="K15" i="1"/>
  <c r="L15" i="1" s="1"/>
  <c r="N15" i="1" s="1"/>
  <c r="U15" i="1" s="1"/>
  <c r="J15" i="1"/>
  <c r="Q15" i="1" s="1"/>
  <c r="H15" i="1"/>
  <c r="G15" i="1"/>
  <c r="E15" i="1"/>
  <c r="AB15" i="1" s="1"/>
  <c r="AC15" i="1" s="1"/>
  <c r="AJ15" i="1" s="1"/>
  <c r="K14" i="1"/>
  <c r="J14" i="1"/>
  <c r="Q14" i="1" s="1"/>
  <c r="H14" i="1"/>
  <c r="G14" i="1"/>
  <c r="E14" i="1"/>
  <c r="AB14" i="1" s="1"/>
  <c r="K13" i="1"/>
  <c r="T13" i="1" s="1"/>
  <c r="J13" i="1"/>
  <c r="Q13" i="1" s="1"/>
  <c r="H13" i="1"/>
  <c r="G13" i="1"/>
  <c r="E13" i="1"/>
  <c r="AB13" i="1" s="1"/>
  <c r="AK13" i="1" s="1"/>
  <c r="AO12" i="1"/>
  <c r="K12" i="1"/>
  <c r="T12" i="1" s="1"/>
  <c r="J12" i="1"/>
  <c r="Q12" i="1" s="1"/>
  <c r="H12" i="1"/>
  <c r="G12" i="1"/>
  <c r="E12" i="1"/>
  <c r="AB12" i="1" s="1"/>
  <c r="AY12" i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X12" i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L28" i="6" l="1"/>
  <c r="AN28" i="6" s="1"/>
  <c r="AA17" i="6"/>
  <c r="AD17" i="6" s="1"/>
  <c r="O29" i="6"/>
  <c r="P29" i="6" s="1"/>
  <c r="R29" i="6" s="1"/>
  <c r="AA13" i="6"/>
  <c r="AD13" i="6" s="1"/>
  <c r="O15" i="6"/>
  <c r="P15" i="6" s="1"/>
  <c r="R15" i="6" s="1"/>
  <c r="U21" i="6"/>
  <c r="V21" i="6" s="1"/>
  <c r="V16" i="6"/>
  <c r="AI17" i="6"/>
  <c r="AL17" i="6" s="1"/>
  <c r="AI27" i="6"/>
  <c r="AL27" i="6" s="1"/>
  <c r="AL22" i="6"/>
  <c r="AN22" i="6" s="1"/>
  <c r="AA12" i="6"/>
  <c r="AD12" i="6" s="1"/>
  <c r="V30" i="6"/>
  <c r="AN30" i="6" s="1"/>
  <c r="AR30" i="6" s="1"/>
  <c r="AU30" i="6" s="1"/>
  <c r="AA32" i="6"/>
  <c r="AD32" i="6" s="1"/>
  <c r="AI32" i="6"/>
  <c r="AL32" i="6" s="1"/>
  <c r="AA31" i="6"/>
  <c r="AD31" i="6" s="1"/>
  <c r="AA33" i="6"/>
  <c r="AD33" i="6" s="1"/>
  <c r="AI29" i="6"/>
  <c r="AL29" i="6" s="1"/>
  <c r="AI26" i="6"/>
  <c r="AL26" i="6" s="1"/>
  <c r="AA26" i="6"/>
  <c r="AD26" i="6" s="1"/>
  <c r="AI23" i="6"/>
  <c r="AL23" i="6" s="1"/>
  <c r="AN23" i="6" s="1"/>
  <c r="AL15" i="6"/>
  <c r="AN15" i="6" s="1"/>
  <c r="AR15" i="6" s="1"/>
  <c r="AU15" i="6" s="1"/>
  <c r="V12" i="6"/>
  <c r="U9" i="6"/>
  <c r="V9" i="6" s="1"/>
  <c r="AA21" i="6"/>
  <c r="AD21" i="6" s="1"/>
  <c r="AI20" i="6"/>
  <c r="AL20" i="6" s="1"/>
  <c r="V20" i="6"/>
  <c r="AA20" i="6"/>
  <c r="AD20" i="6" s="1"/>
  <c r="AL34" i="6"/>
  <c r="AA25" i="6"/>
  <c r="AD25" i="6" s="1"/>
  <c r="AI19" i="6"/>
  <c r="AL19" i="6" s="1"/>
  <c r="O11" i="6"/>
  <c r="P11" i="6" s="1"/>
  <c r="R11" i="6" s="1"/>
  <c r="AI12" i="6"/>
  <c r="AL12" i="6" s="1"/>
  <c r="AN24" i="6"/>
  <c r="AL16" i="6"/>
  <c r="V26" i="6"/>
  <c r="AI8" i="6"/>
  <c r="AL8" i="6" s="1"/>
  <c r="AA27" i="6"/>
  <c r="AD27" i="6" s="1"/>
  <c r="O34" i="6"/>
  <c r="P34" i="6" s="1"/>
  <c r="R34" i="6" s="1"/>
  <c r="U34" i="6"/>
  <c r="V34" i="6" s="1"/>
  <c r="U18" i="6"/>
  <c r="V18" i="6" s="1"/>
  <c r="O18" i="6"/>
  <c r="P18" i="6" s="1"/>
  <c r="R18" i="6" s="1"/>
  <c r="AA7" i="6"/>
  <c r="AD7" i="6" s="1"/>
  <c r="AA16" i="6"/>
  <c r="AD16" i="6" s="1"/>
  <c r="U17" i="6"/>
  <c r="V17" i="6" s="1"/>
  <c r="O17" i="6"/>
  <c r="P17" i="6" s="1"/>
  <c r="R17" i="6" s="1"/>
  <c r="AI7" i="6"/>
  <c r="AL7" i="6" s="1"/>
  <c r="U31" i="6"/>
  <c r="V31" i="6" s="1"/>
  <c r="O31" i="6"/>
  <c r="P31" i="6" s="1"/>
  <c r="R31" i="6" s="1"/>
  <c r="AL33" i="6"/>
  <c r="AI25" i="6"/>
  <c r="AL25" i="6" s="1"/>
  <c r="O19" i="6"/>
  <c r="P19" i="6" s="1"/>
  <c r="R19" i="6" s="1"/>
  <c r="U19" i="6"/>
  <c r="V19" i="6" s="1"/>
  <c r="AA8" i="6"/>
  <c r="AD8" i="6" s="1"/>
  <c r="AL18" i="6"/>
  <c r="AA19" i="6"/>
  <c r="AD19" i="6" s="1"/>
  <c r="AI13" i="6"/>
  <c r="AL13" i="6" s="1"/>
  <c r="AI14" i="6"/>
  <c r="AL14" i="6" s="1"/>
  <c r="AN14" i="6" s="1"/>
  <c r="AI9" i="6"/>
  <c r="AL9" i="6" s="1"/>
  <c r="AL11" i="6"/>
  <c r="AJ10" i="6"/>
  <c r="AI10" i="6"/>
  <c r="AA9" i="6"/>
  <c r="AD9" i="6" s="1"/>
  <c r="AI21" i="6"/>
  <c r="AL21" i="6" s="1"/>
  <c r="O10" i="6"/>
  <c r="P10" i="6" s="1"/>
  <c r="R10" i="6" s="1"/>
  <c r="U10" i="6"/>
  <c r="V10" i="6" s="1"/>
  <c r="AI31" i="6"/>
  <c r="AL31" i="6" s="1"/>
  <c r="O7" i="6"/>
  <c r="P7" i="6" s="1"/>
  <c r="R7" i="6" s="1"/>
  <c r="U7" i="6"/>
  <c r="V7" i="6" s="1"/>
  <c r="AL35" i="5"/>
  <c r="AL52" i="5"/>
  <c r="AA59" i="5"/>
  <c r="AD59" i="5" s="1"/>
  <c r="AJ59" i="5"/>
  <c r="AI45" i="5"/>
  <c r="AL45" i="5" s="1"/>
  <c r="AA53" i="5"/>
  <c r="AD53" i="5" s="1"/>
  <c r="AL44" i="5"/>
  <c r="AN44" i="5" s="1"/>
  <c r="AI60" i="5"/>
  <c r="AL60" i="5" s="1"/>
  <c r="V48" i="5"/>
  <c r="AI53" i="5"/>
  <c r="AL53" i="5" s="1"/>
  <c r="O60" i="5"/>
  <c r="P60" i="5" s="1"/>
  <c r="R60" i="5" s="1"/>
  <c r="U60" i="5"/>
  <c r="V60" i="5" s="1"/>
  <c r="AI59" i="5"/>
  <c r="AL49" i="5"/>
  <c r="AN49" i="5" s="1"/>
  <c r="AR49" i="5" s="1"/>
  <c r="AU49" i="5" s="1"/>
  <c r="AL56" i="5"/>
  <c r="AN56" i="5" s="1"/>
  <c r="AI54" i="5"/>
  <c r="AL54" i="5" s="1"/>
  <c r="AA57" i="5"/>
  <c r="AD57" i="5" s="1"/>
  <c r="AI58" i="5"/>
  <c r="AL58" i="5" s="1"/>
  <c r="AN58" i="5" s="1"/>
  <c r="AA46" i="5"/>
  <c r="AD46" i="5" s="1"/>
  <c r="AL51" i="5"/>
  <c r="U49" i="5"/>
  <c r="V49" i="5" s="1"/>
  <c r="AA43" i="5"/>
  <c r="AD43" i="5" s="1"/>
  <c r="O45" i="5"/>
  <c r="P45" i="5" s="1"/>
  <c r="R45" i="5" s="1"/>
  <c r="O39" i="5"/>
  <c r="P39" i="5" s="1"/>
  <c r="R39" i="5" s="1"/>
  <c r="AI38" i="5"/>
  <c r="AL38" i="5" s="1"/>
  <c r="AN38" i="5" s="1"/>
  <c r="AN36" i="5"/>
  <c r="AR36" i="5" s="1"/>
  <c r="V28" i="5"/>
  <c r="AN28" i="5" s="1"/>
  <c r="O33" i="5"/>
  <c r="P33" i="5" s="1"/>
  <c r="R33" i="5" s="1"/>
  <c r="V23" i="5"/>
  <c r="AI22" i="5"/>
  <c r="AL22" i="5" s="1"/>
  <c r="AA22" i="5"/>
  <c r="AD22" i="5" s="1"/>
  <c r="AA12" i="5"/>
  <c r="AD12" i="5" s="1"/>
  <c r="AI11" i="5"/>
  <c r="AL11" i="5" s="1"/>
  <c r="AN10" i="5"/>
  <c r="AP10" i="5" s="1"/>
  <c r="AI9" i="5"/>
  <c r="AL9" i="5" s="1"/>
  <c r="V13" i="5"/>
  <c r="V34" i="5"/>
  <c r="AL12" i="5"/>
  <c r="AI15" i="5"/>
  <c r="AL15" i="5" s="1"/>
  <c r="AN15" i="5" s="1"/>
  <c r="AA42" i="5"/>
  <c r="AD42" i="5" s="1"/>
  <c r="AA30" i="5"/>
  <c r="AD30" i="5" s="1"/>
  <c r="AL16" i="5"/>
  <c r="AN16" i="5" s="1"/>
  <c r="AA9" i="5"/>
  <c r="AD9" i="5" s="1"/>
  <c r="O41" i="5"/>
  <c r="P41" i="5" s="1"/>
  <c r="R41" i="5" s="1"/>
  <c r="U41" i="5"/>
  <c r="V41" i="5" s="1"/>
  <c r="U47" i="5"/>
  <c r="V47" i="5" s="1"/>
  <c r="O47" i="5"/>
  <c r="P47" i="5" s="1"/>
  <c r="R47" i="5" s="1"/>
  <c r="AL43" i="5"/>
  <c r="U32" i="5"/>
  <c r="V32" i="5" s="1"/>
  <c r="AL32" i="5"/>
  <c r="AI7" i="5"/>
  <c r="AL7" i="5" s="1"/>
  <c r="AA18" i="5"/>
  <c r="AD18" i="5" s="1"/>
  <c r="AA19" i="5"/>
  <c r="AD19" i="5" s="1"/>
  <c r="AN19" i="5" s="1"/>
  <c r="AR19" i="5" s="1"/>
  <c r="AI30" i="5"/>
  <c r="AL30" i="5" s="1"/>
  <c r="AL18" i="5"/>
  <c r="AI46" i="5"/>
  <c r="AL46" i="5" s="1"/>
  <c r="AI37" i="5"/>
  <c r="AL37" i="5" s="1"/>
  <c r="U50" i="5"/>
  <c r="V50" i="5" s="1"/>
  <c r="AN25" i="5"/>
  <c r="AR25" i="5" s="1"/>
  <c r="AI29" i="5"/>
  <c r="AL29" i="5" s="1"/>
  <c r="U18" i="5"/>
  <c r="V18" i="5" s="1"/>
  <c r="AA7" i="5"/>
  <c r="AD7" i="5" s="1"/>
  <c r="O52" i="5"/>
  <c r="P52" i="5" s="1"/>
  <c r="R52" i="5" s="1"/>
  <c r="U52" i="5"/>
  <c r="V52" i="5" s="1"/>
  <c r="U14" i="5"/>
  <c r="V14" i="5" s="1"/>
  <c r="O14" i="5"/>
  <c r="P14" i="5" s="1"/>
  <c r="R14" i="5" s="1"/>
  <c r="AN20" i="5"/>
  <c r="AP20" i="5" s="1"/>
  <c r="AA29" i="5"/>
  <c r="AD29" i="5" s="1"/>
  <c r="V22" i="5"/>
  <c r="O21" i="5"/>
  <c r="P21" i="5" s="1"/>
  <c r="R21" i="5" s="1"/>
  <c r="O51" i="5"/>
  <c r="P51" i="5" s="1"/>
  <c r="R51" i="5" s="1"/>
  <c r="U51" i="5"/>
  <c r="V51" i="5" s="1"/>
  <c r="AA37" i="5"/>
  <c r="AD37" i="5" s="1"/>
  <c r="AI57" i="5"/>
  <c r="AL57" i="5" s="1"/>
  <c r="AA21" i="5"/>
  <c r="AD21" i="5" s="1"/>
  <c r="AI42" i="5"/>
  <c r="AL42" i="5" s="1"/>
  <c r="AJ34" i="5"/>
  <c r="AA34" i="5"/>
  <c r="AD34" i="5" s="1"/>
  <c r="AJ17" i="5"/>
  <c r="AI17" i="5"/>
  <c r="O9" i="5"/>
  <c r="P9" i="5" s="1"/>
  <c r="R9" i="5" s="1"/>
  <c r="U9" i="5"/>
  <c r="AI27" i="5"/>
  <c r="AL27" i="5" s="1"/>
  <c r="AL48" i="5"/>
  <c r="O17" i="5"/>
  <c r="P17" i="5" s="1"/>
  <c r="R17" i="5" s="1"/>
  <c r="U17" i="5"/>
  <c r="V17" i="5" s="1"/>
  <c r="AI14" i="5"/>
  <c r="AL14" i="5" s="1"/>
  <c r="AL26" i="5"/>
  <c r="AN26" i="5" s="1"/>
  <c r="AA54" i="5"/>
  <c r="AD54" i="5" s="1"/>
  <c r="O42" i="5"/>
  <c r="P42" i="5" s="1"/>
  <c r="R42" i="5" s="1"/>
  <c r="U42" i="5"/>
  <c r="V42" i="5" s="1"/>
  <c r="AJ39" i="5"/>
  <c r="AL39" i="5" s="1"/>
  <c r="AA39" i="5"/>
  <c r="AD39" i="5" s="1"/>
  <c r="AA47" i="5"/>
  <c r="AD47" i="5" s="1"/>
  <c r="AI34" i="5"/>
  <c r="AL8" i="5"/>
  <c r="AA27" i="5"/>
  <c r="AD27" i="5" s="1"/>
  <c r="AJ55" i="5"/>
  <c r="AL55" i="5" s="1"/>
  <c r="AA55" i="5"/>
  <c r="AD55" i="5" s="1"/>
  <c r="AN23" i="5"/>
  <c r="O24" i="5"/>
  <c r="P24" i="5" s="1"/>
  <c r="R24" i="5" s="1"/>
  <c r="U24" i="5"/>
  <c r="V24" i="5" s="1"/>
  <c r="AI47" i="5"/>
  <c r="AL47" i="5" s="1"/>
  <c r="AA32" i="5"/>
  <c r="AD32" i="5" s="1"/>
  <c r="AA8" i="5"/>
  <c r="AD8" i="5" s="1"/>
  <c r="AN50" i="5"/>
  <c r="AL33" i="5"/>
  <c r="U11" i="5"/>
  <c r="V11" i="5" s="1"/>
  <c r="O11" i="5"/>
  <c r="P11" i="5" s="1"/>
  <c r="R11" i="5" s="1"/>
  <c r="AL41" i="5"/>
  <c r="AJ13" i="5"/>
  <c r="AL13" i="5" s="1"/>
  <c r="AA13" i="5"/>
  <c r="AD13" i="5" s="1"/>
  <c r="O31" i="5"/>
  <c r="P31" i="5" s="1"/>
  <c r="R31" i="5" s="1"/>
  <c r="U31" i="5"/>
  <c r="V31" i="5" s="1"/>
  <c r="AA17" i="5"/>
  <c r="AD17" i="5" s="1"/>
  <c r="O35" i="5"/>
  <c r="P35" i="5" s="1"/>
  <c r="R35" i="5" s="1"/>
  <c r="U35" i="5"/>
  <c r="V35" i="5" s="1"/>
  <c r="AL40" i="5"/>
  <c r="AN40" i="5" s="1"/>
  <c r="AR40" i="5" s="1"/>
  <c r="AU40" i="5" s="1"/>
  <c r="AA14" i="5"/>
  <c r="AD14" i="5" s="1"/>
  <c r="V9" i="5"/>
  <c r="AO44" i="1"/>
  <c r="AO26" i="1"/>
  <c r="AO52" i="1"/>
  <c r="AI9" i="1"/>
  <c r="AL9" i="1" s="1"/>
  <c r="V22" i="1"/>
  <c r="AA21" i="1"/>
  <c r="AD21" i="1" s="1"/>
  <c r="AA9" i="1"/>
  <c r="AD9" i="1" s="1"/>
  <c r="AO34" i="1"/>
  <c r="V24" i="1"/>
  <c r="AA22" i="1"/>
  <c r="AD22" i="1" s="1"/>
  <c r="AO19" i="1"/>
  <c r="AO28" i="1"/>
  <c r="AL10" i="1"/>
  <c r="AN10" i="1" s="1"/>
  <c r="AP10" i="1" s="1"/>
  <c r="V20" i="1"/>
  <c r="V23" i="1"/>
  <c r="AI21" i="1"/>
  <c r="AL21" i="1" s="1"/>
  <c r="V7" i="1"/>
  <c r="AI20" i="1"/>
  <c r="AL20" i="1" s="1"/>
  <c r="AI22" i="1"/>
  <c r="AL22" i="1" s="1"/>
  <c r="AI24" i="1"/>
  <c r="AL24" i="1" s="1"/>
  <c r="AN24" i="1" s="1"/>
  <c r="AR24" i="1" s="1"/>
  <c r="AU24" i="1" s="1"/>
  <c r="AO35" i="1"/>
  <c r="AO57" i="1"/>
  <c r="AA20" i="1"/>
  <c r="AD20" i="1" s="1"/>
  <c r="AO45" i="1"/>
  <c r="AL11" i="1"/>
  <c r="AJ23" i="1"/>
  <c r="AI23" i="1"/>
  <c r="AV37" i="1"/>
  <c r="AL7" i="1"/>
  <c r="AN7" i="1" s="1"/>
  <c r="AO33" i="1"/>
  <c r="AL8" i="1"/>
  <c r="AN8" i="1" s="1"/>
  <c r="U9" i="1"/>
  <c r="V9" i="1" s="1"/>
  <c r="O9" i="1"/>
  <c r="P9" i="1" s="1"/>
  <c r="R9" i="1" s="1"/>
  <c r="U11" i="1"/>
  <c r="V11" i="1" s="1"/>
  <c r="O11" i="1"/>
  <c r="P11" i="1" s="1"/>
  <c r="R11" i="1" s="1"/>
  <c r="AO54" i="1"/>
  <c r="AO17" i="1"/>
  <c r="AO46" i="1"/>
  <c r="AO18" i="1"/>
  <c r="AV29" i="1"/>
  <c r="AO48" i="1"/>
  <c r="AO13" i="1"/>
  <c r="AO16" i="1"/>
  <c r="AO47" i="1"/>
  <c r="AV56" i="1"/>
  <c r="AO40" i="1"/>
  <c r="AV41" i="1"/>
  <c r="AV14" i="1"/>
  <c r="AO39" i="1"/>
  <c r="AO43" i="1"/>
  <c r="AV58" i="1"/>
  <c r="AV50" i="1"/>
  <c r="AV42" i="1"/>
  <c r="AV55" i="1"/>
  <c r="AO32" i="1"/>
  <c r="AV53" i="1"/>
  <c r="AO51" i="1"/>
  <c r="AO49" i="1"/>
  <c r="AO15" i="1"/>
  <c r="AO31" i="1"/>
  <c r="AO30" i="1"/>
  <c r="AO38" i="1"/>
  <c r="U34" i="1"/>
  <c r="U39" i="1"/>
  <c r="X32" i="1"/>
  <c r="Y32" i="1" s="1"/>
  <c r="X37" i="1"/>
  <c r="Y37" i="1" s="1"/>
  <c r="T27" i="1"/>
  <c r="V27" i="1" s="1"/>
  <c r="AC58" i="1"/>
  <c r="AJ58" i="1" s="1"/>
  <c r="AK58" i="1"/>
  <c r="X58" i="1"/>
  <c r="Y58" i="1" s="1"/>
  <c r="AC33" i="1"/>
  <c r="AJ33" i="1" s="1"/>
  <c r="AK33" i="1"/>
  <c r="X33" i="1"/>
  <c r="Y33" i="1" s="1"/>
  <c r="AC14" i="1"/>
  <c r="AJ14" i="1" s="1"/>
  <c r="X14" i="1"/>
  <c r="Y14" i="1" s="1"/>
  <c r="U17" i="1"/>
  <c r="O17" i="1"/>
  <c r="P17" i="1" s="1"/>
  <c r="R17" i="1" s="1"/>
  <c r="L13" i="1"/>
  <c r="N13" i="1" s="1"/>
  <c r="U13" i="1" s="1"/>
  <c r="V13" i="1" s="1"/>
  <c r="O16" i="1"/>
  <c r="P16" i="1" s="1"/>
  <c r="R16" i="1" s="1"/>
  <c r="T17" i="1"/>
  <c r="T25" i="1"/>
  <c r="V25" i="1" s="1"/>
  <c r="O41" i="1"/>
  <c r="P41" i="1" s="1"/>
  <c r="R41" i="1" s="1"/>
  <c r="T44" i="1"/>
  <c r="V44" i="1" s="1"/>
  <c r="T46" i="1"/>
  <c r="V46" i="1" s="1"/>
  <c r="L50" i="1"/>
  <c r="N50" i="1" s="1"/>
  <c r="U50" i="1" s="1"/>
  <c r="V50" i="1" s="1"/>
  <c r="T18" i="1"/>
  <c r="T19" i="1"/>
  <c r="T26" i="1"/>
  <c r="O27" i="1"/>
  <c r="P27" i="1" s="1"/>
  <c r="R27" i="1" s="1"/>
  <c r="U30" i="1"/>
  <c r="AI35" i="1"/>
  <c r="AK36" i="1"/>
  <c r="T39" i="1"/>
  <c r="T54" i="1"/>
  <c r="T58" i="1"/>
  <c r="T16" i="1"/>
  <c r="V16" i="1" s="1"/>
  <c r="X19" i="1"/>
  <c r="Y19" i="1" s="1"/>
  <c r="X31" i="1"/>
  <c r="Y31" i="1" s="1"/>
  <c r="AA53" i="1"/>
  <c r="AD53" i="1" s="1"/>
  <c r="X13" i="1"/>
  <c r="Y13" i="1" s="1"/>
  <c r="AA45" i="1"/>
  <c r="AD45" i="1" s="1"/>
  <c r="AI54" i="1"/>
  <c r="L55" i="1"/>
  <c r="N55" i="1" s="1"/>
  <c r="U55" i="1" s="1"/>
  <c r="V55" i="1" s="1"/>
  <c r="AK16" i="1"/>
  <c r="AK31" i="1"/>
  <c r="L35" i="1"/>
  <c r="N35" i="1" s="1"/>
  <c r="O35" i="1" s="1"/>
  <c r="P35" i="1" s="1"/>
  <c r="R35" i="1" s="1"/>
  <c r="AI48" i="1"/>
  <c r="L49" i="1"/>
  <c r="N49" i="1" s="1"/>
  <c r="U49" i="1" s="1"/>
  <c r="V49" i="1" s="1"/>
  <c r="AI19" i="1"/>
  <c r="AA27" i="1"/>
  <c r="AD27" i="1" s="1"/>
  <c r="AK32" i="1"/>
  <c r="L33" i="1"/>
  <c r="N33" i="1" s="1"/>
  <c r="U33" i="1" s="1"/>
  <c r="V33" i="1" s="1"/>
  <c r="AI37" i="1"/>
  <c r="T15" i="1"/>
  <c r="V15" i="1" s="1"/>
  <c r="AI27" i="1"/>
  <c r="AI40" i="1"/>
  <c r="R26" i="1"/>
  <c r="O28" i="1"/>
  <c r="P28" i="1" s="1"/>
  <c r="R28" i="1" s="1"/>
  <c r="AA48" i="1"/>
  <c r="AD48" i="1" s="1"/>
  <c r="U19" i="1"/>
  <c r="O19" i="1"/>
  <c r="P19" i="1" s="1"/>
  <c r="R19" i="1" s="1"/>
  <c r="X12" i="1"/>
  <c r="Y12" i="1" s="1"/>
  <c r="AK12" i="1"/>
  <c r="AC12" i="1"/>
  <c r="AJ12" i="1" s="1"/>
  <c r="AC18" i="1"/>
  <c r="AJ18" i="1" s="1"/>
  <c r="X18" i="1"/>
  <c r="Y18" i="1" s="1"/>
  <c r="AK18" i="1"/>
  <c r="AC17" i="1"/>
  <c r="AJ17" i="1" s="1"/>
  <c r="AK17" i="1"/>
  <c r="X17" i="1"/>
  <c r="Y17" i="1" s="1"/>
  <c r="U18" i="1"/>
  <c r="O18" i="1"/>
  <c r="P18" i="1" s="1"/>
  <c r="R18" i="1" s="1"/>
  <c r="L29" i="1"/>
  <c r="N29" i="1" s="1"/>
  <c r="T29" i="1"/>
  <c r="AA15" i="1"/>
  <c r="AD15" i="1" s="1"/>
  <c r="AK28" i="1"/>
  <c r="X28" i="1"/>
  <c r="Y28" i="1" s="1"/>
  <c r="AC28" i="1"/>
  <c r="AJ28" i="1" s="1"/>
  <c r="AK38" i="1"/>
  <c r="X38" i="1"/>
  <c r="Y38" i="1" s="1"/>
  <c r="AC38" i="1"/>
  <c r="AJ38" i="1" s="1"/>
  <c r="T14" i="1"/>
  <c r="O25" i="1"/>
  <c r="P25" i="1" s="1"/>
  <c r="R25" i="1" s="1"/>
  <c r="AC13" i="1"/>
  <c r="L14" i="1"/>
  <c r="N14" i="1" s="1"/>
  <c r="AK15" i="1"/>
  <c r="AA19" i="1"/>
  <c r="AD19" i="1" s="1"/>
  <c r="AI31" i="1"/>
  <c r="AI16" i="1"/>
  <c r="AK26" i="1"/>
  <c r="X26" i="1"/>
  <c r="Y26" i="1" s="1"/>
  <c r="AC26" i="1"/>
  <c r="AJ26" i="1" s="1"/>
  <c r="L12" i="1"/>
  <c r="N12" i="1" s="1"/>
  <c r="AI15" i="1"/>
  <c r="X16" i="1"/>
  <c r="Y16" i="1" s="1"/>
  <c r="AK19" i="1"/>
  <c r="AC25" i="1"/>
  <c r="AJ25" i="1" s="1"/>
  <c r="AK25" i="1"/>
  <c r="X25" i="1"/>
  <c r="Y25" i="1" s="1"/>
  <c r="O15" i="1"/>
  <c r="P15" i="1" s="1"/>
  <c r="R15" i="1" s="1"/>
  <c r="X15" i="1"/>
  <c r="Y15" i="1" s="1"/>
  <c r="AK14" i="1"/>
  <c r="AA16" i="1"/>
  <c r="AD16" i="1" s="1"/>
  <c r="T40" i="1"/>
  <c r="L40" i="1"/>
  <c r="N40" i="1" s="1"/>
  <c r="AK27" i="1"/>
  <c r="X27" i="1"/>
  <c r="Y27" i="1" s="1"/>
  <c r="AK29" i="1"/>
  <c r="X29" i="1"/>
  <c r="Y29" i="1" s="1"/>
  <c r="AK34" i="1"/>
  <c r="X34" i="1"/>
  <c r="Y34" i="1" s="1"/>
  <c r="T36" i="1"/>
  <c r="AC29" i="1"/>
  <c r="AI29" i="1" s="1"/>
  <c r="AK30" i="1"/>
  <c r="X30" i="1"/>
  <c r="Y30" i="1" s="1"/>
  <c r="L31" i="1"/>
  <c r="N31" i="1" s="1"/>
  <c r="L32" i="1"/>
  <c r="N32" i="1" s="1"/>
  <c r="AC34" i="1"/>
  <c r="AJ34" i="1" s="1"/>
  <c r="AK35" i="1"/>
  <c r="X35" i="1"/>
  <c r="Y35" i="1" s="1"/>
  <c r="L36" i="1"/>
  <c r="N36" i="1" s="1"/>
  <c r="AA37" i="1"/>
  <c r="AD37" i="1" s="1"/>
  <c r="AC39" i="1"/>
  <c r="AJ39" i="1" s="1"/>
  <c r="AK39" i="1"/>
  <c r="X39" i="1"/>
  <c r="Y39" i="1" s="1"/>
  <c r="O52" i="1"/>
  <c r="P52" i="1" s="1"/>
  <c r="R52" i="1" s="1"/>
  <c r="U52" i="1"/>
  <c r="U26" i="1"/>
  <c r="P30" i="1"/>
  <c r="R30" i="1" s="1"/>
  <c r="AC30" i="1"/>
  <c r="AJ30" i="1" s="1"/>
  <c r="AA32" i="1"/>
  <c r="AD32" i="1" s="1"/>
  <c r="P34" i="1"/>
  <c r="R34" i="1" s="1"/>
  <c r="AA35" i="1"/>
  <c r="AD35" i="1" s="1"/>
  <c r="AK37" i="1"/>
  <c r="AJ43" i="1"/>
  <c r="AI43" i="1"/>
  <c r="T28" i="1"/>
  <c r="V28" i="1" s="1"/>
  <c r="O38" i="1"/>
  <c r="P38" i="1" s="1"/>
  <c r="R38" i="1" s="1"/>
  <c r="U38" i="1"/>
  <c r="AI32" i="1"/>
  <c r="AC36" i="1"/>
  <c r="AA36" i="1" s="1"/>
  <c r="AD36" i="1" s="1"/>
  <c r="O37" i="1"/>
  <c r="P37" i="1" s="1"/>
  <c r="R37" i="1" s="1"/>
  <c r="AK56" i="1"/>
  <c r="X56" i="1"/>
  <c r="Y56" i="1" s="1"/>
  <c r="AC56" i="1"/>
  <c r="AJ56" i="1" s="1"/>
  <c r="T30" i="1"/>
  <c r="AA31" i="1"/>
  <c r="AD31" i="1" s="1"/>
  <c r="T31" i="1"/>
  <c r="T34" i="1"/>
  <c r="AA43" i="1"/>
  <c r="AD43" i="1" s="1"/>
  <c r="O51" i="1"/>
  <c r="P51" i="1" s="1"/>
  <c r="R51" i="1" s="1"/>
  <c r="U51" i="1"/>
  <c r="T38" i="1"/>
  <c r="AA40" i="1"/>
  <c r="AD40" i="1" s="1"/>
  <c r="AI45" i="1"/>
  <c r="L48" i="1"/>
  <c r="N48" i="1" s="1"/>
  <c r="AC49" i="1"/>
  <c r="AJ49" i="1" s="1"/>
  <c r="AK49" i="1"/>
  <c r="AJ57" i="1"/>
  <c r="AI57" i="1"/>
  <c r="L45" i="1"/>
  <c r="N45" i="1" s="1"/>
  <c r="AK52" i="1"/>
  <c r="X52" i="1"/>
  <c r="Y52" i="1" s="1"/>
  <c r="AC52" i="1"/>
  <c r="AJ52" i="1" s="1"/>
  <c r="T37" i="1"/>
  <c r="V37" i="1" s="1"/>
  <c r="T41" i="1"/>
  <c r="V41" i="1" s="1"/>
  <c r="L42" i="1"/>
  <c r="N42" i="1" s="1"/>
  <c r="L43" i="1"/>
  <c r="N43" i="1" s="1"/>
  <c r="O46" i="1"/>
  <c r="P46" i="1" s="1"/>
  <c r="R46" i="1" s="1"/>
  <c r="O47" i="1"/>
  <c r="P47" i="1" s="1"/>
  <c r="R47" i="1" s="1"/>
  <c r="U47" i="1"/>
  <c r="T48" i="1"/>
  <c r="AK51" i="1"/>
  <c r="X51" i="1"/>
  <c r="Y51" i="1" s="1"/>
  <c r="AC51" i="1"/>
  <c r="AJ51" i="1" s="1"/>
  <c r="AJ53" i="1"/>
  <c r="AI53" i="1"/>
  <c r="U58" i="1"/>
  <c r="O58" i="1"/>
  <c r="P58" i="1" s="1"/>
  <c r="R58" i="1" s="1"/>
  <c r="AK40" i="1"/>
  <c r="X40" i="1"/>
  <c r="Y40" i="1" s="1"/>
  <c r="O44" i="1"/>
  <c r="P44" i="1" s="1"/>
  <c r="R44" i="1" s="1"/>
  <c r="T45" i="1"/>
  <c r="AA57" i="1"/>
  <c r="AD57" i="1" s="1"/>
  <c r="P39" i="1"/>
  <c r="R39" i="1" s="1"/>
  <c r="AK46" i="1"/>
  <c r="X46" i="1"/>
  <c r="Y46" i="1" s="1"/>
  <c r="AC46" i="1"/>
  <c r="AI46" i="1" s="1"/>
  <c r="AK50" i="1"/>
  <c r="X50" i="1"/>
  <c r="Y50" i="1" s="1"/>
  <c r="AC50" i="1"/>
  <c r="AJ50" i="1" s="1"/>
  <c r="U54" i="1"/>
  <c r="O54" i="1"/>
  <c r="P54" i="1" s="1"/>
  <c r="R54" i="1" s="1"/>
  <c r="AK55" i="1"/>
  <c r="X55" i="1"/>
  <c r="Y55" i="1" s="1"/>
  <c r="AC55" i="1"/>
  <c r="AJ55" i="1" s="1"/>
  <c r="AK42" i="1"/>
  <c r="X42" i="1"/>
  <c r="Y42" i="1" s="1"/>
  <c r="AC42" i="1"/>
  <c r="AJ42" i="1" s="1"/>
  <c r="AK44" i="1"/>
  <c r="X44" i="1"/>
  <c r="Y44" i="1" s="1"/>
  <c r="AC44" i="1"/>
  <c r="AI44" i="1" s="1"/>
  <c r="O56" i="1"/>
  <c r="P56" i="1" s="1"/>
  <c r="R56" i="1" s="1"/>
  <c r="U56" i="1"/>
  <c r="AC41" i="1"/>
  <c r="AK41" i="1"/>
  <c r="X41" i="1"/>
  <c r="Y41" i="1" s="1"/>
  <c r="AA47" i="1"/>
  <c r="AD47" i="1" s="1"/>
  <c r="AI47" i="1"/>
  <c r="AK47" i="1"/>
  <c r="X47" i="1"/>
  <c r="Y47" i="1" s="1"/>
  <c r="X54" i="1"/>
  <c r="Y54" i="1" s="1"/>
  <c r="AK54" i="1"/>
  <c r="T47" i="1"/>
  <c r="T51" i="1"/>
  <c r="T52" i="1"/>
  <c r="L53" i="1"/>
  <c r="N53" i="1" s="1"/>
  <c r="T56" i="1"/>
  <c r="L57" i="1"/>
  <c r="N57" i="1" s="1"/>
  <c r="X43" i="1"/>
  <c r="Y43" i="1" s="1"/>
  <c r="AK43" i="1"/>
  <c r="X45" i="1"/>
  <c r="Y45" i="1" s="1"/>
  <c r="AK45" i="1"/>
  <c r="X48" i="1"/>
  <c r="Y48" i="1" s="1"/>
  <c r="AK48" i="1"/>
  <c r="X53" i="1"/>
  <c r="Y53" i="1" s="1"/>
  <c r="AK53" i="1"/>
  <c r="AA54" i="1"/>
  <c r="AD54" i="1" s="1"/>
  <c r="X57" i="1"/>
  <c r="Y57" i="1" s="1"/>
  <c r="AK57" i="1"/>
  <c r="AN32" i="6" l="1"/>
  <c r="AR32" i="6" s="1"/>
  <c r="AU32" i="6" s="1"/>
  <c r="AN16" i="6"/>
  <c r="AR16" i="6" s="1"/>
  <c r="AR22" i="6"/>
  <c r="AU22" i="6" s="1"/>
  <c r="AP22" i="6"/>
  <c r="AN27" i="6"/>
  <c r="AR27" i="6" s="1"/>
  <c r="AU27" i="6" s="1"/>
  <c r="AN21" i="6"/>
  <c r="AR21" i="6" s="1"/>
  <c r="AN29" i="6"/>
  <c r="AP29" i="6" s="1"/>
  <c r="AN13" i="6"/>
  <c r="AR13" i="6" s="1"/>
  <c r="AN26" i="6"/>
  <c r="AR26" i="6" s="1"/>
  <c r="AN12" i="6"/>
  <c r="AR12" i="6" s="1"/>
  <c r="AU12" i="6" s="1"/>
  <c r="AP30" i="6"/>
  <c r="AN33" i="6"/>
  <c r="AR33" i="6" s="1"/>
  <c r="AN25" i="6"/>
  <c r="AP25" i="6" s="1"/>
  <c r="AN20" i="6"/>
  <c r="AR20" i="6" s="1"/>
  <c r="AU20" i="6" s="1"/>
  <c r="AP15" i="6"/>
  <c r="AN11" i="6"/>
  <c r="AP11" i="6" s="1"/>
  <c r="AN9" i="6"/>
  <c r="AP9" i="6" s="1"/>
  <c r="AN8" i="6"/>
  <c r="AP8" i="6" s="1"/>
  <c r="AR14" i="6"/>
  <c r="AU14" i="6" s="1"/>
  <c r="AP14" i="6"/>
  <c r="AL10" i="6"/>
  <c r="AN10" i="6" s="1"/>
  <c r="AN19" i="6"/>
  <c r="AR23" i="6"/>
  <c r="AU23" i="6" s="1"/>
  <c r="AP23" i="6"/>
  <c r="AN18" i="6"/>
  <c r="AR24" i="6"/>
  <c r="AP24" i="6"/>
  <c r="AR28" i="6"/>
  <c r="AU28" i="6" s="1"/>
  <c r="AP28" i="6"/>
  <c r="AN7" i="6"/>
  <c r="AN17" i="6"/>
  <c r="AN31" i="6"/>
  <c r="AN34" i="6"/>
  <c r="AN52" i="5"/>
  <c r="AR52" i="5" s="1"/>
  <c r="AN53" i="5"/>
  <c r="AR53" i="5" s="1"/>
  <c r="AN60" i="5"/>
  <c r="AP60" i="5" s="1"/>
  <c r="AN12" i="5"/>
  <c r="AP12" i="5" s="1"/>
  <c r="AN22" i="5"/>
  <c r="AR22" i="5" s="1"/>
  <c r="AU22" i="5" s="1"/>
  <c r="AN8" i="5"/>
  <c r="AP8" i="5" s="1"/>
  <c r="AN29" i="5"/>
  <c r="AR29" i="5" s="1"/>
  <c r="AU29" i="5" s="1"/>
  <c r="AN48" i="5"/>
  <c r="AR48" i="5" s="1"/>
  <c r="AL59" i="5"/>
  <c r="AN59" i="5" s="1"/>
  <c r="AN54" i="5"/>
  <c r="AR54" i="5" s="1"/>
  <c r="AN37" i="5"/>
  <c r="AP37" i="5" s="1"/>
  <c r="AR56" i="5"/>
  <c r="AP56" i="5"/>
  <c r="AN57" i="5"/>
  <c r="AR57" i="5" s="1"/>
  <c r="AN51" i="5"/>
  <c r="AR51" i="5" s="1"/>
  <c r="AN46" i="5"/>
  <c r="AP46" i="5" s="1"/>
  <c r="AN14" i="5"/>
  <c r="AR14" i="5" s="1"/>
  <c r="AU14" i="5" s="1"/>
  <c r="AR10" i="5"/>
  <c r="AP36" i="5"/>
  <c r="AN30" i="5"/>
  <c r="AP30" i="5" s="1"/>
  <c r="AN32" i="5"/>
  <c r="AR32" i="5" s="1"/>
  <c r="AU32" i="5" s="1"/>
  <c r="AP25" i="5"/>
  <c r="AN43" i="5"/>
  <c r="AP43" i="5" s="1"/>
  <c r="AN45" i="5"/>
  <c r="AR45" i="5" s="1"/>
  <c r="AP49" i="5"/>
  <c r="AR38" i="5"/>
  <c r="AU38" i="5" s="1"/>
  <c r="AP38" i="5"/>
  <c r="AN39" i="5"/>
  <c r="AR39" i="5" s="1"/>
  <c r="AU39" i="5" s="1"/>
  <c r="AN41" i="5"/>
  <c r="AP41" i="5" s="1"/>
  <c r="AR28" i="5"/>
  <c r="AP28" i="5"/>
  <c r="AN33" i="5"/>
  <c r="AP33" i="5" s="1"/>
  <c r="AN27" i="5"/>
  <c r="AR27" i="5" s="1"/>
  <c r="AR20" i="5"/>
  <c r="AU20" i="5" s="1"/>
  <c r="AN18" i="5"/>
  <c r="AP18" i="5" s="1"/>
  <c r="AN7" i="5"/>
  <c r="AR7" i="5" s="1"/>
  <c r="AN47" i="5"/>
  <c r="AR47" i="5" s="1"/>
  <c r="AU47" i="5" s="1"/>
  <c r="AP19" i="5"/>
  <c r="AN21" i="5"/>
  <c r="AR21" i="5" s="1"/>
  <c r="AN13" i="5"/>
  <c r="AR13" i="5" s="1"/>
  <c r="AU13" i="5" s="1"/>
  <c r="AN42" i="5"/>
  <c r="AR42" i="5" s="1"/>
  <c r="AU42" i="5" s="1"/>
  <c r="AR26" i="5"/>
  <c r="AP26" i="5"/>
  <c r="AN9" i="5"/>
  <c r="AL17" i="5"/>
  <c r="AN17" i="5" s="1"/>
  <c r="AN35" i="5"/>
  <c r="AR23" i="5"/>
  <c r="AP23" i="5"/>
  <c r="AR50" i="5"/>
  <c r="AU50" i="5" s="1"/>
  <c r="AP50" i="5"/>
  <c r="AR15" i="5"/>
  <c r="AU15" i="5" s="1"/>
  <c r="AP15" i="5"/>
  <c r="AR58" i="5"/>
  <c r="AP58" i="5"/>
  <c r="AN55" i="5"/>
  <c r="AN11" i="5"/>
  <c r="AN24" i="5"/>
  <c r="AL34" i="5"/>
  <c r="AN34" i="5" s="1"/>
  <c r="AR16" i="5"/>
  <c r="AP16" i="5"/>
  <c r="AP40" i="5"/>
  <c r="AN31" i="5"/>
  <c r="AR44" i="5"/>
  <c r="AP44" i="5"/>
  <c r="AN21" i="1"/>
  <c r="AP21" i="1" s="1"/>
  <c r="AR10" i="1"/>
  <c r="AU10" i="1" s="1"/>
  <c r="O55" i="1"/>
  <c r="P55" i="1" s="1"/>
  <c r="R55" i="1" s="1"/>
  <c r="AN22" i="1"/>
  <c r="AR22" i="1" s="1"/>
  <c r="AU22" i="1" s="1"/>
  <c r="AN20" i="1"/>
  <c r="AP20" i="1" s="1"/>
  <c r="AN9" i="1"/>
  <c r="AR9" i="1" s="1"/>
  <c r="AU9" i="1" s="1"/>
  <c r="AL23" i="1"/>
  <c r="AN23" i="1" s="1"/>
  <c r="AP24" i="1"/>
  <c r="AN11" i="1"/>
  <c r="V30" i="1"/>
  <c r="AR7" i="1"/>
  <c r="AU7" i="1" s="1"/>
  <c r="AP7" i="1"/>
  <c r="AR8" i="1"/>
  <c r="AU8" i="1" s="1"/>
  <c r="AP8" i="1"/>
  <c r="O13" i="1"/>
  <c r="P13" i="1" s="1"/>
  <c r="R13" i="1" s="1"/>
  <c r="AI49" i="1"/>
  <c r="AL49" i="1" s="1"/>
  <c r="O50" i="1"/>
  <c r="P50" i="1" s="1"/>
  <c r="R50" i="1" s="1"/>
  <c r="AL32" i="1"/>
  <c r="U35" i="1"/>
  <c r="V35" i="1" s="1"/>
  <c r="V34" i="1"/>
  <c r="V54" i="1"/>
  <c r="AL15" i="1"/>
  <c r="AN15" i="1" s="1"/>
  <c r="AL19" i="1"/>
  <c r="AL54" i="1"/>
  <c r="AA33" i="1"/>
  <c r="AD33" i="1" s="1"/>
  <c r="AL40" i="1"/>
  <c r="V51" i="1"/>
  <c r="V39" i="1"/>
  <c r="AI38" i="1"/>
  <c r="AL38" i="1" s="1"/>
  <c r="AA58" i="1"/>
  <c r="AD58" i="1" s="1"/>
  <c r="AI55" i="1"/>
  <c r="AL55" i="1" s="1"/>
  <c r="AL48" i="1"/>
  <c r="AI58" i="1"/>
  <c r="AL58" i="1" s="1"/>
  <c r="O49" i="1"/>
  <c r="P49" i="1" s="1"/>
  <c r="R49" i="1" s="1"/>
  <c r="AI51" i="1"/>
  <c r="AL51" i="1" s="1"/>
  <c r="O33" i="1"/>
  <c r="P33" i="1" s="1"/>
  <c r="R33" i="1" s="1"/>
  <c r="AL35" i="1"/>
  <c r="V52" i="1"/>
  <c r="V58" i="1"/>
  <c r="AA14" i="1"/>
  <c r="AD14" i="1" s="1"/>
  <c r="AI26" i="1"/>
  <c r="AL26" i="1" s="1"/>
  <c r="AA49" i="1"/>
  <c r="AD49" i="1" s="1"/>
  <c r="V56" i="1"/>
  <c r="AI42" i="1"/>
  <c r="AL42" i="1" s="1"/>
  <c r="AA51" i="1"/>
  <c r="AD51" i="1" s="1"/>
  <c r="V47" i="1"/>
  <c r="AL31" i="1"/>
  <c r="AA38" i="1"/>
  <c r="AD38" i="1" s="1"/>
  <c r="V18" i="1"/>
  <c r="AI14" i="1"/>
  <c r="AL14" i="1" s="1"/>
  <c r="AL16" i="1"/>
  <c r="AN16" i="1" s="1"/>
  <c r="AL37" i="1"/>
  <c r="AN37" i="1" s="1"/>
  <c r="AI33" i="1"/>
  <c r="AL33" i="1" s="1"/>
  <c r="V26" i="1"/>
  <c r="V19" i="1"/>
  <c r="AA17" i="1"/>
  <c r="AD17" i="1" s="1"/>
  <c r="V17" i="1"/>
  <c r="AI17" i="1"/>
  <c r="AL17" i="1" s="1"/>
  <c r="AA12" i="1"/>
  <c r="AD12" i="1" s="1"/>
  <c r="AL27" i="1"/>
  <c r="AN27" i="1" s="1"/>
  <c r="AA55" i="1"/>
  <c r="AD55" i="1" s="1"/>
  <c r="V38" i="1"/>
  <c r="AA50" i="1"/>
  <c r="AD50" i="1" s="1"/>
  <c r="AI56" i="1"/>
  <c r="AL56" i="1" s="1"/>
  <c r="AA18" i="1"/>
  <c r="AD18" i="1" s="1"/>
  <c r="AA52" i="1"/>
  <c r="AD52" i="1" s="1"/>
  <c r="AI12" i="1"/>
  <c r="AL12" i="1" s="1"/>
  <c r="O53" i="1"/>
  <c r="P53" i="1" s="1"/>
  <c r="R53" i="1" s="1"/>
  <c r="U53" i="1"/>
  <c r="V53" i="1" s="1"/>
  <c r="AJ41" i="1"/>
  <c r="AA41" i="1"/>
  <c r="AD41" i="1" s="1"/>
  <c r="AA42" i="1"/>
  <c r="AD42" i="1" s="1"/>
  <c r="AA25" i="1"/>
  <c r="AD25" i="1" s="1"/>
  <c r="AA28" i="1"/>
  <c r="AD28" i="1" s="1"/>
  <c r="AL53" i="1"/>
  <c r="U43" i="1"/>
  <c r="V43" i="1" s="1"/>
  <c r="O43" i="1"/>
  <c r="P43" i="1" s="1"/>
  <c r="R43" i="1" s="1"/>
  <c r="U40" i="1"/>
  <c r="V40" i="1" s="1"/>
  <c r="O40" i="1"/>
  <c r="P40" i="1" s="1"/>
  <c r="R40" i="1" s="1"/>
  <c r="O12" i="1"/>
  <c r="P12" i="1" s="1"/>
  <c r="R12" i="1" s="1"/>
  <c r="U12" i="1"/>
  <c r="V12" i="1" s="1"/>
  <c r="AI28" i="1"/>
  <c r="AL28" i="1" s="1"/>
  <c r="U29" i="1"/>
  <c r="V29" i="1" s="1"/>
  <c r="O29" i="1"/>
  <c r="P29" i="1" s="1"/>
  <c r="R29" i="1" s="1"/>
  <c r="AL47" i="1"/>
  <c r="AL57" i="1"/>
  <c r="U48" i="1"/>
  <c r="V48" i="1" s="1"/>
  <c r="O48" i="1"/>
  <c r="P48" i="1" s="1"/>
  <c r="R48" i="1" s="1"/>
  <c r="AL43" i="1"/>
  <c r="O32" i="1"/>
  <c r="P32" i="1" s="1"/>
  <c r="R32" i="1" s="1"/>
  <c r="U32" i="1"/>
  <c r="V32" i="1" s="1"/>
  <c r="O14" i="1"/>
  <c r="P14" i="1" s="1"/>
  <c r="R14" i="1" s="1"/>
  <c r="U14" i="1"/>
  <c r="V14" i="1" s="1"/>
  <c r="AJ46" i="1"/>
  <c r="AL46" i="1" s="1"/>
  <c r="AA46" i="1"/>
  <c r="AD46" i="1" s="1"/>
  <c r="AI52" i="1"/>
  <c r="AL52" i="1" s="1"/>
  <c r="U42" i="1"/>
  <c r="V42" i="1" s="1"/>
  <c r="O42" i="1"/>
  <c r="P42" i="1" s="1"/>
  <c r="R42" i="1" s="1"/>
  <c r="O31" i="1"/>
  <c r="P31" i="1" s="1"/>
  <c r="R31" i="1" s="1"/>
  <c r="U31" i="1"/>
  <c r="V31" i="1" s="1"/>
  <c r="AI30" i="1"/>
  <c r="AL30" i="1" s="1"/>
  <c r="AA13" i="1"/>
  <c r="AD13" i="1" s="1"/>
  <c r="AJ13" i="1"/>
  <c r="AA34" i="1"/>
  <c r="AD34" i="1" s="1"/>
  <c r="O57" i="1"/>
  <c r="P57" i="1" s="1"/>
  <c r="R57" i="1" s="1"/>
  <c r="U57" i="1"/>
  <c r="V57" i="1" s="1"/>
  <c r="AL45" i="1"/>
  <c r="AA39" i="1"/>
  <c r="AD39" i="1" s="1"/>
  <c r="AI41" i="1"/>
  <c r="AI34" i="1"/>
  <c r="AL34" i="1" s="1"/>
  <c r="AJ44" i="1"/>
  <c r="AL44" i="1" s="1"/>
  <c r="AA44" i="1"/>
  <c r="AD44" i="1" s="1"/>
  <c r="AI50" i="1"/>
  <c r="AL50" i="1" s="1"/>
  <c r="AA56" i="1"/>
  <c r="AD56" i="1" s="1"/>
  <c r="U45" i="1"/>
  <c r="V45" i="1" s="1"/>
  <c r="O45" i="1"/>
  <c r="P45" i="1" s="1"/>
  <c r="R45" i="1" s="1"/>
  <c r="U36" i="1"/>
  <c r="V36" i="1" s="1"/>
  <c r="O36" i="1"/>
  <c r="P36" i="1" s="1"/>
  <c r="R36" i="1" s="1"/>
  <c r="AA30" i="1"/>
  <c r="AD30" i="1" s="1"/>
  <c r="AI18" i="1"/>
  <c r="AL18" i="1" s="1"/>
  <c r="AJ36" i="1"/>
  <c r="AI36" i="1"/>
  <c r="AI39" i="1"/>
  <c r="AL39" i="1" s="1"/>
  <c r="AJ29" i="1"/>
  <c r="AL29" i="1" s="1"/>
  <c r="AA29" i="1"/>
  <c r="AD29" i="1" s="1"/>
  <c r="AI25" i="1"/>
  <c r="AL25" i="1" s="1"/>
  <c r="AA26" i="1"/>
  <c r="AD26" i="1" s="1"/>
  <c r="AI13" i="1"/>
  <c r="AP13" i="6" l="1"/>
  <c r="AP26" i="6"/>
  <c r="AP27" i="6"/>
  <c r="AR25" i="6"/>
  <c r="AU25" i="6" s="1"/>
  <c r="AP32" i="6"/>
  <c r="AP16" i="6"/>
  <c r="AP33" i="6"/>
  <c r="AP12" i="6"/>
  <c r="AP21" i="6"/>
  <c r="AP20" i="6"/>
  <c r="AR29" i="6"/>
  <c r="AU29" i="6" s="1"/>
  <c r="AR11" i="6"/>
  <c r="AR9" i="6"/>
  <c r="AU9" i="6" s="1"/>
  <c r="AR8" i="6"/>
  <c r="AU8" i="6" s="1"/>
  <c r="AR10" i="6"/>
  <c r="AU10" i="6" s="1"/>
  <c r="AP10" i="6"/>
  <c r="AR17" i="6"/>
  <c r="AU17" i="6" s="1"/>
  <c r="AP17" i="6"/>
  <c r="AR34" i="6"/>
  <c r="AU34" i="6" s="1"/>
  <c r="AP34" i="6"/>
  <c r="AR18" i="6"/>
  <c r="AU18" i="6" s="1"/>
  <c r="AP18" i="6"/>
  <c r="AR31" i="6"/>
  <c r="AP31" i="6"/>
  <c r="AR7" i="6"/>
  <c r="AP7" i="6"/>
  <c r="AR19" i="6"/>
  <c r="AP19" i="6"/>
  <c r="AR60" i="5"/>
  <c r="AU60" i="5" s="1"/>
  <c r="AR30" i="5"/>
  <c r="AU30" i="5" s="1"/>
  <c r="AR12" i="5"/>
  <c r="AP52" i="5"/>
  <c r="AP54" i="5"/>
  <c r="AP53" i="5"/>
  <c r="AP22" i="5"/>
  <c r="AR8" i="5"/>
  <c r="AP57" i="5"/>
  <c r="AR41" i="5"/>
  <c r="AU41" i="5" s="1"/>
  <c r="AR59" i="5"/>
  <c r="AU59" i="5" s="1"/>
  <c r="AP59" i="5"/>
  <c r="AR37" i="5"/>
  <c r="AP29" i="5"/>
  <c r="AP45" i="5"/>
  <c r="AP48" i="5"/>
  <c r="AR46" i="5"/>
  <c r="AP51" i="5"/>
  <c r="AP39" i="5"/>
  <c r="AP14" i="5"/>
  <c r="AR43" i="5"/>
  <c r="AR33" i="5"/>
  <c r="AU33" i="5" s="1"/>
  <c r="AP32" i="5"/>
  <c r="AP7" i="5"/>
  <c r="AP47" i="5"/>
  <c r="AP27" i="5"/>
  <c r="AR18" i="5"/>
  <c r="AP13" i="5"/>
  <c r="AU21" i="5"/>
  <c r="AP21" i="5"/>
  <c r="AP42" i="5"/>
  <c r="AR17" i="5"/>
  <c r="AP17" i="5"/>
  <c r="AR24" i="5"/>
  <c r="AU24" i="5" s="1"/>
  <c r="AP24" i="5"/>
  <c r="AR11" i="5"/>
  <c r="AP11" i="5"/>
  <c r="AR9" i="5"/>
  <c r="AP9" i="5"/>
  <c r="AR31" i="5"/>
  <c r="AU31" i="5" s="1"/>
  <c r="AP31" i="5"/>
  <c r="AR55" i="5"/>
  <c r="AP55" i="5"/>
  <c r="AR35" i="5"/>
  <c r="AP35" i="5"/>
  <c r="AR34" i="5"/>
  <c r="AP34" i="5"/>
  <c r="AR21" i="1"/>
  <c r="AU21" i="1" s="1"/>
  <c r="AR20" i="1"/>
  <c r="AU20" i="1" s="1"/>
  <c r="AP22" i="1"/>
  <c r="AP9" i="1"/>
  <c r="AR23" i="1"/>
  <c r="AU23" i="1" s="1"/>
  <c r="AP23" i="1"/>
  <c r="AR11" i="1"/>
  <c r="AU11" i="1" s="1"/>
  <c r="AP11" i="1"/>
  <c r="AN35" i="1"/>
  <c r="AP35" i="1" s="1"/>
  <c r="AN54" i="1"/>
  <c r="AR54" i="1" s="1"/>
  <c r="AU54" i="1" s="1"/>
  <c r="AN19" i="1"/>
  <c r="AP19" i="1" s="1"/>
  <c r="AN58" i="1"/>
  <c r="AR58" i="1" s="1"/>
  <c r="AU58" i="1" s="1"/>
  <c r="AN47" i="1"/>
  <c r="AR47" i="1" s="1"/>
  <c r="AU47" i="1" s="1"/>
  <c r="AN55" i="1"/>
  <c r="AP55" i="1" s="1"/>
  <c r="AN33" i="1"/>
  <c r="AR33" i="1" s="1"/>
  <c r="AU33" i="1" s="1"/>
  <c r="AN51" i="1"/>
  <c r="AR51" i="1" s="1"/>
  <c r="AU51" i="1" s="1"/>
  <c r="AN18" i="1"/>
  <c r="AR18" i="1" s="1"/>
  <c r="AU18" i="1" s="1"/>
  <c r="AN49" i="1"/>
  <c r="AP49" i="1" s="1"/>
  <c r="AN17" i="1"/>
  <c r="AP17" i="1" s="1"/>
  <c r="AN34" i="1"/>
  <c r="AR34" i="1" s="1"/>
  <c r="AU34" i="1" s="1"/>
  <c r="AL41" i="1"/>
  <c r="AN41" i="1" s="1"/>
  <c r="AR41" i="1" s="1"/>
  <c r="AU41" i="1" s="1"/>
  <c r="AN56" i="1"/>
  <c r="AP56" i="1" s="1"/>
  <c r="AN26" i="1"/>
  <c r="AP26" i="1" s="1"/>
  <c r="AN50" i="1"/>
  <c r="AR50" i="1" s="1"/>
  <c r="AU50" i="1" s="1"/>
  <c r="AN44" i="1"/>
  <c r="AR44" i="1" s="1"/>
  <c r="AU44" i="1" s="1"/>
  <c r="AN42" i="1"/>
  <c r="AR42" i="1" s="1"/>
  <c r="AU42" i="1" s="1"/>
  <c r="AN52" i="1"/>
  <c r="AR52" i="1" s="1"/>
  <c r="AU52" i="1" s="1"/>
  <c r="AN38" i="1"/>
  <c r="AP38" i="1" s="1"/>
  <c r="AP16" i="1"/>
  <c r="AR16" i="1"/>
  <c r="AU16" i="1" s="1"/>
  <c r="AN12" i="1"/>
  <c r="AP12" i="1" s="1"/>
  <c r="AN31" i="1"/>
  <c r="AR31" i="1" s="1"/>
  <c r="AU31" i="1" s="1"/>
  <c r="AN32" i="1"/>
  <c r="AP32" i="1" s="1"/>
  <c r="AR27" i="1"/>
  <c r="AU27" i="1" s="1"/>
  <c r="AP27" i="1"/>
  <c r="AN39" i="1"/>
  <c r="AR39" i="1" s="1"/>
  <c r="AU39" i="1" s="1"/>
  <c r="AN25" i="1"/>
  <c r="AP25" i="1" s="1"/>
  <c r="AN30" i="1"/>
  <c r="AR30" i="1" s="1"/>
  <c r="AU30" i="1" s="1"/>
  <c r="AN28" i="1"/>
  <c r="AP28" i="1" s="1"/>
  <c r="AN53" i="1"/>
  <c r="AP53" i="1" s="1"/>
  <c r="AN46" i="1"/>
  <c r="AR46" i="1" s="1"/>
  <c r="AU46" i="1" s="1"/>
  <c r="AR37" i="1"/>
  <c r="AU37" i="1" s="1"/>
  <c r="AP37" i="1"/>
  <c r="AN40" i="1"/>
  <c r="AN45" i="1"/>
  <c r="AN14" i="1"/>
  <c r="AN48" i="1"/>
  <c r="AN43" i="1"/>
  <c r="AN29" i="1"/>
  <c r="AN57" i="1"/>
  <c r="AL13" i="1"/>
  <c r="AN13" i="1" s="1"/>
  <c r="AR15" i="1"/>
  <c r="AU15" i="1" s="1"/>
  <c r="AP15" i="1"/>
  <c r="AL36" i="1"/>
  <c r="AN36" i="1" s="1"/>
  <c r="AQ7" i="6" l="1"/>
  <c r="AQ7" i="5"/>
  <c r="AP54" i="1"/>
  <c r="AR35" i="1"/>
  <c r="AU35" i="1" s="1"/>
  <c r="AR49" i="1"/>
  <c r="AU49" i="1" s="1"/>
  <c r="AR19" i="1"/>
  <c r="AU19" i="1" s="1"/>
  <c r="AP18" i="1"/>
  <c r="AR55" i="1"/>
  <c r="AU55" i="1" s="1"/>
  <c r="AP47" i="1"/>
  <c r="AP58" i="1"/>
  <c r="AP42" i="1"/>
  <c r="AR26" i="1"/>
  <c r="AU26" i="1" s="1"/>
  <c r="AP33" i="1"/>
  <c r="AR32" i="1"/>
  <c r="AU32" i="1" s="1"/>
  <c r="AP51" i="1"/>
  <c r="AP44" i="1"/>
  <c r="AR17" i="1"/>
  <c r="AU17" i="1" s="1"/>
  <c r="AR56" i="1"/>
  <c r="AU56" i="1" s="1"/>
  <c r="AR38" i="1"/>
  <c r="AU38" i="1" s="1"/>
  <c r="AP46" i="1"/>
  <c r="AP34" i="1"/>
  <c r="AR53" i="1"/>
  <c r="AU53" i="1" s="1"/>
  <c r="AP39" i="1"/>
  <c r="AR12" i="1"/>
  <c r="AU12" i="1" s="1"/>
  <c r="AP41" i="1"/>
  <c r="AP52" i="1"/>
  <c r="AP50" i="1"/>
  <c r="AP30" i="1"/>
  <c r="AP31" i="1"/>
  <c r="AR28" i="1"/>
  <c r="AU28" i="1" s="1"/>
  <c r="AR25" i="1"/>
  <c r="AU25" i="1" s="1"/>
  <c r="AR36" i="1"/>
  <c r="AU36" i="1" s="1"/>
  <c r="AP36" i="1"/>
  <c r="AR48" i="1"/>
  <c r="AU48" i="1" s="1"/>
  <c r="AP48" i="1"/>
  <c r="AR45" i="1"/>
  <c r="AU45" i="1" s="1"/>
  <c r="AP45" i="1"/>
  <c r="AR29" i="1"/>
  <c r="AU29" i="1" s="1"/>
  <c r="AP29" i="1"/>
  <c r="AR14" i="1"/>
  <c r="AU14" i="1" s="1"/>
  <c r="AP14" i="1"/>
  <c r="AR43" i="1"/>
  <c r="AU43" i="1" s="1"/>
  <c r="AP43" i="1"/>
  <c r="AR57" i="1"/>
  <c r="AU57" i="1" s="1"/>
  <c r="AP57" i="1"/>
  <c r="AR13" i="1"/>
  <c r="AU13" i="1" s="1"/>
  <c r="AP13" i="1"/>
  <c r="AR40" i="1"/>
  <c r="AU40" i="1" s="1"/>
  <c r="AP40" i="1"/>
  <c r="AQ7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<sst xmlns="http://schemas.openxmlformats.org/spreadsheetml/2006/main" count="115" uniqueCount="40">
  <si>
    <t>n=3</t>
  </si>
  <si>
    <t>v</t>
  </si>
  <si>
    <t>w</t>
  </si>
  <si>
    <t>molality (m)</t>
  </si>
  <si>
    <t>Temperature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</si>
  <si>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</si>
  <si>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</si>
  <si>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</si>
  <si>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</si>
  <si>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</si>
  <si>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</si>
  <si>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</si>
  <si>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</si>
  <si>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Reference paper value of   Ø</t>
  </si>
  <si>
    <t>For graph purpose - duplicate copy of phi's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</si>
  <si>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</si>
  <si>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</si>
  <si>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</si>
  <si>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</si>
  <si>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</si>
  <si>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</si>
  <si>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</si>
  <si>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</si>
  <si>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</si>
  <si>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</si>
  <si>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</si>
  <si>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</si>
  <si>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Na2SO4</t>
  </si>
  <si>
    <t>Parity Line</t>
  </si>
  <si>
    <r>
      <t xml:space="preserve">     </t>
    </r>
    <r>
      <rPr>
        <sz val="10"/>
        <color theme="1"/>
        <rFont val="Calibri"/>
        <family val="2"/>
      </rPr>
      <t xml:space="preserve">Our work </t>
    </r>
    <r>
      <rPr>
        <sz val="14"/>
        <color theme="1"/>
        <rFont val="Calibri"/>
        <family val="2"/>
      </rPr>
      <t>Ø</t>
    </r>
  </si>
  <si>
    <t>Original Graph</t>
  </si>
  <si>
    <t>Our Experiment value</t>
  </si>
  <si>
    <t>Phi</t>
  </si>
  <si>
    <t xml:space="preserve">Temperature </t>
  </si>
  <si>
    <t>v8</t>
  </si>
  <si>
    <t>v5</t>
  </si>
  <si>
    <t>Literature Graph</t>
  </si>
  <si>
    <t>molality</t>
  </si>
  <si>
    <t>1000/W</t>
  </si>
  <si>
    <t>Volume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</si>
</sst>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3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Parity Plot for Na2SO4 n=3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'Finding unknown parameters'!$AU$7:$AU$58</c:f>
              <c:numCache>
                <c:formatCode>General</c:formatCode>
                <c:ptCount val="52"/>
                <c:pt idx="0">
                  <c:v>0.42078044130187908</c:v>
                </c:pt>
                <c:pt idx="1">
                  <c:v>0.4808237985366936</c:v>
                </c:pt>
                <c:pt idx="2">
                  <c:v>0.53723563643992367</c:v>
                </c:pt>
                <c:pt idx="3">
                  <c:v>0.63045121833772899</c:v>
                </c:pt>
                <c:pt idx="4">
                  <c:v>0.6915559444844227</c:v>
                </c:pt>
                <c:pt idx="5">
                  <c:v>0.72411462330710441</c:v>
                </c:pt>
                <c:pt idx="6">
                  <c:v>0.70185294287689926</c:v>
                </c:pt>
                <c:pt idx="7">
                  <c:v>0.67438847101964328</c:v>
                </c:pt>
                <c:pt idx="8">
                  <c:v>0.41391903989812806</c:v>
                </c:pt>
                <c:pt idx="9">
                  <c:v>0.47320802838821935</c:v>
                </c:pt>
                <c:pt idx="10">
                  <c:v>0.5290785105194391</c:v>
                </c:pt>
                <c:pt idx="11">
                  <c:v>0.62190569490868342</c:v>
                </c:pt>
                <c:pt idx="12">
                  <c:v>0.68358263564680455</c:v>
                </c:pt>
                <c:pt idx="13">
                  <c:v>0.71875729334571425</c:v>
                </c:pt>
                <c:pt idx="14">
                  <c:v>0.70102494345529875</c:v>
                </c:pt>
                <c:pt idx="15">
                  <c:v>0.67203345192490305</c:v>
                </c:pt>
                <c:pt idx="16">
                  <c:v>0.63846938965870792</c:v>
                </c:pt>
                <c:pt idx="17">
                  <c:v>0.59597931949901217</c:v>
                </c:pt>
                <c:pt idx="18">
                  <c:v>0.58318805222984882</c:v>
                </c:pt>
                <c:pt idx="19">
                  <c:v>0.60090361944044357</c:v>
                </c:pt>
                <c:pt idx="20">
                  <c:v>0.64532696346018281</c:v>
                </c:pt>
                <c:pt idx="21">
                  <c:v>0.72052930203892529</c:v>
                </c:pt>
                <c:pt idx="22">
                  <c:v>0.40526490606586746</c:v>
                </c:pt>
                <c:pt idx="23">
                  <c:v>0.46360242554925429</c:v>
                </c:pt>
                <c:pt idx="24">
                  <c:v>0.51879010703240436</c:v>
                </c:pt>
                <c:pt idx="25">
                  <c:v>0.61112741244724111</c:v>
                </c:pt>
                <c:pt idx="26">
                  <c:v>0.67352607217268079</c:v>
                </c:pt>
                <c:pt idx="27">
                  <c:v>0.71200020074860892</c:v>
                </c:pt>
                <c:pt idx="28">
                  <c:v>0.69998058829173748</c:v>
                </c:pt>
                <c:pt idx="29">
                  <c:v>0.67595400660528759</c:v>
                </c:pt>
                <c:pt idx="30">
                  <c:v>0.64813930881869297</c:v>
                </c:pt>
                <c:pt idx="31">
                  <c:v>0.61548392072220481</c:v>
                </c:pt>
                <c:pt idx="32">
                  <c:v>0.61364676939275398</c:v>
                </c:pt>
                <c:pt idx="33">
                  <c:v>0.639119640498932</c:v>
                </c:pt>
                <c:pt idx="34">
                  <c:v>0.69156064986585009</c:v>
                </c:pt>
                <c:pt idx="35">
                  <c:v>0.39711545467260367</c:v>
                </c:pt>
                <c:pt idx="36">
                  <c:v>0.45455699151251217</c:v>
                </c:pt>
                <c:pt idx="37">
                  <c:v>0.50910169061382082</c:v>
                </c:pt>
                <c:pt idx="38">
                  <c:v>0.60097768356483716</c:v>
                </c:pt>
                <c:pt idx="39">
                  <c:v>0.664055971322148</c:v>
                </c:pt>
                <c:pt idx="40">
                  <c:v>0.70563715056789922</c:v>
                </c:pt>
                <c:pt idx="41">
                  <c:v>0.69899711954132637</c:v>
                </c:pt>
                <c:pt idx="42">
                  <c:v>0.67964590423983606</c:v>
                </c:pt>
                <c:pt idx="43">
                  <c:v>0.65724528003097715</c:v>
                </c:pt>
                <c:pt idx="44">
                  <c:v>0.63385103643288909</c:v>
                </c:pt>
                <c:pt idx="45">
                  <c:v>0.6423291809487075</c:v>
                </c:pt>
                <c:pt idx="46">
                  <c:v>0.67510696713649831</c:v>
                </c:pt>
                <c:pt idx="47">
                  <c:v>0.67964590423983606</c:v>
                </c:pt>
                <c:pt idx="48">
                  <c:v>0.65724528003097715</c:v>
                </c:pt>
                <c:pt idx="49">
                  <c:v>0.63385103643288909</c:v>
                </c:pt>
                <c:pt idx="50">
                  <c:v>0.6423291809487075</c:v>
                </c:pt>
                <c:pt idx="51">
                  <c:v>0.67510696713649831</c:v>
                </c:pt>
              </c:numCache>
            </c:numRef>
          </c:xVal>
          <c:yVal>
            <c:numRef>
              <c:f>'Finding unknown parameters'!$AV$7:$AV$58</c:f>
              <c:numCache>
                <c:formatCode>General</c:formatCode>
                <c:ptCount val="52"/>
                <c:pt idx="0">
                  <c:v>0.68200000000000005</c:v>
                </c:pt>
                <c:pt idx="1">
                  <c:v>0.67200000000000004</c:v>
                </c:pt>
                <c:pt idx="2">
                  <c:v>0.66300000000000003</c:v>
                </c:pt>
                <c:pt idx="3">
                  <c:v>0.64800000000000002</c:v>
                </c:pt>
                <c:pt idx="4">
                  <c:v>0.63700000000000001</c:v>
                </c:pt>
                <c:pt idx="5">
                  <c:v>0.627</c:v>
                </c:pt>
                <c:pt idx="6">
                  <c:v>0.622</c:v>
                </c:pt>
                <c:pt idx="7">
                  <c:v>0.625</c:v>
                </c:pt>
                <c:pt idx="8">
                  <c:v>0.65800000000000003</c:v>
                </c:pt>
                <c:pt idx="9">
                  <c:v>0.64900000000000002</c:v>
                </c:pt>
                <c:pt idx="10">
                  <c:v>0.64300000000000002</c:v>
                </c:pt>
                <c:pt idx="11">
                  <c:v>0.63300000000000001</c:v>
                </c:pt>
                <c:pt idx="12">
                  <c:v>0.628</c:v>
                </c:pt>
                <c:pt idx="13">
                  <c:v>0.626</c:v>
                </c:pt>
                <c:pt idx="14">
                  <c:v>0.627</c:v>
                </c:pt>
                <c:pt idx="15">
                  <c:v>0.628</c:v>
                </c:pt>
                <c:pt idx="16">
                  <c:v>0.63100000000000001</c:v>
                </c:pt>
                <c:pt idx="17">
                  <c:v>0.63700000000000001</c:v>
                </c:pt>
                <c:pt idx="18">
                  <c:v>0.64500000000000002</c:v>
                </c:pt>
                <c:pt idx="19">
                  <c:v>0.65200000000000002</c:v>
                </c:pt>
                <c:pt idx="20">
                  <c:v>0.66100000000000003</c:v>
                </c:pt>
                <c:pt idx="21">
                  <c:v>0.67300000000000004</c:v>
                </c:pt>
                <c:pt idx="22">
                  <c:v>0.63700000000000001</c:v>
                </c:pt>
                <c:pt idx="23">
                  <c:v>0.63100000000000001</c:v>
                </c:pt>
                <c:pt idx="24">
                  <c:v>0.623</c:v>
                </c:pt>
                <c:pt idx="25">
                  <c:v>0.625</c:v>
                </c:pt>
                <c:pt idx="26">
                  <c:v>0.624</c:v>
                </c:pt>
                <c:pt idx="27">
                  <c:v>0.628</c:v>
                </c:pt>
                <c:pt idx="28">
                  <c:v>0.63800000000000001</c:v>
                </c:pt>
                <c:pt idx="29">
                  <c:v>0.63700000000000001</c:v>
                </c:pt>
                <c:pt idx="30">
                  <c:v>0.64100000000000001</c:v>
                </c:pt>
                <c:pt idx="31">
                  <c:v>0.64700000000000002</c:v>
                </c:pt>
                <c:pt idx="32">
                  <c:v>0.65400000000000003</c:v>
                </c:pt>
                <c:pt idx="33">
                  <c:v>0.65900000000000003</c:v>
                </c:pt>
                <c:pt idx="34">
                  <c:v>0.66700000000000004</c:v>
                </c:pt>
                <c:pt idx="35">
                  <c:v>0.63200000000000001</c:v>
                </c:pt>
                <c:pt idx="36">
                  <c:v>0.625</c:v>
                </c:pt>
                <c:pt idx="37">
                  <c:v>0.622</c:v>
                </c:pt>
                <c:pt idx="38">
                  <c:v>0.61699999999999999</c:v>
                </c:pt>
                <c:pt idx="39">
                  <c:v>0.61599999999999999</c:v>
                </c:pt>
                <c:pt idx="40">
                  <c:v>0.61799999999999999</c:v>
                </c:pt>
                <c:pt idx="41">
                  <c:v>0.623</c:v>
                </c:pt>
                <c:pt idx="42">
                  <c:v>0.627</c:v>
                </c:pt>
                <c:pt idx="43">
                  <c:v>0.63</c:v>
                </c:pt>
                <c:pt idx="44">
                  <c:v>0.63300000000000001</c:v>
                </c:pt>
                <c:pt idx="45">
                  <c:v>0.63700000000000001</c:v>
                </c:pt>
                <c:pt idx="46">
                  <c:v>0.63800000000000001</c:v>
                </c:pt>
                <c:pt idx="47">
                  <c:v>0.627</c:v>
                </c:pt>
                <c:pt idx="48">
                  <c:v>0.63</c:v>
                </c:pt>
                <c:pt idx="49">
                  <c:v>0.63300000000000001</c:v>
                </c:pt>
                <c:pt idx="50">
                  <c:v>0.63700000000000001</c:v>
                </c:pt>
                <c:pt idx="51">
                  <c:v>0.63800000000000001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0-4557-8868-956CB0533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794592"/>
        <c:axId val="1811794112"/>
      </c:scatterChart>
      <c:scatterChart>
        <c:scatterStyle val="smoothMarker"/>
        <c:varyColors val="0"/>
        <c:ser>
          <c:idx val="1"/>
          <c:order val="1"/>
          <c:tx>
            <c:v>Parity Line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'Finding unknown parameters'!$AX$9:$AX$23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xVal>
          <c:yVal>
            <c:numRef>
              <c:f>'Finding unknown parameters'!$AY$9:$AY$23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40-4557-8868-956CB0533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794592"/>
        <c:axId val="1811794112"/>
      </c:scatterChart>
      <c:valAx>
        <c:axId val="1811794592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94112"/>
        <c:crosses val="autoZero"/>
        <c:crossBetween val="midCat"/>
      </c:valAx>
      <c:valAx>
        <c:axId val="1811794112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9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Parity Plot for Na2SO4 n=3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'Finding unknown parameters (2)'!$AU$7:$AU$60</c:f>
              <c:numCache>
                <c:formatCode>General</c:formatCode>
                <c:ptCount val="54"/>
                <c:pt idx="6">
                  <c:v>0.57641399895847256</c:v>
                </c:pt>
                <c:pt idx="7">
                  <c:v>0.54827118321479285</c:v>
                </c:pt>
                <c:pt idx="8">
                  <c:v>0.6551485467716478</c:v>
                </c:pt>
                <c:pt idx="13">
                  <c:v>0.65712640995292937</c:v>
                </c:pt>
                <c:pt idx="14">
                  <c:v>0.68942786405400347</c:v>
                </c:pt>
                <c:pt idx="15">
                  <c:v>0.63011044368960467</c:v>
                </c:pt>
                <c:pt idx="16">
                  <c:v>0.60074105423625079</c:v>
                </c:pt>
                <c:pt idx="17">
                  <c:v>0.70262576888546147</c:v>
                </c:pt>
                <c:pt idx="22">
                  <c:v>0.67818978249953132</c:v>
                </c:pt>
                <c:pt idx="23">
                  <c:v>0.71466685143072772</c:v>
                </c:pt>
                <c:pt idx="24">
                  <c:v>0.65456795807774515</c:v>
                </c:pt>
                <c:pt idx="25">
                  <c:v>0.62050525467275297</c:v>
                </c:pt>
                <c:pt idx="26">
                  <c:v>0.71494004744018624</c:v>
                </c:pt>
                <c:pt idx="31">
                  <c:v>0.68586740474391394</c:v>
                </c:pt>
                <c:pt idx="32">
                  <c:v>0.72189836510484318</c:v>
                </c:pt>
                <c:pt idx="33">
                  <c:v>0.65759144812539116</c:v>
                </c:pt>
                <c:pt idx="34">
                  <c:v>0.61637862708198043</c:v>
                </c:pt>
                <c:pt idx="35">
                  <c:v>0.70166798931095853</c:v>
                </c:pt>
                <c:pt idx="40">
                  <c:v>0.68354508129387226</c:v>
                </c:pt>
                <c:pt idx="42">
                  <c:v>0.64469181473768244</c:v>
                </c:pt>
                <c:pt idx="43">
                  <c:v>0.59457600241056985</c:v>
                </c:pt>
                <c:pt idx="52">
                  <c:v>0.55957341178738584</c:v>
                </c:pt>
                <c:pt idx="53">
                  <c:v>0.62343537807154703</c:v>
                </c:pt>
              </c:numCache>
            </c:numRef>
          </c:xVal>
          <c:yVal>
            <c:numRef>
              <c:f>'Finding unknown parameters (2)'!$AV$7:$AV$60</c:f>
              <c:numCache>
                <c:formatCode>General</c:formatCode>
                <c:ptCount val="54"/>
                <c:pt idx="6">
                  <c:v>0.55869999999999997</c:v>
                </c:pt>
                <c:pt idx="7">
                  <c:v>0.58660000000000001</c:v>
                </c:pt>
                <c:pt idx="8">
                  <c:v>0.63229999999999997</c:v>
                </c:pt>
                <c:pt idx="13">
                  <c:v>0.64510000000000001</c:v>
                </c:pt>
                <c:pt idx="14">
                  <c:v>0.62590000000000001</c:v>
                </c:pt>
                <c:pt idx="15">
                  <c:v>0.62639999999999996</c:v>
                </c:pt>
                <c:pt idx="16">
                  <c:v>0.6421</c:v>
                </c:pt>
                <c:pt idx="17">
                  <c:v>0.67</c:v>
                </c:pt>
                <c:pt idx="22">
                  <c:v>0.67069999999999996</c:v>
                </c:pt>
                <c:pt idx="23">
                  <c:v>0.65569999999999995</c:v>
                </c:pt>
                <c:pt idx="24">
                  <c:v>0.65480000000000005</c:v>
                </c:pt>
                <c:pt idx="25">
                  <c:v>0.6643</c:v>
                </c:pt>
                <c:pt idx="26">
                  <c:v>0.68179999999999996</c:v>
                </c:pt>
                <c:pt idx="31">
                  <c:v>0.67249999999999999</c:v>
                </c:pt>
                <c:pt idx="32">
                  <c:v>0.65820000000000001</c:v>
                </c:pt>
                <c:pt idx="33">
                  <c:v>0.65469999999999995</c:v>
                </c:pt>
                <c:pt idx="34">
                  <c:v>0.65880000000000005</c:v>
                </c:pt>
                <c:pt idx="35">
                  <c:v>0.66859999999999997</c:v>
                </c:pt>
                <c:pt idx="40">
                  <c:v>0.65949999999999998</c:v>
                </c:pt>
                <c:pt idx="42">
                  <c:v>0.63590000000000002</c:v>
                </c:pt>
                <c:pt idx="43">
                  <c:v>0.63490000000000002</c:v>
                </c:pt>
                <c:pt idx="52">
                  <c:v>0.59870000000000001</c:v>
                </c:pt>
                <c:pt idx="53">
                  <c:v>0.59789999999999999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9-4B67-BDEC-A10350A56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794592"/>
        <c:axId val="1811794112"/>
      </c:scatterChart>
      <c:scatterChart>
        <c:scatterStyle val="smoothMarker"/>
        <c:varyColors val="0"/>
        <c:ser>
          <c:idx val="1"/>
          <c:order val="1"/>
          <c:tx>
            <c:v>Parity Line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'Finding unknown parameters (2)'!$AX$9:$AX$23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xVal>
          <c:yVal>
            <c:numRef>
              <c:f>'Finding unknown parameters (2)'!$AY$9:$AY$23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D9-4B67-BDEC-A10350A56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794592"/>
        <c:axId val="1811794112"/>
      </c:scatterChart>
      <c:valAx>
        <c:axId val="18117945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94112"/>
        <c:crosses val="autoZero"/>
        <c:crossBetween val="midCat"/>
        <c:minorUnit val="0.1"/>
      </c:valAx>
      <c:valAx>
        <c:axId val="181179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94592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Parity Plot for Na2SO4 n=3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'Finding unknown parameters (3)'!$AU$7:$AU$34</c:f>
              <c:numCache>
                <c:formatCode>General</c:formatCode>
                <c:ptCount val="28"/>
                <c:pt idx="0">
                  <c:v>0.57641399895847256</c:v>
                </c:pt>
                <c:pt idx="1">
                  <c:v>0.54827118321479285</c:v>
                </c:pt>
                <c:pt idx="2">
                  <c:v>0.6551485467716478</c:v>
                </c:pt>
                <c:pt idx="3">
                  <c:v>0.65712640995292937</c:v>
                </c:pt>
                <c:pt idx="5">
                  <c:v>0.63011044368960467</c:v>
                </c:pt>
                <c:pt idx="7">
                  <c:v>0.70262576888546147</c:v>
                </c:pt>
                <c:pt idx="8">
                  <c:v>0.67818978249953132</c:v>
                </c:pt>
                <c:pt idx="10">
                  <c:v>0.65456795807774515</c:v>
                </c:pt>
                <c:pt idx="11">
                  <c:v>0.62050525467275297</c:v>
                </c:pt>
                <c:pt idx="12">
                  <c:v>0.71494004744018624</c:v>
                </c:pt>
                <c:pt idx="13">
                  <c:v>0.68586740474391394</c:v>
                </c:pt>
                <c:pt idx="15">
                  <c:v>0.65759144812539116</c:v>
                </c:pt>
                <c:pt idx="16">
                  <c:v>0.61637862708198043</c:v>
                </c:pt>
                <c:pt idx="17">
                  <c:v>0.70166798931095853</c:v>
                </c:pt>
                <c:pt idx="18">
                  <c:v>0.68354508129387226</c:v>
                </c:pt>
                <c:pt idx="20">
                  <c:v>0.64469181473768244</c:v>
                </c:pt>
                <c:pt idx="21">
                  <c:v>0.59457600241056985</c:v>
                </c:pt>
                <c:pt idx="22">
                  <c:v>0.66955081689420581</c:v>
                </c:pt>
                <c:pt idx="23">
                  <c:v>0.67367069430051907</c:v>
                </c:pt>
                <c:pt idx="25">
                  <c:v>0.61984441187885553</c:v>
                </c:pt>
                <c:pt idx="26">
                  <c:v>0.55957341178738584</c:v>
                </c:pt>
                <c:pt idx="27">
                  <c:v>0.62343537807154703</c:v>
                </c:pt>
              </c:numCache>
            </c:numRef>
          </c:xVal>
          <c:yVal>
            <c:numRef>
              <c:f>'Finding unknown parameters (3)'!$AV$7:$AV$34</c:f>
              <c:numCache>
                <c:formatCode>General</c:formatCode>
                <c:ptCount val="28"/>
                <c:pt idx="0">
                  <c:v>0.55869999999999997</c:v>
                </c:pt>
                <c:pt idx="1">
                  <c:v>0.58660000000000001</c:v>
                </c:pt>
                <c:pt idx="2">
                  <c:v>0.63229999999999997</c:v>
                </c:pt>
                <c:pt idx="3">
                  <c:v>0.64510000000000001</c:v>
                </c:pt>
                <c:pt idx="5">
                  <c:v>0.62639999999999996</c:v>
                </c:pt>
                <c:pt idx="7">
                  <c:v>0.67</c:v>
                </c:pt>
                <c:pt idx="8">
                  <c:v>0.67069999999999996</c:v>
                </c:pt>
                <c:pt idx="10">
                  <c:v>0.65480000000000005</c:v>
                </c:pt>
                <c:pt idx="11">
                  <c:v>0.6643</c:v>
                </c:pt>
                <c:pt idx="12">
                  <c:v>0.68179999999999996</c:v>
                </c:pt>
                <c:pt idx="13">
                  <c:v>0.67249999999999999</c:v>
                </c:pt>
                <c:pt idx="15">
                  <c:v>0.65469999999999995</c:v>
                </c:pt>
                <c:pt idx="16">
                  <c:v>0.65880000000000005</c:v>
                </c:pt>
                <c:pt idx="17">
                  <c:v>0.66859999999999997</c:v>
                </c:pt>
                <c:pt idx="18">
                  <c:v>0.65949999999999998</c:v>
                </c:pt>
                <c:pt idx="20">
                  <c:v>0.63590000000000002</c:v>
                </c:pt>
                <c:pt idx="21">
                  <c:v>0.63490000000000002</c:v>
                </c:pt>
                <c:pt idx="22">
                  <c:v>0.63870000000000005</c:v>
                </c:pt>
                <c:pt idx="23">
                  <c:v>0.63649999999999995</c:v>
                </c:pt>
                <c:pt idx="25">
                  <c:v>0.60460000000000003</c:v>
                </c:pt>
                <c:pt idx="26">
                  <c:v>0.59870000000000001</c:v>
                </c:pt>
                <c:pt idx="27">
                  <c:v>0.59789999999999999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C-4DB5-9D27-73DE39E03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794592"/>
        <c:axId val="1811794112"/>
      </c:scatterChart>
      <c:scatterChart>
        <c:scatterStyle val="smoothMarker"/>
        <c:varyColors val="0"/>
        <c:ser>
          <c:idx val="1"/>
          <c:order val="1"/>
          <c:tx>
            <c:v>Parity Line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'Finding unknown parameters (3)'!$AX$9:$AX$23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xVal>
          <c:yVal>
            <c:numRef>
              <c:f>'Finding unknown parameters (3)'!$AY$9:$AY$23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7C-4DB5-9D27-73DE39E03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794592"/>
        <c:axId val="1811794112"/>
      </c:scatterChart>
      <c:valAx>
        <c:axId val="181179459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811794112"/>
        <c:crosses val="autoZero"/>
        <c:crossBetween val="midCat"/>
        <c:minorUnit val="0.1"/>
      </c:valAx>
      <c:valAx>
        <c:axId val="181179411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811794592"/>
        <c:crosses val="autoZero"/>
        <c:crossBetween val="midCat"/>
        <c:majorUnit val="0.2"/>
        <c:minorUnit val="0.1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940162037037034"/>
          <c:y val="0.11364379758665236"/>
          <c:w val="0.29608101851851854"/>
          <c:h val="0.1212819420393428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Volume Fraction</a:t>
            </a:r>
          </a:p>
        </c:rich>
      </c:tx>
      <c:layout>
        <c:manualLayout>
          <c:xMode val="edge"/>
          <c:yMode val="edge"/>
          <c:x val="0.2695623359580052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 Graph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'Literature graph'!$B$6:$B$140</c:f>
              <c:numCache>
                <c:formatCode>General</c:formatCode>
                <c:ptCount val="135"/>
                <c:pt idx="0">
                  <c:v>5.2015268038395855E-4</c:v>
                </c:pt>
                <c:pt idx="1">
                  <c:v>3.4470253172939861E-3</c:v>
                </c:pt>
                <c:pt idx="2">
                  <c:v>5.9428652102840292E-3</c:v>
                </c:pt>
                <c:pt idx="3">
                  <c:v>8.4262135706475068E-3</c:v>
                </c:pt>
                <c:pt idx="4">
                  <c:v>1.2536879180158505E-2</c:v>
                </c:pt>
                <c:pt idx="5">
                  <c:v>1.7019503223636372E-2</c:v>
                </c:pt>
                <c:pt idx="6">
                  <c:v>2.1864348383967901E-2</c:v>
                </c:pt>
                <c:pt idx="7">
                  <c:v>2.8644328759049171E-2</c:v>
                </c:pt>
                <c:pt idx="8">
                  <c:v>3.4551132641633502E-2</c:v>
                </c:pt>
                <c:pt idx="9">
                  <c:v>4.1156969762771896E-2</c:v>
                </c:pt>
                <c:pt idx="10">
                  <c:v>4.8435575083298474E-2</c:v>
                </c:pt>
                <c:pt idx="11">
                  <c:v>5.3728697847984119E-2</c:v>
                </c:pt>
                <c:pt idx="12">
                  <c:v>5.7474240582489962E-2</c:v>
                </c:pt>
                <c:pt idx="13">
                  <c:v>6.2666183427341982E-2</c:v>
                </c:pt>
                <c:pt idx="14">
                  <c:v>6.5608417118980716E-2</c:v>
                </c:pt>
                <c:pt idx="15">
                  <c:v>6.9987063334048402E-2</c:v>
                </c:pt>
                <c:pt idx="16">
                  <c:v>7.4324863467545729E-2</c:v>
                </c:pt>
                <c:pt idx="17">
                  <c:v>7.7908982313593486E-2</c:v>
                </c:pt>
                <c:pt idx="18">
                  <c:v>8.2527142287654343E-2</c:v>
                </c:pt>
                <c:pt idx="19">
                  <c:v>8.7798084324893777E-2</c:v>
                </c:pt>
                <c:pt idx="20">
                  <c:v>9.023730559440192E-2</c:v>
                </c:pt>
                <c:pt idx="22">
                  <c:v>1.6209719626814032E-2</c:v>
                </c:pt>
                <c:pt idx="23">
                  <c:v>1.9051834023068068E-2</c:v>
                </c:pt>
                <c:pt idx="24">
                  <c:v>2.1471747589811522E-2</c:v>
                </c:pt>
                <c:pt idx="25">
                  <c:v>2.6273628300511019E-2</c:v>
                </c:pt>
                <c:pt idx="26">
                  <c:v>3.0636534574622114E-2</c:v>
                </c:pt>
                <c:pt idx="27">
                  <c:v>3.4959713476450799E-2</c:v>
                </c:pt>
                <c:pt idx="28">
                  <c:v>3.8856004895606165E-2</c:v>
                </c:pt>
                <c:pt idx="29">
                  <c:v>4.3106390212269023E-2</c:v>
                </c:pt>
                <c:pt idx="30">
                  <c:v>4.7700252485898494E-2</c:v>
                </c:pt>
                <c:pt idx="31">
                  <c:v>5.1873139336590705E-2</c:v>
                </c:pt>
                <c:pt idx="32">
                  <c:v>5.6006439395434045E-2</c:v>
                </c:pt>
                <c:pt idx="33">
                  <c:v>5.7876546818325679E-2</c:v>
                </c:pt>
                <c:pt idx="34">
                  <c:v>6.1590340866798488E-2</c:v>
                </c:pt>
                <c:pt idx="35">
                  <c:v>6.6738570104620101E-2</c:v>
                </c:pt>
                <c:pt idx="36">
                  <c:v>7.0744949020231582E-2</c:v>
                </c:pt>
                <c:pt idx="37">
                  <c:v>7.6512474478729608E-2</c:v>
                </c:pt>
                <c:pt idx="38">
                  <c:v>8.0436009427002214E-2</c:v>
                </c:pt>
                <c:pt idx="39">
                  <c:v>8.6434096296679724E-2</c:v>
                </c:pt>
                <c:pt idx="40">
                  <c:v>9.1316280344629575E-2</c:v>
                </c:pt>
                <c:pt idx="41">
                  <c:v>9.4770274240069591E-2</c:v>
                </c:pt>
                <c:pt idx="42">
                  <c:v>0.10024299017758667</c:v>
                </c:pt>
                <c:pt idx="43">
                  <c:v>0.10396744577533554</c:v>
                </c:pt>
                <c:pt idx="44">
                  <c:v>0.10932942160315788</c:v>
                </c:pt>
                <c:pt idx="45">
                  <c:v>0.11331003916048478</c:v>
                </c:pt>
                <c:pt idx="46">
                  <c:v>0.1182350041621953</c:v>
                </c:pt>
                <c:pt idx="47">
                  <c:v>0.12213617557079846</c:v>
                </c:pt>
                <c:pt idx="48">
                  <c:v>0.12632295454511699</c:v>
                </c:pt>
                <c:pt idx="49">
                  <c:v>0.12919795596287881</c:v>
                </c:pt>
                <c:pt idx="50">
                  <c:v>0.1333190215414424</c:v>
                </c:pt>
                <c:pt idx="51">
                  <c:v>0.13708814813697501</c:v>
                </c:pt>
                <c:pt idx="52">
                  <c:v>0.14082383618617336</c:v>
                </c:pt>
                <c:pt idx="53">
                  <c:v>0.14422133229608394</c:v>
                </c:pt>
                <c:pt idx="54">
                  <c:v>0.14850490062677532</c:v>
                </c:pt>
                <c:pt idx="55">
                  <c:v>0.1518408734057704</c:v>
                </c:pt>
                <c:pt idx="56">
                  <c:v>0.15395078670478332</c:v>
                </c:pt>
                <c:pt idx="57">
                  <c:v>0.15783988828375567</c:v>
                </c:pt>
                <c:pt idx="58">
                  <c:v>0.1599197158794714</c:v>
                </c:pt>
                <c:pt idx="60">
                  <c:v>5.071358391497504E-2</c:v>
                </c:pt>
                <c:pt idx="61">
                  <c:v>5.2980566574074052E-2</c:v>
                </c:pt>
                <c:pt idx="62">
                  <c:v>5.7106638184246876E-2</c:v>
                </c:pt>
                <c:pt idx="63">
                  <c:v>6.1196911976226495E-2</c:v>
                </c:pt>
                <c:pt idx="64">
                  <c:v>6.4883681629250914E-2</c:v>
                </c:pt>
                <c:pt idx="65">
                  <c:v>6.8542076469342267E-2</c:v>
                </c:pt>
                <c:pt idx="66">
                  <c:v>7.5055833792121038E-2</c:v>
                </c:pt>
                <c:pt idx="67">
                  <c:v>7.9703002489200897E-2</c:v>
                </c:pt>
                <c:pt idx="68">
                  <c:v>8.3247036321019013E-2</c:v>
                </c:pt>
                <c:pt idx="69">
                  <c:v>8.7114574752590698E-2</c:v>
                </c:pt>
                <c:pt idx="70">
                  <c:v>9.0601416566535808E-2</c:v>
                </c:pt>
                <c:pt idx="71">
                  <c:v>9.578157873425841E-2</c:v>
                </c:pt>
                <c:pt idx="72">
                  <c:v>9.9203526567748876E-2</c:v>
                </c:pt>
                <c:pt idx="73">
                  <c:v>0.10259880207708891</c:v>
                </c:pt>
                <c:pt idx="74">
                  <c:v>0.10630425135357371</c:v>
                </c:pt>
                <c:pt idx="75">
                  <c:v>0.10997879844894937</c:v>
                </c:pt>
                <c:pt idx="76">
                  <c:v>0.11395320269412097</c:v>
                </c:pt>
                <c:pt idx="77">
                  <c:v>0.11821988911826732</c:v>
                </c:pt>
                <c:pt idx="78">
                  <c:v>0.12147358398453373</c:v>
                </c:pt>
                <c:pt idx="79">
                  <c:v>0.1263097643218842</c:v>
                </c:pt>
                <c:pt idx="80">
                  <c:v>0.13235827640750447</c:v>
                </c:pt>
                <c:pt idx="81">
                  <c:v>0.13832441909839124</c:v>
                </c:pt>
                <c:pt idx="82">
                  <c:v>0.14390127510597261</c:v>
                </c:pt>
                <c:pt idx="83">
                  <c:v>0.14788466714406712</c:v>
                </c:pt>
                <c:pt idx="84">
                  <c:v>0.15092272199571199</c:v>
                </c:pt>
                <c:pt idx="85">
                  <c:v>0.15484041908082979</c:v>
                </c:pt>
                <c:pt idx="86">
                  <c:v>0.15812741270160111</c:v>
                </c:pt>
                <c:pt idx="87">
                  <c:v>0.16079836742385756</c:v>
                </c:pt>
                <c:pt idx="88">
                  <c:v>0.16433275948621037</c:v>
                </c:pt>
                <c:pt idx="90">
                  <c:v>0.16550465972184064</c:v>
                </c:pt>
                <c:pt idx="91">
                  <c:v>0.16345507309537166</c:v>
                </c:pt>
                <c:pt idx="92">
                  <c:v>0.16051114260276333</c:v>
                </c:pt>
                <c:pt idx="93">
                  <c:v>0.15814080785313192</c:v>
                </c:pt>
                <c:pt idx="94">
                  <c:v>0.15635511867949056</c:v>
                </c:pt>
                <c:pt idx="95">
                  <c:v>0.1545629959798456</c:v>
                </c:pt>
                <c:pt idx="96">
                  <c:v>0.1521596807535279</c:v>
                </c:pt>
                <c:pt idx="97">
                  <c:v>0.15004666498795219</c:v>
                </c:pt>
                <c:pt idx="98">
                  <c:v>0.1482280033501896</c:v>
                </c:pt>
                <c:pt idx="99">
                  <c:v>0.14670636507219303</c:v>
                </c:pt>
                <c:pt idx="100">
                  <c:v>0.14579321266421016</c:v>
                </c:pt>
                <c:pt idx="101">
                  <c:v>0.14426404123223374</c:v>
                </c:pt>
                <c:pt idx="102">
                  <c:v>0.14273017874727298</c:v>
                </c:pt>
                <c:pt idx="103">
                  <c:v>0.14119040937100047</c:v>
                </c:pt>
                <c:pt idx="104">
                  <c:v>0.13964629792469094</c:v>
                </c:pt>
                <c:pt idx="105">
                  <c:v>0.13902869867029008</c:v>
                </c:pt>
                <c:pt idx="106">
                  <c:v>0.13810224007055424</c:v>
                </c:pt>
                <c:pt idx="107">
                  <c:v>0.13779685783515205</c:v>
                </c:pt>
                <c:pt idx="108">
                  <c:v>0.13780167500303234</c:v>
                </c:pt>
                <c:pt idx="109">
                  <c:v>0.13780649211708546</c:v>
                </c:pt>
                <c:pt idx="110">
                  <c:v>0.13781371768724116</c:v>
                </c:pt>
                <c:pt idx="111">
                  <c:v>0.13781773184055326</c:v>
                </c:pt>
                <c:pt idx="112">
                  <c:v>0.13782335159239545</c:v>
                </c:pt>
                <c:pt idx="113">
                  <c:v>0.13813954527415023</c:v>
                </c:pt>
                <c:pt idx="114">
                  <c:v>0.13876603051389849</c:v>
                </c:pt>
                <c:pt idx="115">
                  <c:v>0.13908273397708135</c:v>
                </c:pt>
                <c:pt idx="116">
                  <c:v>0.13908673632258492</c:v>
                </c:pt>
                <c:pt idx="117">
                  <c:v>0.13971384404828915</c:v>
                </c:pt>
                <c:pt idx="118">
                  <c:v>0.14002785415381511</c:v>
                </c:pt>
                <c:pt idx="119">
                  <c:v>0.14003224707079934</c:v>
                </c:pt>
                <c:pt idx="120">
                  <c:v>0.14065757981950508</c:v>
                </c:pt>
                <c:pt idx="121">
                  <c:v>0.14128399476334372</c:v>
                </c:pt>
                <c:pt idx="122">
                  <c:v>0.14190750905926858</c:v>
                </c:pt>
                <c:pt idx="123">
                  <c:v>0.1425297215061726</c:v>
                </c:pt>
                <c:pt idx="124">
                  <c:v>0.14253369186629239</c:v>
                </c:pt>
                <c:pt idx="125">
                  <c:v>0.14315420395024078</c:v>
                </c:pt>
                <c:pt idx="126">
                  <c:v>0.14346491568054498</c:v>
                </c:pt>
                <c:pt idx="127">
                  <c:v>0.14377579803520518</c:v>
                </c:pt>
                <c:pt idx="128">
                  <c:v>0.14408724599440959</c:v>
                </c:pt>
                <c:pt idx="129">
                  <c:v>0.14439886276919242</c:v>
                </c:pt>
                <c:pt idx="130">
                  <c:v>0.14440360644831512</c:v>
                </c:pt>
                <c:pt idx="131">
                  <c:v>0.1447161779979742</c:v>
                </c:pt>
                <c:pt idx="132">
                  <c:v>0.14502615288050691</c:v>
                </c:pt>
                <c:pt idx="133">
                  <c:v>0.14533708648865623</c:v>
                </c:pt>
                <c:pt idx="134">
                  <c:v>0.14564661155244349</c:v>
                </c:pt>
              </c:numCache>
            </c:numRef>
          </c:xVal>
          <c:yVal>
            <c:numRef>
              <c:f>'Literature graph'!$C$6:$C$140</c:f>
              <c:numCache>
                <c:formatCode>General</c:formatCode>
                <c:ptCount val="135"/>
                <c:pt idx="0">
                  <c:v>270.65600000000001</c:v>
                </c:pt>
                <c:pt idx="1">
                  <c:v>270.07100000000003</c:v>
                </c:pt>
                <c:pt idx="2">
                  <c:v>270.065</c:v>
                </c:pt>
                <c:pt idx="3">
                  <c:v>270.06</c:v>
                </c:pt>
                <c:pt idx="4">
                  <c:v>269.47199999999998</c:v>
                </c:pt>
                <c:pt idx="5">
                  <c:v>268.88299999999998</c:v>
                </c:pt>
                <c:pt idx="6">
                  <c:v>268.87200000000001</c:v>
                </c:pt>
                <c:pt idx="7">
                  <c:v>267.11900000000003</c:v>
                </c:pt>
                <c:pt idx="8">
                  <c:v>267.10599999999999</c:v>
                </c:pt>
                <c:pt idx="9">
                  <c:v>265.35300000000001</c:v>
                </c:pt>
                <c:pt idx="10">
                  <c:v>264.75700000000001</c:v>
                </c:pt>
                <c:pt idx="11">
                  <c:v>264.74400000000003</c:v>
                </c:pt>
                <c:pt idx="12">
                  <c:v>264.73500000000001</c:v>
                </c:pt>
                <c:pt idx="13">
                  <c:v>263.56400000000002</c:v>
                </c:pt>
                <c:pt idx="14">
                  <c:v>263.55700000000002</c:v>
                </c:pt>
                <c:pt idx="15">
                  <c:v>263.54599999999999</c:v>
                </c:pt>
                <c:pt idx="16">
                  <c:v>263.53500000000003</c:v>
                </c:pt>
                <c:pt idx="17">
                  <c:v>263.52600000000001</c:v>
                </c:pt>
                <c:pt idx="18">
                  <c:v>263.51499999999999</c:v>
                </c:pt>
                <c:pt idx="19">
                  <c:v>262.92200000000003</c:v>
                </c:pt>
                <c:pt idx="20">
                  <c:v>262.916</c:v>
                </c:pt>
                <c:pt idx="22">
                  <c:v>270.62200000000001</c:v>
                </c:pt>
                <c:pt idx="23">
                  <c:v>274.67</c:v>
                </c:pt>
                <c:pt idx="24">
                  <c:v>275.82299999999998</c:v>
                </c:pt>
                <c:pt idx="25">
                  <c:v>276.39100000000002</c:v>
                </c:pt>
                <c:pt idx="26">
                  <c:v>278.69799999999998</c:v>
                </c:pt>
                <c:pt idx="27">
                  <c:v>280.42500000000001</c:v>
                </c:pt>
                <c:pt idx="28">
                  <c:v>281.57400000000001</c:v>
                </c:pt>
                <c:pt idx="29">
                  <c:v>283.30200000000002</c:v>
                </c:pt>
                <c:pt idx="30">
                  <c:v>285.029</c:v>
                </c:pt>
                <c:pt idx="31">
                  <c:v>286.75599999999997</c:v>
                </c:pt>
                <c:pt idx="32">
                  <c:v>286.16699999999997</c:v>
                </c:pt>
                <c:pt idx="33">
                  <c:v>288.47899999999998</c:v>
                </c:pt>
                <c:pt idx="34">
                  <c:v>289.62799999999999</c:v>
                </c:pt>
                <c:pt idx="35">
                  <c:v>289.61599999999999</c:v>
                </c:pt>
                <c:pt idx="36">
                  <c:v>290.185</c:v>
                </c:pt>
                <c:pt idx="37">
                  <c:v>291.90800000000002</c:v>
                </c:pt>
                <c:pt idx="38">
                  <c:v>292.47699999999998</c:v>
                </c:pt>
                <c:pt idx="39">
                  <c:v>293.62</c:v>
                </c:pt>
                <c:pt idx="40">
                  <c:v>295.34500000000003</c:v>
                </c:pt>
                <c:pt idx="41">
                  <c:v>295.33600000000001</c:v>
                </c:pt>
                <c:pt idx="42">
                  <c:v>295.90100000000001</c:v>
                </c:pt>
                <c:pt idx="43">
                  <c:v>296.47000000000003</c:v>
                </c:pt>
                <c:pt idx="44">
                  <c:v>296.45600000000002</c:v>
                </c:pt>
                <c:pt idx="45">
                  <c:v>297.60300000000001</c:v>
                </c:pt>
                <c:pt idx="46">
                  <c:v>298.16899999999998</c:v>
                </c:pt>
                <c:pt idx="47">
                  <c:v>298.73700000000002</c:v>
                </c:pt>
                <c:pt idx="48">
                  <c:v>298.726</c:v>
                </c:pt>
                <c:pt idx="49">
                  <c:v>298.71699999999998</c:v>
                </c:pt>
                <c:pt idx="50">
                  <c:v>299.86399999999998</c:v>
                </c:pt>
                <c:pt idx="51">
                  <c:v>300.43200000000002</c:v>
                </c:pt>
                <c:pt idx="52">
                  <c:v>300.42200000000003</c:v>
                </c:pt>
                <c:pt idx="53">
                  <c:v>301.57</c:v>
                </c:pt>
                <c:pt idx="54">
                  <c:v>301.55700000000002</c:v>
                </c:pt>
                <c:pt idx="55">
                  <c:v>301.54700000000003</c:v>
                </c:pt>
                <c:pt idx="56">
                  <c:v>302.12</c:v>
                </c:pt>
                <c:pt idx="57">
                  <c:v>302.10899999999998</c:v>
                </c:pt>
                <c:pt idx="58">
                  <c:v>302.10199999999998</c:v>
                </c:pt>
                <c:pt idx="60">
                  <c:v>266.48899999999998</c:v>
                </c:pt>
                <c:pt idx="61">
                  <c:v>268.221</c:v>
                </c:pt>
                <c:pt idx="62">
                  <c:v>269.36900000000003</c:v>
                </c:pt>
                <c:pt idx="63">
                  <c:v>270.517</c:v>
                </c:pt>
                <c:pt idx="64">
                  <c:v>271.08800000000002</c:v>
                </c:pt>
                <c:pt idx="65">
                  <c:v>271.65800000000002</c:v>
                </c:pt>
                <c:pt idx="66">
                  <c:v>273.37900000000002</c:v>
                </c:pt>
                <c:pt idx="67">
                  <c:v>273.94600000000003</c:v>
                </c:pt>
                <c:pt idx="68">
                  <c:v>275.096</c:v>
                </c:pt>
                <c:pt idx="69">
                  <c:v>276.82299999999998</c:v>
                </c:pt>
                <c:pt idx="70">
                  <c:v>277.39299999999997</c:v>
                </c:pt>
                <c:pt idx="71">
                  <c:v>277.959</c:v>
                </c:pt>
                <c:pt idx="72">
                  <c:v>279.68700000000001</c:v>
                </c:pt>
                <c:pt idx="73">
                  <c:v>280.25799999999998</c:v>
                </c:pt>
                <c:pt idx="74">
                  <c:v>281.40600000000001</c:v>
                </c:pt>
                <c:pt idx="75">
                  <c:v>281.97500000000002</c:v>
                </c:pt>
                <c:pt idx="76">
                  <c:v>282.54399999999998</c:v>
                </c:pt>
                <c:pt idx="77">
                  <c:v>284.26900000000001</c:v>
                </c:pt>
                <c:pt idx="78">
                  <c:v>284.839</c:v>
                </c:pt>
                <c:pt idx="79">
                  <c:v>286.56299999999999</c:v>
                </c:pt>
                <c:pt idx="80">
                  <c:v>287.125</c:v>
                </c:pt>
                <c:pt idx="81">
                  <c:v>288.267</c:v>
                </c:pt>
                <c:pt idx="82">
                  <c:v>289.40899999999999</c:v>
                </c:pt>
                <c:pt idx="83">
                  <c:v>290.55500000000001</c:v>
                </c:pt>
                <c:pt idx="84">
                  <c:v>290.54599999999999</c:v>
                </c:pt>
                <c:pt idx="85">
                  <c:v>291.11399999999998</c:v>
                </c:pt>
                <c:pt idx="86">
                  <c:v>291.68299999999999</c:v>
                </c:pt>
                <c:pt idx="87">
                  <c:v>292.83300000000003</c:v>
                </c:pt>
                <c:pt idx="88">
                  <c:v>293.40100000000001</c:v>
                </c:pt>
                <c:pt idx="90">
                  <c:v>293.97699999999998</c:v>
                </c:pt>
                <c:pt idx="91">
                  <c:v>296.3</c:v>
                </c:pt>
                <c:pt idx="92">
                  <c:v>301.52100000000002</c:v>
                </c:pt>
                <c:pt idx="93">
                  <c:v>305.00299999999999</c:v>
                </c:pt>
                <c:pt idx="94">
                  <c:v>309.06299999999999</c:v>
                </c:pt>
                <c:pt idx="95">
                  <c:v>313.70100000000002</c:v>
                </c:pt>
                <c:pt idx="96">
                  <c:v>318.34199999999998</c:v>
                </c:pt>
                <c:pt idx="97">
                  <c:v>323.56</c:v>
                </c:pt>
                <c:pt idx="98">
                  <c:v>328.77800000000002</c:v>
                </c:pt>
                <c:pt idx="99">
                  <c:v>332.83699999999999</c:v>
                </c:pt>
                <c:pt idx="100">
                  <c:v>338.05200000000002</c:v>
                </c:pt>
                <c:pt idx="101">
                  <c:v>343.26900000000001</c:v>
                </c:pt>
                <c:pt idx="102">
                  <c:v>349.64400000000001</c:v>
                </c:pt>
                <c:pt idx="103">
                  <c:v>355.44</c:v>
                </c:pt>
                <c:pt idx="104">
                  <c:v>362.39400000000001</c:v>
                </c:pt>
                <c:pt idx="105">
                  <c:v>366.45</c:v>
                </c:pt>
                <c:pt idx="106">
                  <c:v>374.56099999999998</c:v>
                </c:pt>
                <c:pt idx="107">
                  <c:v>380.93200000000002</c:v>
                </c:pt>
                <c:pt idx="108">
                  <c:v>385.565</c:v>
                </c:pt>
                <c:pt idx="109">
                  <c:v>390.19900000000001</c:v>
                </c:pt>
                <c:pt idx="110">
                  <c:v>397.14800000000002</c:v>
                </c:pt>
                <c:pt idx="111">
                  <c:v>401.202</c:v>
                </c:pt>
                <c:pt idx="112">
                  <c:v>406.41500000000002</c:v>
                </c:pt>
                <c:pt idx="113">
                  <c:v>410.46800000000002</c:v>
                </c:pt>
                <c:pt idx="114">
                  <c:v>413.36200000000002</c:v>
                </c:pt>
                <c:pt idx="115">
                  <c:v>418.57299999999998</c:v>
                </c:pt>
                <c:pt idx="116">
                  <c:v>422.62700000000001</c:v>
                </c:pt>
                <c:pt idx="117">
                  <c:v>427.25900000000001</c:v>
                </c:pt>
                <c:pt idx="118">
                  <c:v>430.733</c:v>
                </c:pt>
                <c:pt idx="119">
                  <c:v>434.78699999999998</c:v>
                </c:pt>
                <c:pt idx="120">
                  <c:v>439.41800000000001</c:v>
                </c:pt>
                <c:pt idx="121">
                  <c:v>445.78699999999998</c:v>
                </c:pt>
                <c:pt idx="122">
                  <c:v>450.41800000000001</c:v>
                </c:pt>
                <c:pt idx="123">
                  <c:v>454.471</c:v>
                </c:pt>
                <c:pt idx="124">
                  <c:v>458.52499999999998</c:v>
                </c:pt>
                <c:pt idx="125">
                  <c:v>461.99799999999999</c:v>
                </c:pt>
                <c:pt idx="126">
                  <c:v>464.31299999999999</c:v>
                </c:pt>
                <c:pt idx="127">
                  <c:v>467.20800000000003</c:v>
                </c:pt>
                <c:pt idx="128">
                  <c:v>470.68200000000002</c:v>
                </c:pt>
                <c:pt idx="129">
                  <c:v>474.73500000000001</c:v>
                </c:pt>
                <c:pt idx="130">
                  <c:v>479.36900000000003</c:v>
                </c:pt>
                <c:pt idx="131">
                  <c:v>484.58</c:v>
                </c:pt>
                <c:pt idx="132">
                  <c:v>487.47500000000002</c:v>
                </c:pt>
                <c:pt idx="133">
                  <c:v>491.52800000000002</c:v>
                </c:pt>
                <c:pt idx="134">
                  <c:v>494.423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4-49D6-B82D-C46096CE9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977136"/>
        <c:axId val="468983376"/>
      </c:scatterChart>
      <c:valAx>
        <c:axId val="468977136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83376"/>
        <c:crosses val="autoZero"/>
        <c:crossBetween val="midCat"/>
        <c:majorUnit val="5.000000000000001E-2"/>
        <c:minorUnit val="2.5000000000000005E-2"/>
      </c:valAx>
      <c:valAx>
        <c:axId val="468983376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549190726159231"/>
                  <c:y val="2.7691017789442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'Literature graph'!$F$28:$F$38</c:f>
              <c:numCache>
                <c:formatCode>General</c:formatCode>
                <c:ptCount val="11"/>
                <c:pt idx="0">
                  <c:v>270.62200000000001</c:v>
                </c:pt>
                <c:pt idx="1">
                  <c:v>276.39100000000002</c:v>
                </c:pt>
                <c:pt idx="2">
                  <c:v>281.57400000000001</c:v>
                </c:pt>
                <c:pt idx="3">
                  <c:v>283.30200000000002</c:v>
                </c:pt>
                <c:pt idx="4">
                  <c:v>291.90800000000002</c:v>
                </c:pt>
                <c:pt idx="5">
                  <c:v>293.62</c:v>
                </c:pt>
                <c:pt idx="6">
                  <c:v>296.47000000000003</c:v>
                </c:pt>
                <c:pt idx="7">
                  <c:v>297.60300000000001</c:v>
                </c:pt>
                <c:pt idx="8">
                  <c:v>298.16899999999998</c:v>
                </c:pt>
                <c:pt idx="9">
                  <c:v>298.73700000000002</c:v>
                </c:pt>
                <c:pt idx="10">
                  <c:v>302.12</c:v>
                </c:pt>
              </c:numCache>
            </c:numRef>
          </c:xVal>
          <c:yVal>
            <c:numRef>
              <c:f>'Literature graph'!$G$28:$G$38</c:f>
              <c:numCache>
                <c:formatCode>General</c:formatCode>
                <c:ptCount val="11"/>
                <c:pt idx="0">
                  <c:v>1.6209719626814032E-2</c:v>
                </c:pt>
                <c:pt idx="1">
                  <c:v>2.6273628300511019E-2</c:v>
                </c:pt>
                <c:pt idx="2">
                  <c:v>3.8856004895606165E-2</c:v>
                </c:pt>
                <c:pt idx="3">
                  <c:v>4.3106390212269023E-2</c:v>
                </c:pt>
                <c:pt idx="4">
                  <c:v>7.6512474478729608E-2</c:v>
                </c:pt>
                <c:pt idx="5">
                  <c:v>8.6434096296679724E-2</c:v>
                </c:pt>
                <c:pt idx="6">
                  <c:v>0.10396744577533554</c:v>
                </c:pt>
                <c:pt idx="7">
                  <c:v>0.11331003916048478</c:v>
                </c:pt>
                <c:pt idx="8">
                  <c:v>0.1182350041621953</c:v>
                </c:pt>
                <c:pt idx="9">
                  <c:v>0.12213617557079846</c:v>
                </c:pt>
                <c:pt idx="10">
                  <c:v>0.15395078670478332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1F-48F1-B2CA-937C2DC3D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203536"/>
        <c:axId val="1675784768"/>
      </c:scatterChart>
      <c:valAx>
        <c:axId val="168320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784768"/>
        <c:crosses val="autoZero"/>
        <c:crossBetween val="midCat"/>
      </c:valAx>
      <c:valAx>
        <c:axId val="16757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20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5371828521439909E-4"/>
                  <c:y val="0.29587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'Literature graph'!$G$28:$G$38</c:f>
              <c:numCache>
                <c:formatCode>General</c:formatCode>
                <c:ptCount val="11"/>
                <c:pt idx="0">
                  <c:v>1.6209719626814032E-2</c:v>
                </c:pt>
                <c:pt idx="1">
                  <c:v>2.6273628300511019E-2</c:v>
                </c:pt>
                <c:pt idx="2">
                  <c:v>3.8856004895606165E-2</c:v>
                </c:pt>
                <c:pt idx="3">
                  <c:v>4.3106390212269023E-2</c:v>
                </c:pt>
                <c:pt idx="4">
                  <c:v>7.6512474478729608E-2</c:v>
                </c:pt>
                <c:pt idx="5">
                  <c:v>8.6434096296679724E-2</c:v>
                </c:pt>
                <c:pt idx="6">
                  <c:v>0.10396744577533554</c:v>
                </c:pt>
                <c:pt idx="7">
                  <c:v>0.11331003916048478</c:v>
                </c:pt>
                <c:pt idx="8">
                  <c:v>0.1182350041621953</c:v>
                </c:pt>
                <c:pt idx="9">
                  <c:v>0.12213617557079846</c:v>
                </c:pt>
                <c:pt idx="10">
                  <c:v>0.15395078670478332</c:v>
                </c:pt>
              </c:numCache>
            </c:numRef>
          </c:xVal>
          <c:yVal>
            <c:numRef>
              <c:f>'Literature graph'!$F$28:$F$38</c:f>
              <c:numCache>
                <c:formatCode>General</c:formatCode>
                <c:ptCount val="11"/>
                <c:pt idx="0">
                  <c:v>270.62200000000001</c:v>
                </c:pt>
                <c:pt idx="1">
                  <c:v>276.39100000000002</c:v>
                </c:pt>
                <c:pt idx="2">
                  <c:v>281.57400000000001</c:v>
                </c:pt>
                <c:pt idx="3">
                  <c:v>283.30200000000002</c:v>
                </c:pt>
                <c:pt idx="4">
                  <c:v>291.90800000000002</c:v>
                </c:pt>
                <c:pt idx="5">
                  <c:v>293.62</c:v>
                </c:pt>
                <c:pt idx="6">
                  <c:v>296.47000000000003</c:v>
                </c:pt>
                <c:pt idx="7">
                  <c:v>297.60300000000001</c:v>
                </c:pt>
                <c:pt idx="8">
                  <c:v>298.16899999999998</c:v>
                </c:pt>
                <c:pt idx="9">
                  <c:v>298.73700000000002</c:v>
                </c:pt>
                <c:pt idx="10">
                  <c:v>302.12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C-4D3D-9A14-E609016CF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484703"/>
        <c:axId val="1353479423"/>
      </c:scatterChart>
      <c:valAx>
        <c:axId val="135348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479423"/>
        <c:crosses val="autoZero"/>
        <c:crossBetween val="midCat"/>
      </c:valAx>
      <c:valAx>
        <c:axId val="135347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48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Reference 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'Comparision graphs'!$A$25:$A$137</c:f>
              <c:numCache>
                <c:formatCode>General</c:formatCode>
                <c:ptCount val="113"/>
                <c:pt idx="0">
                  <c:v>1.6209719626814032E-2</c:v>
                </c:pt>
                <c:pt idx="1">
                  <c:v>1.9051834023068068E-2</c:v>
                </c:pt>
                <c:pt idx="2">
                  <c:v>2.1471747589811522E-2</c:v>
                </c:pt>
                <c:pt idx="3">
                  <c:v>2.6273628300511019E-2</c:v>
                </c:pt>
                <c:pt idx="4">
                  <c:v>3.0636534574622114E-2</c:v>
                </c:pt>
                <c:pt idx="5">
                  <c:v>3.4959713476450799E-2</c:v>
                </c:pt>
                <c:pt idx="6">
                  <c:v>3.8856004895606165E-2</c:v>
                </c:pt>
                <c:pt idx="7">
                  <c:v>4.3106390212269023E-2</c:v>
                </c:pt>
                <c:pt idx="8">
                  <c:v>4.7700252485898494E-2</c:v>
                </c:pt>
                <c:pt idx="9">
                  <c:v>5.1873139336590705E-2</c:v>
                </c:pt>
                <c:pt idx="10">
                  <c:v>5.6006439395434045E-2</c:v>
                </c:pt>
                <c:pt idx="11">
                  <c:v>5.7876546818325679E-2</c:v>
                </c:pt>
                <c:pt idx="12">
                  <c:v>6.1590340866798488E-2</c:v>
                </c:pt>
                <c:pt idx="13">
                  <c:v>6.6738570104620101E-2</c:v>
                </c:pt>
                <c:pt idx="14">
                  <c:v>7.0744949020231582E-2</c:v>
                </c:pt>
                <c:pt idx="15">
                  <c:v>7.6512474478729608E-2</c:v>
                </c:pt>
                <c:pt idx="16">
                  <c:v>8.0436009427002214E-2</c:v>
                </c:pt>
                <c:pt idx="17">
                  <c:v>8.6434096296679724E-2</c:v>
                </c:pt>
                <c:pt idx="18">
                  <c:v>9.1316280344629575E-2</c:v>
                </c:pt>
                <c:pt idx="19">
                  <c:v>9.4770274240069591E-2</c:v>
                </c:pt>
                <c:pt idx="20">
                  <c:v>0.10024299017758667</c:v>
                </c:pt>
                <c:pt idx="21">
                  <c:v>0.10396744577533554</c:v>
                </c:pt>
                <c:pt idx="22">
                  <c:v>0.10932942160315788</c:v>
                </c:pt>
                <c:pt idx="23">
                  <c:v>0.11331003916048478</c:v>
                </c:pt>
                <c:pt idx="24">
                  <c:v>0.1182350041621953</c:v>
                </c:pt>
                <c:pt idx="25">
                  <c:v>0.12213617557079846</c:v>
                </c:pt>
                <c:pt idx="26">
                  <c:v>0.12632295454511699</c:v>
                </c:pt>
                <c:pt idx="27">
                  <c:v>0.12919795596287881</c:v>
                </c:pt>
                <c:pt idx="28">
                  <c:v>0.1333190215414424</c:v>
                </c:pt>
                <c:pt idx="29">
                  <c:v>0.13708814813697501</c:v>
                </c:pt>
                <c:pt idx="30">
                  <c:v>0.14082383618617336</c:v>
                </c:pt>
                <c:pt idx="31">
                  <c:v>0.14422133229608394</c:v>
                </c:pt>
                <c:pt idx="32">
                  <c:v>0.14850490062677532</c:v>
                </c:pt>
                <c:pt idx="33">
                  <c:v>0.1518408734057704</c:v>
                </c:pt>
                <c:pt idx="34">
                  <c:v>0.15395078670478332</c:v>
                </c:pt>
                <c:pt idx="35">
                  <c:v>0.15783988828375567</c:v>
                </c:pt>
                <c:pt idx="36">
                  <c:v>0.1599197158794714</c:v>
                </c:pt>
                <c:pt idx="38">
                  <c:v>5.071358391497504E-2</c:v>
                </c:pt>
                <c:pt idx="39">
                  <c:v>5.2980566574074052E-2</c:v>
                </c:pt>
                <c:pt idx="40">
                  <c:v>5.7106638184246876E-2</c:v>
                </c:pt>
                <c:pt idx="41">
                  <c:v>6.1196911976226495E-2</c:v>
                </c:pt>
                <c:pt idx="42">
                  <c:v>6.4883681629250914E-2</c:v>
                </c:pt>
                <c:pt idx="43">
                  <c:v>6.8542076469342267E-2</c:v>
                </c:pt>
                <c:pt idx="44">
                  <c:v>7.5055833792121038E-2</c:v>
                </c:pt>
                <c:pt idx="45">
                  <c:v>7.9703002489200897E-2</c:v>
                </c:pt>
                <c:pt idx="46">
                  <c:v>8.3247036321019013E-2</c:v>
                </c:pt>
                <c:pt idx="47">
                  <c:v>8.7114574752590698E-2</c:v>
                </c:pt>
                <c:pt idx="48">
                  <c:v>9.0601416566535808E-2</c:v>
                </c:pt>
                <c:pt idx="49">
                  <c:v>9.578157873425841E-2</c:v>
                </c:pt>
                <c:pt idx="50">
                  <c:v>9.9203526567748876E-2</c:v>
                </c:pt>
                <c:pt idx="51">
                  <c:v>0.10259880207708891</c:v>
                </c:pt>
                <c:pt idx="52">
                  <c:v>0.10630425135357371</c:v>
                </c:pt>
                <c:pt idx="53">
                  <c:v>0.10997879844894937</c:v>
                </c:pt>
                <c:pt idx="54">
                  <c:v>0.11395320269412097</c:v>
                </c:pt>
                <c:pt idx="55">
                  <c:v>0.11821988911826732</c:v>
                </c:pt>
                <c:pt idx="56">
                  <c:v>0.12147358398453373</c:v>
                </c:pt>
                <c:pt idx="57">
                  <c:v>0.1263097643218842</c:v>
                </c:pt>
                <c:pt idx="58">
                  <c:v>0.13235827640750447</c:v>
                </c:pt>
                <c:pt idx="59">
                  <c:v>0.13832441909839124</c:v>
                </c:pt>
                <c:pt idx="60">
                  <c:v>0.14390127510597261</c:v>
                </c:pt>
                <c:pt idx="61">
                  <c:v>0.14788466714406712</c:v>
                </c:pt>
                <c:pt idx="62">
                  <c:v>0.15092272199571199</c:v>
                </c:pt>
                <c:pt idx="63">
                  <c:v>0.15484041908082979</c:v>
                </c:pt>
                <c:pt idx="64">
                  <c:v>0.15812741270160111</c:v>
                </c:pt>
                <c:pt idx="65">
                  <c:v>0.16079836742385756</c:v>
                </c:pt>
                <c:pt idx="66">
                  <c:v>0.16433275948621037</c:v>
                </c:pt>
                <c:pt idx="68">
                  <c:v>0.16550465972184064</c:v>
                </c:pt>
                <c:pt idx="69">
                  <c:v>0.16345507309537166</c:v>
                </c:pt>
                <c:pt idx="70">
                  <c:v>0.16051114260276333</c:v>
                </c:pt>
                <c:pt idx="71">
                  <c:v>0.15814080785313192</c:v>
                </c:pt>
                <c:pt idx="72">
                  <c:v>0.15635511867949056</c:v>
                </c:pt>
                <c:pt idx="73">
                  <c:v>0.1545629959798456</c:v>
                </c:pt>
                <c:pt idx="74">
                  <c:v>0.1521596807535279</c:v>
                </c:pt>
                <c:pt idx="75">
                  <c:v>0.15004666498795219</c:v>
                </c:pt>
                <c:pt idx="76">
                  <c:v>0.1482280033501896</c:v>
                </c:pt>
                <c:pt idx="77">
                  <c:v>0.14670636507219303</c:v>
                </c:pt>
                <c:pt idx="78">
                  <c:v>0.14579321266421016</c:v>
                </c:pt>
                <c:pt idx="79">
                  <c:v>0.14426404123223374</c:v>
                </c:pt>
                <c:pt idx="80">
                  <c:v>0.14273017874727298</c:v>
                </c:pt>
                <c:pt idx="81">
                  <c:v>0.14119040937100047</c:v>
                </c:pt>
                <c:pt idx="82">
                  <c:v>0.13964629792469094</c:v>
                </c:pt>
                <c:pt idx="83">
                  <c:v>0.13902869867029008</c:v>
                </c:pt>
                <c:pt idx="84">
                  <c:v>0.13810224007055424</c:v>
                </c:pt>
                <c:pt idx="85">
                  <c:v>0.13779685783515205</c:v>
                </c:pt>
                <c:pt idx="86">
                  <c:v>0.13780167500303234</c:v>
                </c:pt>
                <c:pt idx="87">
                  <c:v>0.13780649211708546</c:v>
                </c:pt>
                <c:pt idx="88">
                  <c:v>0.13781371768724116</c:v>
                </c:pt>
                <c:pt idx="89">
                  <c:v>0.13781773184055326</c:v>
                </c:pt>
                <c:pt idx="90">
                  <c:v>0.13782335159239545</c:v>
                </c:pt>
                <c:pt idx="91">
                  <c:v>0.13813954527415023</c:v>
                </c:pt>
                <c:pt idx="92">
                  <c:v>0.13876603051389849</c:v>
                </c:pt>
                <c:pt idx="93">
                  <c:v>0.13908273397708135</c:v>
                </c:pt>
                <c:pt idx="94">
                  <c:v>0.13908673632258492</c:v>
                </c:pt>
                <c:pt idx="95">
                  <c:v>0.13971384404828915</c:v>
                </c:pt>
                <c:pt idx="96">
                  <c:v>0.14002785415381511</c:v>
                </c:pt>
                <c:pt idx="97">
                  <c:v>0.14003224707079934</c:v>
                </c:pt>
                <c:pt idx="98">
                  <c:v>0.14065757981950508</c:v>
                </c:pt>
                <c:pt idx="99">
                  <c:v>0.14128399476334372</c:v>
                </c:pt>
                <c:pt idx="100">
                  <c:v>0.14190750905926858</c:v>
                </c:pt>
                <c:pt idx="101">
                  <c:v>0.1425297215061726</c:v>
                </c:pt>
                <c:pt idx="102">
                  <c:v>0.14253369186629239</c:v>
                </c:pt>
                <c:pt idx="103">
                  <c:v>0.14315420395024078</c:v>
                </c:pt>
                <c:pt idx="104">
                  <c:v>0.14346491568054498</c:v>
                </c:pt>
                <c:pt idx="105">
                  <c:v>0.14377579803520518</c:v>
                </c:pt>
                <c:pt idx="106">
                  <c:v>0.14408724599440959</c:v>
                </c:pt>
                <c:pt idx="107">
                  <c:v>0.14439886276919242</c:v>
                </c:pt>
                <c:pt idx="108">
                  <c:v>0.14440360644831512</c:v>
                </c:pt>
                <c:pt idx="109">
                  <c:v>0.1447161779979742</c:v>
                </c:pt>
                <c:pt idx="110">
                  <c:v>0.14502615288050691</c:v>
                </c:pt>
                <c:pt idx="111">
                  <c:v>0.14533708648865623</c:v>
                </c:pt>
                <c:pt idx="112">
                  <c:v>0.14564661155244349</c:v>
                </c:pt>
              </c:numCache>
            </c:numRef>
          </c:xVal>
          <c:yVal>
            <c:numRef>
              <c:f>'Comparision graphs'!$B$25:$B$137</c:f>
              <c:numCache>
                <c:formatCode>General</c:formatCode>
                <c:ptCount val="113"/>
                <c:pt idx="0">
                  <c:v>270.62200000000001</c:v>
                </c:pt>
                <c:pt idx="1">
                  <c:v>274.67</c:v>
                </c:pt>
                <c:pt idx="2">
                  <c:v>275.82299999999998</c:v>
                </c:pt>
                <c:pt idx="3">
                  <c:v>276.39100000000002</c:v>
                </c:pt>
                <c:pt idx="4">
                  <c:v>278.69799999999998</c:v>
                </c:pt>
                <c:pt idx="5">
                  <c:v>280.42500000000001</c:v>
                </c:pt>
                <c:pt idx="6">
                  <c:v>281.57400000000001</c:v>
                </c:pt>
                <c:pt idx="7">
                  <c:v>283.30200000000002</c:v>
                </c:pt>
                <c:pt idx="8">
                  <c:v>285.029</c:v>
                </c:pt>
                <c:pt idx="9">
                  <c:v>286.75599999999997</c:v>
                </c:pt>
                <c:pt idx="10">
                  <c:v>286.16699999999997</c:v>
                </c:pt>
                <c:pt idx="11">
                  <c:v>288.47899999999998</c:v>
                </c:pt>
                <c:pt idx="12">
                  <c:v>289.62799999999999</c:v>
                </c:pt>
                <c:pt idx="13">
                  <c:v>289.61599999999999</c:v>
                </c:pt>
                <c:pt idx="14">
                  <c:v>290.185</c:v>
                </c:pt>
                <c:pt idx="15">
                  <c:v>291.90800000000002</c:v>
                </c:pt>
                <c:pt idx="16">
                  <c:v>292.47699999999998</c:v>
                </c:pt>
                <c:pt idx="17">
                  <c:v>293.62</c:v>
                </c:pt>
                <c:pt idx="18">
                  <c:v>295.34500000000003</c:v>
                </c:pt>
                <c:pt idx="19">
                  <c:v>295.33600000000001</c:v>
                </c:pt>
                <c:pt idx="20">
                  <c:v>295.90100000000001</c:v>
                </c:pt>
                <c:pt idx="21">
                  <c:v>296.47000000000003</c:v>
                </c:pt>
                <c:pt idx="22">
                  <c:v>296.45600000000002</c:v>
                </c:pt>
                <c:pt idx="23">
                  <c:v>297.60300000000001</c:v>
                </c:pt>
                <c:pt idx="24">
                  <c:v>298.16899999999998</c:v>
                </c:pt>
                <c:pt idx="25">
                  <c:v>298.73700000000002</c:v>
                </c:pt>
                <c:pt idx="26">
                  <c:v>298.726</c:v>
                </c:pt>
                <c:pt idx="27">
                  <c:v>298.71699999999998</c:v>
                </c:pt>
                <c:pt idx="28">
                  <c:v>299.86399999999998</c:v>
                </c:pt>
                <c:pt idx="29">
                  <c:v>300.43200000000002</c:v>
                </c:pt>
                <c:pt idx="30">
                  <c:v>300.42200000000003</c:v>
                </c:pt>
                <c:pt idx="31">
                  <c:v>301.57</c:v>
                </c:pt>
                <c:pt idx="32">
                  <c:v>301.55700000000002</c:v>
                </c:pt>
                <c:pt idx="33">
                  <c:v>301.54700000000003</c:v>
                </c:pt>
                <c:pt idx="34">
                  <c:v>302.12</c:v>
                </c:pt>
                <c:pt idx="35">
                  <c:v>302.10899999999998</c:v>
                </c:pt>
                <c:pt idx="36">
                  <c:v>302.10199999999998</c:v>
                </c:pt>
                <c:pt idx="38">
                  <c:v>266.48899999999998</c:v>
                </c:pt>
                <c:pt idx="39">
                  <c:v>268.221</c:v>
                </c:pt>
                <c:pt idx="40">
                  <c:v>269.36900000000003</c:v>
                </c:pt>
                <c:pt idx="41">
                  <c:v>270.517</c:v>
                </c:pt>
                <c:pt idx="42">
                  <c:v>271.08800000000002</c:v>
                </c:pt>
                <c:pt idx="43">
                  <c:v>271.65800000000002</c:v>
                </c:pt>
                <c:pt idx="44">
                  <c:v>273.37900000000002</c:v>
                </c:pt>
                <c:pt idx="45">
                  <c:v>273.94600000000003</c:v>
                </c:pt>
                <c:pt idx="46">
                  <c:v>275.096</c:v>
                </c:pt>
                <c:pt idx="47">
                  <c:v>276.82299999999998</c:v>
                </c:pt>
                <c:pt idx="48">
                  <c:v>277.39299999999997</c:v>
                </c:pt>
                <c:pt idx="49">
                  <c:v>277.959</c:v>
                </c:pt>
                <c:pt idx="50">
                  <c:v>279.68700000000001</c:v>
                </c:pt>
                <c:pt idx="51">
                  <c:v>280.25799999999998</c:v>
                </c:pt>
                <c:pt idx="52">
                  <c:v>281.40600000000001</c:v>
                </c:pt>
                <c:pt idx="53">
                  <c:v>281.97500000000002</c:v>
                </c:pt>
                <c:pt idx="54">
                  <c:v>282.54399999999998</c:v>
                </c:pt>
                <c:pt idx="55">
                  <c:v>284.26900000000001</c:v>
                </c:pt>
                <c:pt idx="56">
                  <c:v>284.839</c:v>
                </c:pt>
                <c:pt idx="57">
                  <c:v>286.56299999999999</c:v>
                </c:pt>
                <c:pt idx="58">
                  <c:v>287.125</c:v>
                </c:pt>
                <c:pt idx="59">
                  <c:v>288.267</c:v>
                </c:pt>
                <c:pt idx="60">
                  <c:v>289.40899999999999</c:v>
                </c:pt>
                <c:pt idx="61">
                  <c:v>290.55500000000001</c:v>
                </c:pt>
                <c:pt idx="62">
                  <c:v>290.54599999999999</c:v>
                </c:pt>
                <c:pt idx="63">
                  <c:v>291.11399999999998</c:v>
                </c:pt>
                <c:pt idx="64">
                  <c:v>291.68299999999999</c:v>
                </c:pt>
                <c:pt idx="65">
                  <c:v>292.83300000000003</c:v>
                </c:pt>
                <c:pt idx="66">
                  <c:v>293.40100000000001</c:v>
                </c:pt>
                <c:pt idx="68">
                  <c:v>293.97699999999998</c:v>
                </c:pt>
                <c:pt idx="69">
                  <c:v>296.3</c:v>
                </c:pt>
                <c:pt idx="70">
                  <c:v>301.52100000000002</c:v>
                </c:pt>
                <c:pt idx="71">
                  <c:v>305.00299999999999</c:v>
                </c:pt>
                <c:pt idx="72">
                  <c:v>309.06299999999999</c:v>
                </c:pt>
                <c:pt idx="73">
                  <c:v>313.70100000000002</c:v>
                </c:pt>
                <c:pt idx="74">
                  <c:v>318.34199999999998</c:v>
                </c:pt>
                <c:pt idx="75">
                  <c:v>323.56</c:v>
                </c:pt>
                <c:pt idx="76">
                  <c:v>328.77800000000002</c:v>
                </c:pt>
                <c:pt idx="77">
                  <c:v>332.83699999999999</c:v>
                </c:pt>
                <c:pt idx="78">
                  <c:v>338.05200000000002</c:v>
                </c:pt>
                <c:pt idx="79">
                  <c:v>343.26900000000001</c:v>
                </c:pt>
                <c:pt idx="80">
                  <c:v>349.64400000000001</c:v>
                </c:pt>
                <c:pt idx="81">
                  <c:v>355.44</c:v>
                </c:pt>
                <c:pt idx="82">
                  <c:v>362.39400000000001</c:v>
                </c:pt>
                <c:pt idx="83">
                  <c:v>366.45</c:v>
                </c:pt>
                <c:pt idx="84">
                  <c:v>374.56099999999998</c:v>
                </c:pt>
                <c:pt idx="85">
                  <c:v>380.93200000000002</c:v>
                </c:pt>
                <c:pt idx="86">
                  <c:v>385.565</c:v>
                </c:pt>
                <c:pt idx="87">
                  <c:v>390.19900000000001</c:v>
                </c:pt>
                <c:pt idx="88">
                  <c:v>397.14800000000002</c:v>
                </c:pt>
                <c:pt idx="89">
                  <c:v>401.202</c:v>
                </c:pt>
                <c:pt idx="90">
                  <c:v>406.41500000000002</c:v>
                </c:pt>
                <c:pt idx="91">
                  <c:v>410.46800000000002</c:v>
                </c:pt>
                <c:pt idx="92">
                  <c:v>413.36200000000002</c:v>
                </c:pt>
                <c:pt idx="93">
                  <c:v>418.57299999999998</c:v>
                </c:pt>
                <c:pt idx="94">
                  <c:v>422.62700000000001</c:v>
                </c:pt>
                <c:pt idx="95">
                  <c:v>427.25900000000001</c:v>
                </c:pt>
                <c:pt idx="96">
                  <c:v>430.733</c:v>
                </c:pt>
                <c:pt idx="97">
                  <c:v>434.78699999999998</c:v>
                </c:pt>
                <c:pt idx="98">
                  <c:v>439.41800000000001</c:v>
                </c:pt>
                <c:pt idx="99">
                  <c:v>445.78699999999998</c:v>
                </c:pt>
                <c:pt idx="100">
                  <c:v>450.41800000000001</c:v>
                </c:pt>
                <c:pt idx="101">
                  <c:v>454.471</c:v>
                </c:pt>
                <c:pt idx="102">
                  <c:v>458.52499999999998</c:v>
                </c:pt>
                <c:pt idx="103">
                  <c:v>461.99799999999999</c:v>
                </c:pt>
                <c:pt idx="104">
                  <c:v>464.31299999999999</c:v>
                </c:pt>
                <c:pt idx="105">
                  <c:v>467.20800000000003</c:v>
                </c:pt>
                <c:pt idx="106">
                  <c:v>470.68200000000002</c:v>
                </c:pt>
                <c:pt idx="107">
                  <c:v>474.73500000000001</c:v>
                </c:pt>
                <c:pt idx="108">
                  <c:v>479.36900000000003</c:v>
                </c:pt>
                <c:pt idx="109">
                  <c:v>484.58</c:v>
                </c:pt>
                <c:pt idx="110">
                  <c:v>487.47500000000002</c:v>
                </c:pt>
                <c:pt idx="111">
                  <c:v>491.52800000000002</c:v>
                </c:pt>
                <c:pt idx="112">
                  <c:v>494.423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A-4776-9FB5-0069C40E2B79}"/>
            </c:ext>
          </c:extLst>
        </c:ser>
        <c:ser>
          <c:idx val="1"/>
          <c:order val="1"/>
          <c:tx>
            <c:v>Our values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'Comparision graphs'!$D$3:$D$273</c:f>
              <c:numCache>
                <c:formatCode>General</c:formatCode>
                <c:ptCount val="271"/>
                <c:pt idx="0">
                  <c:v>0.23804700000000001</c:v>
                </c:pt>
                <c:pt idx="1">
                  <c:v>0.22615099999999999</c:v>
                </c:pt>
                <c:pt idx="2">
                  <c:v>0.21426300000000001</c:v>
                </c:pt>
                <c:pt idx="3">
                  <c:v>0.20238400000000001</c:v>
                </c:pt>
                <c:pt idx="4">
                  <c:v>0.19051199999999999</c:v>
                </c:pt>
                <c:pt idx="5">
                  <c:v>0.178648</c:v>
                </c:pt>
                <c:pt idx="6">
                  <c:v>0.166792</c:v>
                </c:pt>
                <c:pt idx="7">
                  <c:v>0.154944</c:v>
                </c:pt>
                <c:pt idx="8">
                  <c:v>0.14310400000000001</c:v>
                </c:pt>
                <c:pt idx="9">
                  <c:v>0.131272</c:v>
                </c:pt>
                <c:pt idx="10">
                  <c:v>0.119448</c:v>
                </c:pt>
                <c:pt idx="11">
                  <c:v>0.10763200000000001</c:v>
                </c:pt>
                <c:pt idx="12">
                  <c:v>9.5824199999999998E-2</c:v>
                </c:pt>
                <c:pt idx="13">
                  <c:v>8.4024299999999996E-2</c:v>
                </c:pt>
                <c:pt idx="14">
                  <c:v>7.2232299999999999E-2</c:v>
                </c:pt>
                <c:pt idx="15">
                  <c:v>6.0448399999999999E-2</c:v>
                </c:pt>
                <c:pt idx="16">
                  <c:v>4.8672399999999998E-2</c:v>
                </c:pt>
                <c:pt idx="17">
                  <c:v>3.6904399999999997E-2</c:v>
                </c:pt>
                <c:pt idx="18">
                  <c:v>2.5144400000000001E-2</c:v>
                </c:pt>
                <c:pt idx="19">
                  <c:v>1.33925E-2</c:v>
                </c:pt>
                <c:pt idx="20">
                  <c:v>1.6101100000000001E-3</c:v>
                </c:pt>
                <c:pt idx="22">
                  <c:v>0.15690999999999999</c:v>
                </c:pt>
                <c:pt idx="23">
                  <c:v>0.15667900000000001</c:v>
                </c:pt>
                <c:pt idx="24">
                  <c:v>0.156449</c:v>
                </c:pt>
                <c:pt idx="25">
                  <c:v>0.156219</c:v>
                </c:pt>
                <c:pt idx="26">
                  <c:v>0.15598999999999999</c:v>
                </c:pt>
                <c:pt idx="27">
                  <c:v>0.15576100000000001</c:v>
                </c:pt>
                <c:pt idx="28">
                  <c:v>0.155533</c:v>
                </c:pt>
                <c:pt idx="29">
                  <c:v>0.155306</c:v>
                </c:pt>
                <c:pt idx="30">
                  <c:v>0.15507899999999999</c:v>
                </c:pt>
                <c:pt idx="31">
                  <c:v>0.15485199999999999</c:v>
                </c:pt>
                <c:pt idx="32">
                  <c:v>0.15462600000000001</c:v>
                </c:pt>
                <c:pt idx="33">
                  <c:v>0.15440100000000001</c:v>
                </c:pt>
                <c:pt idx="34">
                  <c:v>0.15417700000000001</c:v>
                </c:pt>
                <c:pt idx="35">
                  <c:v>0.15395300000000001</c:v>
                </c:pt>
                <c:pt idx="36">
                  <c:v>0.153729</c:v>
                </c:pt>
                <c:pt idx="37">
                  <c:v>0.153507</c:v>
                </c:pt>
                <c:pt idx="38">
                  <c:v>0.153285</c:v>
                </c:pt>
                <c:pt idx="39">
                  <c:v>0.153063</c:v>
                </c:pt>
                <c:pt idx="40">
                  <c:v>0.15284200000000001</c:v>
                </c:pt>
                <c:pt idx="41">
                  <c:v>0.15262200000000001</c:v>
                </c:pt>
                <c:pt idx="42">
                  <c:v>0.15240300000000001</c:v>
                </c:pt>
                <c:pt idx="43">
                  <c:v>0.15218400000000001</c:v>
                </c:pt>
                <c:pt idx="44">
                  <c:v>0.15196599999999999</c:v>
                </c:pt>
                <c:pt idx="45">
                  <c:v>0.15174799999999999</c:v>
                </c:pt>
                <c:pt idx="46">
                  <c:v>0.151531</c:v>
                </c:pt>
                <c:pt idx="47">
                  <c:v>0.15131500000000001</c:v>
                </c:pt>
                <c:pt idx="48">
                  <c:v>0.15110000000000001</c:v>
                </c:pt>
                <c:pt idx="49">
                  <c:v>0.15088499999999999</c:v>
                </c:pt>
                <c:pt idx="50">
                  <c:v>0.150671</c:v>
                </c:pt>
                <c:pt idx="51">
                  <c:v>0.15045700000000001</c:v>
                </c:pt>
                <c:pt idx="52">
                  <c:v>0.15024499999999999</c:v>
                </c:pt>
                <c:pt idx="53">
                  <c:v>0.150033</c:v>
                </c:pt>
                <c:pt idx="54">
                  <c:v>0.14982200000000001</c:v>
                </c:pt>
                <c:pt idx="55">
                  <c:v>0.14961099999999999</c:v>
                </c:pt>
                <c:pt idx="56">
                  <c:v>0.14940100000000001</c:v>
                </c:pt>
                <c:pt idx="57">
                  <c:v>0.14919199999999999</c:v>
                </c:pt>
                <c:pt idx="58">
                  <c:v>0.14898400000000001</c:v>
                </c:pt>
                <c:pt idx="59">
                  <c:v>0.14877599999999999</c:v>
                </c:pt>
                <c:pt idx="60">
                  <c:v>0.14856900000000001</c:v>
                </c:pt>
                <c:pt idx="61">
                  <c:v>0.14836299999999999</c:v>
                </c:pt>
                <c:pt idx="62">
                  <c:v>0.14815800000000001</c:v>
                </c:pt>
                <c:pt idx="63">
                  <c:v>0.147954</c:v>
                </c:pt>
                <c:pt idx="64">
                  <c:v>0.14774999999999999</c:v>
                </c:pt>
                <c:pt idx="65">
                  <c:v>0.14754700000000001</c:v>
                </c:pt>
                <c:pt idx="66">
                  <c:v>0.147345</c:v>
                </c:pt>
                <c:pt idx="67">
                  <c:v>0.147143</c:v>
                </c:pt>
                <c:pt idx="68">
                  <c:v>0.14694299999999999</c:v>
                </c:pt>
                <c:pt idx="69">
                  <c:v>0.14674300000000001</c:v>
                </c:pt>
                <c:pt idx="70">
                  <c:v>0.14654400000000001</c:v>
                </c:pt>
                <c:pt idx="71">
                  <c:v>0.146345</c:v>
                </c:pt>
                <c:pt idx="72">
                  <c:v>0.146148</c:v>
                </c:pt>
                <c:pt idx="73">
                  <c:v>0.145951</c:v>
                </c:pt>
                <c:pt idx="74">
                  <c:v>0.145756</c:v>
                </c:pt>
                <c:pt idx="75">
                  <c:v>0.145561</c:v>
                </c:pt>
                <c:pt idx="76">
                  <c:v>0.145367</c:v>
                </c:pt>
                <c:pt idx="77">
                  <c:v>0.145173</c:v>
                </c:pt>
                <c:pt idx="78">
                  <c:v>0.144981</c:v>
                </c:pt>
                <c:pt idx="79">
                  <c:v>0.144789</c:v>
                </c:pt>
                <c:pt idx="80">
                  <c:v>0.14459900000000001</c:v>
                </c:pt>
                <c:pt idx="81">
                  <c:v>0.14440900000000001</c:v>
                </c:pt>
                <c:pt idx="82">
                  <c:v>0.14421999999999999</c:v>
                </c:pt>
                <c:pt idx="83">
                  <c:v>0.14403199999999999</c:v>
                </c:pt>
                <c:pt idx="84">
                  <c:v>0.143845</c:v>
                </c:pt>
                <c:pt idx="85">
                  <c:v>0.14365800000000001</c:v>
                </c:pt>
                <c:pt idx="86">
                  <c:v>0.14347299999999999</c:v>
                </c:pt>
                <c:pt idx="87">
                  <c:v>0.143288</c:v>
                </c:pt>
                <c:pt idx="88">
                  <c:v>0.14310500000000001</c:v>
                </c:pt>
                <c:pt idx="89">
                  <c:v>0.14292199999999999</c:v>
                </c:pt>
                <c:pt idx="90">
                  <c:v>0.14274000000000001</c:v>
                </c:pt>
                <c:pt idx="91">
                  <c:v>0.14255899999999999</c:v>
                </c:pt>
                <c:pt idx="92">
                  <c:v>0.14237900000000001</c:v>
                </c:pt>
                <c:pt idx="93">
                  <c:v>0.14219999999999999</c:v>
                </c:pt>
                <c:pt idx="94">
                  <c:v>0.14202200000000001</c:v>
                </c:pt>
                <c:pt idx="95">
                  <c:v>0.141845</c:v>
                </c:pt>
                <c:pt idx="96">
                  <c:v>0.14166899999999999</c:v>
                </c:pt>
                <c:pt idx="97">
                  <c:v>0.14149300000000001</c:v>
                </c:pt>
                <c:pt idx="98">
                  <c:v>0.141319</c:v>
                </c:pt>
                <c:pt idx="99">
                  <c:v>0.14114599999999999</c:v>
                </c:pt>
                <c:pt idx="100">
                  <c:v>0.14097299999999999</c:v>
                </c:pt>
                <c:pt idx="101">
                  <c:v>0.14080200000000001</c:v>
                </c:pt>
                <c:pt idx="102">
                  <c:v>0.14063100000000001</c:v>
                </c:pt>
                <c:pt idx="103">
                  <c:v>0.140462</c:v>
                </c:pt>
                <c:pt idx="104">
                  <c:v>0.140293</c:v>
                </c:pt>
                <c:pt idx="105">
                  <c:v>0.140126</c:v>
                </c:pt>
                <c:pt idx="106">
                  <c:v>0.139959</c:v>
                </c:pt>
                <c:pt idx="107">
                  <c:v>0.139794</c:v>
                </c:pt>
                <c:pt idx="108">
                  <c:v>0.139629</c:v>
                </c:pt>
                <c:pt idx="109">
                  <c:v>0.13946600000000001</c:v>
                </c:pt>
                <c:pt idx="110">
                  <c:v>0.13930300000000001</c:v>
                </c:pt>
                <c:pt idx="111">
                  <c:v>0.13914199999999999</c:v>
                </c:pt>
                <c:pt idx="112">
                  <c:v>0.13898199999999999</c:v>
                </c:pt>
                <c:pt idx="113">
                  <c:v>0.138822</c:v>
                </c:pt>
                <c:pt idx="114">
                  <c:v>0.13866400000000001</c:v>
                </c:pt>
                <c:pt idx="115">
                  <c:v>0.13850699999999999</c:v>
                </c:pt>
                <c:pt idx="116">
                  <c:v>0.13835</c:v>
                </c:pt>
                <c:pt idx="117">
                  <c:v>0.13819500000000001</c:v>
                </c:pt>
                <c:pt idx="118">
                  <c:v>0.138041</c:v>
                </c:pt>
                <c:pt idx="119">
                  <c:v>0.13788800000000001</c:v>
                </c:pt>
                <c:pt idx="120">
                  <c:v>0.137736</c:v>
                </c:pt>
                <c:pt idx="121">
                  <c:v>0.13758500000000001</c:v>
                </c:pt>
                <c:pt idx="122">
                  <c:v>0.137436</c:v>
                </c:pt>
                <c:pt idx="123">
                  <c:v>0.13728699999999999</c:v>
                </c:pt>
                <c:pt idx="124">
                  <c:v>0.13713900000000001</c:v>
                </c:pt>
                <c:pt idx="125">
                  <c:v>0.136993</c:v>
                </c:pt>
                <c:pt idx="126">
                  <c:v>0.136847</c:v>
                </c:pt>
                <c:pt idx="127">
                  <c:v>0.13670299999999999</c:v>
                </c:pt>
                <c:pt idx="128">
                  <c:v>0.13655999999999999</c:v>
                </c:pt>
                <c:pt idx="129">
                  <c:v>0.13641800000000001</c:v>
                </c:pt>
                <c:pt idx="130">
                  <c:v>0.13627700000000001</c:v>
                </c:pt>
                <c:pt idx="131">
                  <c:v>0.13613700000000001</c:v>
                </c:pt>
                <c:pt idx="132">
                  <c:v>0.13599800000000001</c:v>
                </c:pt>
                <c:pt idx="133">
                  <c:v>0.13586100000000001</c:v>
                </c:pt>
                <c:pt idx="134">
                  <c:v>0.13572500000000001</c:v>
                </c:pt>
                <c:pt idx="135">
                  <c:v>0.13558899999999999</c:v>
                </c:pt>
                <c:pt idx="136">
                  <c:v>0.13545499999999999</c:v>
                </c:pt>
                <c:pt idx="137">
                  <c:v>0.135322</c:v>
                </c:pt>
                <c:pt idx="138">
                  <c:v>0.13519100000000001</c:v>
                </c:pt>
                <c:pt idx="139">
                  <c:v>0.13506000000000001</c:v>
                </c:pt>
                <c:pt idx="140">
                  <c:v>0.134931</c:v>
                </c:pt>
                <c:pt idx="141">
                  <c:v>0.13480300000000001</c:v>
                </c:pt>
                <c:pt idx="142">
                  <c:v>0.13467599999999999</c:v>
                </c:pt>
                <c:pt idx="143">
                  <c:v>0.13455</c:v>
                </c:pt>
                <c:pt idx="144">
                  <c:v>0.13442499999999999</c:v>
                </c:pt>
                <c:pt idx="145">
                  <c:v>0.134302</c:v>
                </c:pt>
                <c:pt idx="146">
                  <c:v>0.13417999999999999</c:v>
                </c:pt>
                <c:pt idx="147">
                  <c:v>0.13405900000000001</c:v>
                </c:pt>
                <c:pt idx="148">
                  <c:v>0.133939</c:v>
                </c:pt>
                <c:pt idx="149">
                  <c:v>0.133821</c:v>
                </c:pt>
                <c:pt idx="150">
                  <c:v>0.13370399999999999</c:v>
                </c:pt>
                <c:pt idx="151">
                  <c:v>0.13358800000000001</c:v>
                </c:pt>
                <c:pt idx="152">
                  <c:v>0.13347300000000001</c:v>
                </c:pt>
                <c:pt idx="153">
                  <c:v>0.13335900000000001</c:v>
                </c:pt>
                <c:pt idx="154">
                  <c:v>0.133247</c:v>
                </c:pt>
                <c:pt idx="155">
                  <c:v>0.133136</c:v>
                </c:pt>
                <c:pt idx="156">
                  <c:v>0.13302600000000001</c:v>
                </c:pt>
                <c:pt idx="157">
                  <c:v>0.13291800000000001</c:v>
                </c:pt>
                <c:pt idx="158">
                  <c:v>0.13281100000000001</c:v>
                </c:pt>
                <c:pt idx="159">
                  <c:v>0.13270499999999999</c:v>
                </c:pt>
                <c:pt idx="160">
                  <c:v>0.1326</c:v>
                </c:pt>
                <c:pt idx="161">
                  <c:v>0.132497</c:v>
                </c:pt>
                <c:pt idx="162">
                  <c:v>0.13239500000000001</c:v>
                </c:pt>
                <c:pt idx="163">
                  <c:v>0.132295</c:v>
                </c:pt>
                <c:pt idx="164">
                  <c:v>0.13219500000000001</c:v>
                </c:pt>
                <c:pt idx="165">
                  <c:v>0.13209699999999999</c:v>
                </c:pt>
                <c:pt idx="166">
                  <c:v>0.13200000000000001</c:v>
                </c:pt>
                <c:pt idx="167">
                  <c:v>0.13190499999999999</c:v>
                </c:pt>
                <c:pt idx="168">
                  <c:v>0.13181100000000001</c:v>
                </c:pt>
                <c:pt idx="169">
                  <c:v>0.131718</c:v>
                </c:pt>
                <c:pt idx="170">
                  <c:v>0.13162699999999999</c:v>
                </c:pt>
                <c:pt idx="171">
                  <c:v>0.13153699999999999</c:v>
                </c:pt>
                <c:pt idx="172">
                  <c:v>0.13144800000000001</c:v>
                </c:pt>
                <c:pt idx="173">
                  <c:v>0.13136100000000001</c:v>
                </c:pt>
                <c:pt idx="174">
                  <c:v>0.131275</c:v>
                </c:pt>
                <c:pt idx="175">
                  <c:v>0.13119</c:v>
                </c:pt>
                <c:pt idx="176">
                  <c:v>0.131107</c:v>
                </c:pt>
                <c:pt idx="177">
                  <c:v>0.131025</c:v>
                </c:pt>
                <c:pt idx="178">
                  <c:v>0.13094500000000001</c:v>
                </c:pt>
                <c:pt idx="179">
                  <c:v>0.13086600000000001</c:v>
                </c:pt>
                <c:pt idx="180">
                  <c:v>0.13078799999999999</c:v>
                </c:pt>
                <c:pt idx="181">
                  <c:v>0.13071199999999999</c:v>
                </c:pt>
                <c:pt idx="182">
                  <c:v>0.130637</c:v>
                </c:pt>
                <c:pt idx="183">
                  <c:v>0.13056400000000001</c:v>
                </c:pt>
                <c:pt idx="184">
                  <c:v>0.130492</c:v>
                </c:pt>
                <c:pt idx="185">
                  <c:v>0.13042100000000001</c:v>
                </c:pt>
                <c:pt idx="186">
                  <c:v>0.130352</c:v>
                </c:pt>
                <c:pt idx="187">
                  <c:v>0.13028400000000001</c:v>
                </c:pt>
                <c:pt idx="188">
                  <c:v>0.130218</c:v>
                </c:pt>
                <c:pt idx="189">
                  <c:v>0.13015299999999999</c:v>
                </c:pt>
                <c:pt idx="190">
                  <c:v>0.13009000000000001</c:v>
                </c:pt>
                <c:pt idx="191">
                  <c:v>0.130028</c:v>
                </c:pt>
                <c:pt idx="192">
                  <c:v>0.129967</c:v>
                </c:pt>
                <c:pt idx="193">
                  <c:v>0.129908</c:v>
                </c:pt>
                <c:pt idx="194">
                  <c:v>0.12985099999999999</c:v>
                </c:pt>
                <c:pt idx="195">
                  <c:v>0.12979499999999999</c:v>
                </c:pt>
                <c:pt idx="196">
                  <c:v>0.12973999999999999</c:v>
                </c:pt>
                <c:pt idx="197">
                  <c:v>0.129687</c:v>
                </c:pt>
                <c:pt idx="198">
                  <c:v>0.129636</c:v>
                </c:pt>
                <c:pt idx="199">
                  <c:v>0.12958600000000001</c:v>
                </c:pt>
                <c:pt idx="200">
                  <c:v>0.12953700000000001</c:v>
                </c:pt>
                <c:pt idx="201">
                  <c:v>0.12948999999999999</c:v>
                </c:pt>
                <c:pt idx="202">
                  <c:v>0.129444</c:v>
                </c:pt>
                <c:pt idx="203">
                  <c:v>0.12939999999999999</c:v>
                </c:pt>
                <c:pt idx="204">
                  <c:v>0.129358</c:v>
                </c:pt>
                <c:pt idx="205">
                  <c:v>0.12931699999999999</c:v>
                </c:pt>
                <c:pt idx="206">
                  <c:v>0.129278</c:v>
                </c:pt>
                <c:pt idx="207">
                  <c:v>0.12923999999999999</c:v>
                </c:pt>
                <c:pt idx="208">
                  <c:v>0.12920300000000001</c:v>
                </c:pt>
                <c:pt idx="209">
                  <c:v>0.12916900000000001</c:v>
                </c:pt>
                <c:pt idx="210">
                  <c:v>0.129135</c:v>
                </c:pt>
                <c:pt idx="211">
                  <c:v>0.129104</c:v>
                </c:pt>
                <c:pt idx="212">
                  <c:v>0.12907399999999999</c:v>
                </c:pt>
                <c:pt idx="213">
                  <c:v>0.12904499999999999</c:v>
                </c:pt>
                <c:pt idx="214">
                  <c:v>0.12901799999999999</c:v>
                </c:pt>
                <c:pt idx="215">
                  <c:v>0.128993</c:v>
                </c:pt>
                <c:pt idx="216">
                  <c:v>0.128969</c:v>
                </c:pt>
                <c:pt idx="217">
                  <c:v>0.12894700000000001</c:v>
                </c:pt>
                <c:pt idx="218">
                  <c:v>0.12892700000000001</c:v>
                </c:pt>
                <c:pt idx="219">
                  <c:v>0.12890799999999999</c:v>
                </c:pt>
                <c:pt idx="220">
                  <c:v>0.12889</c:v>
                </c:pt>
                <c:pt idx="221">
                  <c:v>0.12887499999999999</c:v>
                </c:pt>
                <c:pt idx="222">
                  <c:v>0.128861</c:v>
                </c:pt>
                <c:pt idx="223">
                  <c:v>0.12884799999999999</c:v>
                </c:pt>
                <c:pt idx="224">
                  <c:v>0.12883700000000001</c:v>
                </c:pt>
                <c:pt idx="225">
                  <c:v>0.128828</c:v>
                </c:pt>
                <c:pt idx="226">
                  <c:v>0.12882099999999999</c:v>
                </c:pt>
                <c:pt idx="227">
                  <c:v>0.12881500000000001</c:v>
                </c:pt>
                <c:pt idx="228">
                  <c:v>0.12881100000000001</c:v>
                </c:pt>
                <c:pt idx="229">
                  <c:v>0.12880800000000001</c:v>
                </c:pt>
                <c:pt idx="230">
                  <c:v>0.128807</c:v>
                </c:pt>
                <c:pt idx="231">
                  <c:v>0.12880800000000001</c:v>
                </c:pt>
                <c:pt idx="232">
                  <c:v>0.12881100000000001</c:v>
                </c:pt>
                <c:pt idx="233">
                  <c:v>0.12881500000000001</c:v>
                </c:pt>
                <c:pt idx="234">
                  <c:v>0.12882099999999999</c:v>
                </c:pt>
                <c:pt idx="235">
                  <c:v>0.128828</c:v>
                </c:pt>
                <c:pt idx="236">
                  <c:v>0.12883700000000001</c:v>
                </c:pt>
                <c:pt idx="237">
                  <c:v>0.12884799999999999</c:v>
                </c:pt>
                <c:pt idx="238">
                  <c:v>0.128861</c:v>
                </c:pt>
                <c:pt idx="239">
                  <c:v>0.12887499999999999</c:v>
                </c:pt>
                <c:pt idx="240">
                  <c:v>0.12889100000000001</c:v>
                </c:pt>
                <c:pt idx="241">
                  <c:v>0.128909</c:v>
                </c:pt>
                <c:pt idx="242">
                  <c:v>0.12892899999999999</c:v>
                </c:pt>
                <c:pt idx="243">
                  <c:v>0.12895000000000001</c:v>
                </c:pt>
                <c:pt idx="244">
                  <c:v>0.128973</c:v>
                </c:pt>
                <c:pt idx="245">
                  <c:v>0.128998</c:v>
                </c:pt>
                <c:pt idx="246">
                  <c:v>0.129025</c:v>
                </c:pt>
                <c:pt idx="247">
                  <c:v>0.129053</c:v>
                </c:pt>
                <c:pt idx="248">
                  <c:v>0.129083</c:v>
                </c:pt>
                <c:pt idx="249">
                  <c:v>0.12911500000000001</c:v>
                </c:pt>
                <c:pt idx="250">
                  <c:v>0.12914800000000001</c:v>
                </c:pt>
                <c:pt idx="251">
                  <c:v>0.12918399999999999</c:v>
                </c:pt>
                <c:pt idx="252">
                  <c:v>0.129221</c:v>
                </c:pt>
                <c:pt idx="253">
                  <c:v>0.12926000000000001</c:v>
                </c:pt>
                <c:pt idx="254">
                  <c:v>0.129301</c:v>
                </c:pt>
                <c:pt idx="255">
                  <c:v>0.12934300000000001</c:v>
                </c:pt>
                <c:pt idx="256">
                  <c:v>0.129388</c:v>
                </c:pt>
                <c:pt idx="257">
                  <c:v>0.12943399999999999</c:v>
                </c:pt>
                <c:pt idx="258">
                  <c:v>0.12948200000000001</c:v>
                </c:pt>
                <c:pt idx="259">
                  <c:v>0.12953200000000001</c:v>
                </c:pt>
                <c:pt idx="260">
                  <c:v>0.129583</c:v>
                </c:pt>
                <c:pt idx="261">
                  <c:v>0.129637</c:v>
                </c:pt>
                <c:pt idx="262">
                  <c:v>0.129692</c:v>
                </c:pt>
                <c:pt idx="263">
                  <c:v>0.129749</c:v>
                </c:pt>
                <c:pt idx="264">
                  <c:v>0.12980800000000001</c:v>
                </c:pt>
                <c:pt idx="265">
                  <c:v>0.12986900000000001</c:v>
                </c:pt>
                <c:pt idx="266">
                  <c:v>0.12993199999999999</c:v>
                </c:pt>
                <c:pt idx="267">
                  <c:v>0.129997</c:v>
                </c:pt>
                <c:pt idx="268">
                  <c:v>0.13006300000000001</c:v>
                </c:pt>
                <c:pt idx="269">
                  <c:v>0.130132</c:v>
                </c:pt>
                <c:pt idx="270">
                  <c:v>0.13020200000000001</c:v>
                </c:pt>
              </c:numCache>
            </c:numRef>
          </c:xVal>
          <c:yVal>
            <c:numRef>
              <c:f>'Comparision graphs'!$E$3:$E$273</c:f>
              <c:numCache>
                <c:formatCode>General</c:formatCode>
                <c:ptCount val="27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2">
                  <c:v>250</c:v>
                </c:pt>
                <c:pt idx="23">
                  <c:v>251</c:v>
                </c:pt>
                <c:pt idx="24">
                  <c:v>252</c:v>
                </c:pt>
                <c:pt idx="25">
                  <c:v>253</c:v>
                </c:pt>
                <c:pt idx="26">
                  <c:v>254</c:v>
                </c:pt>
                <c:pt idx="27">
                  <c:v>255</c:v>
                </c:pt>
                <c:pt idx="28">
                  <c:v>256</c:v>
                </c:pt>
                <c:pt idx="29">
                  <c:v>257</c:v>
                </c:pt>
                <c:pt idx="30">
                  <c:v>258</c:v>
                </c:pt>
                <c:pt idx="31">
                  <c:v>259</c:v>
                </c:pt>
                <c:pt idx="32">
                  <c:v>260</c:v>
                </c:pt>
                <c:pt idx="33">
                  <c:v>261</c:v>
                </c:pt>
                <c:pt idx="34">
                  <c:v>262</c:v>
                </c:pt>
                <c:pt idx="35">
                  <c:v>263</c:v>
                </c:pt>
                <c:pt idx="36">
                  <c:v>264</c:v>
                </c:pt>
                <c:pt idx="37">
                  <c:v>265</c:v>
                </c:pt>
                <c:pt idx="38">
                  <c:v>266</c:v>
                </c:pt>
                <c:pt idx="39">
                  <c:v>267</c:v>
                </c:pt>
                <c:pt idx="40">
                  <c:v>268</c:v>
                </c:pt>
                <c:pt idx="41">
                  <c:v>269</c:v>
                </c:pt>
                <c:pt idx="42">
                  <c:v>270</c:v>
                </c:pt>
                <c:pt idx="43">
                  <c:v>271</c:v>
                </c:pt>
                <c:pt idx="44">
                  <c:v>272</c:v>
                </c:pt>
                <c:pt idx="45">
                  <c:v>273</c:v>
                </c:pt>
                <c:pt idx="46">
                  <c:v>274</c:v>
                </c:pt>
                <c:pt idx="47">
                  <c:v>275</c:v>
                </c:pt>
                <c:pt idx="48">
                  <c:v>276</c:v>
                </c:pt>
                <c:pt idx="49">
                  <c:v>277</c:v>
                </c:pt>
                <c:pt idx="50">
                  <c:v>278</c:v>
                </c:pt>
                <c:pt idx="51">
                  <c:v>279</c:v>
                </c:pt>
                <c:pt idx="52">
                  <c:v>280</c:v>
                </c:pt>
                <c:pt idx="53">
                  <c:v>281</c:v>
                </c:pt>
                <c:pt idx="54">
                  <c:v>282</c:v>
                </c:pt>
                <c:pt idx="55">
                  <c:v>283</c:v>
                </c:pt>
                <c:pt idx="56">
                  <c:v>284</c:v>
                </c:pt>
                <c:pt idx="57">
                  <c:v>285</c:v>
                </c:pt>
                <c:pt idx="58">
                  <c:v>286</c:v>
                </c:pt>
                <c:pt idx="59">
                  <c:v>287</c:v>
                </c:pt>
                <c:pt idx="60">
                  <c:v>288</c:v>
                </c:pt>
                <c:pt idx="61">
                  <c:v>289</c:v>
                </c:pt>
                <c:pt idx="62">
                  <c:v>290</c:v>
                </c:pt>
                <c:pt idx="63">
                  <c:v>291</c:v>
                </c:pt>
                <c:pt idx="64">
                  <c:v>292</c:v>
                </c:pt>
                <c:pt idx="65">
                  <c:v>293</c:v>
                </c:pt>
                <c:pt idx="66">
                  <c:v>294</c:v>
                </c:pt>
                <c:pt idx="67">
                  <c:v>295</c:v>
                </c:pt>
                <c:pt idx="68">
                  <c:v>296</c:v>
                </c:pt>
                <c:pt idx="69">
                  <c:v>297</c:v>
                </c:pt>
                <c:pt idx="70">
                  <c:v>298</c:v>
                </c:pt>
                <c:pt idx="71">
                  <c:v>299</c:v>
                </c:pt>
                <c:pt idx="72">
                  <c:v>300</c:v>
                </c:pt>
                <c:pt idx="73">
                  <c:v>301</c:v>
                </c:pt>
                <c:pt idx="74">
                  <c:v>302</c:v>
                </c:pt>
                <c:pt idx="75">
                  <c:v>303</c:v>
                </c:pt>
                <c:pt idx="76">
                  <c:v>304</c:v>
                </c:pt>
                <c:pt idx="77">
                  <c:v>305</c:v>
                </c:pt>
                <c:pt idx="78">
                  <c:v>306</c:v>
                </c:pt>
                <c:pt idx="79">
                  <c:v>307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314</c:v>
                </c:pt>
                <c:pt idx="87">
                  <c:v>315</c:v>
                </c:pt>
                <c:pt idx="88">
                  <c:v>316</c:v>
                </c:pt>
                <c:pt idx="89">
                  <c:v>317</c:v>
                </c:pt>
                <c:pt idx="90">
                  <c:v>318</c:v>
                </c:pt>
                <c:pt idx="91">
                  <c:v>319</c:v>
                </c:pt>
                <c:pt idx="92">
                  <c:v>320</c:v>
                </c:pt>
                <c:pt idx="93">
                  <c:v>321</c:v>
                </c:pt>
                <c:pt idx="94">
                  <c:v>322</c:v>
                </c:pt>
                <c:pt idx="95">
                  <c:v>323</c:v>
                </c:pt>
                <c:pt idx="96">
                  <c:v>324</c:v>
                </c:pt>
                <c:pt idx="97">
                  <c:v>325</c:v>
                </c:pt>
                <c:pt idx="98">
                  <c:v>326</c:v>
                </c:pt>
                <c:pt idx="99">
                  <c:v>327</c:v>
                </c:pt>
                <c:pt idx="100">
                  <c:v>328</c:v>
                </c:pt>
                <c:pt idx="101">
                  <c:v>329</c:v>
                </c:pt>
                <c:pt idx="102">
                  <c:v>330</c:v>
                </c:pt>
                <c:pt idx="103">
                  <c:v>331</c:v>
                </c:pt>
                <c:pt idx="104">
                  <c:v>332</c:v>
                </c:pt>
                <c:pt idx="105">
                  <c:v>333</c:v>
                </c:pt>
                <c:pt idx="106">
                  <c:v>334</c:v>
                </c:pt>
                <c:pt idx="107">
                  <c:v>335</c:v>
                </c:pt>
                <c:pt idx="108">
                  <c:v>336</c:v>
                </c:pt>
                <c:pt idx="109">
                  <c:v>337</c:v>
                </c:pt>
                <c:pt idx="110">
                  <c:v>338</c:v>
                </c:pt>
                <c:pt idx="111">
                  <c:v>339</c:v>
                </c:pt>
                <c:pt idx="112">
                  <c:v>340</c:v>
                </c:pt>
                <c:pt idx="113">
                  <c:v>341</c:v>
                </c:pt>
                <c:pt idx="114">
                  <c:v>342</c:v>
                </c:pt>
                <c:pt idx="115">
                  <c:v>343</c:v>
                </c:pt>
                <c:pt idx="116">
                  <c:v>344</c:v>
                </c:pt>
                <c:pt idx="117">
                  <c:v>345</c:v>
                </c:pt>
                <c:pt idx="118">
                  <c:v>346</c:v>
                </c:pt>
                <c:pt idx="119">
                  <c:v>347</c:v>
                </c:pt>
                <c:pt idx="120">
                  <c:v>348</c:v>
                </c:pt>
                <c:pt idx="121">
                  <c:v>349</c:v>
                </c:pt>
                <c:pt idx="122">
                  <c:v>350</c:v>
                </c:pt>
                <c:pt idx="123">
                  <c:v>351</c:v>
                </c:pt>
                <c:pt idx="124">
                  <c:v>352</c:v>
                </c:pt>
                <c:pt idx="125">
                  <c:v>353</c:v>
                </c:pt>
                <c:pt idx="126">
                  <c:v>354</c:v>
                </c:pt>
                <c:pt idx="127">
                  <c:v>355</c:v>
                </c:pt>
                <c:pt idx="128">
                  <c:v>356</c:v>
                </c:pt>
                <c:pt idx="129">
                  <c:v>357</c:v>
                </c:pt>
                <c:pt idx="130">
                  <c:v>358</c:v>
                </c:pt>
                <c:pt idx="131">
                  <c:v>359</c:v>
                </c:pt>
                <c:pt idx="132">
                  <c:v>360</c:v>
                </c:pt>
                <c:pt idx="133">
                  <c:v>361</c:v>
                </c:pt>
                <c:pt idx="134">
                  <c:v>362</c:v>
                </c:pt>
                <c:pt idx="135">
                  <c:v>363</c:v>
                </c:pt>
                <c:pt idx="136">
                  <c:v>364</c:v>
                </c:pt>
                <c:pt idx="137">
                  <c:v>365</c:v>
                </c:pt>
                <c:pt idx="138">
                  <c:v>366</c:v>
                </c:pt>
                <c:pt idx="139">
                  <c:v>367</c:v>
                </c:pt>
                <c:pt idx="140">
                  <c:v>368</c:v>
                </c:pt>
                <c:pt idx="141">
                  <c:v>369</c:v>
                </c:pt>
                <c:pt idx="142">
                  <c:v>370</c:v>
                </c:pt>
                <c:pt idx="143">
                  <c:v>371</c:v>
                </c:pt>
                <c:pt idx="144">
                  <c:v>372</c:v>
                </c:pt>
                <c:pt idx="145">
                  <c:v>373</c:v>
                </c:pt>
                <c:pt idx="146">
                  <c:v>374</c:v>
                </c:pt>
                <c:pt idx="147">
                  <c:v>375</c:v>
                </c:pt>
                <c:pt idx="148">
                  <c:v>376</c:v>
                </c:pt>
                <c:pt idx="149">
                  <c:v>377</c:v>
                </c:pt>
                <c:pt idx="150">
                  <c:v>378</c:v>
                </c:pt>
                <c:pt idx="151">
                  <c:v>379</c:v>
                </c:pt>
                <c:pt idx="152">
                  <c:v>380</c:v>
                </c:pt>
                <c:pt idx="153">
                  <c:v>381</c:v>
                </c:pt>
                <c:pt idx="154">
                  <c:v>382</c:v>
                </c:pt>
                <c:pt idx="155">
                  <c:v>383</c:v>
                </c:pt>
                <c:pt idx="156">
                  <c:v>384</c:v>
                </c:pt>
                <c:pt idx="157">
                  <c:v>385</c:v>
                </c:pt>
                <c:pt idx="158">
                  <c:v>386</c:v>
                </c:pt>
                <c:pt idx="159">
                  <c:v>387</c:v>
                </c:pt>
                <c:pt idx="160">
                  <c:v>388</c:v>
                </c:pt>
                <c:pt idx="161">
                  <c:v>389</c:v>
                </c:pt>
                <c:pt idx="162">
                  <c:v>390</c:v>
                </c:pt>
                <c:pt idx="163">
                  <c:v>391</c:v>
                </c:pt>
                <c:pt idx="164">
                  <c:v>392</c:v>
                </c:pt>
                <c:pt idx="165">
                  <c:v>393</c:v>
                </c:pt>
                <c:pt idx="166">
                  <c:v>394</c:v>
                </c:pt>
                <c:pt idx="167">
                  <c:v>395</c:v>
                </c:pt>
                <c:pt idx="168">
                  <c:v>396</c:v>
                </c:pt>
                <c:pt idx="169">
                  <c:v>397</c:v>
                </c:pt>
                <c:pt idx="170">
                  <c:v>398</c:v>
                </c:pt>
                <c:pt idx="171">
                  <c:v>399</c:v>
                </c:pt>
                <c:pt idx="172">
                  <c:v>400</c:v>
                </c:pt>
                <c:pt idx="173">
                  <c:v>401</c:v>
                </c:pt>
                <c:pt idx="174">
                  <c:v>402</c:v>
                </c:pt>
                <c:pt idx="175">
                  <c:v>403</c:v>
                </c:pt>
                <c:pt idx="176">
                  <c:v>404</c:v>
                </c:pt>
                <c:pt idx="177">
                  <c:v>405</c:v>
                </c:pt>
                <c:pt idx="178">
                  <c:v>406</c:v>
                </c:pt>
                <c:pt idx="179">
                  <c:v>407</c:v>
                </c:pt>
                <c:pt idx="180">
                  <c:v>408</c:v>
                </c:pt>
                <c:pt idx="181">
                  <c:v>409</c:v>
                </c:pt>
                <c:pt idx="182">
                  <c:v>410</c:v>
                </c:pt>
                <c:pt idx="183">
                  <c:v>411</c:v>
                </c:pt>
                <c:pt idx="184">
                  <c:v>412</c:v>
                </c:pt>
                <c:pt idx="185">
                  <c:v>413</c:v>
                </c:pt>
                <c:pt idx="186">
                  <c:v>414</c:v>
                </c:pt>
                <c:pt idx="187">
                  <c:v>415</c:v>
                </c:pt>
                <c:pt idx="188">
                  <c:v>416</c:v>
                </c:pt>
                <c:pt idx="189">
                  <c:v>417</c:v>
                </c:pt>
                <c:pt idx="190">
                  <c:v>418</c:v>
                </c:pt>
                <c:pt idx="191">
                  <c:v>419</c:v>
                </c:pt>
                <c:pt idx="192">
                  <c:v>420</c:v>
                </c:pt>
                <c:pt idx="193">
                  <c:v>421</c:v>
                </c:pt>
                <c:pt idx="194">
                  <c:v>422</c:v>
                </c:pt>
                <c:pt idx="195">
                  <c:v>423</c:v>
                </c:pt>
                <c:pt idx="196">
                  <c:v>424</c:v>
                </c:pt>
                <c:pt idx="197">
                  <c:v>425</c:v>
                </c:pt>
                <c:pt idx="198">
                  <c:v>426</c:v>
                </c:pt>
                <c:pt idx="199">
                  <c:v>427</c:v>
                </c:pt>
                <c:pt idx="200">
                  <c:v>428</c:v>
                </c:pt>
                <c:pt idx="201">
                  <c:v>429</c:v>
                </c:pt>
                <c:pt idx="202">
                  <c:v>430</c:v>
                </c:pt>
                <c:pt idx="203">
                  <c:v>431</c:v>
                </c:pt>
                <c:pt idx="204">
                  <c:v>432</c:v>
                </c:pt>
                <c:pt idx="205">
                  <c:v>433</c:v>
                </c:pt>
                <c:pt idx="206">
                  <c:v>434</c:v>
                </c:pt>
                <c:pt idx="207">
                  <c:v>435</c:v>
                </c:pt>
                <c:pt idx="208">
                  <c:v>436</c:v>
                </c:pt>
                <c:pt idx="209">
                  <c:v>437</c:v>
                </c:pt>
                <c:pt idx="210">
                  <c:v>438</c:v>
                </c:pt>
                <c:pt idx="211">
                  <c:v>439</c:v>
                </c:pt>
                <c:pt idx="212">
                  <c:v>440</c:v>
                </c:pt>
                <c:pt idx="213">
                  <c:v>441</c:v>
                </c:pt>
                <c:pt idx="214">
                  <c:v>442</c:v>
                </c:pt>
                <c:pt idx="215">
                  <c:v>443</c:v>
                </c:pt>
                <c:pt idx="216">
                  <c:v>444</c:v>
                </c:pt>
                <c:pt idx="217">
                  <c:v>445</c:v>
                </c:pt>
                <c:pt idx="218">
                  <c:v>446</c:v>
                </c:pt>
                <c:pt idx="219">
                  <c:v>447</c:v>
                </c:pt>
                <c:pt idx="220">
                  <c:v>448</c:v>
                </c:pt>
                <c:pt idx="221">
                  <c:v>449</c:v>
                </c:pt>
                <c:pt idx="222">
                  <c:v>450</c:v>
                </c:pt>
                <c:pt idx="223">
                  <c:v>451</c:v>
                </c:pt>
                <c:pt idx="224">
                  <c:v>452</c:v>
                </c:pt>
                <c:pt idx="225">
                  <c:v>453</c:v>
                </c:pt>
                <c:pt idx="226">
                  <c:v>454</c:v>
                </c:pt>
                <c:pt idx="227">
                  <c:v>455</c:v>
                </c:pt>
                <c:pt idx="228">
                  <c:v>456</c:v>
                </c:pt>
                <c:pt idx="229">
                  <c:v>457</c:v>
                </c:pt>
                <c:pt idx="230">
                  <c:v>458</c:v>
                </c:pt>
                <c:pt idx="231">
                  <c:v>459</c:v>
                </c:pt>
                <c:pt idx="232">
                  <c:v>460</c:v>
                </c:pt>
                <c:pt idx="233">
                  <c:v>461</c:v>
                </c:pt>
                <c:pt idx="234">
                  <c:v>462</c:v>
                </c:pt>
                <c:pt idx="235">
                  <c:v>463</c:v>
                </c:pt>
                <c:pt idx="236">
                  <c:v>464</c:v>
                </c:pt>
                <c:pt idx="237">
                  <c:v>465</c:v>
                </c:pt>
                <c:pt idx="238">
                  <c:v>466</c:v>
                </c:pt>
                <c:pt idx="239">
                  <c:v>467</c:v>
                </c:pt>
                <c:pt idx="240">
                  <c:v>468</c:v>
                </c:pt>
                <c:pt idx="241">
                  <c:v>469</c:v>
                </c:pt>
                <c:pt idx="242">
                  <c:v>470</c:v>
                </c:pt>
                <c:pt idx="243">
                  <c:v>471</c:v>
                </c:pt>
                <c:pt idx="244">
                  <c:v>472</c:v>
                </c:pt>
                <c:pt idx="245">
                  <c:v>473</c:v>
                </c:pt>
                <c:pt idx="246">
                  <c:v>474</c:v>
                </c:pt>
                <c:pt idx="247">
                  <c:v>475</c:v>
                </c:pt>
                <c:pt idx="248">
                  <c:v>476</c:v>
                </c:pt>
                <c:pt idx="249">
                  <c:v>477</c:v>
                </c:pt>
                <c:pt idx="250">
                  <c:v>478</c:v>
                </c:pt>
                <c:pt idx="251">
                  <c:v>479</c:v>
                </c:pt>
                <c:pt idx="252">
                  <c:v>480</c:v>
                </c:pt>
                <c:pt idx="253">
                  <c:v>481</c:v>
                </c:pt>
                <c:pt idx="254">
                  <c:v>482</c:v>
                </c:pt>
                <c:pt idx="255">
                  <c:v>483</c:v>
                </c:pt>
                <c:pt idx="256">
                  <c:v>484</c:v>
                </c:pt>
                <c:pt idx="257">
                  <c:v>485</c:v>
                </c:pt>
                <c:pt idx="258">
                  <c:v>486</c:v>
                </c:pt>
                <c:pt idx="259">
                  <c:v>487</c:v>
                </c:pt>
                <c:pt idx="260">
                  <c:v>488</c:v>
                </c:pt>
                <c:pt idx="261">
                  <c:v>489</c:v>
                </c:pt>
                <c:pt idx="262">
                  <c:v>490</c:v>
                </c:pt>
                <c:pt idx="263">
                  <c:v>491</c:v>
                </c:pt>
                <c:pt idx="264">
                  <c:v>492</c:v>
                </c:pt>
                <c:pt idx="265">
                  <c:v>493</c:v>
                </c:pt>
                <c:pt idx="266">
                  <c:v>494</c:v>
                </c:pt>
                <c:pt idx="267">
                  <c:v>495</c:v>
                </c:pt>
                <c:pt idx="268">
                  <c:v>496</c:v>
                </c:pt>
                <c:pt idx="269">
                  <c:v>497</c:v>
                </c:pt>
                <c:pt idx="270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6A-4776-9FB5-0069C40E2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029936"/>
        <c:axId val="1813030416"/>
      </c:scatterChart>
      <c:valAx>
        <c:axId val="1813029936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030416"/>
        <c:crosses val="autoZero"/>
        <c:crossBetween val="midCat"/>
      </c:valAx>
      <c:valAx>
        <c:axId val="1813030416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02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0AC964C-6F72-4FF0-A844-B110491017F6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15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CC93650-B39E-4780-8321-4E0DEF399F0F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CC93650-B39E-4780-8321-4E0DEF399F0F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14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1FA4911-48B0-491F-9FF2-BC0468182D27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=6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1FA4911-48B0-491F-9FF2-BC0468182D27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𝐼=6𝑚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39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7742BFA-0F30-4E99-883D-A04E3792364E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7742BFA-0F30-4E99-883D-A04E3792364E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53</xdr:col>
      <xdr:colOff>0</xdr:colOff>
      <xdr:row>6</xdr:row>
      <xdr:rowOff>0</xdr:rowOff>
    </xdr:from>
    <xdr:to>
      <xdr:col>60</xdr:col>
      <xdr:colOff>30480</xdr:colOff>
      <xdr:row>24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8A702E-0281-42C9-9481-600D78B8B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F05F71-F192-4AC7-A056-552BF4B754F9}"/>
            </a:ext>
          </a:extLst>
        </xdr:cNvPr>
        <xdr:cNvSpPr txBox="1"/>
      </xdr:nvSpPr>
      <xdr:spPr>
        <a:xfrm>
          <a:off x="1434084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15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9AEABE0-F49A-403B-B296-372C059CEFC4}"/>
                </a:ext>
              </a:extLst>
            </xdr:cNvPr>
            <xdr:cNvSpPr txBox="1"/>
          </xdr:nvSpPr>
          <xdr:spPr>
            <a:xfrm>
              <a:off x="1085088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9AEABE0-F49A-403B-B296-372C059CEFC4}"/>
                </a:ext>
              </a:extLst>
            </xdr:cNvPr>
            <xdr:cNvSpPr txBox="1"/>
          </xdr:nvSpPr>
          <xdr:spPr>
            <a:xfrm>
              <a:off x="1085088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14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94CB3D7-5F9C-4423-8116-F86326DAA8CD}"/>
                </a:ext>
              </a:extLst>
            </xdr:cNvPr>
            <xdr:cNvSpPr txBox="1"/>
          </xdr:nvSpPr>
          <xdr:spPr>
            <a:xfrm>
              <a:off x="1016508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=6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94CB3D7-5F9C-4423-8116-F86326DAA8CD}"/>
                </a:ext>
              </a:extLst>
            </xdr:cNvPr>
            <xdr:cNvSpPr txBox="1"/>
          </xdr:nvSpPr>
          <xdr:spPr>
            <a:xfrm>
              <a:off x="1016508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𝐼=6𝑚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39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BAE7D9D-A189-40E8-A963-6442139EB99B}"/>
                </a:ext>
              </a:extLst>
            </xdr:cNvPr>
            <xdr:cNvSpPr txBox="1"/>
          </xdr:nvSpPr>
          <xdr:spPr>
            <a:xfrm>
              <a:off x="2864357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BAE7D9D-A189-40E8-A963-6442139EB99B}"/>
                </a:ext>
              </a:extLst>
            </xdr:cNvPr>
            <xdr:cNvSpPr txBox="1"/>
          </xdr:nvSpPr>
          <xdr:spPr>
            <a:xfrm>
              <a:off x="2864357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53</xdr:col>
      <xdr:colOff>0</xdr:colOff>
      <xdr:row>6</xdr:row>
      <xdr:rowOff>0</xdr:rowOff>
    </xdr:from>
    <xdr:to>
      <xdr:col>60</xdr:col>
      <xdr:colOff>30480</xdr:colOff>
      <xdr:row>24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D2ABD1-148A-4E5C-9EE6-2CD362B55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9C3A6D-4068-4B5F-844C-00E7BA445BE6}"/>
            </a:ext>
          </a:extLst>
        </xdr:cNvPr>
        <xdr:cNvSpPr txBox="1"/>
      </xdr:nvSpPr>
      <xdr:spPr>
        <a:xfrm>
          <a:off x="1434084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15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2F9A8DE-4FF7-4623-A29F-720854CFF9AB}"/>
                </a:ext>
              </a:extLst>
            </xdr:cNvPr>
            <xdr:cNvSpPr txBox="1"/>
          </xdr:nvSpPr>
          <xdr:spPr>
            <a:xfrm>
              <a:off x="1085088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2F9A8DE-4FF7-4623-A29F-720854CFF9AB}"/>
                </a:ext>
              </a:extLst>
            </xdr:cNvPr>
            <xdr:cNvSpPr txBox="1"/>
          </xdr:nvSpPr>
          <xdr:spPr>
            <a:xfrm>
              <a:off x="1085088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14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CB6D7AC-E665-43B2-BCEF-25232E3F3728}"/>
                </a:ext>
              </a:extLst>
            </xdr:cNvPr>
            <xdr:cNvSpPr txBox="1"/>
          </xdr:nvSpPr>
          <xdr:spPr>
            <a:xfrm>
              <a:off x="1016508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=6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CB6D7AC-E665-43B2-BCEF-25232E3F3728}"/>
                </a:ext>
              </a:extLst>
            </xdr:cNvPr>
            <xdr:cNvSpPr txBox="1"/>
          </xdr:nvSpPr>
          <xdr:spPr>
            <a:xfrm>
              <a:off x="1016508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𝐼=6𝑚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39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B1B9313-94F0-4E40-BFC7-9F1DF1ABA1A1}"/>
                </a:ext>
              </a:extLst>
            </xdr:cNvPr>
            <xdr:cNvSpPr txBox="1"/>
          </xdr:nvSpPr>
          <xdr:spPr>
            <a:xfrm>
              <a:off x="2864357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B1B9313-94F0-4E40-BFC7-9F1DF1ABA1A1}"/>
                </a:ext>
              </a:extLst>
            </xdr:cNvPr>
            <xdr:cNvSpPr txBox="1"/>
          </xdr:nvSpPr>
          <xdr:spPr>
            <a:xfrm>
              <a:off x="2864357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52</xdr:col>
      <xdr:colOff>600074</xdr:colOff>
      <xdr:row>5</xdr:row>
      <xdr:rowOff>504825</xdr:rowOff>
    </xdr:from>
    <xdr:to>
      <xdr:col>60</xdr:col>
      <xdr:colOff>43274</xdr:colOff>
      <xdr:row>29</xdr:row>
      <xdr:rowOff>138525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5A24DF-5CAB-489C-B223-83445B7F8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634</xdr:colOff>
      <xdr:row>1</xdr:row>
      <xdr:rowOff>168275</xdr:rowOff>
    </xdr:from>
    <xdr:to>
      <xdr:col>22</xdr:col>
      <xdr:colOff>305435</xdr:colOff>
      <xdr:row>16</xdr:row>
      <xdr:rowOff>168276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60A64B-DEAD-4353-81E0-9B8C3F320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150812</xdr:colOff>
      <xdr:row>23</xdr:row>
      <xdr:rowOff>140494</xdr:rowOff>
    </xdr:from>
    <xdr:to>
      <xdr:col>15</xdr:col>
      <xdr:colOff>444499</xdr:colOff>
      <xdr:row>38</xdr:row>
      <xdr:rowOff>145257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4CC0F1-271C-B465-6765-A4B80461D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39688</xdr:colOff>
      <xdr:row>40</xdr:row>
      <xdr:rowOff>45243</xdr:rowOff>
    </xdr:from>
    <xdr:to>
      <xdr:col>13</xdr:col>
      <xdr:colOff>333375</xdr:colOff>
      <xdr:row>55</xdr:row>
      <xdr:rowOff>50005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74AFF5-88BE-F75F-BD38-750DFD199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548640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802A32-E859-454C-995D-3FD4C5831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8"/>
  <sheetViews>
    <sheetView topLeftCell="AQ1" workbookViewId="0">
      <selection activeCell="K9" sqref="K9"/>
    </sheetView>
  </sheetViews>
  <sheetFormatPr defaultRowHeight="14.4" x14ac:dyDescent="0.3"/>
  <cols>
    <col min="1" max="1" width="12.33203125" customWidth="1"/>
    <col min="2" max="2" width="12" customWidth="1"/>
    <col min="3" max="3" width="9.109375" customWidth="1"/>
    <col min="4" max="4" width="12.33203125" customWidth="1"/>
    <col min="5" max="5" width="13.109375" customWidth="1"/>
    <col min="6" max="6" width="13.109375" style="3" customWidth="1"/>
    <col min="7" max="7" width="11.33203125" customWidth="1"/>
    <col min="8" max="8" width="11.21875" customWidth="1"/>
    <col min="9" max="9" width="8.88671875" style="5"/>
    <col min="11" max="12" width="8.88671875" style="3"/>
    <col min="13" max="13" width="7.109375" style="3" customWidth="1"/>
    <col min="14" max="14" width="8.88671875" style="3"/>
    <col min="15" max="15" width="11.88671875" style="3" customWidth="1"/>
    <col min="16" max="16" width="13.44140625" style="3" customWidth="1"/>
    <col min="17" max="17" width="12.44140625" style="3" customWidth="1"/>
    <col min="18" max="18" width="15.5546875" style="3" customWidth="1"/>
    <col min="19" max="19" width="8.88671875" style="5"/>
    <col min="20" max="20" width="9.109375" customWidth="1"/>
    <col min="22" max="22" width="14.21875" customWidth="1"/>
    <col min="23" max="23" width="8.88671875" style="5"/>
    <col min="26" max="26" width="8.88671875" style="5"/>
    <col min="29" max="29" width="12" bestFit="1" customWidth="1"/>
    <col min="31" max="31" width="12" style="5" customWidth="1"/>
    <col min="32" max="33" width="12" customWidth="1"/>
    <col min="34" max="34" width="12" style="7" customWidth="1"/>
    <col min="36" max="36" width="12" bestFit="1" customWidth="1"/>
    <col min="38" max="38" width="13.21875" customWidth="1"/>
    <col min="39" max="39" width="8.88671875" style="5"/>
    <col min="41" max="43" width="21.5546875" style="3" customWidth="1"/>
    <col min="44" max="44" width="12.88671875" customWidth="1"/>
    <col min="45" max="45" width="13.44140625" style="3" customWidth="1"/>
  </cols>
  <sheetData>
    <row r="1" spans="1:51" ht="23.4" x14ac:dyDescent="0.45">
      <c r="B1" s="1" t="s">
        <v>27</v>
      </c>
      <c r="C1" s="1"/>
      <c r="D1" s="1"/>
      <c r="E1" s="1"/>
      <c r="F1" s="2"/>
      <c r="G1" s="1"/>
      <c r="H1" s="1"/>
      <c r="I1" t="s">
        <v>0</v>
      </c>
      <c r="S1"/>
      <c r="W1"/>
      <c r="Z1"/>
      <c r="AE1"/>
      <c r="AH1"/>
      <c r="AM1"/>
    </row>
    <row r="2" spans="1:51" x14ac:dyDescent="0.3">
      <c r="I2"/>
      <c r="L2" s="4" t="s">
        <v>1</v>
      </c>
      <c r="M2" s="4">
        <v>3</v>
      </c>
      <c r="S2"/>
      <c r="W2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M2"/>
    </row>
    <row r="3" spans="1:51" x14ac:dyDescent="0.3">
      <c r="I3"/>
      <c r="L3" s="4" t="s">
        <v>2</v>
      </c>
      <c r="M3" s="4">
        <v>1.7999999999999999E-2</v>
      </c>
      <c r="S3"/>
      <c r="W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M3"/>
    </row>
    <row r="4" spans="1:51" x14ac:dyDescent="0.3">
      <c r="I4"/>
      <c r="S4"/>
      <c r="W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M4"/>
    </row>
    <row r="5" spans="1:51" x14ac:dyDescent="0.3">
      <c r="I5"/>
      <c r="S5"/>
      <c r="W5"/>
      <c r="Z5"/>
      <c r="AE5"/>
      <c r="AH5"/>
      <c r="AM5"/>
    </row>
    <row r="6" spans="1:51" ht="42" customHeight="1" x14ac:dyDescent="0.3">
      <c r="A6" t="s">
        <v>3</v>
      </c>
      <c r="B6" t="s">
        <v>4</v>
      </c>
      <c r="C6" t="s">
        <v>5</v>
      </c>
      <c r="D6" s="11" t="s">
        <v>13</v>
      </c>
      <c r="E6" t="s">
        <v>6</v>
      </c>
      <c r="F6" s="3" t="s">
        <v>7</v>
      </c>
      <c r="G6" s="3" t="s">
        <v>8</v>
      </c>
      <c r="H6" s="3" t="s">
        <v>9</v>
      </c>
      <c r="J6" t="e" vm="1">
        <v>#VALUE!</v>
      </c>
      <c r="K6" s="3" t="e" vm="2">
        <v>#VALUE!</v>
      </c>
      <c r="L6" s="3" t="e" vm="3">
        <v>#VALUE!</v>
      </c>
      <c r="M6" s="6" t="e" vm="4">
        <v>#VALUE!</v>
      </c>
      <c r="N6" s="3" t="e" vm="5">
        <v>#VALUE!</v>
      </c>
      <c r="O6" s="3" t="e" vm="6">
        <v>#VALUE!</v>
      </c>
      <c r="P6" s="3" t="e" vm="7">
        <v>#VALUE!</v>
      </c>
      <c r="Q6" s="3" t="e" vm="8">
        <v>#VALUE!</v>
      </c>
      <c r="R6" s="3" t="e" vm="9">
        <v>#VALUE!</v>
      </c>
      <c r="T6" s="3" t="e" vm="10">
        <v>#VALUE!</v>
      </c>
      <c r="U6" t="e" vm="11">
        <v>#VALUE!</v>
      </c>
      <c r="V6" t="e" vm="12">
        <v>#VALUE!</v>
      </c>
      <c r="X6" t="e" vm="13">
        <v>#VALUE!</v>
      </c>
      <c r="Y6" t="e" vm="14">
        <v>#VALUE!</v>
      </c>
      <c r="AA6" t="e" vm="15">
        <v>#VALUE!</v>
      </c>
      <c r="AB6" t="e" vm="16">
        <v>#VALUE!</v>
      </c>
      <c r="AC6" t="e" vm="17">
        <v>#VALUE!</v>
      </c>
      <c r="AD6" t="e" vm="18">
        <v>#VALUE!</v>
      </c>
      <c r="AI6" t="e" vm="19">
        <v>#VALUE!</v>
      </c>
      <c r="AJ6" t="e" vm="20">
        <v>#VALUE!</v>
      </c>
      <c r="AK6" t="e" vm="21">
        <v>#VALUE!</v>
      </c>
      <c r="AL6" t="e" vm="22">
        <v>#VALUE!</v>
      </c>
      <c r="AN6" t="e" vm="23">
        <v>#VALUE!</v>
      </c>
      <c r="AO6" s="8" t="s">
        <v>10</v>
      </c>
      <c r="AP6" s="8" t="s">
        <v>11</v>
      </c>
      <c r="AQ6" s="8" t="s">
        <v>12</v>
      </c>
      <c r="AR6" s="12" t="s">
        <v>29</v>
      </c>
      <c r="AS6" s="9" t="s">
        <v>13</v>
      </c>
      <c r="AU6" t="s">
        <v>14</v>
      </c>
    </row>
    <row r="7" spans="1:51" x14ac:dyDescent="0.3">
      <c r="A7" s="3">
        <v>0.6</v>
      </c>
      <c r="B7" s="3">
        <v>298.14999999999998</v>
      </c>
      <c r="C7">
        <v>142.04</v>
      </c>
      <c r="D7">
        <v>0.68200000000000005</v>
      </c>
      <c r="E7">
        <f>C7*A7</f>
        <v>85.22399999999999</v>
      </c>
      <c r="F7" s="3">
        <v>1.7999999999999999E-2</v>
      </c>
      <c r="G7">
        <f>1/B7</f>
        <v>3.3540164346805303E-3</v>
      </c>
      <c r="H7">
        <f>LN(B7)</f>
        <v>5.697596715569115</v>
      </c>
      <c r="J7">
        <f>18*A7</f>
        <v>10.799999999999999</v>
      </c>
      <c r="K7" s="3">
        <f>A7*6</f>
        <v>3.5999999999999996</v>
      </c>
      <c r="L7" s="3">
        <f>POWER(K7,0.5)</f>
        <v>1.8973665961010275</v>
      </c>
      <c r="M7" s="3">
        <v>0.2</v>
      </c>
      <c r="N7" s="3">
        <f>1 + (M7*L7)</f>
        <v>1.3794733192202056</v>
      </c>
      <c r="O7" s="3">
        <f>LN(N7)</f>
        <v>0.3217017735821896</v>
      </c>
      <c r="P7" s="3">
        <f>K7*O7</f>
        <v>1.1581263848958825</v>
      </c>
      <c r="Q7" s="3">
        <f xml:space="preserve"> -$M$2 * J7</f>
        <v>-32.4</v>
      </c>
      <c r="R7" s="3">
        <f>P7*Q7</f>
        <v>-37.523294870626593</v>
      </c>
      <c r="T7">
        <f>POWER(K7, -0.5)</f>
        <v>0.52704627669472992</v>
      </c>
      <c r="U7">
        <f>2*N7</f>
        <v>2.7589466384404111</v>
      </c>
      <c r="V7">
        <f>(T7/U7)*(1+(2*J7))</f>
        <v>4.3173165030963165</v>
      </c>
      <c r="X7">
        <f>1-AB7</f>
        <v>0.92146874746596097</v>
      </c>
      <c r="Y7">
        <f>LN(X7)</f>
        <v>-8.1786417297124533E-2</v>
      </c>
      <c r="AA7">
        <f t="shared" ref="AA7:AA19" si="0">($AG$9+($AG$10*G7)+($AG$11*H7)) + (($AG$12+($AG$13*G7)+($AG$14*H7))*AB7) + (($AG$15 + ($AG$16*G7) + ($AG$17*H7))*AC7) + (($AG$18 + ($AG$19*G7) + ($AG$20*H7))*AB7*AC7)</f>
        <v>-1726.7043845840981</v>
      </c>
      <c r="AB7">
        <f t="shared" ref="AB7:AB58" si="1">E7/(1000+E7)</f>
        <v>7.8531252534039045E-2</v>
      </c>
      <c r="AC7">
        <f>AB7*AB7</f>
        <v>6.1671576245650138E-3</v>
      </c>
      <c r="AD7">
        <f>AA7*AC7</f>
        <v>-10.64885811075766</v>
      </c>
      <c r="AI7">
        <f t="shared" ref="AI7:AI19" si="2">($AG$12+($AG$13*G7)+($AG$14*H7)) + (2*($AG$15 + ($AG$16*G7) + ($AG$17*H7))*AB7) + (3*($AG$18 + ($AG$19*G7)+($AG$20*H7))*AC7)</f>
        <v>-3104.1247040716362</v>
      </c>
      <c r="AJ7">
        <f>AC7</f>
        <v>6.1671576245650138E-3</v>
      </c>
      <c r="AK7">
        <f>1-AB7</f>
        <v>0.92146874746596097</v>
      </c>
      <c r="AL7">
        <f>AI7*AJ7*AK7</f>
        <v>-17.640253382081493</v>
      </c>
      <c r="AN7">
        <f t="shared" ref="AN7:AN58" si="3">(R7-V7)+Y7-AD7-AL7</f>
        <v>-13.633286298180881</v>
      </c>
      <c r="AO7" s="3">
        <f>-AS7*A7*18*$M$2</f>
        <v>-22.096800000000002</v>
      </c>
      <c r="AP7" s="3">
        <f>(AO7-AN7)^2</f>
        <v>71.631064180880003</v>
      </c>
      <c r="AQ7" s="3">
        <f>STDEV(AP7:AP58)</f>
        <v>23.871718379093984</v>
      </c>
      <c r="AR7">
        <f>-AN7/(A7*18*$M$2)</f>
        <v>0.42078044130187908</v>
      </c>
      <c r="AS7" s="3">
        <f>D7</f>
        <v>0.68200000000000005</v>
      </c>
      <c r="AU7">
        <f>AR7</f>
        <v>0.42078044130187908</v>
      </c>
      <c r="AV7">
        <f>AS7</f>
        <v>0.68200000000000005</v>
      </c>
    </row>
    <row r="8" spans="1:51" x14ac:dyDescent="0.3">
      <c r="A8" s="3">
        <v>0.7</v>
      </c>
      <c r="B8" s="3">
        <v>298.14999999999998</v>
      </c>
      <c r="C8">
        <v>142.04</v>
      </c>
      <c r="D8">
        <v>0.67200000000000004</v>
      </c>
      <c r="E8">
        <f t="shared" ref="E8:E45" si="4">C8*A8</f>
        <v>99.427999999999983</v>
      </c>
      <c r="F8" s="3">
        <v>1.7999999999999999E-2</v>
      </c>
      <c r="G8">
        <f t="shared" ref="G8:G45" si="5">1/B8</f>
        <v>3.3540164346805303E-3</v>
      </c>
      <c r="H8">
        <f t="shared" ref="H8:H45" si="6">LN(B8)</f>
        <v>5.697596715569115</v>
      </c>
      <c r="J8">
        <f t="shared" ref="J8:J45" si="7">18*A8</f>
        <v>12.6</v>
      </c>
      <c r="K8" s="3">
        <f t="shared" ref="K8:K45" si="8">A8*6</f>
        <v>4.1999999999999993</v>
      </c>
      <c r="L8" s="3">
        <f t="shared" ref="L8:L58" si="9">POWER(K8,0.5)</f>
        <v>2.0493901531919194</v>
      </c>
      <c r="M8" s="3">
        <v>0.2</v>
      </c>
      <c r="N8" s="3">
        <f t="shared" ref="N8:N58" si="10">1 + (M8*L8)</f>
        <v>1.4098780306383838</v>
      </c>
      <c r="O8" s="3">
        <f t="shared" ref="O8:O58" si="11">LN(N8)</f>
        <v>0.34350319755512371</v>
      </c>
      <c r="P8" s="3">
        <f t="shared" ref="P8:P58" si="12">K8*O8</f>
        <v>1.4427134297315194</v>
      </c>
      <c r="Q8" s="3">
        <f t="shared" ref="Q8:Q58" si="13" xml:space="preserve"> -$M$2 * J8</f>
        <v>-37.799999999999997</v>
      </c>
      <c r="R8" s="3">
        <f t="shared" ref="R8:R58" si="14">P8*Q8</f>
        <v>-54.534567643851432</v>
      </c>
      <c r="T8">
        <f t="shared" ref="T8:T58" si="15">POWER(K8, -0.5)</f>
        <v>0.48795003647426666</v>
      </c>
      <c r="U8">
        <f t="shared" ref="U8:U58" si="16">2*N8</f>
        <v>2.8197560612767676</v>
      </c>
      <c r="V8">
        <f t="shared" ref="V8:V58" si="17">(T8/U8)*(1+(2*J8))</f>
        <v>4.5338286992943431</v>
      </c>
      <c r="X8">
        <f t="shared" ref="X8:X58" si="18">1-AB8</f>
        <v>0.90956388230971019</v>
      </c>
      <c r="Y8">
        <f t="shared" ref="Y8:Y58" si="19">LN(X8)</f>
        <v>-9.4790044557437184E-2</v>
      </c>
      <c r="AA8">
        <f t="shared" si="0"/>
        <v>-1766.3589894365111</v>
      </c>
      <c r="AB8">
        <f t="shared" si="1"/>
        <v>9.0436117690289849E-2</v>
      </c>
      <c r="AC8">
        <f t="shared" ref="AC8:AC58" si="20">AB8*AB8</f>
        <v>8.1786913828919561E-3</v>
      </c>
      <c r="AD8">
        <f t="shared" ref="AD8:AD58" si="21">AA8*AC8</f>
        <v>-14.446505045998137</v>
      </c>
      <c r="AI8">
        <f t="shared" si="2"/>
        <v>-3567.8708004405376</v>
      </c>
      <c r="AJ8">
        <f t="shared" ref="AJ8:AJ58" si="22">AC8</f>
        <v>8.1786913828919561E-3</v>
      </c>
      <c r="AK8">
        <f t="shared" ref="AK8:AK58" si="23">1-AB8</f>
        <v>0.90956388230971019</v>
      </c>
      <c r="AL8">
        <f t="shared" ref="AL8:AL58" si="24">AI8*AJ8*AK8</f>
        <v>-26.541541757018059</v>
      </c>
      <c r="AN8">
        <f t="shared" si="3"/>
        <v>-18.175139584687017</v>
      </c>
      <c r="AO8" s="3">
        <f t="shared" ref="AO8:AO45" si="25">-AS8*A8*18*$M$2</f>
        <v>-25.401600000000002</v>
      </c>
      <c r="AP8" s="3">
        <f t="shared" ref="AP8:AP58" si="26">(AO8-AN8)^2</f>
        <v>52.221730134085526</v>
      </c>
      <c r="AR8">
        <f t="shared" ref="AR8:AR45" si="27">-AN8/(A8*18*$M$2)</f>
        <v>0.4808237985366936</v>
      </c>
      <c r="AS8" s="3">
        <f t="shared" ref="AS8:AS58" si="28">D8</f>
        <v>0.67200000000000004</v>
      </c>
      <c r="AU8">
        <f t="shared" ref="AU8:AU58" si="29">AR8</f>
        <v>0.4808237985366936</v>
      </c>
      <c r="AV8">
        <f t="shared" ref="AV8:AV58" si="30">AS8</f>
        <v>0.67200000000000004</v>
      </c>
      <c r="AX8" t="s">
        <v>28</v>
      </c>
    </row>
    <row r="9" spans="1:51" x14ac:dyDescent="0.3">
      <c r="A9" s="3">
        <v>0.8</v>
      </c>
      <c r="B9" s="3">
        <v>298.14999999999998</v>
      </c>
      <c r="C9">
        <v>142.04</v>
      </c>
      <c r="D9">
        <v>0.66300000000000003</v>
      </c>
      <c r="E9">
        <f t="shared" si="4"/>
        <v>113.63200000000001</v>
      </c>
      <c r="F9" s="3">
        <v>1.7999999999999999E-2</v>
      </c>
      <c r="G9">
        <f t="shared" si="5"/>
        <v>3.3540164346805303E-3</v>
      </c>
      <c r="H9">
        <f t="shared" si="6"/>
        <v>5.697596715569115</v>
      </c>
      <c r="J9">
        <f t="shared" si="7"/>
        <v>14.4</v>
      </c>
      <c r="K9" s="3">
        <f t="shared" si="8"/>
        <v>4.8000000000000007</v>
      </c>
      <c r="L9" s="3">
        <f t="shared" si="9"/>
        <v>2.1908902300206647</v>
      </c>
      <c r="M9" s="3">
        <v>0.2</v>
      </c>
      <c r="N9" s="3">
        <f t="shared" si="10"/>
        <v>1.4381780460041329</v>
      </c>
      <c r="O9" s="3">
        <f t="shared" si="11"/>
        <v>0.3633770666581439</v>
      </c>
      <c r="P9" s="3">
        <f t="shared" si="12"/>
        <v>1.744209919959091</v>
      </c>
      <c r="Q9" s="3">
        <f t="shared" si="13"/>
        <v>-43.2</v>
      </c>
      <c r="R9" s="3">
        <f t="shared" si="14"/>
        <v>-75.349868542232741</v>
      </c>
      <c r="T9">
        <f t="shared" si="15"/>
        <v>0.4564354645876384</v>
      </c>
      <c r="U9">
        <f t="shared" si="16"/>
        <v>2.8763560920082658</v>
      </c>
      <c r="V9">
        <f t="shared" si="17"/>
        <v>4.7288223048958073</v>
      </c>
      <c r="X9">
        <f t="shared" si="18"/>
        <v>0.89796270222120056</v>
      </c>
      <c r="Y9">
        <f t="shared" si="19"/>
        <v>-0.10762674581734166</v>
      </c>
      <c r="AA9">
        <f t="shared" si="0"/>
        <v>-1810.6538578771567</v>
      </c>
      <c r="AB9">
        <f t="shared" si="1"/>
        <v>0.10203729777879945</v>
      </c>
      <c r="AC9">
        <f t="shared" si="20"/>
        <v>1.0411610137999391E-2</v>
      </c>
      <c r="AD9">
        <f t="shared" si="21"/>
        <v>-18.851822063081514</v>
      </c>
      <c r="AF9" s="10" t="s">
        <v>15</v>
      </c>
      <c r="AG9">
        <v>1.6309138852649507</v>
      </c>
      <c r="AI9">
        <f t="shared" si="2"/>
        <v>-4077.9706081831996</v>
      </c>
      <c r="AJ9">
        <f t="shared" si="22"/>
        <v>1.0411610137999391E-2</v>
      </c>
      <c r="AK9">
        <f t="shared" si="23"/>
        <v>0.89796270222120056</v>
      </c>
      <c r="AL9">
        <f t="shared" si="24"/>
        <v>-38.125916035659664</v>
      </c>
      <c r="AN9">
        <f t="shared" si="3"/>
        <v>-23.208579494204706</v>
      </c>
      <c r="AO9" s="3">
        <f t="shared" si="25"/>
        <v>-28.641600000000004</v>
      </c>
      <c r="AP9" s="3">
        <f t="shared" si="26"/>
        <v>29.517711816392197</v>
      </c>
      <c r="AR9">
        <f t="shared" si="27"/>
        <v>0.53723563643992367</v>
      </c>
      <c r="AS9" s="3">
        <f t="shared" si="28"/>
        <v>0.66300000000000003</v>
      </c>
      <c r="AU9">
        <f t="shared" si="29"/>
        <v>0.53723563643992367</v>
      </c>
      <c r="AV9">
        <f t="shared" si="30"/>
        <v>0.66300000000000003</v>
      </c>
      <c r="AX9">
        <v>0</v>
      </c>
      <c r="AY9">
        <v>0</v>
      </c>
    </row>
    <row r="10" spans="1:51" x14ac:dyDescent="0.3">
      <c r="A10" s="3">
        <v>1</v>
      </c>
      <c r="B10" s="3">
        <v>298.14999999999998</v>
      </c>
      <c r="C10">
        <v>142.04</v>
      </c>
      <c r="D10">
        <v>0.64800000000000002</v>
      </c>
      <c r="E10">
        <f t="shared" si="4"/>
        <v>142.04</v>
      </c>
      <c r="F10" s="3">
        <v>1.7999999999999999E-2</v>
      </c>
      <c r="G10">
        <f t="shared" si="5"/>
        <v>3.3540164346805303E-3</v>
      </c>
      <c r="H10">
        <f t="shared" si="6"/>
        <v>5.697596715569115</v>
      </c>
      <c r="J10">
        <f t="shared" si="7"/>
        <v>18</v>
      </c>
      <c r="K10" s="3">
        <f t="shared" si="8"/>
        <v>6</v>
      </c>
      <c r="L10" s="3">
        <f t="shared" si="9"/>
        <v>2.4494897427831779</v>
      </c>
      <c r="M10" s="3">
        <v>0.2</v>
      </c>
      <c r="N10" s="3">
        <f t="shared" si="10"/>
        <v>1.4898979485566355</v>
      </c>
      <c r="O10" s="3">
        <f t="shared" si="11"/>
        <v>0.39870762671017196</v>
      </c>
      <c r="P10" s="3">
        <f t="shared" si="12"/>
        <v>2.3922457602610319</v>
      </c>
      <c r="Q10" s="3">
        <f t="shared" si="13"/>
        <v>-54</v>
      </c>
      <c r="R10" s="3">
        <f t="shared" si="14"/>
        <v>-129.18127105409573</v>
      </c>
      <c r="T10">
        <f t="shared" si="15"/>
        <v>0.40824829046386307</v>
      </c>
      <c r="U10">
        <f t="shared" si="16"/>
        <v>2.979795897113271</v>
      </c>
      <c r="V10">
        <f t="shared" si="17"/>
        <v>5.0692018073440348</v>
      </c>
      <c r="X10">
        <f t="shared" si="18"/>
        <v>0.87562607264193904</v>
      </c>
      <c r="Y10">
        <f t="shared" si="19"/>
        <v>-0.13281613689011523</v>
      </c>
      <c r="AA10">
        <f t="shared" si="0"/>
        <v>-1914.1208330658669</v>
      </c>
      <c r="AB10">
        <f t="shared" si="1"/>
        <v>0.12437392735806101</v>
      </c>
      <c r="AC10">
        <f t="shared" si="20"/>
        <v>1.5468873806468237E-2</v>
      </c>
      <c r="AD10">
        <f t="shared" si="21"/>
        <v>-29.609293617027749</v>
      </c>
      <c r="AF10" s="10" t="s">
        <v>16</v>
      </c>
      <c r="AG10">
        <v>-1.1492939759354939</v>
      </c>
      <c r="AI10">
        <f t="shared" si="2"/>
        <v>-5221.8453126434761</v>
      </c>
      <c r="AJ10">
        <f t="shared" si="22"/>
        <v>1.5468873806468237E-2</v>
      </c>
      <c r="AK10">
        <f t="shared" si="23"/>
        <v>0.87562607264193904</v>
      </c>
      <c r="AL10">
        <f t="shared" si="24"/>
        <v>-70.729629591064764</v>
      </c>
      <c r="AN10">
        <f t="shared" si="3"/>
        <v>-34.044365790237364</v>
      </c>
      <c r="AO10" s="3">
        <f t="shared" si="25"/>
        <v>-34.991999999999997</v>
      </c>
      <c r="AP10" s="3">
        <f t="shared" si="26"/>
        <v>0.89801059551244977</v>
      </c>
      <c r="AR10">
        <f t="shared" si="27"/>
        <v>0.63045121833772899</v>
      </c>
      <c r="AS10" s="3">
        <f t="shared" si="28"/>
        <v>0.64800000000000002</v>
      </c>
      <c r="AU10">
        <f t="shared" si="29"/>
        <v>0.63045121833772899</v>
      </c>
      <c r="AV10">
        <f t="shared" si="30"/>
        <v>0.64800000000000002</v>
      </c>
      <c r="AX10">
        <f>AX9+0.1</f>
        <v>0.1</v>
      </c>
      <c r="AY10">
        <f>AY9+0.1</f>
        <v>0.1</v>
      </c>
    </row>
    <row r="11" spans="1:51" x14ac:dyDescent="0.3">
      <c r="A11" s="3">
        <v>1.2</v>
      </c>
      <c r="B11" s="3">
        <v>298.14999999999998</v>
      </c>
      <c r="C11">
        <v>142.04</v>
      </c>
      <c r="D11">
        <v>0.63700000000000001</v>
      </c>
      <c r="E11">
        <f t="shared" si="4"/>
        <v>170.44799999999998</v>
      </c>
      <c r="F11" s="3">
        <v>1.7999999999999999E-2</v>
      </c>
      <c r="G11">
        <f t="shared" si="5"/>
        <v>3.3540164346805303E-3</v>
      </c>
      <c r="H11">
        <f t="shared" si="6"/>
        <v>5.697596715569115</v>
      </c>
      <c r="J11">
        <f t="shared" si="7"/>
        <v>21.599999999999998</v>
      </c>
      <c r="K11" s="3">
        <f t="shared" si="8"/>
        <v>7.1999999999999993</v>
      </c>
      <c r="L11" s="3">
        <f t="shared" si="9"/>
        <v>2.6832815729997477</v>
      </c>
      <c r="M11" s="3">
        <v>0.2</v>
      </c>
      <c r="N11" s="3">
        <f t="shared" si="10"/>
        <v>1.5366563145999494</v>
      </c>
      <c r="O11" s="3">
        <f t="shared" si="11"/>
        <v>0.42960883161490293</v>
      </c>
      <c r="P11" s="3">
        <f t="shared" si="12"/>
        <v>3.0931835876273008</v>
      </c>
      <c r="Q11" s="3">
        <f t="shared" si="13"/>
        <v>-64.8</v>
      </c>
      <c r="R11" s="3">
        <f t="shared" si="14"/>
        <v>-200.43829647824907</v>
      </c>
      <c r="T11">
        <f t="shared" si="15"/>
        <v>0.37267799624996495</v>
      </c>
      <c r="U11">
        <f t="shared" si="16"/>
        <v>3.0733126291998989</v>
      </c>
      <c r="V11">
        <f t="shared" si="17"/>
        <v>5.3598085914666083</v>
      </c>
      <c r="X11">
        <f t="shared" si="18"/>
        <v>0.85437370989569805</v>
      </c>
      <c r="Y11">
        <f t="shared" si="19"/>
        <v>-0.15738658150278301</v>
      </c>
      <c r="AA11">
        <f t="shared" si="0"/>
        <v>-2038.4213251278625</v>
      </c>
      <c r="AB11">
        <f t="shared" si="1"/>
        <v>0.14562629010430195</v>
      </c>
      <c r="AC11">
        <f t="shared" si="20"/>
        <v>2.1207016369542312E-2</v>
      </c>
      <c r="AD11">
        <f t="shared" si="21"/>
        <v>-43.228834410010712</v>
      </c>
      <c r="AF11" s="10" t="s">
        <v>17</v>
      </c>
      <c r="AG11">
        <v>-274.22124202080892</v>
      </c>
      <c r="AI11">
        <f t="shared" si="2"/>
        <v>-6507.8465766711706</v>
      </c>
      <c r="AJ11">
        <f t="shared" si="22"/>
        <v>2.1207016369542312E-2</v>
      </c>
      <c r="AK11">
        <f t="shared" si="23"/>
        <v>0.85437370989569805</v>
      </c>
      <c r="AL11">
        <f t="shared" si="24"/>
        <v>-117.91383203861717</v>
      </c>
      <c r="AN11">
        <f t="shared" si="3"/>
        <v>-44.812825202590588</v>
      </c>
      <c r="AO11" s="3">
        <f t="shared" si="25"/>
        <v>-41.2776</v>
      </c>
      <c r="AP11" s="3">
        <f t="shared" si="26"/>
        <v>12.497817233031666</v>
      </c>
      <c r="AR11">
        <f t="shared" si="27"/>
        <v>0.6915559444844227</v>
      </c>
      <c r="AS11" s="3">
        <f t="shared" si="28"/>
        <v>0.63700000000000001</v>
      </c>
      <c r="AU11">
        <f t="shared" si="29"/>
        <v>0.6915559444844227</v>
      </c>
      <c r="AV11">
        <f t="shared" si="30"/>
        <v>0.63700000000000001</v>
      </c>
      <c r="AX11">
        <f t="shared" ref="AX11:AY23" si="31">AX10+0.1</f>
        <v>0.2</v>
      </c>
      <c r="AY11">
        <f t="shared" si="31"/>
        <v>0.2</v>
      </c>
    </row>
    <row r="12" spans="1:51" x14ac:dyDescent="0.3">
      <c r="A12" s="3">
        <v>1.5</v>
      </c>
      <c r="B12" s="3">
        <v>298.14999999999998</v>
      </c>
      <c r="C12">
        <v>142.04</v>
      </c>
      <c r="D12">
        <v>0.627</v>
      </c>
      <c r="E12">
        <f t="shared" si="4"/>
        <v>213.06</v>
      </c>
      <c r="F12" s="3">
        <v>1.7999999999999999E-2</v>
      </c>
      <c r="G12">
        <f t="shared" si="5"/>
        <v>3.3540164346805303E-3</v>
      </c>
      <c r="H12">
        <f t="shared" si="6"/>
        <v>5.697596715569115</v>
      </c>
      <c r="J12">
        <f t="shared" si="7"/>
        <v>27</v>
      </c>
      <c r="K12" s="3">
        <f t="shared" si="8"/>
        <v>9</v>
      </c>
      <c r="L12" s="3">
        <f t="shared" si="9"/>
        <v>3</v>
      </c>
      <c r="M12" s="3">
        <v>0.2</v>
      </c>
      <c r="N12" s="3">
        <f t="shared" si="10"/>
        <v>1.6</v>
      </c>
      <c r="O12" s="3">
        <f t="shared" si="11"/>
        <v>0.47000362924573563</v>
      </c>
      <c r="P12" s="3">
        <f t="shared" si="12"/>
        <v>4.2300326632116203</v>
      </c>
      <c r="Q12" s="3">
        <f t="shared" si="13"/>
        <v>-81</v>
      </c>
      <c r="R12" s="3">
        <f t="shared" si="14"/>
        <v>-342.63264572014123</v>
      </c>
      <c r="T12">
        <f t="shared" si="15"/>
        <v>0.33333333333333331</v>
      </c>
      <c r="U12">
        <f t="shared" si="16"/>
        <v>3.2</v>
      </c>
      <c r="V12">
        <f t="shared" si="17"/>
        <v>5.7291666666666661</v>
      </c>
      <c r="X12">
        <f t="shared" si="18"/>
        <v>0.82436153199347106</v>
      </c>
      <c r="Y12">
        <f t="shared" si="19"/>
        <v>-0.19314609287710249</v>
      </c>
      <c r="AA12">
        <f t="shared" si="0"/>
        <v>-2264.9527949583548</v>
      </c>
      <c r="AB12">
        <f t="shared" si="1"/>
        <v>0.17563846800652896</v>
      </c>
      <c r="AC12">
        <f t="shared" si="20"/>
        <v>3.0848871443680499E-2</v>
      </c>
      <c r="AD12">
        <f t="shared" si="21"/>
        <v>-69.871237597675119</v>
      </c>
      <c r="AF12" s="10" t="s">
        <v>18</v>
      </c>
      <c r="AG12">
        <v>1.6277888696703195</v>
      </c>
      <c r="AI12">
        <f t="shared" si="2"/>
        <v>-8652.1842998229422</v>
      </c>
      <c r="AJ12">
        <f t="shared" si="22"/>
        <v>3.0848871443680499E-2</v>
      </c>
      <c r="AK12">
        <f t="shared" si="23"/>
        <v>0.82436153199347106</v>
      </c>
      <c r="AL12">
        <f t="shared" si="24"/>
        <v>-220.03043639413443</v>
      </c>
      <c r="AN12">
        <f t="shared" si="3"/>
        <v>-58.653284487875453</v>
      </c>
      <c r="AO12" s="3">
        <f t="shared" si="25"/>
        <v>-50.786999999999992</v>
      </c>
      <c r="AP12" s="3">
        <f t="shared" si="26"/>
        <v>61.878431644190108</v>
      </c>
      <c r="AR12">
        <f t="shared" si="27"/>
        <v>0.72411462330710441</v>
      </c>
      <c r="AS12" s="3">
        <f t="shared" si="28"/>
        <v>0.627</v>
      </c>
      <c r="AU12">
        <f t="shared" si="29"/>
        <v>0.72411462330710441</v>
      </c>
      <c r="AV12">
        <f t="shared" si="30"/>
        <v>0.627</v>
      </c>
      <c r="AX12">
        <f>AX11+0.1</f>
        <v>0.30000000000000004</v>
      </c>
      <c r="AY12">
        <f>AY11+0.1</f>
        <v>0.30000000000000004</v>
      </c>
    </row>
    <row r="13" spans="1:51" x14ac:dyDescent="0.3">
      <c r="A13" s="3">
        <v>1.8</v>
      </c>
      <c r="B13" s="3">
        <v>298.14999999999998</v>
      </c>
      <c r="C13">
        <v>142.04</v>
      </c>
      <c r="D13">
        <v>0.622</v>
      </c>
      <c r="E13">
        <f t="shared" si="4"/>
        <v>255.672</v>
      </c>
      <c r="F13" s="3">
        <v>1.7999999999999999E-2</v>
      </c>
      <c r="G13">
        <f t="shared" si="5"/>
        <v>3.3540164346805303E-3</v>
      </c>
      <c r="H13">
        <f t="shared" si="6"/>
        <v>5.697596715569115</v>
      </c>
      <c r="J13">
        <f t="shared" si="7"/>
        <v>32.4</v>
      </c>
      <c r="K13" s="3">
        <f t="shared" si="8"/>
        <v>10.8</v>
      </c>
      <c r="L13" s="3">
        <f t="shared" si="9"/>
        <v>3.2863353450309969</v>
      </c>
      <c r="M13" s="3">
        <v>0.2</v>
      </c>
      <c r="N13" s="3">
        <f t="shared" si="10"/>
        <v>1.6572670690061995</v>
      </c>
      <c r="O13" s="3">
        <f t="shared" si="11"/>
        <v>0.50516990168276299</v>
      </c>
      <c r="P13" s="3">
        <f t="shared" si="12"/>
        <v>5.4558349381738402</v>
      </c>
      <c r="Q13" s="3">
        <f t="shared" si="13"/>
        <v>-97.199999999999989</v>
      </c>
      <c r="R13" s="3">
        <f t="shared" si="14"/>
        <v>-530.30715599049722</v>
      </c>
      <c r="T13">
        <f t="shared" si="15"/>
        <v>0.30429030972509225</v>
      </c>
      <c r="U13">
        <f t="shared" si="16"/>
        <v>3.3145341380123989</v>
      </c>
      <c r="V13">
        <f t="shared" si="17"/>
        <v>6.0407591372456606</v>
      </c>
      <c r="X13">
        <f t="shared" si="18"/>
        <v>0.79638631744595723</v>
      </c>
      <c r="Y13">
        <f t="shared" si="19"/>
        <v>-0.22767088744450756</v>
      </c>
      <c r="AA13">
        <f t="shared" si="0"/>
        <v>-2539.020747062601</v>
      </c>
      <c r="AB13">
        <f t="shared" si="1"/>
        <v>0.20361368255404277</v>
      </c>
      <c r="AC13">
        <f t="shared" si="20"/>
        <v>4.1458531723218506E-2</v>
      </c>
      <c r="AD13">
        <f t="shared" si="21"/>
        <v>-105.26407218800479</v>
      </c>
      <c r="AF13" s="10" t="s">
        <v>19</v>
      </c>
      <c r="AG13">
        <v>-1.1385416932031023</v>
      </c>
      <c r="AI13">
        <f t="shared" si="2"/>
        <v>-10997.102290866333</v>
      </c>
      <c r="AJ13">
        <f t="shared" si="22"/>
        <v>4.1458531723218506E-2</v>
      </c>
      <c r="AK13">
        <f t="shared" si="23"/>
        <v>0.79638631744595723</v>
      </c>
      <c r="AL13">
        <f t="shared" si="24"/>
        <v>-363.09140777954809</v>
      </c>
      <c r="AN13">
        <f t="shared" si="3"/>
        <v>-68.220106047634602</v>
      </c>
      <c r="AO13" s="3">
        <f t="shared" si="25"/>
        <v>-60.458399999999997</v>
      </c>
      <c r="AP13" s="3">
        <f t="shared" si="26"/>
        <v>60.244080769887589</v>
      </c>
      <c r="AR13">
        <f t="shared" si="27"/>
        <v>0.70185294287689926</v>
      </c>
      <c r="AS13" s="3">
        <f t="shared" si="28"/>
        <v>0.622</v>
      </c>
      <c r="AU13">
        <f t="shared" si="29"/>
        <v>0.70185294287689926</v>
      </c>
      <c r="AV13">
        <f t="shared" si="30"/>
        <v>0.622</v>
      </c>
      <c r="AX13">
        <f t="shared" si="31"/>
        <v>0.4</v>
      </c>
      <c r="AY13">
        <f t="shared" si="31"/>
        <v>0.4</v>
      </c>
    </row>
    <row r="14" spans="1:51" x14ac:dyDescent="0.3">
      <c r="A14" s="3">
        <v>1.97</v>
      </c>
      <c r="B14" s="3">
        <v>298.14999999999998</v>
      </c>
      <c r="C14">
        <v>142.04</v>
      </c>
      <c r="D14">
        <v>0.625</v>
      </c>
      <c r="E14">
        <f t="shared" si="4"/>
        <v>279.81879999999995</v>
      </c>
      <c r="F14" s="3">
        <v>1.7999999999999999E-2</v>
      </c>
      <c r="G14">
        <f t="shared" si="5"/>
        <v>3.3540164346805303E-3</v>
      </c>
      <c r="H14">
        <f t="shared" si="6"/>
        <v>5.697596715569115</v>
      </c>
      <c r="J14">
        <f t="shared" si="7"/>
        <v>35.46</v>
      </c>
      <c r="K14" s="3">
        <f t="shared" si="8"/>
        <v>11.82</v>
      </c>
      <c r="L14" s="3">
        <f t="shared" si="9"/>
        <v>3.4380226875342168</v>
      </c>
      <c r="M14" s="3">
        <v>0.2</v>
      </c>
      <c r="N14" s="3">
        <f t="shared" si="10"/>
        <v>1.6876045375068434</v>
      </c>
      <c r="O14" s="3">
        <f t="shared" si="11"/>
        <v>0.52331008999804374</v>
      </c>
      <c r="P14" s="3">
        <f t="shared" si="12"/>
        <v>6.1855252637768769</v>
      </c>
      <c r="Q14" s="3">
        <f t="shared" si="13"/>
        <v>-106.38</v>
      </c>
      <c r="R14" s="3">
        <f t="shared" si="14"/>
        <v>-658.0161775605842</v>
      </c>
      <c r="T14">
        <f t="shared" si="15"/>
        <v>0.29086486358157504</v>
      </c>
      <c r="U14">
        <f t="shared" si="16"/>
        <v>3.3752090750136867</v>
      </c>
      <c r="V14">
        <f t="shared" si="17"/>
        <v>6.1978385705490107</v>
      </c>
      <c r="X14">
        <f t="shared" si="18"/>
        <v>0.78136061136154589</v>
      </c>
      <c r="Y14">
        <f t="shared" si="19"/>
        <v>-0.24671850541060933</v>
      </c>
      <c r="AA14">
        <f t="shared" si="0"/>
        <v>-2714.637285536327</v>
      </c>
      <c r="AB14">
        <f t="shared" si="1"/>
        <v>0.21863938863845409</v>
      </c>
      <c r="AC14">
        <f t="shared" si="20"/>
        <v>4.7803182264196963E-2</v>
      </c>
      <c r="AD14">
        <f t="shared" si="21"/>
        <v>-129.76830094167792</v>
      </c>
      <c r="AF14" s="10" t="s">
        <v>20</v>
      </c>
      <c r="AG14">
        <v>-274.13861503356753</v>
      </c>
      <c r="AI14">
        <f t="shared" si="2"/>
        <v>-12394.433802242602</v>
      </c>
      <c r="AJ14">
        <f t="shared" si="22"/>
        <v>4.7803182264196963E-2</v>
      </c>
      <c r="AK14">
        <f t="shared" si="23"/>
        <v>0.78136061136154589</v>
      </c>
      <c r="AL14">
        <f t="shared" si="24"/>
        <v>-462.95098814779629</v>
      </c>
      <c r="AN14">
        <f t="shared" si="3"/>
        <v>-71.741445547069645</v>
      </c>
      <c r="AO14" s="3">
        <f t="shared" si="25"/>
        <v>-66.487499999999997</v>
      </c>
      <c r="AP14" s="3">
        <f t="shared" si="26"/>
        <v>27.603943811572982</v>
      </c>
      <c r="AR14">
        <f t="shared" si="27"/>
        <v>0.67438847101964328</v>
      </c>
      <c r="AS14" s="3">
        <f t="shared" si="28"/>
        <v>0.625</v>
      </c>
      <c r="AU14">
        <f t="shared" si="29"/>
        <v>0.67438847101964328</v>
      </c>
      <c r="AV14">
        <f t="shared" si="30"/>
        <v>0.625</v>
      </c>
      <c r="AX14">
        <f t="shared" si="31"/>
        <v>0.5</v>
      </c>
      <c r="AY14">
        <f t="shared" si="31"/>
        <v>0.5</v>
      </c>
    </row>
    <row r="15" spans="1:51" x14ac:dyDescent="0.3">
      <c r="A15" s="3">
        <v>0.6</v>
      </c>
      <c r="B15" s="3">
        <v>313.14999999999998</v>
      </c>
      <c r="C15">
        <v>142.04</v>
      </c>
      <c r="D15">
        <v>0.65800000000000003</v>
      </c>
      <c r="E15">
        <f t="shared" si="4"/>
        <v>85.22399999999999</v>
      </c>
      <c r="F15" s="3">
        <v>1.7999999999999999E-2</v>
      </c>
      <c r="G15">
        <f t="shared" si="5"/>
        <v>3.1933578157432542E-3</v>
      </c>
      <c r="H15">
        <f t="shared" si="6"/>
        <v>5.7466823089714216</v>
      </c>
      <c r="J15">
        <f t="shared" si="7"/>
        <v>10.799999999999999</v>
      </c>
      <c r="K15" s="3">
        <f t="shared" si="8"/>
        <v>3.5999999999999996</v>
      </c>
      <c r="L15" s="3">
        <f t="shared" si="9"/>
        <v>1.8973665961010275</v>
      </c>
      <c r="M15" s="3">
        <v>0.2</v>
      </c>
      <c r="N15" s="3">
        <f t="shared" si="10"/>
        <v>1.3794733192202056</v>
      </c>
      <c r="O15" s="3">
        <f t="shared" si="11"/>
        <v>0.3217017735821896</v>
      </c>
      <c r="P15" s="3">
        <f t="shared" si="12"/>
        <v>1.1581263848958825</v>
      </c>
      <c r="Q15" s="3">
        <f t="shared" si="13"/>
        <v>-32.4</v>
      </c>
      <c r="R15" s="3">
        <f t="shared" si="14"/>
        <v>-37.523294870626593</v>
      </c>
      <c r="T15">
        <f t="shared" si="15"/>
        <v>0.52704627669472992</v>
      </c>
      <c r="U15">
        <f t="shared" si="16"/>
        <v>2.7589466384404111</v>
      </c>
      <c r="V15">
        <f t="shared" si="17"/>
        <v>4.3173165030963165</v>
      </c>
      <c r="X15">
        <f t="shared" si="18"/>
        <v>0.92146874746596097</v>
      </c>
      <c r="Y15">
        <f t="shared" si="19"/>
        <v>-8.1786417297124533E-2</v>
      </c>
      <c r="AA15">
        <f t="shared" si="0"/>
        <v>-1741.7627748288871</v>
      </c>
      <c r="AB15">
        <f t="shared" si="1"/>
        <v>7.8531252534039045E-2</v>
      </c>
      <c r="AC15">
        <f t="shared" si="20"/>
        <v>6.1671576245650138E-3</v>
      </c>
      <c r="AD15">
        <f t="shared" si="21"/>
        <v>-10.741725576969486</v>
      </c>
      <c r="AF15" s="10" t="s">
        <v>21</v>
      </c>
      <c r="AG15">
        <v>15348.28663636529</v>
      </c>
      <c r="AI15">
        <f t="shared" si="2"/>
        <v>-3126.9023769727614</v>
      </c>
      <c r="AJ15">
        <f t="shared" si="22"/>
        <v>6.1671576245650138E-3</v>
      </c>
      <c r="AK15">
        <f t="shared" si="23"/>
        <v>0.92146874746596097</v>
      </c>
      <c r="AL15">
        <f t="shared" si="24"/>
        <v>-17.769695321351197</v>
      </c>
      <c r="AN15">
        <f t="shared" si="3"/>
        <v>-13.410976892699349</v>
      </c>
      <c r="AO15" s="3">
        <f t="shared" si="25"/>
        <v>-21.319199999999999</v>
      </c>
      <c r="AP15" s="3">
        <f t="shared" si="26"/>
        <v>62.53999271484394</v>
      </c>
      <c r="AR15">
        <f t="shared" si="27"/>
        <v>0.41391903989812806</v>
      </c>
      <c r="AS15" s="3">
        <f t="shared" si="28"/>
        <v>0.65800000000000003</v>
      </c>
      <c r="AU15">
        <f t="shared" si="29"/>
        <v>0.41391903989812806</v>
      </c>
      <c r="AV15">
        <f t="shared" si="30"/>
        <v>0.65800000000000003</v>
      </c>
      <c r="AX15">
        <f t="shared" si="31"/>
        <v>0.6</v>
      </c>
      <c r="AY15">
        <f t="shared" si="31"/>
        <v>0.6</v>
      </c>
    </row>
    <row r="16" spans="1:51" x14ac:dyDescent="0.3">
      <c r="A16" s="3">
        <v>0.7</v>
      </c>
      <c r="B16" s="3">
        <v>313.14999999999998</v>
      </c>
      <c r="C16">
        <v>142.04</v>
      </c>
      <c r="D16">
        <v>0.64900000000000002</v>
      </c>
      <c r="E16">
        <f t="shared" si="4"/>
        <v>99.427999999999983</v>
      </c>
      <c r="F16" s="3">
        <v>1.7999999999999999E-2</v>
      </c>
      <c r="G16">
        <f t="shared" si="5"/>
        <v>3.1933578157432542E-3</v>
      </c>
      <c r="H16">
        <f t="shared" si="6"/>
        <v>5.7466823089714216</v>
      </c>
      <c r="J16">
        <f t="shared" si="7"/>
        <v>12.6</v>
      </c>
      <c r="K16" s="3">
        <f t="shared" si="8"/>
        <v>4.1999999999999993</v>
      </c>
      <c r="L16" s="3">
        <f t="shared" si="9"/>
        <v>2.0493901531919194</v>
      </c>
      <c r="M16" s="3">
        <v>0.2</v>
      </c>
      <c r="N16" s="3">
        <f t="shared" si="10"/>
        <v>1.4098780306383838</v>
      </c>
      <c r="O16" s="3">
        <f t="shared" si="11"/>
        <v>0.34350319755512371</v>
      </c>
      <c r="P16" s="3">
        <f t="shared" si="12"/>
        <v>1.4427134297315194</v>
      </c>
      <c r="Q16" s="3">
        <f t="shared" si="13"/>
        <v>-37.799999999999997</v>
      </c>
      <c r="R16" s="3">
        <f t="shared" si="14"/>
        <v>-54.534567643851432</v>
      </c>
      <c r="T16">
        <f t="shared" si="15"/>
        <v>0.48795003647426666</v>
      </c>
      <c r="U16">
        <f t="shared" si="16"/>
        <v>2.8197560612767676</v>
      </c>
      <c r="V16">
        <f t="shared" si="17"/>
        <v>4.5338286992943431</v>
      </c>
      <c r="X16">
        <f t="shared" si="18"/>
        <v>0.90956388230971019</v>
      </c>
      <c r="Y16">
        <f t="shared" si="19"/>
        <v>-9.4790044557437184E-2</v>
      </c>
      <c r="AA16">
        <f t="shared" si="0"/>
        <v>-1781.68363237728</v>
      </c>
      <c r="AB16">
        <f t="shared" si="1"/>
        <v>9.0436117690289849E-2</v>
      </c>
      <c r="AC16">
        <f t="shared" si="20"/>
        <v>8.1786913828919561E-3</v>
      </c>
      <c r="AD16">
        <f t="shared" si="21"/>
        <v>-14.571840571163699</v>
      </c>
      <c r="AF16" s="10" t="s">
        <v>22</v>
      </c>
      <c r="AG16">
        <v>-3.7693731574105964</v>
      </c>
      <c r="AI16">
        <f t="shared" si="2"/>
        <v>-3589.7204660545012</v>
      </c>
      <c r="AJ16">
        <f t="shared" si="22"/>
        <v>8.1786913828919561E-3</v>
      </c>
      <c r="AK16">
        <f t="shared" si="23"/>
        <v>0.90956388230971019</v>
      </c>
      <c r="AL16">
        <f t="shared" si="24"/>
        <v>-26.704082343464826</v>
      </c>
      <c r="AN16">
        <f t="shared" si="3"/>
        <v>-17.88726347307469</v>
      </c>
      <c r="AO16" s="3">
        <f t="shared" si="25"/>
        <v>-24.532200000000003</v>
      </c>
      <c r="AP16" s="3">
        <f t="shared" si="26"/>
        <v>44.155181446866251</v>
      </c>
      <c r="AR16">
        <f t="shared" si="27"/>
        <v>0.47320802838821935</v>
      </c>
      <c r="AS16" s="3">
        <f t="shared" si="28"/>
        <v>0.64900000000000002</v>
      </c>
      <c r="AU16">
        <f t="shared" si="29"/>
        <v>0.47320802838821935</v>
      </c>
      <c r="AV16">
        <f t="shared" si="30"/>
        <v>0.64900000000000002</v>
      </c>
      <c r="AX16">
        <f t="shared" si="31"/>
        <v>0.7</v>
      </c>
      <c r="AY16">
        <f t="shared" si="31"/>
        <v>0.7</v>
      </c>
    </row>
    <row r="17" spans="1:51" x14ac:dyDescent="0.3">
      <c r="A17" s="3">
        <v>0.8</v>
      </c>
      <c r="B17" s="3">
        <v>313.14999999999998</v>
      </c>
      <c r="C17">
        <v>142.04</v>
      </c>
      <c r="D17">
        <v>0.64300000000000002</v>
      </c>
      <c r="E17">
        <f t="shared" si="4"/>
        <v>113.63200000000001</v>
      </c>
      <c r="F17" s="3">
        <v>1.7999999999999999E-2</v>
      </c>
      <c r="G17">
        <f t="shared" si="5"/>
        <v>3.1933578157432542E-3</v>
      </c>
      <c r="H17">
        <f t="shared" si="6"/>
        <v>5.7466823089714216</v>
      </c>
      <c r="J17">
        <f t="shared" si="7"/>
        <v>14.4</v>
      </c>
      <c r="K17" s="3">
        <f t="shared" si="8"/>
        <v>4.8000000000000007</v>
      </c>
      <c r="L17" s="3">
        <f t="shared" si="9"/>
        <v>2.1908902300206647</v>
      </c>
      <c r="M17" s="3">
        <v>0.2</v>
      </c>
      <c r="N17" s="3">
        <f t="shared" si="10"/>
        <v>1.4381780460041329</v>
      </c>
      <c r="O17" s="3">
        <f t="shared" si="11"/>
        <v>0.3633770666581439</v>
      </c>
      <c r="P17" s="3">
        <f t="shared" si="12"/>
        <v>1.744209919959091</v>
      </c>
      <c r="Q17" s="3">
        <f t="shared" si="13"/>
        <v>-43.2</v>
      </c>
      <c r="R17" s="3">
        <f t="shared" si="14"/>
        <v>-75.349868542232741</v>
      </c>
      <c r="T17">
        <f t="shared" si="15"/>
        <v>0.4564354645876384</v>
      </c>
      <c r="U17">
        <f t="shared" si="16"/>
        <v>2.8763560920082658</v>
      </c>
      <c r="V17">
        <f t="shared" si="17"/>
        <v>4.7288223048958073</v>
      </c>
      <c r="X17">
        <f t="shared" si="18"/>
        <v>0.89796270222120056</v>
      </c>
      <c r="Y17">
        <f t="shared" si="19"/>
        <v>-0.10762674581734166</v>
      </c>
      <c r="AA17">
        <f t="shared" si="0"/>
        <v>-1826.2238633066993</v>
      </c>
      <c r="AB17">
        <f t="shared" si="1"/>
        <v>0.10203729777879945</v>
      </c>
      <c r="AC17">
        <f t="shared" si="20"/>
        <v>1.0411610137999391E-2</v>
      </c>
      <c r="AD17">
        <f t="shared" si="21"/>
        <v>-19.013930889460443</v>
      </c>
      <c r="AF17" s="10" t="s">
        <v>23</v>
      </c>
      <c r="AG17">
        <v>-2948.5715071698951</v>
      </c>
      <c r="AI17">
        <f t="shared" si="2"/>
        <v>-4098.3229643919394</v>
      </c>
      <c r="AJ17">
        <f t="shared" si="22"/>
        <v>1.0411610137999391E-2</v>
      </c>
      <c r="AK17">
        <f t="shared" si="23"/>
        <v>0.89796270222120056</v>
      </c>
      <c r="AL17">
        <f t="shared" si="24"/>
        <v>-38.316195049045675</v>
      </c>
      <c r="AN17">
        <f t="shared" si="3"/>
        <v>-22.856191654439769</v>
      </c>
      <c r="AO17" s="3">
        <f t="shared" si="25"/>
        <v>-27.777600000000007</v>
      </c>
      <c r="AP17" s="3">
        <f t="shared" si="26"/>
        <v>24.220260103749958</v>
      </c>
      <c r="AR17">
        <f t="shared" si="27"/>
        <v>0.5290785105194391</v>
      </c>
      <c r="AS17" s="3">
        <f t="shared" si="28"/>
        <v>0.64300000000000002</v>
      </c>
      <c r="AU17">
        <f t="shared" si="29"/>
        <v>0.5290785105194391</v>
      </c>
      <c r="AV17">
        <f t="shared" si="30"/>
        <v>0.64300000000000002</v>
      </c>
      <c r="AX17">
        <f t="shared" si="31"/>
        <v>0.79999999999999993</v>
      </c>
      <c r="AY17">
        <f t="shared" si="31"/>
        <v>0.79999999999999993</v>
      </c>
    </row>
    <row r="18" spans="1:51" x14ac:dyDescent="0.3">
      <c r="A18" s="3">
        <v>1</v>
      </c>
      <c r="B18" s="3">
        <v>313.14999999999998</v>
      </c>
      <c r="C18">
        <v>142.04</v>
      </c>
      <c r="D18">
        <v>0.63300000000000001</v>
      </c>
      <c r="E18">
        <f t="shared" si="4"/>
        <v>142.04</v>
      </c>
      <c r="F18" s="3">
        <v>1.7999999999999999E-2</v>
      </c>
      <c r="G18">
        <f t="shared" si="5"/>
        <v>3.1933578157432542E-3</v>
      </c>
      <c r="H18">
        <f t="shared" si="6"/>
        <v>5.7466823089714216</v>
      </c>
      <c r="J18">
        <f t="shared" si="7"/>
        <v>18</v>
      </c>
      <c r="K18" s="3">
        <f t="shared" si="8"/>
        <v>6</v>
      </c>
      <c r="L18" s="3">
        <f t="shared" si="9"/>
        <v>2.4494897427831779</v>
      </c>
      <c r="M18" s="3">
        <v>0.2</v>
      </c>
      <c r="N18" s="3">
        <f t="shared" si="10"/>
        <v>1.4898979485566355</v>
      </c>
      <c r="O18" s="3">
        <f t="shared" si="11"/>
        <v>0.39870762671017196</v>
      </c>
      <c r="P18" s="3">
        <f t="shared" si="12"/>
        <v>2.3922457602610319</v>
      </c>
      <c r="Q18" s="3">
        <f t="shared" si="13"/>
        <v>-54</v>
      </c>
      <c r="R18" s="3">
        <f t="shared" si="14"/>
        <v>-129.18127105409573</v>
      </c>
      <c r="T18">
        <f t="shared" si="15"/>
        <v>0.40824829046386307</v>
      </c>
      <c r="U18">
        <f t="shared" si="16"/>
        <v>2.979795897113271</v>
      </c>
      <c r="V18">
        <f t="shared" si="17"/>
        <v>5.0692018073440348</v>
      </c>
      <c r="X18">
        <f t="shared" si="18"/>
        <v>0.87562607264193904</v>
      </c>
      <c r="Y18">
        <f t="shared" si="19"/>
        <v>-0.13281613689011523</v>
      </c>
      <c r="AA18">
        <f t="shared" si="0"/>
        <v>-1930.0988738553247</v>
      </c>
      <c r="AB18">
        <f t="shared" si="1"/>
        <v>0.12437392735806101</v>
      </c>
      <c r="AC18">
        <f t="shared" si="20"/>
        <v>1.5468873806468237E-2</v>
      </c>
      <c r="AD18">
        <f t="shared" si="21"/>
        <v>-29.856455913674473</v>
      </c>
      <c r="AF18" s="10" t="s">
        <v>24</v>
      </c>
      <c r="AG18">
        <v>-155254.74696737539</v>
      </c>
      <c r="AI18">
        <f t="shared" si="2"/>
        <v>-5237.6664106078424</v>
      </c>
      <c r="AJ18">
        <f t="shared" si="22"/>
        <v>1.5468873806468237E-2</v>
      </c>
      <c r="AK18">
        <f t="shared" si="23"/>
        <v>0.87562607264193904</v>
      </c>
      <c r="AL18">
        <f t="shared" si="24"/>
        <v>-70.943925559586503</v>
      </c>
      <c r="AN18">
        <f t="shared" si="3"/>
        <v>-33.582907525068904</v>
      </c>
      <c r="AO18" s="3">
        <f t="shared" si="25"/>
        <v>-34.182000000000002</v>
      </c>
      <c r="AP18" s="3">
        <f t="shared" si="26"/>
        <v>0.35891179351906799</v>
      </c>
      <c r="AR18">
        <f t="shared" si="27"/>
        <v>0.62190569490868342</v>
      </c>
      <c r="AS18" s="3">
        <f t="shared" si="28"/>
        <v>0.63300000000000001</v>
      </c>
      <c r="AU18">
        <f t="shared" si="29"/>
        <v>0.62190569490868342</v>
      </c>
      <c r="AV18">
        <f t="shared" si="30"/>
        <v>0.63300000000000001</v>
      </c>
      <c r="AX18">
        <f t="shared" si="31"/>
        <v>0.89999999999999991</v>
      </c>
      <c r="AY18">
        <f t="shared" si="31"/>
        <v>0.89999999999999991</v>
      </c>
    </row>
    <row r="19" spans="1:51" x14ac:dyDescent="0.3">
      <c r="A19" s="3">
        <v>1.2</v>
      </c>
      <c r="B19" s="3">
        <v>313.14999999999998</v>
      </c>
      <c r="C19">
        <v>142.04</v>
      </c>
      <c r="D19">
        <v>0.628</v>
      </c>
      <c r="E19">
        <f t="shared" si="4"/>
        <v>170.44799999999998</v>
      </c>
      <c r="F19" s="3">
        <v>1.7999999999999999E-2</v>
      </c>
      <c r="G19">
        <f t="shared" si="5"/>
        <v>3.1933578157432542E-3</v>
      </c>
      <c r="H19">
        <f t="shared" si="6"/>
        <v>5.7466823089714216</v>
      </c>
      <c r="J19">
        <f t="shared" si="7"/>
        <v>21.599999999999998</v>
      </c>
      <c r="K19" s="3">
        <f t="shared" si="8"/>
        <v>7.1999999999999993</v>
      </c>
      <c r="L19" s="3">
        <f t="shared" si="9"/>
        <v>2.6832815729997477</v>
      </c>
      <c r="M19" s="3">
        <v>0.2</v>
      </c>
      <c r="N19" s="3">
        <f t="shared" si="10"/>
        <v>1.5366563145999494</v>
      </c>
      <c r="O19" s="3">
        <f t="shared" si="11"/>
        <v>0.42960883161490293</v>
      </c>
      <c r="P19" s="3">
        <f t="shared" si="12"/>
        <v>3.0931835876273008</v>
      </c>
      <c r="Q19" s="3">
        <f t="shared" si="13"/>
        <v>-64.8</v>
      </c>
      <c r="R19" s="3">
        <f t="shared" si="14"/>
        <v>-200.43829647824907</v>
      </c>
      <c r="T19">
        <f t="shared" si="15"/>
        <v>0.37267799624996495</v>
      </c>
      <c r="U19">
        <f t="shared" si="16"/>
        <v>3.0733126291998989</v>
      </c>
      <c r="V19">
        <f t="shared" si="17"/>
        <v>5.3598085914666083</v>
      </c>
      <c r="X19">
        <f t="shared" si="18"/>
        <v>0.85437370989569805</v>
      </c>
      <c r="Y19">
        <f t="shared" si="19"/>
        <v>-0.15738658150278301</v>
      </c>
      <c r="AA19">
        <f t="shared" si="0"/>
        <v>-2054.6718626910042</v>
      </c>
      <c r="AB19">
        <f t="shared" si="1"/>
        <v>0.14562629010430195</v>
      </c>
      <c r="AC19">
        <f t="shared" si="20"/>
        <v>2.1207016369542312E-2</v>
      </c>
      <c r="AD19">
        <f t="shared" si="21"/>
        <v>-43.573459826126118</v>
      </c>
      <c r="AF19" s="10" t="s">
        <v>25</v>
      </c>
      <c r="AG19">
        <v>-2.8858668444450752</v>
      </c>
      <c r="AI19">
        <f t="shared" si="2"/>
        <v>-6517.3420058549518</v>
      </c>
      <c r="AJ19">
        <f t="shared" si="22"/>
        <v>2.1207016369542312E-2</v>
      </c>
      <c r="AK19">
        <f t="shared" si="23"/>
        <v>0.85437370989569805</v>
      </c>
      <c r="AL19">
        <f t="shared" si="24"/>
        <v>-118.08587703517942</v>
      </c>
      <c r="AN19">
        <f t="shared" si="3"/>
        <v>-44.296154789912933</v>
      </c>
      <c r="AO19" s="3">
        <f t="shared" si="25"/>
        <v>-40.694399999999995</v>
      </c>
      <c r="AP19" s="3">
        <f t="shared" si="26"/>
        <v>12.972637566660794</v>
      </c>
      <c r="AR19">
        <f t="shared" si="27"/>
        <v>0.68358263564680455</v>
      </c>
      <c r="AS19" s="3">
        <f t="shared" si="28"/>
        <v>0.628</v>
      </c>
      <c r="AU19">
        <f t="shared" si="29"/>
        <v>0.68358263564680455</v>
      </c>
      <c r="AV19">
        <f t="shared" si="30"/>
        <v>0.628</v>
      </c>
      <c r="AX19">
        <f t="shared" si="31"/>
        <v>0.99999999999999989</v>
      </c>
      <c r="AY19">
        <f t="shared" si="31"/>
        <v>0.99999999999999989</v>
      </c>
    </row>
    <row r="20" spans="1:51" x14ac:dyDescent="0.3">
      <c r="A20" s="3">
        <v>1.5</v>
      </c>
      <c r="B20" s="3">
        <v>313.14999999999998</v>
      </c>
      <c r="C20">
        <v>142.04</v>
      </c>
      <c r="D20">
        <v>0.626</v>
      </c>
      <c r="E20">
        <f t="shared" si="4"/>
        <v>213.06</v>
      </c>
      <c r="F20" s="3">
        <v>1.7999999999999999E-2</v>
      </c>
      <c r="G20">
        <f t="shared" si="5"/>
        <v>3.1933578157432542E-3</v>
      </c>
      <c r="H20">
        <f t="shared" si="6"/>
        <v>5.7466823089714216</v>
      </c>
      <c r="J20">
        <f t="shared" si="7"/>
        <v>27</v>
      </c>
      <c r="K20" s="3">
        <f t="shared" si="8"/>
        <v>9</v>
      </c>
      <c r="L20" s="3">
        <f t="shared" si="9"/>
        <v>3</v>
      </c>
      <c r="M20" s="3">
        <v>0.2</v>
      </c>
      <c r="N20" s="3">
        <f t="shared" si="10"/>
        <v>1.6</v>
      </c>
      <c r="O20" s="3">
        <f t="shared" si="11"/>
        <v>0.47000362924573563</v>
      </c>
      <c r="P20" s="3">
        <f t="shared" si="12"/>
        <v>4.2300326632116203</v>
      </c>
      <c r="Q20" s="3">
        <f t="shared" si="13"/>
        <v>-81</v>
      </c>
      <c r="R20" s="3">
        <f t="shared" si="14"/>
        <v>-342.63264572014123</v>
      </c>
      <c r="T20">
        <f t="shared" si="15"/>
        <v>0.33333333333333331</v>
      </c>
      <c r="U20">
        <f t="shared" si="16"/>
        <v>3.2</v>
      </c>
      <c r="V20">
        <f t="shared" si="17"/>
        <v>5.7291666666666661</v>
      </c>
      <c r="X20">
        <f t="shared" si="18"/>
        <v>0.82436153199347106</v>
      </c>
      <c r="Y20">
        <f t="shared" si="19"/>
        <v>-0.19314609287710249</v>
      </c>
      <c r="AA20">
        <f t="shared" ref="AA20:AA24" si="32">($AG$9+($AG$10*G20)+($AG$11*H20)) + (($AG$12+($AG$13*G20)+($AG$14*H20))*AB20) + (($AG$15 + ($AG$16*G20) + ($AG$17*H20))*AC20) + (($AG$18 + ($AG$19*G20) + ($AG$20*H20))*AB20*AC20)</f>
        <v>-2281.3138550708127</v>
      </c>
      <c r="AB20">
        <f t="shared" si="1"/>
        <v>0.17563846800652896</v>
      </c>
      <c r="AC20">
        <f t="shared" si="20"/>
        <v>3.0848871443680499E-2</v>
      </c>
      <c r="AD20">
        <f t="shared" si="21"/>
        <v>-70.375957837766663</v>
      </c>
      <c r="AF20" s="10" t="s">
        <v>26</v>
      </c>
      <c r="AG20">
        <v>14766.549919374902</v>
      </c>
      <c r="AI20">
        <f t="shared" ref="AI20:AI24" si="33">($AG$12+($AG$13*G20)+($AG$14*H20)) + (2*($AG$15 + ($AG$16*G20) + ($AG$17*H20))*AB20) + (3*($AG$18 + ($AG$19*G20)+($AG$20*H20))*AC20)</f>
        <v>-8649.4011783307324</v>
      </c>
      <c r="AJ20">
        <f t="shared" si="22"/>
        <v>3.0848871443680499E-2</v>
      </c>
      <c r="AK20">
        <f t="shared" si="23"/>
        <v>0.82436153199347106</v>
      </c>
      <c r="AL20">
        <f t="shared" si="24"/>
        <v>-219.95965988091552</v>
      </c>
      <c r="AN20">
        <f t="shared" si="3"/>
        <v>-58.219340761002854</v>
      </c>
      <c r="AO20" s="3">
        <f t="shared" si="25"/>
        <v>-50.706000000000003</v>
      </c>
      <c r="AP20" s="3">
        <f t="shared" si="26"/>
        <v>56.450289390946907</v>
      </c>
      <c r="AR20">
        <f t="shared" si="27"/>
        <v>0.71875729334571425</v>
      </c>
      <c r="AS20" s="3">
        <f t="shared" si="28"/>
        <v>0.626</v>
      </c>
      <c r="AU20">
        <f t="shared" si="29"/>
        <v>0.71875729334571425</v>
      </c>
      <c r="AV20">
        <f t="shared" si="30"/>
        <v>0.626</v>
      </c>
      <c r="AX20">
        <f t="shared" si="31"/>
        <v>1.0999999999999999</v>
      </c>
      <c r="AY20">
        <f t="shared" si="31"/>
        <v>1.0999999999999999</v>
      </c>
    </row>
    <row r="21" spans="1:51" x14ac:dyDescent="0.3">
      <c r="A21" s="3">
        <v>1.8</v>
      </c>
      <c r="B21" s="3">
        <v>313.14999999999998</v>
      </c>
      <c r="C21">
        <v>142.04</v>
      </c>
      <c r="D21">
        <v>0.627</v>
      </c>
      <c r="E21">
        <f t="shared" si="4"/>
        <v>255.672</v>
      </c>
      <c r="F21" s="3">
        <v>1.7999999999999999E-2</v>
      </c>
      <c r="G21">
        <f t="shared" si="5"/>
        <v>3.1933578157432542E-3</v>
      </c>
      <c r="H21">
        <f t="shared" si="6"/>
        <v>5.7466823089714216</v>
      </c>
      <c r="J21">
        <f t="shared" si="7"/>
        <v>32.4</v>
      </c>
      <c r="K21" s="3">
        <f t="shared" si="8"/>
        <v>10.8</v>
      </c>
      <c r="L21" s="3">
        <f t="shared" si="9"/>
        <v>3.2863353450309969</v>
      </c>
      <c r="M21" s="3">
        <v>0.2</v>
      </c>
      <c r="N21" s="3">
        <f t="shared" si="10"/>
        <v>1.6572670690061995</v>
      </c>
      <c r="O21" s="3">
        <f t="shared" si="11"/>
        <v>0.50516990168276299</v>
      </c>
      <c r="P21" s="3">
        <f t="shared" si="12"/>
        <v>5.4558349381738402</v>
      </c>
      <c r="Q21" s="3">
        <f t="shared" si="13"/>
        <v>-97.199999999999989</v>
      </c>
      <c r="R21" s="3">
        <f t="shared" si="14"/>
        <v>-530.30715599049722</v>
      </c>
      <c r="T21">
        <f t="shared" si="15"/>
        <v>0.30429030972509225</v>
      </c>
      <c r="U21">
        <f t="shared" si="16"/>
        <v>3.3145341380123989</v>
      </c>
      <c r="V21">
        <f t="shared" si="17"/>
        <v>6.0407591372456606</v>
      </c>
      <c r="X21">
        <f t="shared" si="18"/>
        <v>0.79638631744595723</v>
      </c>
      <c r="Y21">
        <f t="shared" si="19"/>
        <v>-0.22767088744450756</v>
      </c>
      <c r="AA21">
        <f t="shared" si="32"/>
        <v>-2555.1024518295594</v>
      </c>
      <c r="AB21">
        <f t="shared" si="1"/>
        <v>0.20361368255404277</v>
      </c>
      <c r="AC21">
        <f t="shared" si="20"/>
        <v>4.1458531723218506E-2</v>
      </c>
      <c r="AD21">
        <f t="shared" si="21"/>
        <v>-105.93079605524917</v>
      </c>
      <c r="AI21">
        <f t="shared" si="33"/>
        <v>-10979.346522868946</v>
      </c>
      <c r="AJ21">
        <f t="shared" si="22"/>
        <v>4.1458531723218506E-2</v>
      </c>
      <c r="AK21">
        <f t="shared" si="23"/>
        <v>0.79638631744595723</v>
      </c>
      <c r="AL21">
        <f t="shared" si="24"/>
        <v>-362.50516545608326</v>
      </c>
      <c r="AN21">
        <f t="shared" si="3"/>
        <v>-68.139624503855032</v>
      </c>
      <c r="AO21" s="3">
        <f t="shared" si="25"/>
        <v>-60.944400000000002</v>
      </c>
      <c r="AP21" s="3">
        <f t="shared" si="26"/>
        <v>51.771255660875866</v>
      </c>
      <c r="AR21">
        <f t="shared" si="27"/>
        <v>0.70102494345529875</v>
      </c>
      <c r="AS21" s="3">
        <f t="shared" si="28"/>
        <v>0.627</v>
      </c>
      <c r="AU21">
        <f t="shared" si="29"/>
        <v>0.70102494345529875</v>
      </c>
      <c r="AV21">
        <f t="shared" si="30"/>
        <v>0.627</v>
      </c>
      <c r="AX21">
        <f t="shared" si="31"/>
        <v>1.2</v>
      </c>
      <c r="AY21">
        <f t="shared" si="31"/>
        <v>1.2</v>
      </c>
    </row>
    <row r="22" spans="1:51" ht="13.8" customHeight="1" x14ac:dyDescent="0.3">
      <c r="A22" s="3">
        <v>2</v>
      </c>
      <c r="B22" s="3">
        <v>313.14999999999998</v>
      </c>
      <c r="C22">
        <v>142.04</v>
      </c>
      <c r="D22">
        <v>0.628</v>
      </c>
      <c r="E22">
        <f t="shared" si="4"/>
        <v>284.08</v>
      </c>
      <c r="F22" s="3">
        <v>1.7999999999999999E-2</v>
      </c>
      <c r="G22">
        <f t="shared" si="5"/>
        <v>3.1933578157432542E-3</v>
      </c>
      <c r="H22">
        <f t="shared" si="6"/>
        <v>5.7466823089714216</v>
      </c>
      <c r="J22">
        <f t="shared" si="7"/>
        <v>36</v>
      </c>
      <c r="K22" s="3">
        <f t="shared" si="8"/>
        <v>12</v>
      </c>
      <c r="L22" s="3">
        <f t="shared" si="9"/>
        <v>3.4641016151377544</v>
      </c>
      <c r="M22" s="3">
        <v>0.2</v>
      </c>
      <c r="N22" s="3">
        <f t="shared" si="10"/>
        <v>1.6928203230275509</v>
      </c>
      <c r="O22" s="3">
        <f t="shared" si="11"/>
        <v>0.52639596817898238</v>
      </c>
      <c r="P22" s="3">
        <f t="shared" si="12"/>
        <v>6.316751618147789</v>
      </c>
      <c r="Q22" s="3">
        <f t="shared" si="13"/>
        <v>-108</v>
      </c>
      <c r="R22" s="3">
        <f t="shared" si="14"/>
        <v>-682.20917475996123</v>
      </c>
      <c r="T22">
        <f t="shared" si="15"/>
        <v>0.28867513459481292</v>
      </c>
      <c r="U22">
        <f t="shared" si="16"/>
        <v>3.3856406460551018</v>
      </c>
      <c r="V22">
        <f t="shared" si="17"/>
        <v>6.2243123321359048</v>
      </c>
      <c r="X22">
        <f t="shared" si="18"/>
        <v>0.77876767802629121</v>
      </c>
      <c r="Y22">
        <f t="shared" si="19"/>
        <v>-0.25004250862282523</v>
      </c>
      <c r="AA22">
        <f t="shared" si="32"/>
        <v>-2762.772260971698</v>
      </c>
      <c r="AB22">
        <f t="shared" si="1"/>
        <v>0.22123232197370879</v>
      </c>
      <c r="AC22">
        <f t="shared" si="20"/>
        <v>4.8943740285878751E-2</v>
      </c>
      <c r="AD22">
        <f t="shared" si="21"/>
        <v>-135.22040801002882</v>
      </c>
      <c r="AI22">
        <f t="shared" si="33"/>
        <v>-12616.381427963302</v>
      </c>
      <c r="AJ22">
        <f t="shared" si="22"/>
        <v>4.8943740285878751E-2</v>
      </c>
      <c r="AK22">
        <f t="shared" si="23"/>
        <v>0.77876767802629121</v>
      </c>
      <c r="AL22">
        <f t="shared" si="24"/>
        <v>-480.8835087828017</v>
      </c>
      <c r="AN22">
        <f t="shared" si="3"/>
        <v>-72.579612807889532</v>
      </c>
      <c r="AO22" s="3">
        <f t="shared" si="25"/>
        <v>-67.823999999999998</v>
      </c>
      <c r="AP22" s="3">
        <f t="shared" si="26"/>
        <v>22.615853178562979</v>
      </c>
      <c r="AR22">
        <f t="shared" si="27"/>
        <v>0.67203345192490305</v>
      </c>
      <c r="AS22" s="3">
        <f t="shared" si="28"/>
        <v>0.628</v>
      </c>
      <c r="AU22">
        <f t="shared" si="29"/>
        <v>0.67203345192490305</v>
      </c>
      <c r="AV22">
        <f t="shared" si="30"/>
        <v>0.628</v>
      </c>
      <c r="AX22">
        <f t="shared" si="31"/>
        <v>1.3</v>
      </c>
      <c r="AY22">
        <f t="shared" si="31"/>
        <v>1.3</v>
      </c>
    </row>
    <row r="23" spans="1:51" x14ac:dyDescent="0.3">
      <c r="A23" s="3">
        <v>2.2000000000000002</v>
      </c>
      <c r="B23" s="3">
        <v>313.14999999999998</v>
      </c>
      <c r="C23">
        <v>142.04</v>
      </c>
      <c r="D23">
        <v>0.63100000000000001</v>
      </c>
      <c r="E23">
        <f t="shared" si="4"/>
        <v>312.488</v>
      </c>
      <c r="F23" s="3">
        <v>1.7999999999999999E-2</v>
      </c>
      <c r="G23">
        <f t="shared" si="5"/>
        <v>3.1933578157432542E-3</v>
      </c>
      <c r="H23">
        <f t="shared" si="6"/>
        <v>5.7466823089714216</v>
      </c>
      <c r="J23">
        <f t="shared" si="7"/>
        <v>39.6</v>
      </c>
      <c r="K23" s="3">
        <f t="shared" si="8"/>
        <v>13.200000000000001</v>
      </c>
      <c r="L23" s="3">
        <f t="shared" si="9"/>
        <v>3.6331804249169903</v>
      </c>
      <c r="M23" s="3">
        <v>0.2</v>
      </c>
      <c r="N23" s="3">
        <f t="shared" si="10"/>
        <v>1.7266360849833982</v>
      </c>
      <c r="O23" s="3">
        <f t="shared" si="11"/>
        <v>0.5461750560468569</v>
      </c>
      <c r="P23" s="3">
        <f t="shared" si="12"/>
        <v>7.2095107398185121</v>
      </c>
      <c r="Q23" s="3">
        <f t="shared" si="13"/>
        <v>-118.80000000000001</v>
      </c>
      <c r="R23" s="3">
        <f t="shared" si="14"/>
        <v>-856.48987589043929</v>
      </c>
      <c r="T23">
        <f t="shared" si="15"/>
        <v>0.2752409412815901</v>
      </c>
      <c r="U23">
        <f t="shared" si="16"/>
        <v>3.4532721699667963</v>
      </c>
      <c r="V23">
        <f t="shared" si="17"/>
        <v>6.3922918334571284</v>
      </c>
      <c r="X23">
        <f t="shared" si="18"/>
        <v>0.76191172795484607</v>
      </c>
      <c r="Y23">
        <f t="shared" si="19"/>
        <v>-0.27192457258470271</v>
      </c>
      <c r="AA23">
        <f t="shared" si="32"/>
        <v>-2989.4987232408057</v>
      </c>
      <c r="AB23">
        <f t="shared" si="1"/>
        <v>0.23808827204515393</v>
      </c>
      <c r="AC23">
        <f t="shared" si="20"/>
        <v>5.6686025285447222E-2</v>
      </c>
      <c r="AD23">
        <f t="shared" si="21"/>
        <v>-169.46280021644051</v>
      </c>
      <c r="AI23">
        <f t="shared" si="33"/>
        <v>-14305.273003276832</v>
      </c>
      <c r="AJ23">
        <f t="shared" si="22"/>
        <v>5.6686025285447222E-2</v>
      </c>
      <c r="AK23">
        <f t="shared" si="23"/>
        <v>0.76191172795484607</v>
      </c>
      <c r="AL23">
        <f t="shared" si="24"/>
        <v>-617.841128588586</v>
      </c>
      <c r="AN23">
        <f t="shared" si="3"/>
        <v>-75.850163491454509</v>
      </c>
      <c r="AO23" s="3">
        <f t="shared" si="25"/>
        <v>-74.962800000000001</v>
      </c>
      <c r="AP23" s="3">
        <f t="shared" si="26"/>
        <v>0.78741396596633451</v>
      </c>
      <c r="AR23">
        <f t="shared" si="27"/>
        <v>0.63846938965870792</v>
      </c>
      <c r="AS23" s="3">
        <f t="shared" si="28"/>
        <v>0.63100000000000001</v>
      </c>
      <c r="AU23">
        <f t="shared" si="29"/>
        <v>0.63846938965870792</v>
      </c>
      <c r="AV23">
        <f t="shared" si="30"/>
        <v>0.63100000000000001</v>
      </c>
      <c r="AX23">
        <f t="shared" si="31"/>
        <v>1.4000000000000001</v>
      </c>
      <c r="AY23">
        <f t="shared" si="31"/>
        <v>1.4000000000000001</v>
      </c>
    </row>
    <row r="24" spans="1:51" x14ac:dyDescent="0.3">
      <c r="A24" s="3">
        <v>2.5</v>
      </c>
      <c r="B24" s="3">
        <v>313.14999999999998</v>
      </c>
      <c r="C24">
        <v>142.04</v>
      </c>
      <c r="D24">
        <v>0.63700000000000001</v>
      </c>
      <c r="E24">
        <f t="shared" si="4"/>
        <v>355.09999999999997</v>
      </c>
      <c r="F24" s="3">
        <v>1.7999999999999999E-2</v>
      </c>
      <c r="G24">
        <f t="shared" si="5"/>
        <v>3.1933578157432542E-3</v>
      </c>
      <c r="H24">
        <f t="shared" si="6"/>
        <v>5.7466823089714216</v>
      </c>
      <c r="J24">
        <f t="shared" si="7"/>
        <v>45</v>
      </c>
      <c r="K24" s="3">
        <f t="shared" si="8"/>
        <v>15</v>
      </c>
      <c r="L24" s="3">
        <f t="shared" si="9"/>
        <v>3.872983346207417</v>
      </c>
      <c r="M24" s="3">
        <v>0.2</v>
      </c>
      <c r="N24" s="3">
        <f t="shared" si="10"/>
        <v>1.7745966692414834</v>
      </c>
      <c r="O24" s="3">
        <f t="shared" si="11"/>
        <v>0.57357316851070272</v>
      </c>
      <c r="P24" s="3">
        <f t="shared" si="12"/>
        <v>8.6035975276605416</v>
      </c>
      <c r="Q24" s="3">
        <f t="shared" si="13"/>
        <v>-135</v>
      </c>
      <c r="R24" s="3">
        <f t="shared" si="14"/>
        <v>-1161.4856662341731</v>
      </c>
      <c r="T24">
        <f t="shared" si="15"/>
        <v>0.2581988897471611</v>
      </c>
      <c r="U24">
        <f t="shared" si="16"/>
        <v>3.5491933384829668</v>
      </c>
      <c r="V24">
        <f t="shared" si="17"/>
        <v>6.6201237087395777</v>
      </c>
      <c r="X24">
        <f t="shared" si="18"/>
        <v>0.73795291860379308</v>
      </c>
      <c r="Y24">
        <f t="shared" si="19"/>
        <v>-0.30387525234653112</v>
      </c>
      <c r="AA24">
        <f t="shared" si="32"/>
        <v>-3362.9832445893144</v>
      </c>
      <c r="AB24">
        <f t="shared" si="1"/>
        <v>0.26204708139620692</v>
      </c>
      <c r="AC24">
        <f t="shared" si="20"/>
        <v>6.8668672868270289E-2</v>
      </c>
      <c r="AD24">
        <f t="shared" si="21"/>
        <v>-230.93159628417783</v>
      </c>
      <c r="AI24">
        <f t="shared" si="33"/>
        <v>-16912.354934674448</v>
      </c>
      <c r="AJ24">
        <f t="shared" si="22"/>
        <v>6.8668672868270289E-2</v>
      </c>
      <c r="AK24">
        <f t="shared" si="23"/>
        <v>0.73795291860379308</v>
      </c>
      <c r="AL24">
        <f t="shared" si="24"/>
        <v>-857.02086077871479</v>
      </c>
      <c r="AN24">
        <f t="shared" si="3"/>
        <v>-80.457208132366645</v>
      </c>
      <c r="AO24" s="3">
        <f t="shared" si="25"/>
        <v>-85.995000000000005</v>
      </c>
      <c r="AP24" s="3">
        <f t="shared" si="26"/>
        <v>30.66713876922617</v>
      </c>
      <c r="AR24">
        <f t="shared" si="27"/>
        <v>0.59597931949901217</v>
      </c>
      <c r="AS24" s="3">
        <f t="shared" si="28"/>
        <v>0.63700000000000001</v>
      </c>
      <c r="AU24">
        <f t="shared" si="29"/>
        <v>0.59597931949901217</v>
      </c>
      <c r="AV24">
        <f t="shared" si="30"/>
        <v>0.63700000000000001</v>
      </c>
    </row>
    <row r="25" spans="1:51" x14ac:dyDescent="0.3">
      <c r="A25" s="3">
        <v>2.8</v>
      </c>
      <c r="B25" s="3">
        <v>313.14999999999998</v>
      </c>
      <c r="C25">
        <v>142.04</v>
      </c>
      <c r="D25">
        <v>0.64500000000000002</v>
      </c>
      <c r="E25">
        <f t="shared" si="4"/>
        <v>397.71199999999993</v>
      </c>
      <c r="F25" s="3">
        <v>1.7999999999999999E-2</v>
      </c>
      <c r="G25">
        <f t="shared" si="5"/>
        <v>3.1933578157432542E-3</v>
      </c>
      <c r="H25">
        <f t="shared" si="6"/>
        <v>5.7466823089714216</v>
      </c>
      <c r="J25">
        <f t="shared" si="7"/>
        <v>50.4</v>
      </c>
      <c r="K25" s="3">
        <f t="shared" si="8"/>
        <v>16.799999999999997</v>
      </c>
      <c r="L25" s="3">
        <f t="shared" si="9"/>
        <v>4.0987803063838388</v>
      </c>
      <c r="M25" s="3">
        <v>0.2</v>
      </c>
      <c r="N25" s="3">
        <f t="shared" si="10"/>
        <v>1.8197560612767678</v>
      </c>
      <c r="O25" s="3">
        <f t="shared" si="11"/>
        <v>0.59870245984006498</v>
      </c>
      <c r="P25" s="3">
        <f t="shared" si="12"/>
        <v>10.058201325313091</v>
      </c>
      <c r="Q25" s="3">
        <f t="shared" si="13"/>
        <v>-151.19999999999999</v>
      </c>
      <c r="R25" s="3">
        <f t="shared" si="14"/>
        <v>-1520.8000403873391</v>
      </c>
      <c r="T25">
        <f t="shared" si="15"/>
        <v>0.24397501823713333</v>
      </c>
      <c r="U25">
        <f t="shared" si="16"/>
        <v>3.6395121225535356</v>
      </c>
      <c r="V25">
        <f t="shared" si="17"/>
        <v>6.824172037408796</v>
      </c>
      <c r="X25">
        <f t="shared" si="18"/>
        <v>0.71545497212587428</v>
      </c>
      <c r="Y25">
        <f t="shared" si="19"/>
        <v>-0.3348366140052445</v>
      </c>
      <c r="AA25">
        <f t="shared" ref="AA25:AA58" si="34">($AG$9+($AG$10*G25)+($AG$11*H25)) + (($AG$12+($AG$13*G25)+($AG$14*H25))*AB25) + (($AG$15 + ($AG$16*G25) + ($AG$17*H25))*AC25) + (($AG$18 + ($AG$19*G25) + ($AG$20*H25))*AB25*AC25)</f>
        <v>-3773.0974821574709</v>
      </c>
      <c r="AB25">
        <f t="shared" si="1"/>
        <v>0.28454502787412567</v>
      </c>
      <c r="AC25">
        <f t="shared" si="20"/>
        <v>8.0965872887886953E-2</v>
      </c>
      <c r="AD25">
        <f t="shared" si="21"/>
        <v>-305.49213113396809</v>
      </c>
      <c r="AI25">
        <f t="shared" ref="AI25:AI58" si="35">($AG$12+($AG$13*G25)+($AG$14*H25)) + (2*($AG$15 + ($AG$16*G25) + ($AG$17*H25))*AB25) + (3*($AG$18 + ($AG$19*G25)+($AG$20*H25))*AC25)</f>
        <v>-19581.202902591671</v>
      </c>
      <c r="AJ25">
        <f t="shared" si="22"/>
        <v>8.0965872887886953E-2</v>
      </c>
      <c r="AK25">
        <f t="shared" si="23"/>
        <v>0.71545497212587428</v>
      </c>
      <c r="AL25">
        <f t="shared" si="24"/>
        <v>-1134.2888844076319</v>
      </c>
      <c r="AN25">
        <f t="shared" si="3"/>
        <v>-88.178033497153137</v>
      </c>
      <c r="AO25" s="3">
        <f t="shared" si="25"/>
        <v>-97.523999999999987</v>
      </c>
      <c r="AP25" s="3">
        <f t="shared" si="26"/>
        <v>87.34708987233536</v>
      </c>
      <c r="AR25">
        <f t="shared" si="27"/>
        <v>0.58318805222984882</v>
      </c>
      <c r="AS25" s="3">
        <f t="shared" si="28"/>
        <v>0.64500000000000002</v>
      </c>
      <c r="AU25">
        <f t="shared" si="29"/>
        <v>0.58318805222984882</v>
      </c>
      <c r="AV25">
        <f t="shared" si="30"/>
        <v>0.64500000000000002</v>
      </c>
    </row>
    <row r="26" spans="1:51" x14ac:dyDescent="0.3">
      <c r="A26" s="3">
        <v>3</v>
      </c>
      <c r="B26" s="3">
        <v>313.14999999999998</v>
      </c>
      <c r="C26">
        <v>142.04</v>
      </c>
      <c r="D26">
        <v>0.65200000000000002</v>
      </c>
      <c r="E26">
        <f t="shared" si="4"/>
        <v>426.12</v>
      </c>
      <c r="F26" s="3">
        <v>1.7999999999999999E-2</v>
      </c>
      <c r="G26">
        <f t="shared" si="5"/>
        <v>3.1933578157432542E-3</v>
      </c>
      <c r="H26">
        <f t="shared" si="6"/>
        <v>5.7466823089714216</v>
      </c>
      <c r="J26">
        <f t="shared" si="7"/>
        <v>54</v>
      </c>
      <c r="K26" s="3">
        <f t="shared" si="8"/>
        <v>18</v>
      </c>
      <c r="L26" s="3">
        <f t="shared" si="9"/>
        <v>4.2426406871192848</v>
      </c>
      <c r="M26" s="3">
        <v>0.2</v>
      </c>
      <c r="N26" s="3">
        <f t="shared" si="10"/>
        <v>1.8485281374238571</v>
      </c>
      <c r="O26" s="3">
        <f t="shared" si="11"/>
        <v>0.61438972103896872</v>
      </c>
      <c r="P26" s="3">
        <f t="shared" si="12"/>
        <v>11.059014978701438</v>
      </c>
      <c r="Q26" s="3">
        <f t="shared" si="13"/>
        <v>-162</v>
      </c>
      <c r="R26" s="3">
        <f t="shared" si="14"/>
        <v>-1791.5604265496329</v>
      </c>
      <c r="T26">
        <f t="shared" si="15"/>
        <v>0.23570226039551587</v>
      </c>
      <c r="U26">
        <f t="shared" si="16"/>
        <v>3.6970562748477143</v>
      </c>
      <c r="V26">
        <f t="shared" si="17"/>
        <v>6.9491899698414761</v>
      </c>
      <c r="X26">
        <f t="shared" si="18"/>
        <v>0.70120326480240092</v>
      </c>
      <c r="Y26">
        <f t="shared" si="19"/>
        <v>-0.35495746992421845</v>
      </c>
      <c r="AA26">
        <f t="shared" si="34"/>
        <v>-4064.8965123871158</v>
      </c>
      <c r="AB26">
        <f t="shared" si="1"/>
        <v>0.29879673519759908</v>
      </c>
      <c r="AC26">
        <f t="shared" si="20"/>
        <v>8.927948896474415E-2</v>
      </c>
      <c r="AD26">
        <f t="shared" si="21"/>
        <v>-362.91188332049251</v>
      </c>
      <c r="AI26">
        <f t="shared" si="35"/>
        <v>-21382.438954932401</v>
      </c>
      <c r="AJ26">
        <f t="shared" si="22"/>
        <v>8.927948896474415E-2</v>
      </c>
      <c r="AK26">
        <f t="shared" si="23"/>
        <v>0.70120326480240092</v>
      </c>
      <c r="AL26">
        <f t="shared" si="24"/>
        <v>-1338.6063043195543</v>
      </c>
      <c r="AN26">
        <f t="shared" si="3"/>
        <v>-97.34638634935186</v>
      </c>
      <c r="AO26" s="3">
        <f t="shared" si="25"/>
        <v>-105.624</v>
      </c>
      <c r="AP26" s="3">
        <f t="shared" si="26"/>
        <v>68.518887749396342</v>
      </c>
      <c r="AR26">
        <f t="shared" si="27"/>
        <v>0.60090361944044357</v>
      </c>
      <c r="AS26" s="3">
        <f t="shared" si="28"/>
        <v>0.65200000000000002</v>
      </c>
      <c r="AU26">
        <f t="shared" si="29"/>
        <v>0.60090361944044357</v>
      </c>
      <c r="AV26">
        <f t="shared" si="30"/>
        <v>0.65200000000000002</v>
      </c>
    </row>
    <row r="27" spans="1:51" x14ac:dyDescent="0.3">
      <c r="A27" s="3">
        <v>3.2</v>
      </c>
      <c r="B27" s="3">
        <v>313.14999999999998</v>
      </c>
      <c r="C27">
        <v>142.04</v>
      </c>
      <c r="D27">
        <v>0.66100000000000003</v>
      </c>
      <c r="E27">
        <f t="shared" si="4"/>
        <v>454.52800000000002</v>
      </c>
      <c r="F27" s="3">
        <v>1.7999999999999999E-2</v>
      </c>
      <c r="G27">
        <f t="shared" si="5"/>
        <v>3.1933578157432542E-3</v>
      </c>
      <c r="H27">
        <f t="shared" si="6"/>
        <v>5.7466823089714216</v>
      </c>
      <c r="J27">
        <f t="shared" si="7"/>
        <v>57.6</v>
      </c>
      <c r="K27" s="3">
        <f t="shared" si="8"/>
        <v>19.200000000000003</v>
      </c>
      <c r="L27" s="3">
        <f t="shared" si="9"/>
        <v>4.3817804600413295</v>
      </c>
      <c r="M27" s="3">
        <v>0.2</v>
      </c>
      <c r="N27" s="3">
        <f t="shared" si="10"/>
        <v>1.8763560920082658</v>
      </c>
      <c r="O27" s="3">
        <f t="shared" si="11"/>
        <v>0.62933164707487943</v>
      </c>
      <c r="P27" s="3">
        <f t="shared" si="12"/>
        <v>12.083167623837687</v>
      </c>
      <c r="Q27" s="3">
        <f t="shared" si="13"/>
        <v>-172.8</v>
      </c>
      <c r="R27" s="3">
        <f t="shared" si="14"/>
        <v>-2087.9713653991525</v>
      </c>
      <c r="T27">
        <f t="shared" si="15"/>
        <v>0.2282177322938192</v>
      </c>
      <c r="U27">
        <f t="shared" si="16"/>
        <v>3.7527121840165316</v>
      </c>
      <c r="V27">
        <f t="shared" si="17"/>
        <v>7.0665958890986902</v>
      </c>
      <c r="X27">
        <f t="shared" si="18"/>
        <v>0.68750825009900118</v>
      </c>
      <c r="Y27">
        <f t="shared" si="19"/>
        <v>-0.37468144936941011</v>
      </c>
      <c r="AA27">
        <f t="shared" si="34"/>
        <v>-4370.0445862838651</v>
      </c>
      <c r="AB27">
        <f t="shared" si="1"/>
        <v>0.31249174990099882</v>
      </c>
      <c r="AC27">
        <f t="shared" si="20"/>
        <v>9.7651093756188398E-2</v>
      </c>
      <c r="AD27">
        <f t="shared" si="21"/>
        <v>-426.73963361392924</v>
      </c>
      <c r="AI27">
        <f t="shared" si="35"/>
        <v>-23194.144324776491</v>
      </c>
      <c r="AJ27">
        <f t="shared" si="22"/>
        <v>9.7651093756188398E-2</v>
      </c>
      <c r="AK27">
        <f t="shared" si="23"/>
        <v>0.68750825009900118</v>
      </c>
      <c r="AL27">
        <f t="shared" si="24"/>
        <v>-1557.1605098377715</v>
      </c>
      <c r="AN27">
        <f t="shared" si="3"/>
        <v>-111.5124992859196</v>
      </c>
      <c r="AO27" s="3">
        <f t="shared" si="25"/>
        <v>-114.22080000000003</v>
      </c>
      <c r="AP27" s="3">
        <f t="shared" si="26"/>
        <v>7.3348927578885279</v>
      </c>
      <c r="AR27">
        <f t="shared" si="27"/>
        <v>0.64532696346018281</v>
      </c>
      <c r="AS27" s="3">
        <f t="shared" si="28"/>
        <v>0.66100000000000003</v>
      </c>
      <c r="AU27">
        <f t="shared" si="29"/>
        <v>0.64532696346018281</v>
      </c>
      <c r="AV27">
        <f t="shared" si="30"/>
        <v>0.66100000000000003</v>
      </c>
    </row>
    <row r="28" spans="1:51" x14ac:dyDescent="0.3">
      <c r="A28" s="3">
        <v>3.4</v>
      </c>
      <c r="B28" s="3">
        <v>313.14999999999998</v>
      </c>
      <c r="C28">
        <v>142.04</v>
      </c>
      <c r="D28">
        <v>0.67300000000000004</v>
      </c>
      <c r="E28">
        <f t="shared" si="4"/>
        <v>482.93599999999998</v>
      </c>
      <c r="F28" s="3">
        <v>1.7999999999999999E-2</v>
      </c>
      <c r="G28">
        <f t="shared" si="5"/>
        <v>3.1933578157432542E-3</v>
      </c>
      <c r="H28">
        <f t="shared" si="6"/>
        <v>5.7466823089714216</v>
      </c>
      <c r="J28">
        <f t="shared" si="7"/>
        <v>61.199999999999996</v>
      </c>
      <c r="K28" s="3">
        <f t="shared" si="8"/>
        <v>20.399999999999999</v>
      </c>
      <c r="L28" s="3">
        <f t="shared" si="9"/>
        <v>4.5166359162544856</v>
      </c>
      <c r="M28" s="3">
        <v>0.2</v>
      </c>
      <c r="N28" s="3">
        <f t="shared" si="10"/>
        <v>1.9033271832508971</v>
      </c>
      <c r="O28" s="3">
        <f t="shared" si="11"/>
        <v>0.64360350377789721</v>
      </c>
      <c r="P28" s="3">
        <f t="shared" si="12"/>
        <v>13.129511477069101</v>
      </c>
      <c r="Q28" s="3">
        <f t="shared" si="13"/>
        <v>-183.6</v>
      </c>
      <c r="R28" s="3">
        <f t="shared" si="14"/>
        <v>-2410.5783071898868</v>
      </c>
      <c r="T28">
        <f t="shared" si="15"/>
        <v>0.22140372138502384</v>
      </c>
      <c r="U28">
        <f t="shared" si="16"/>
        <v>3.8066543665017942</v>
      </c>
      <c r="V28">
        <f t="shared" si="17"/>
        <v>7.1772261383476623</v>
      </c>
      <c r="X28">
        <f t="shared" si="18"/>
        <v>0.67433793501540196</v>
      </c>
      <c r="Y28">
        <f t="shared" si="19"/>
        <v>-0.39402390645921759</v>
      </c>
      <c r="AA28">
        <f t="shared" si="34"/>
        <v>-4687.4037077356661</v>
      </c>
      <c r="AB28">
        <f t="shared" si="1"/>
        <v>0.3256620649845981</v>
      </c>
      <c r="AC28">
        <f t="shared" si="20"/>
        <v>0.10605578057003259</v>
      </c>
      <c r="AD28">
        <f t="shared" si="21"/>
        <v>-497.12625907077097</v>
      </c>
      <c r="AI28">
        <f t="shared" si="35"/>
        <v>-25011.161147580562</v>
      </c>
      <c r="AJ28">
        <f t="shared" si="22"/>
        <v>0.10605578057003259</v>
      </c>
      <c r="AK28">
        <f t="shared" si="23"/>
        <v>0.67433793501540196</v>
      </c>
      <c r="AL28">
        <f t="shared" si="24"/>
        <v>-1788.7341183095757</v>
      </c>
      <c r="AN28">
        <f t="shared" si="3"/>
        <v>-132.28917985434668</v>
      </c>
      <c r="AO28" s="3">
        <f t="shared" si="25"/>
        <v>-123.56280000000001</v>
      </c>
      <c r="AP28" s="3">
        <f t="shared" si="26"/>
        <v>76.14970536234749</v>
      </c>
      <c r="AR28">
        <f t="shared" si="27"/>
        <v>0.72052930203892529</v>
      </c>
      <c r="AS28" s="3">
        <f t="shared" si="28"/>
        <v>0.67300000000000004</v>
      </c>
      <c r="AU28">
        <f t="shared" si="29"/>
        <v>0.72052930203892529</v>
      </c>
      <c r="AV28">
        <f t="shared" si="30"/>
        <v>0.67300000000000004</v>
      </c>
    </row>
    <row r="29" spans="1:51" x14ac:dyDescent="0.3">
      <c r="A29" s="3">
        <v>0.6</v>
      </c>
      <c r="B29" s="3">
        <v>333.15</v>
      </c>
      <c r="C29">
        <v>142.04</v>
      </c>
      <c r="D29">
        <v>0.63700000000000001</v>
      </c>
      <c r="E29">
        <f t="shared" si="4"/>
        <v>85.22399999999999</v>
      </c>
      <c r="F29" s="3">
        <v>1.7999999999999999E-2</v>
      </c>
      <c r="G29">
        <f t="shared" si="5"/>
        <v>3.0016509079993999E-3</v>
      </c>
      <c r="H29">
        <f t="shared" si="6"/>
        <v>5.8085928390085462</v>
      </c>
      <c r="J29">
        <f t="shared" si="7"/>
        <v>10.799999999999999</v>
      </c>
      <c r="K29" s="3">
        <f t="shared" si="8"/>
        <v>3.5999999999999996</v>
      </c>
      <c r="L29" s="3">
        <f t="shared" si="9"/>
        <v>1.8973665961010275</v>
      </c>
      <c r="M29" s="3">
        <v>0.2</v>
      </c>
      <c r="N29" s="3">
        <f t="shared" si="10"/>
        <v>1.3794733192202056</v>
      </c>
      <c r="O29" s="3">
        <f t="shared" si="11"/>
        <v>0.3217017735821896</v>
      </c>
      <c r="P29" s="3">
        <f t="shared" si="12"/>
        <v>1.1581263848958825</v>
      </c>
      <c r="Q29" s="3">
        <f t="shared" si="13"/>
        <v>-32.4</v>
      </c>
      <c r="R29" s="3">
        <f t="shared" si="14"/>
        <v>-37.523294870626593</v>
      </c>
      <c r="T29">
        <f t="shared" si="15"/>
        <v>0.52704627669472992</v>
      </c>
      <c r="U29">
        <f t="shared" si="16"/>
        <v>2.7589466384404111</v>
      </c>
      <c r="V29">
        <f t="shared" si="17"/>
        <v>4.3173165030963165</v>
      </c>
      <c r="X29">
        <f t="shared" si="18"/>
        <v>0.92146874746596097</v>
      </c>
      <c r="Y29">
        <f t="shared" si="19"/>
        <v>-8.1786417297124533E-2</v>
      </c>
      <c r="AA29">
        <f t="shared" si="34"/>
        <v>-1760.75558992224</v>
      </c>
      <c r="AB29">
        <f t="shared" si="1"/>
        <v>7.8531252534039045E-2</v>
      </c>
      <c r="AC29">
        <f t="shared" si="20"/>
        <v>6.1671576245650138E-3</v>
      </c>
      <c r="AD29">
        <f t="shared" si="21"/>
        <v>-10.858857261384411</v>
      </c>
      <c r="AI29">
        <f t="shared" si="35"/>
        <v>-3155.6313514338258</v>
      </c>
      <c r="AJ29">
        <f t="shared" si="22"/>
        <v>6.1671576245650138E-3</v>
      </c>
      <c r="AK29">
        <f t="shared" si="23"/>
        <v>0.92146874746596097</v>
      </c>
      <c r="AL29">
        <f t="shared" si="24"/>
        <v>-17.932957573101515</v>
      </c>
      <c r="AN29">
        <f t="shared" si="3"/>
        <v>-13.130582956534106</v>
      </c>
      <c r="AO29" s="3">
        <f t="shared" si="25"/>
        <v>-20.6388</v>
      </c>
      <c r="AP29" s="3">
        <f t="shared" si="26"/>
        <v>56.373323171791732</v>
      </c>
      <c r="AR29">
        <f t="shared" si="27"/>
        <v>0.40526490606586746</v>
      </c>
      <c r="AS29" s="3">
        <f t="shared" si="28"/>
        <v>0.63700000000000001</v>
      </c>
      <c r="AU29">
        <f t="shared" si="29"/>
        <v>0.40526490606586746</v>
      </c>
      <c r="AV29">
        <f t="shared" si="30"/>
        <v>0.63700000000000001</v>
      </c>
    </row>
    <row r="30" spans="1:51" x14ac:dyDescent="0.3">
      <c r="A30" s="3">
        <v>0.7</v>
      </c>
      <c r="B30" s="3">
        <v>333.15</v>
      </c>
      <c r="C30">
        <v>142.04</v>
      </c>
      <c r="D30">
        <v>0.63100000000000001</v>
      </c>
      <c r="E30">
        <f t="shared" si="4"/>
        <v>99.427999999999983</v>
      </c>
      <c r="F30" s="3">
        <v>1.7999999999999999E-2</v>
      </c>
      <c r="G30">
        <f t="shared" si="5"/>
        <v>3.0016509079993999E-3</v>
      </c>
      <c r="H30">
        <f t="shared" si="6"/>
        <v>5.8085928390085462</v>
      </c>
      <c r="J30">
        <f t="shared" si="7"/>
        <v>12.6</v>
      </c>
      <c r="K30" s="3">
        <f t="shared" si="8"/>
        <v>4.1999999999999993</v>
      </c>
      <c r="L30" s="3">
        <f t="shared" si="9"/>
        <v>2.0493901531919194</v>
      </c>
      <c r="M30" s="3">
        <v>0.2</v>
      </c>
      <c r="N30" s="3">
        <f t="shared" si="10"/>
        <v>1.4098780306383838</v>
      </c>
      <c r="O30" s="3">
        <f t="shared" si="11"/>
        <v>0.34350319755512371</v>
      </c>
      <c r="P30" s="3">
        <f t="shared" si="12"/>
        <v>1.4427134297315194</v>
      </c>
      <c r="Q30" s="3">
        <f t="shared" si="13"/>
        <v>-37.799999999999997</v>
      </c>
      <c r="R30" s="3">
        <f t="shared" si="14"/>
        <v>-54.534567643851432</v>
      </c>
      <c r="T30">
        <f t="shared" si="15"/>
        <v>0.48795003647426666</v>
      </c>
      <c r="U30">
        <f t="shared" si="16"/>
        <v>2.8197560612767676</v>
      </c>
      <c r="V30">
        <f t="shared" si="17"/>
        <v>4.5338286992943431</v>
      </c>
      <c r="X30">
        <f t="shared" si="18"/>
        <v>0.90956388230971019</v>
      </c>
      <c r="Y30">
        <f t="shared" si="19"/>
        <v>-9.4790044557437184E-2</v>
      </c>
      <c r="AA30">
        <f t="shared" si="34"/>
        <v>-1801.0122661115508</v>
      </c>
      <c r="AB30">
        <f t="shared" si="1"/>
        <v>9.0436117690289849E-2</v>
      </c>
      <c r="AC30">
        <f t="shared" si="20"/>
        <v>8.1786913828919561E-3</v>
      </c>
      <c r="AD30">
        <f t="shared" si="21"/>
        <v>-14.729923501329255</v>
      </c>
      <c r="AI30">
        <f t="shared" si="35"/>
        <v>-3617.2789674386268</v>
      </c>
      <c r="AJ30">
        <f t="shared" si="22"/>
        <v>8.1786913828919561E-3</v>
      </c>
      <c r="AK30">
        <f t="shared" si="23"/>
        <v>0.90956388230971019</v>
      </c>
      <c r="AL30">
        <f t="shared" si="24"/>
        <v>-26.909091200612149</v>
      </c>
      <c r="AN30">
        <f t="shared" si="3"/>
        <v>-17.524171685761811</v>
      </c>
      <c r="AO30" s="3">
        <f t="shared" si="25"/>
        <v>-23.851799999999997</v>
      </c>
      <c r="AP30" s="3">
        <f t="shared" si="26"/>
        <v>40.03888008314879</v>
      </c>
      <c r="AR30">
        <f t="shared" si="27"/>
        <v>0.46360242554925429</v>
      </c>
      <c r="AS30" s="3">
        <f t="shared" si="28"/>
        <v>0.63100000000000001</v>
      </c>
      <c r="AU30">
        <f t="shared" si="29"/>
        <v>0.46360242554925429</v>
      </c>
      <c r="AV30">
        <f t="shared" si="30"/>
        <v>0.63100000000000001</v>
      </c>
    </row>
    <row r="31" spans="1:51" x14ac:dyDescent="0.3">
      <c r="A31" s="3">
        <v>0.8</v>
      </c>
      <c r="B31" s="3">
        <v>333.15</v>
      </c>
      <c r="C31">
        <v>142.04</v>
      </c>
      <c r="D31">
        <v>0.623</v>
      </c>
      <c r="E31">
        <f t="shared" si="4"/>
        <v>113.63200000000001</v>
      </c>
      <c r="F31" s="3">
        <v>1.7999999999999999E-2</v>
      </c>
      <c r="G31">
        <f t="shared" si="5"/>
        <v>3.0016509079993999E-3</v>
      </c>
      <c r="H31">
        <f t="shared" si="6"/>
        <v>5.8085928390085462</v>
      </c>
      <c r="J31">
        <f t="shared" si="7"/>
        <v>14.4</v>
      </c>
      <c r="K31" s="3">
        <f t="shared" si="8"/>
        <v>4.8000000000000007</v>
      </c>
      <c r="L31" s="3">
        <f t="shared" si="9"/>
        <v>2.1908902300206647</v>
      </c>
      <c r="M31" s="3">
        <v>0.2</v>
      </c>
      <c r="N31" s="3">
        <f t="shared" si="10"/>
        <v>1.4381780460041329</v>
      </c>
      <c r="O31" s="3">
        <f t="shared" si="11"/>
        <v>0.3633770666581439</v>
      </c>
      <c r="P31" s="3">
        <f t="shared" si="12"/>
        <v>1.744209919959091</v>
      </c>
      <c r="Q31" s="3">
        <f t="shared" si="13"/>
        <v>-43.2</v>
      </c>
      <c r="R31" s="3">
        <f t="shared" si="14"/>
        <v>-75.349868542232741</v>
      </c>
      <c r="T31">
        <f t="shared" si="15"/>
        <v>0.4564354645876384</v>
      </c>
      <c r="U31">
        <f t="shared" si="16"/>
        <v>2.8763560920082658</v>
      </c>
      <c r="V31">
        <f t="shared" si="17"/>
        <v>4.7288223048958073</v>
      </c>
      <c r="X31">
        <f t="shared" si="18"/>
        <v>0.89796270222120056</v>
      </c>
      <c r="Y31">
        <f t="shared" si="19"/>
        <v>-0.10762674581734166</v>
      </c>
      <c r="AA31">
        <f t="shared" si="34"/>
        <v>-1845.8619673514597</v>
      </c>
      <c r="AB31">
        <f t="shared" si="1"/>
        <v>0.10203729777879945</v>
      </c>
      <c r="AC31">
        <f t="shared" si="20"/>
        <v>1.0411610137999391E-2</v>
      </c>
      <c r="AD31">
        <f t="shared" si="21"/>
        <v>-19.218395172623961</v>
      </c>
      <c r="AI31">
        <f t="shared" si="35"/>
        <v>-4123.9929450269392</v>
      </c>
      <c r="AJ31">
        <f t="shared" si="22"/>
        <v>1.0411610137999391E-2</v>
      </c>
      <c r="AK31">
        <f t="shared" si="23"/>
        <v>0.89796270222120056</v>
      </c>
      <c r="AL31">
        <f t="shared" si="24"/>
        <v>-38.556189796522055</v>
      </c>
      <c r="AN31">
        <f t="shared" si="3"/>
        <v>-22.411732623799871</v>
      </c>
      <c r="AO31" s="3">
        <f t="shared" si="25"/>
        <v>-26.913599999999999</v>
      </c>
      <c r="AP31" s="3">
        <f t="shared" si="26"/>
        <v>20.266809872895024</v>
      </c>
      <c r="AR31">
        <f t="shared" si="27"/>
        <v>0.51879010703240436</v>
      </c>
      <c r="AS31" s="3">
        <f t="shared" si="28"/>
        <v>0.623</v>
      </c>
      <c r="AU31">
        <f t="shared" si="29"/>
        <v>0.51879010703240436</v>
      </c>
      <c r="AV31">
        <f t="shared" si="30"/>
        <v>0.623</v>
      </c>
    </row>
    <row r="32" spans="1:51" x14ac:dyDescent="0.3">
      <c r="A32" s="3">
        <v>1</v>
      </c>
      <c r="B32" s="3">
        <v>333.15</v>
      </c>
      <c r="C32">
        <v>142.04</v>
      </c>
      <c r="D32">
        <v>0.625</v>
      </c>
      <c r="E32">
        <f t="shared" si="4"/>
        <v>142.04</v>
      </c>
      <c r="F32" s="3">
        <v>1.7999999999999999E-2</v>
      </c>
      <c r="G32">
        <f t="shared" si="5"/>
        <v>3.0016509079993999E-3</v>
      </c>
      <c r="H32">
        <f t="shared" si="6"/>
        <v>5.8085928390085462</v>
      </c>
      <c r="J32">
        <f t="shared" si="7"/>
        <v>18</v>
      </c>
      <c r="K32" s="3">
        <f t="shared" si="8"/>
        <v>6</v>
      </c>
      <c r="L32" s="3">
        <f t="shared" si="9"/>
        <v>2.4494897427831779</v>
      </c>
      <c r="M32" s="3">
        <v>0.2</v>
      </c>
      <c r="N32" s="3">
        <f t="shared" si="10"/>
        <v>1.4898979485566355</v>
      </c>
      <c r="O32" s="3">
        <f t="shared" si="11"/>
        <v>0.39870762671017196</v>
      </c>
      <c r="P32" s="3">
        <f t="shared" si="12"/>
        <v>2.3922457602610319</v>
      </c>
      <c r="Q32" s="3">
        <f t="shared" si="13"/>
        <v>-54</v>
      </c>
      <c r="R32" s="3">
        <f t="shared" si="14"/>
        <v>-129.18127105409573</v>
      </c>
      <c r="T32">
        <f t="shared" si="15"/>
        <v>0.40824829046386307</v>
      </c>
      <c r="U32">
        <f t="shared" si="16"/>
        <v>2.979795897113271</v>
      </c>
      <c r="V32">
        <f t="shared" si="17"/>
        <v>5.0692018073440348</v>
      </c>
      <c r="X32">
        <f t="shared" si="18"/>
        <v>0.87562607264193904</v>
      </c>
      <c r="Y32">
        <f t="shared" si="19"/>
        <v>-0.13281613689011523</v>
      </c>
      <c r="AA32">
        <f t="shared" si="34"/>
        <v>-1950.2516240285327</v>
      </c>
      <c r="AB32">
        <f t="shared" si="1"/>
        <v>0.12437392735806101</v>
      </c>
      <c r="AC32">
        <f t="shared" si="20"/>
        <v>1.5468873806468237E-2</v>
      </c>
      <c r="AD32">
        <f t="shared" si="21"/>
        <v>-30.16819626295711</v>
      </c>
      <c r="AI32">
        <f t="shared" si="35"/>
        <v>-5257.6212217524335</v>
      </c>
      <c r="AJ32">
        <f t="shared" si="22"/>
        <v>1.5468873806468237E-2</v>
      </c>
      <c r="AK32">
        <f t="shared" si="23"/>
        <v>0.87562607264193904</v>
      </c>
      <c r="AL32">
        <f t="shared" si="24"/>
        <v>-71.214212463221742</v>
      </c>
      <c r="AN32">
        <f t="shared" si="3"/>
        <v>-33.000880272151022</v>
      </c>
      <c r="AO32" s="3">
        <f t="shared" si="25"/>
        <v>-33.75</v>
      </c>
      <c r="AP32" s="3">
        <f t="shared" si="26"/>
        <v>0.56118036665252669</v>
      </c>
      <c r="AR32">
        <f t="shared" si="27"/>
        <v>0.61112741244724111</v>
      </c>
      <c r="AS32" s="3">
        <f t="shared" si="28"/>
        <v>0.625</v>
      </c>
      <c r="AU32">
        <f t="shared" si="29"/>
        <v>0.61112741244724111</v>
      </c>
      <c r="AV32">
        <f t="shared" si="30"/>
        <v>0.625</v>
      </c>
    </row>
    <row r="33" spans="1:48" x14ac:dyDescent="0.3">
      <c r="A33" s="3">
        <v>1.2</v>
      </c>
      <c r="B33" s="3">
        <v>333.15</v>
      </c>
      <c r="C33">
        <v>142.04</v>
      </c>
      <c r="D33">
        <v>0.624</v>
      </c>
      <c r="E33">
        <f t="shared" si="4"/>
        <v>170.44799999999998</v>
      </c>
      <c r="F33" s="3">
        <v>1.7999999999999999E-2</v>
      </c>
      <c r="G33">
        <f t="shared" si="5"/>
        <v>3.0016509079993999E-3</v>
      </c>
      <c r="H33">
        <f t="shared" si="6"/>
        <v>5.8085928390085462</v>
      </c>
      <c r="J33">
        <f t="shared" si="7"/>
        <v>21.599999999999998</v>
      </c>
      <c r="K33" s="3">
        <f t="shared" si="8"/>
        <v>7.1999999999999993</v>
      </c>
      <c r="L33" s="3">
        <f t="shared" si="9"/>
        <v>2.6832815729997477</v>
      </c>
      <c r="M33" s="3">
        <v>0.2</v>
      </c>
      <c r="N33" s="3">
        <f t="shared" si="10"/>
        <v>1.5366563145999494</v>
      </c>
      <c r="O33" s="3">
        <f t="shared" si="11"/>
        <v>0.42960883161490293</v>
      </c>
      <c r="P33" s="3">
        <f t="shared" si="12"/>
        <v>3.0931835876273008</v>
      </c>
      <c r="Q33" s="3">
        <f t="shared" si="13"/>
        <v>-64.8</v>
      </c>
      <c r="R33" s="3">
        <f t="shared" si="14"/>
        <v>-200.43829647824907</v>
      </c>
      <c r="T33">
        <f t="shared" si="15"/>
        <v>0.37267799624996495</v>
      </c>
      <c r="U33">
        <f t="shared" si="16"/>
        <v>3.0733126291998989</v>
      </c>
      <c r="V33">
        <f t="shared" si="17"/>
        <v>5.3598085914666083</v>
      </c>
      <c r="X33">
        <f t="shared" si="18"/>
        <v>0.85437370989569805</v>
      </c>
      <c r="Y33">
        <f t="shared" si="19"/>
        <v>-0.15738658150278301</v>
      </c>
      <c r="AA33">
        <f t="shared" si="34"/>
        <v>-2075.1683073152094</v>
      </c>
      <c r="AB33">
        <f t="shared" si="1"/>
        <v>0.14562629010430195</v>
      </c>
      <c r="AC33">
        <f t="shared" si="20"/>
        <v>2.1207016369542312E-2</v>
      </c>
      <c r="AD33">
        <f t="shared" si="21"/>
        <v>-44.008128262789057</v>
      </c>
      <c r="AI33">
        <f t="shared" si="35"/>
        <v>-6529.3183987446155</v>
      </c>
      <c r="AJ33">
        <f t="shared" si="22"/>
        <v>2.1207016369542312E-2</v>
      </c>
      <c r="AK33">
        <f t="shared" si="23"/>
        <v>0.85437370989569805</v>
      </c>
      <c r="AL33">
        <f t="shared" si="24"/>
        <v>-118.30287391163969</v>
      </c>
      <c r="AN33">
        <f t="shared" si="3"/>
        <v>-43.644489476789715</v>
      </c>
      <c r="AO33" s="3">
        <f t="shared" si="25"/>
        <v>-40.435200000000002</v>
      </c>
      <c r="AP33" s="3">
        <f t="shared" si="26"/>
        <v>10.299538945833193</v>
      </c>
      <c r="AR33">
        <f t="shared" si="27"/>
        <v>0.67352607217268079</v>
      </c>
      <c r="AS33" s="3">
        <f t="shared" si="28"/>
        <v>0.624</v>
      </c>
      <c r="AU33">
        <f t="shared" si="29"/>
        <v>0.67352607217268079</v>
      </c>
      <c r="AV33">
        <f t="shared" si="30"/>
        <v>0.624</v>
      </c>
    </row>
    <row r="34" spans="1:48" x14ac:dyDescent="0.3">
      <c r="A34" s="3">
        <v>1.5</v>
      </c>
      <c r="B34" s="3">
        <v>333.15</v>
      </c>
      <c r="C34">
        <v>142.04</v>
      </c>
      <c r="D34">
        <v>0.628</v>
      </c>
      <c r="E34">
        <f t="shared" si="4"/>
        <v>213.06</v>
      </c>
      <c r="F34" s="3">
        <v>1.7999999999999999E-2</v>
      </c>
      <c r="G34">
        <f t="shared" si="5"/>
        <v>3.0016509079993999E-3</v>
      </c>
      <c r="H34">
        <f t="shared" si="6"/>
        <v>5.8085928390085462</v>
      </c>
      <c r="J34">
        <f t="shared" si="7"/>
        <v>27</v>
      </c>
      <c r="K34" s="3">
        <f t="shared" si="8"/>
        <v>9</v>
      </c>
      <c r="L34" s="3">
        <f t="shared" si="9"/>
        <v>3</v>
      </c>
      <c r="M34" s="3">
        <v>0.2</v>
      </c>
      <c r="N34" s="3">
        <f t="shared" si="10"/>
        <v>1.6</v>
      </c>
      <c r="O34" s="3">
        <f t="shared" si="11"/>
        <v>0.47000362924573563</v>
      </c>
      <c r="P34" s="3">
        <f t="shared" si="12"/>
        <v>4.2300326632116203</v>
      </c>
      <c r="Q34" s="3">
        <f t="shared" si="13"/>
        <v>-81</v>
      </c>
      <c r="R34" s="3">
        <f t="shared" si="14"/>
        <v>-342.63264572014123</v>
      </c>
      <c r="T34">
        <f t="shared" si="15"/>
        <v>0.33333333333333331</v>
      </c>
      <c r="U34">
        <f t="shared" si="16"/>
        <v>3.2</v>
      </c>
      <c r="V34">
        <f t="shared" si="17"/>
        <v>5.7291666666666661</v>
      </c>
      <c r="X34">
        <f t="shared" si="18"/>
        <v>0.82436153199347106</v>
      </c>
      <c r="Y34">
        <f t="shared" si="19"/>
        <v>-0.19314609287710249</v>
      </c>
      <c r="AA34">
        <f t="shared" si="34"/>
        <v>-2301.9497000886208</v>
      </c>
      <c r="AB34">
        <f t="shared" si="1"/>
        <v>0.17563846800652896</v>
      </c>
      <c r="AC34">
        <f t="shared" si="20"/>
        <v>3.0848871443680499E-2</v>
      </c>
      <c r="AD34">
        <f t="shared" si="21"/>
        <v>-71.012550367852739</v>
      </c>
      <c r="AI34">
        <f t="shared" si="35"/>
        <v>-8645.8909210323254</v>
      </c>
      <c r="AJ34">
        <f t="shared" si="22"/>
        <v>3.0848871443680499E-2</v>
      </c>
      <c r="AK34">
        <f t="shared" si="23"/>
        <v>0.82436153199347106</v>
      </c>
      <c r="AL34">
        <f t="shared" si="24"/>
        <v>-219.87039185119497</v>
      </c>
      <c r="AN34">
        <f t="shared" si="3"/>
        <v>-57.672016260637321</v>
      </c>
      <c r="AO34" s="3">
        <f t="shared" si="25"/>
        <v>-50.867999999999995</v>
      </c>
      <c r="AP34" s="3">
        <f t="shared" si="26"/>
        <v>46.294637275017138</v>
      </c>
      <c r="AR34">
        <f t="shared" si="27"/>
        <v>0.71200020074860892</v>
      </c>
      <c r="AS34" s="3">
        <f t="shared" si="28"/>
        <v>0.628</v>
      </c>
      <c r="AU34">
        <f t="shared" si="29"/>
        <v>0.71200020074860892</v>
      </c>
      <c r="AV34">
        <f t="shared" si="30"/>
        <v>0.628</v>
      </c>
    </row>
    <row r="35" spans="1:48" x14ac:dyDescent="0.3">
      <c r="A35" s="3">
        <v>1.8</v>
      </c>
      <c r="B35" s="3">
        <v>333.15</v>
      </c>
      <c r="C35">
        <v>142.04</v>
      </c>
      <c r="D35">
        <v>0.63800000000000001</v>
      </c>
      <c r="E35">
        <f t="shared" si="4"/>
        <v>255.672</v>
      </c>
      <c r="F35" s="3">
        <v>1.7999999999999999E-2</v>
      </c>
      <c r="G35">
        <f t="shared" si="5"/>
        <v>3.0016509079993999E-3</v>
      </c>
      <c r="H35">
        <f t="shared" si="6"/>
        <v>5.8085928390085462</v>
      </c>
      <c r="J35">
        <f t="shared" si="7"/>
        <v>32.4</v>
      </c>
      <c r="K35" s="3">
        <f t="shared" si="8"/>
        <v>10.8</v>
      </c>
      <c r="L35" s="3">
        <f t="shared" si="9"/>
        <v>3.2863353450309969</v>
      </c>
      <c r="M35" s="3">
        <v>0.2</v>
      </c>
      <c r="N35" s="3">
        <f t="shared" si="10"/>
        <v>1.6572670690061995</v>
      </c>
      <c r="O35" s="3">
        <f t="shared" si="11"/>
        <v>0.50516990168276299</v>
      </c>
      <c r="P35" s="3">
        <f t="shared" si="12"/>
        <v>5.4558349381738402</v>
      </c>
      <c r="Q35" s="3">
        <f t="shared" si="13"/>
        <v>-97.199999999999989</v>
      </c>
      <c r="R35" s="3">
        <f t="shared" si="14"/>
        <v>-530.30715599049722</v>
      </c>
      <c r="T35">
        <f t="shared" si="15"/>
        <v>0.30429030972509225</v>
      </c>
      <c r="U35">
        <f t="shared" si="16"/>
        <v>3.3145341380123989</v>
      </c>
      <c r="V35">
        <f t="shared" si="17"/>
        <v>6.0407591372456606</v>
      </c>
      <c r="X35">
        <f t="shared" si="18"/>
        <v>0.79638631744595723</v>
      </c>
      <c r="Y35">
        <f t="shared" si="19"/>
        <v>-0.22767088744450756</v>
      </c>
      <c r="AA35">
        <f t="shared" si="34"/>
        <v>-2575.3859532554438</v>
      </c>
      <c r="AB35">
        <f t="shared" si="1"/>
        <v>0.20361368255404277</v>
      </c>
      <c r="AC35">
        <f t="shared" si="20"/>
        <v>4.1458531723218506E-2</v>
      </c>
      <c r="AD35">
        <f t="shared" si="21"/>
        <v>-106.77172024257214</v>
      </c>
      <c r="AI35">
        <f t="shared" si="35"/>
        <v>-10956.951614198466</v>
      </c>
      <c r="AJ35">
        <f t="shared" si="22"/>
        <v>4.1458531723218506E-2</v>
      </c>
      <c r="AK35">
        <f t="shared" si="23"/>
        <v>0.79638631744595723</v>
      </c>
      <c r="AL35">
        <f t="shared" si="24"/>
        <v>-361.76575259065845</v>
      </c>
      <c r="AN35">
        <f t="shared" si="3"/>
        <v>-68.038113181956874</v>
      </c>
      <c r="AO35" s="3">
        <f t="shared" si="25"/>
        <v>-62.013600000000011</v>
      </c>
      <c r="AP35" s="3">
        <f t="shared" si="26"/>
        <v>36.294759079572003</v>
      </c>
      <c r="AR35">
        <f t="shared" si="27"/>
        <v>0.69998058829173748</v>
      </c>
      <c r="AS35" s="3">
        <f t="shared" si="28"/>
        <v>0.63800000000000001</v>
      </c>
      <c r="AU35">
        <f t="shared" si="29"/>
        <v>0.69998058829173748</v>
      </c>
      <c r="AV35">
        <f t="shared" si="30"/>
        <v>0.63800000000000001</v>
      </c>
    </row>
    <row r="36" spans="1:48" x14ac:dyDescent="0.3">
      <c r="A36" s="3">
        <v>2</v>
      </c>
      <c r="B36" s="3">
        <v>333.15</v>
      </c>
      <c r="C36">
        <v>142.04</v>
      </c>
      <c r="D36">
        <v>0.63700000000000001</v>
      </c>
      <c r="E36">
        <f t="shared" si="4"/>
        <v>284.08</v>
      </c>
      <c r="F36" s="3">
        <v>1.7999999999999999E-2</v>
      </c>
      <c r="G36">
        <f t="shared" si="5"/>
        <v>3.0016509079993999E-3</v>
      </c>
      <c r="H36">
        <f t="shared" si="6"/>
        <v>5.8085928390085462</v>
      </c>
      <c r="J36">
        <f t="shared" si="7"/>
        <v>36</v>
      </c>
      <c r="K36" s="3">
        <f t="shared" si="8"/>
        <v>12</v>
      </c>
      <c r="L36" s="3">
        <f t="shared" si="9"/>
        <v>3.4641016151377544</v>
      </c>
      <c r="M36" s="3">
        <v>0.2</v>
      </c>
      <c r="N36" s="3">
        <f t="shared" si="10"/>
        <v>1.6928203230275509</v>
      </c>
      <c r="O36" s="3">
        <f t="shared" si="11"/>
        <v>0.52639596817898238</v>
      </c>
      <c r="P36" s="3">
        <f t="shared" si="12"/>
        <v>6.316751618147789</v>
      </c>
      <c r="Q36" s="3">
        <f t="shared" si="13"/>
        <v>-108</v>
      </c>
      <c r="R36" s="3">
        <f t="shared" si="14"/>
        <v>-682.20917475996123</v>
      </c>
      <c r="T36">
        <f t="shared" si="15"/>
        <v>0.28867513459481292</v>
      </c>
      <c r="U36">
        <f t="shared" si="16"/>
        <v>3.3856406460551018</v>
      </c>
      <c r="V36">
        <f t="shared" si="17"/>
        <v>6.2243123321359048</v>
      </c>
      <c r="X36">
        <f t="shared" si="18"/>
        <v>0.77876767802629121</v>
      </c>
      <c r="Y36">
        <f t="shared" si="19"/>
        <v>-0.25004250862282523</v>
      </c>
      <c r="AA36">
        <f t="shared" si="34"/>
        <v>-2782.5395130676025</v>
      </c>
      <c r="AB36">
        <f t="shared" si="1"/>
        <v>0.22123232197370879</v>
      </c>
      <c r="AC36">
        <f t="shared" si="20"/>
        <v>4.8943740285878751E-2</v>
      </c>
      <c r="AD36">
        <f t="shared" si="21"/>
        <v>-136.18789126277625</v>
      </c>
      <c r="AI36">
        <f t="shared" si="35"/>
        <v>-12579.889919202704</v>
      </c>
      <c r="AJ36">
        <f t="shared" si="22"/>
        <v>4.8943740285878751E-2</v>
      </c>
      <c r="AK36">
        <f t="shared" si="23"/>
        <v>0.77876767802629121</v>
      </c>
      <c r="AL36">
        <f t="shared" si="24"/>
        <v>-479.49260562457272</v>
      </c>
      <c r="AN36">
        <f t="shared" si="3"/>
        <v>-73.003032713371056</v>
      </c>
      <c r="AO36" s="3">
        <f t="shared" si="25"/>
        <v>-68.796000000000006</v>
      </c>
      <c r="AP36" s="3">
        <f t="shared" si="26"/>
        <v>17.699124251374172</v>
      </c>
      <c r="AR36">
        <f t="shared" si="27"/>
        <v>0.67595400660528759</v>
      </c>
      <c r="AS36" s="3">
        <f t="shared" si="28"/>
        <v>0.63700000000000001</v>
      </c>
      <c r="AU36">
        <f t="shared" si="29"/>
        <v>0.67595400660528759</v>
      </c>
      <c r="AV36">
        <f t="shared" si="30"/>
        <v>0.63700000000000001</v>
      </c>
    </row>
    <row r="37" spans="1:48" x14ac:dyDescent="0.3">
      <c r="A37" s="3">
        <v>2.2000000000000002</v>
      </c>
      <c r="B37" s="3">
        <v>333.15</v>
      </c>
      <c r="C37">
        <v>142.04</v>
      </c>
      <c r="D37">
        <v>0.64100000000000001</v>
      </c>
      <c r="E37">
        <f t="shared" si="4"/>
        <v>312.488</v>
      </c>
      <c r="F37" s="3">
        <v>1.7999999999999999E-2</v>
      </c>
      <c r="G37">
        <f t="shared" si="5"/>
        <v>3.0016509079993999E-3</v>
      </c>
      <c r="H37">
        <f t="shared" si="6"/>
        <v>5.8085928390085462</v>
      </c>
      <c r="J37">
        <f t="shared" si="7"/>
        <v>39.6</v>
      </c>
      <c r="K37" s="3">
        <f t="shared" si="8"/>
        <v>13.200000000000001</v>
      </c>
      <c r="L37" s="3">
        <f t="shared" si="9"/>
        <v>3.6331804249169903</v>
      </c>
      <c r="M37" s="3">
        <v>0.2</v>
      </c>
      <c r="N37" s="3">
        <f t="shared" si="10"/>
        <v>1.7266360849833982</v>
      </c>
      <c r="O37" s="3">
        <f t="shared" si="11"/>
        <v>0.5461750560468569</v>
      </c>
      <c r="P37" s="3">
        <f t="shared" si="12"/>
        <v>7.2095107398185121</v>
      </c>
      <c r="Q37" s="3">
        <f t="shared" si="13"/>
        <v>-118.80000000000001</v>
      </c>
      <c r="R37" s="3">
        <f t="shared" si="14"/>
        <v>-856.48987589043929</v>
      </c>
      <c r="T37">
        <f t="shared" si="15"/>
        <v>0.2752409412815901</v>
      </c>
      <c r="U37">
        <f t="shared" si="16"/>
        <v>3.4532721699667963</v>
      </c>
      <c r="V37">
        <f t="shared" si="17"/>
        <v>6.3922918334571284</v>
      </c>
      <c r="X37">
        <f t="shared" si="18"/>
        <v>0.76191172795484607</v>
      </c>
      <c r="Y37">
        <f t="shared" si="19"/>
        <v>-0.27192457258470271</v>
      </c>
      <c r="AA37">
        <f t="shared" si="34"/>
        <v>-3008.5259705916174</v>
      </c>
      <c r="AB37">
        <f t="shared" si="1"/>
        <v>0.23808827204515393</v>
      </c>
      <c r="AC37">
        <f t="shared" si="20"/>
        <v>5.6686025285447222E-2</v>
      </c>
      <c r="AD37">
        <f t="shared" si="21"/>
        <v>-170.54137924088107</v>
      </c>
      <c r="AI37">
        <f t="shared" si="35"/>
        <v>-14253.701379203831</v>
      </c>
      <c r="AJ37">
        <f t="shared" si="22"/>
        <v>5.6686025285447222E-2</v>
      </c>
      <c r="AK37">
        <f t="shared" si="23"/>
        <v>0.76191172795484607</v>
      </c>
      <c r="AL37">
        <f t="shared" si="24"/>
        <v>-615.61376316793928</v>
      </c>
      <c r="AN37">
        <f t="shared" si="3"/>
        <v>-76.998949887660729</v>
      </c>
      <c r="AO37" s="3">
        <f t="shared" si="25"/>
        <v>-76.150800000000004</v>
      </c>
      <c r="AP37" s="3">
        <f t="shared" si="26"/>
        <v>0.71935823193890003</v>
      </c>
      <c r="AR37">
        <f t="shared" si="27"/>
        <v>0.64813930881869297</v>
      </c>
      <c r="AS37" s="3">
        <f t="shared" si="28"/>
        <v>0.64100000000000001</v>
      </c>
      <c r="AU37">
        <f t="shared" si="29"/>
        <v>0.64813930881869297</v>
      </c>
      <c r="AV37">
        <f t="shared" si="30"/>
        <v>0.64100000000000001</v>
      </c>
    </row>
    <row r="38" spans="1:48" x14ac:dyDescent="0.3">
      <c r="A38" s="3">
        <v>2.5</v>
      </c>
      <c r="B38" s="3">
        <v>333.15</v>
      </c>
      <c r="C38">
        <v>142.04</v>
      </c>
      <c r="D38">
        <v>0.64700000000000002</v>
      </c>
      <c r="E38">
        <f t="shared" si="4"/>
        <v>355.09999999999997</v>
      </c>
      <c r="F38" s="3">
        <v>1.7999999999999999E-2</v>
      </c>
      <c r="G38">
        <f t="shared" si="5"/>
        <v>3.0016509079993999E-3</v>
      </c>
      <c r="H38">
        <f t="shared" si="6"/>
        <v>5.8085928390085462</v>
      </c>
      <c r="J38">
        <f t="shared" si="7"/>
        <v>45</v>
      </c>
      <c r="K38" s="3">
        <f t="shared" si="8"/>
        <v>15</v>
      </c>
      <c r="L38" s="3">
        <f t="shared" si="9"/>
        <v>3.872983346207417</v>
      </c>
      <c r="M38" s="3">
        <v>0.2</v>
      </c>
      <c r="N38" s="3">
        <f t="shared" si="10"/>
        <v>1.7745966692414834</v>
      </c>
      <c r="O38" s="3">
        <f t="shared" si="11"/>
        <v>0.57357316851070272</v>
      </c>
      <c r="P38" s="3">
        <f t="shared" si="12"/>
        <v>8.6035975276605416</v>
      </c>
      <c r="Q38" s="3">
        <f t="shared" si="13"/>
        <v>-135</v>
      </c>
      <c r="R38" s="3">
        <f t="shared" si="14"/>
        <v>-1161.4856662341731</v>
      </c>
      <c r="T38">
        <f t="shared" si="15"/>
        <v>0.2581988897471611</v>
      </c>
      <c r="U38">
        <f t="shared" si="16"/>
        <v>3.5491933384829668</v>
      </c>
      <c r="V38">
        <f t="shared" si="17"/>
        <v>6.6201237087395777</v>
      </c>
      <c r="X38">
        <f t="shared" si="18"/>
        <v>0.73795291860379308</v>
      </c>
      <c r="Y38">
        <f t="shared" si="19"/>
        <v>-0.30387525234653112</v>
      </c>
      <c r="AA38">
        <f t="shared" si="34"/>
        <v>-3380.4922813056464</v>
      </c>
      <c r="AB38">
        <f t="shared" si="1"/>
        <v>0.26204708139620692</v>
      </c>
      <c r="AC38">
        <f t="shared" si="20"/>
        <v>6.8668672868270289E-2</v>
      </c>
      <c r="AD38">
        <f t="shared" si="21"/>
        <v>-232.13391859869017</v>
      </c>
      <c r="AI38">
        <f t="shared" si="35"/>
        <v>-16836.66671700298</v>
      </c>
      <c r="AJ38">
        <f t="shared" si="22"/>
        <v>6.8668672868270289E-2</v>
      </c>
      <c r="AK38">
        <f t="shared" si="23"/>
        <v>0.73795291860379308</v>
      </c>
      <c r="AL38">
        <f t="shared" si="24"/>
        <v>-853.18541729907156</v>
      </c>
      <c r="AN38">
        <f t="shared" si="3"/>
        <v>-83.090329297497647</v>
      </c>
      <c r="AO38" s="3">
        <f t="shared" si="25"/>
        <v>-87.344999999999999</v>
      </c>
      <c r="AP38" s="3">
        <f t="shared" si="26"/>
        <v>18.102222786731861</v>
      </c>
      <c r="AR38">
        <f t="shared" si="27"/>
        <v>0.61548392072220481</v>
      </c>
      <c r="AS38" s="3">
        <f t="shared" si="28"/>
        <v>0.64700000000000002</v>
      </c>
      <c r="AU38">
        <f t="shared" si="29"/>
        <v>0.61548392072220481</v>
      </c>
      <c r="AV38">
        <f t="shared" si="30"/>
        <v>0.64700000000000002</v>
      </c>
    </row>
    <row r="39" spans="1:48" x14ac:dyDescent="0.3">
      <c r="A39" s="3">
        <v>2.8</v>
      </c>
      <c r="B39" s="3">
        <v>333.15</v>
      </c>
      <c r="C39">
        <v>142.04</v>
      </c>
      <c r="D39">
        <v>0.65400000000000003</v>
      </c>
      <c r="E39">
        <f t="shared" si="4"/>
        <v>397.71199999999993</v>
      </c>
      <c r="F39" s="3">
        <v>1.7999999999999999E-2</v>
      </c>
      <c r="G39">
        <f t="shared" si="5"/>
        <v>3.0016509079993999E-3</v>
      </c>
      <c r="H39">
        <f t="shared" si="6"/>
        <v>5.8085928390085462</v>
      </c>
      <c r="J39">
        <f t="shared" si="7"/>
        <v>50.4</v>
      </c>
      <c r="K39" s="3">
        <f t="shared" si="8"/>
        <v>16.799999999999997</v>
      </c>
      <c r="L39" s="3">
        <f t="shared" si="9"/>
        <v>4.0987803063838388</v>
      </c>
      <c r="M39" s="3">
        <v>0.2</v>
      </c>
      <c r="N39" s="3">
        <f t="shared" si="10"/>
        <v>1.8197560612767678</v>
      </c>
      <c r="O39" s="3">
        <f t="shared" si="11"/>
        <v>0.59870245984006498</v>
      </c>
      <c r="P39" s="3">
        <f t="shared" si="12"/>
        <v>10.058201325313091</v>
      </c>
      <c r="Q39" s="3">
        <f t="shared" si="13"/>
        <v>-151.19999999999999</v>
      </c>
      <c r="R39" s="3">
        <f t="shared" si="14"/>
        <v>-1520.8000403873391</v>
      </c>
      <c r="T39">
        <f t="shared" si="15"/>
        <v>0.24397501823713333</v>
      </c>
      <c r="U39">
        <f t="shared" si="16"/>
        <v>3.6395121225535356</v>
      </c>
      <c r="V39">
        <f t="shared" si="17"/>
        <v>6.824172037408796</v>
      </c>
      <c r="X39">
        <f t="shared" si="18"/>
        <v>0.71545497212587428</v>
      </c>
      <c r="Y39">
        <f t="shared" si="19"/>
        <v>-0.3348366140052445</v>
      </c>
      <c r="AA39">
        <f t="shared" si="34"/>
        <v>-3788.621903633898</v>
      </c>
      <c r="AB39">
        <f t="shared" si="1"/>
        <v>0.28454502787412567</v>
      </c>
      <c r="AC39">
        <f t="shared" si="20"/>
        <v>8.0965872887886953E-2</v>
      </c>
      <c r="AD39">
        <f t="shared" si="21"/>
        <v>-306.74907946988645</v>
      </c>
      <c r="AI39">
        <f t="shared" si="35"/>
        <v>-19480.002042647888</v>
      </c>
      <c r="AJ39">
        <f t="shared" si="22"/>
        <v>8.0965872887886953E-2</v>
      </c>
      <c r="AK39">
        <f t="shared" si="23"/>
        <v>0.71545497212587428</v>
      </c>
      <c r="AL39">
        <f t="shared" si="24"/>
        <v>-1128.4265780366823</v>
      </c>
      <c r="AN39">
        <f t="shared" si="3"/>
        <v>-92.783391532184396</v>
      </c>
      <c r="AO39" s="3">
        <f t="shared" si="25"/>
        <v>-98.884799999999984</v>
      </c>
      <c r="AP39" s="3">
        <f t="shared" si="26"/>
        <v>37.227185291131761</v>
      </c>
      <c r="AR39">
        <f t="shared" si="27"/>
        <v>0.61364676939275398</v>
      </c>
      <c r="AS39" s="3">
        <f t="shared" si="28"/>
        <v>0.65400000000000003</v>
      </c>
      <c r="AU39">
        <f t="shared" si="29"/>
        <v>0.61364676939275398</v>
      </c>
      <c r="AV39">
        <f t="shared" si="30"/>
        <v>0.65400000000000003</v>
      </c>
    </row>
    <row r="40" spans="1:48" x14ac:dyDescent="0.3">
      <c r="A40" s="3">
        <v>3</v>
      </c>
      <c r="B40" s="3">
        <v>333.15</v>
      </c>
      <c r="C40">
        <v>142.04</v>
      </c>
      <c r="D40">
        <v>0.65900000000000003</v>
      </c>
      <c r="E40">
        <f t="shared" si="4"/>
        <v>426.12</v>
      </c>
      <c r="F40" s="3">
        <v>1.7999999999999999E-2</v>
      </c>
      <c r="G40">
        <f t="shared" si="5"/>
        <v>3.0016509079993999E-3</v>
      </c>
      <c r="H40">
        <f t="shared" si="6"/>
        <v>5.8085928390085462</v>
      </c>
      <c r="J40">
        <f t="shared" si="7"/>
        <v>54</v>
      </c>
      <c r="K40" s="3">
        <f t="shared" si="8"/>
        <v>18</v>
      </c>
      <c r="L40" s="3">
        <f t="shared" si="9"/>
        <v>4.2426406871192848</v>
      </c>
      <c r="M40" s="3">
        <v>0.2</v>
      </c>
      <c r="N40" s="3">
        <f t="shared" si="10"/>
        <v>1.8485281374238571</v>
      </c>
      <c r="O40" s="3">
        <f t="shared" si="11"/>
        <v>0.61438972103896872</v>
      </c>
      <c r="P40" s="3">
        <f t="shared" si="12"/>
        <v>11.059014978701438</v>
      </c>
      <c r="Q40" s="3">
        <f t="shared" si="13"/>
        <v>-162</v>
      </c>
      <c r="R40" s="3">
        <f t="shared" si="14"/>
        <v>-1791.5604265496329</v>
      </c>
      <c r="T40">
        <f t="shared" si="15"/>
        <v>0.23570226039551587</v>
      </c>
      <c r="U40">
        <f t="shared" si="16"/>
        <v>3.6970562748477143</v>
      </c>
      <c r="V40">
        <f t="shared" si="17"/>
        <v>6.9491899698414761</v>
      </c>
      <c r="X40">
        <f t="shared" si="18"/>
        <v>0.70120326480240092</v>
      </c>
      <c r="Y40">
        <f t="shared" si="19"/>
        <v>-0.35495746992421845</v>
      </c>
      <c r="AA40">
        <f t="shared" si="34"/>
        <v>-4078.8545722878594</v>
      </c>
      <c r="AB40">
        <f t="shared" si="1"/>
        <v>0.29879673519759908</v>
      </c>
      <c r="AC40">
        <f t="shared" si="20"/>
        <v>8.927948896474415E-2</v>
      </c>
      <c r="AD40">
        <f t="shared" si="21"/>
        <v>-364.15805177537015</v>
      </c>
      <c r="AI40">
        <f t="shared" si="35"/>
        <v>-21263.640244768736</v>
      </c>
      <c r="AJ40">
        <f t="shared" si="22"/>
        <v>8.927948896474415E-2</v>
      </c>
      <c r="AK40">
        <f t="shared" si="23"/>
        <v>0.70120326480240092</v>
      </c>
      <c r="AL40">
        <f t="shared" si="24"/>
        <v>-1331.1691404532016</v>
      </c>
      <c r="AN40">
        <f t="shared" si="3"/>
        <v>-103.53738176082697</v>
      </c>
      <c r="AO40" s="3">
        <f t="shared" si="25"/>
        <v>-106.758</v>
      </c>
      <c r="AP40" s="3">
        <f t="shared" si="26"/>
        <v>10.37238184249393</v>
      </c>
      <c r="AR40">
        <f t="shared" si="27"/>
        <v>0.639119640498932</v>
      </c>
      <c r="AS40" s="3">
        <f t="shared" si="28"/>
        <v>0.65900000000000003</v>
      </c>
      <c r="AU40">
        <f t="shared" si="29"/>
        <v>0.639119640498932</v>
      </c>
      <c r="AV40">
        <f t="shared" si="30"/>
        <v>0.65900000000000003</v>
      </c>
    </row>
    <row r="41" spans="1:48" x14ac:dyDescent="0.3">
      <c r="A41" s="3">
        <v>3.2</v>
      </c>
      <c r="B41" s="3">
        <v>333.15</v>
      </c>
      <c r="C41">
        <v>142.04</v>
      </c>
      <c r="D41">
        <v>0.66700000000000004</v>
      </c>
      <c r="E41">
        <f t="shared" si="4"/>
        <v>454.52800000000002</v>
      </c>
      <c r="F41" s="3">
        <v>1.7999999999999999E-2</v>
      </c>
      <c r="G41">
        <f t="shared" si="5"/>
        <v>3.0016509079993999E-3</v>
      </c>
      <c r="H41">
        <f t="shared" si="6"/>
        <v>5.8085928390085462</v>
      </c>
      <c r="J41">
        <f t="shared" si="7"/>
        <v>57.6</v>
      </c>
      <c r="K41" s="3">
        <f t="shared" si="8"/>
        <v>19.200000000000003</v>
      </c>
      <c r="L41" s="3">
        <f t="shared" si="9"/>
        <v>4.3817804600413295</v>
      </c>
      <c r="M41" s="3">
        <v>0.2</v>
      </c>
      <c r="N41" s="3">
        <f t="shared" si="10"/>
        <v>1.8763560920082658</v>
      </c>
      <c r="O41" s="3">
        <f t="shared" si="11"/>
        <v>0.62933164707487943</v>
      </c>
      <c r="P41" s="3">
        <f t="shared" si="12"/>
        <v>12.083167623837687</v>
      </c>
      <c r="Q41" s="3">
        <f t="shared" si="13"/>
        <v>-172.8</v>
      </c>
      <c r="R41" s="3">
        <f t="shared" si="14"/>
        <v>-2087.9713653991525</v>
      </c>
      <c r="T41">
        <f t="shared" si="15"/>
        <v>0.2282177322938192</v>
      </c>
      <c r="U41">
        <f t="shared" si="16"/>
        <v>3.7527121840165316</v>
      </c>
      <c r="V41">
        <f t="shared" si="17"/>
        <v>7.0665958890986902</v>
      </c>
      <c r="X41">
        <f t="shared" si="18"/>
        <v>0.68750825009900118</v>
      </c>
      <c r="Y41">
        <f t="shared" si="19"/>
        <v>-0.37468144936941011</v>
      </c>
      <c r="AA41">
        <f t="shared" si="34"/>
        <v>-4382.2538880283919</v>
      </c>
      <c r="AB41">
        <f t="shared" si="1"/>
        <v>0.31249174990099882</v>
      </c>
      <c r="AC41">
        <f t="shared" si="20"/>
        <v>9.7651093756188398E-2</v>
      </c>
      <c r="AD41">
        <f t="shared" si="21"/>
        <v>-427.93188528328164</v>
      </c>
      <c r="AI41">
        <f t="shared" si="35"/>
        <v>-23057.385478563418</v>
      </c>
      <c r="AJ41">
        <f t="shared" si="22"/>
        <v>9.7651093756188398E-2</v>
      </c>
      <c r="AK41">
        <f t="shared" si="23"/>
        <v>0.68750825009900118</v>
      </c>
      <c r="AL41">
        <f t="shared" si="24"/>
        <v>-1547.9790771575199</v>
      </c>
      <c r="AN41">
        <f t="shared" si="3"/>
        <v>-119.5016802968189</v>
      </c>
      <c r="AO41" s="3">
        <f t="shared" si="25"/>
        <v>-115.25760000000001</v>
      </c>
      <c r="AP41" s="3">
        <f t="shared" si="26"/>
        <v>18.012217565846345</v>
      </c>
      <c r="AR41">
        <f t="shared" si="27"/>
        <v>0.69156064986585009</v>
      </c>
      <c r="AS41" s="3">
        <f t="shared" si="28"/>
        <v>0.66700000000000004</v>
      </c>
      <c r="AU41">
        <f t="shared" si="29"/>
        <v>0.69156064986585009</v>
      </c>
      <c r="AV41">
        <f t="shared" si="30"/>
        <v>0.66700000000000004</v>
      </c>
    </row>
    <row r="42" spans="1:48" x14ac:dyDescent="0.3">
      <c r="A42" s="3">
        <v>0.6</v>
      </c>
      <c r="B42" s="3">
        <v>353.15</v>
      </c>
      <c r="C42">
        <v>142.04</v>
      </c>
      <c r="D42">
        <v>0.63200000000000001</v>
      </c>
      <c r="E42">
        <f t="shared" si="4"/>
        <v>85.22399999999999</v>
      </c>
      <c r="F42" s="3">
        <v>1.7999999999999999E-2</v>
      </c>
      <c r="G42">
        <f t="shared" si="5"/>
        <v>2.831657935721365E-3</v>
      </c>
      <c r="H42">
        <f t="shared" si="6"/>
        <v>5.8668928958549316</v>
      </c>
      <c r="J42">
        <f t="shared" si="7"/>
        <v>10.799999999999999</v>
      </c>
      <c r="K42" s="3">
        <f t="shared" si="8"/>
        <v>3.5999999999999996</v>
      </c>
      <c r="L42" s="3">
        <f t="shared" si="9"/>
        <v>1.8973665961010275</v>
      </c>
      <c r="M42" s="3">
        <v>0.2</v>
      </c>
      <c r="N42" s="3">
        <f t="shared" si="10"/>
        <v>1.3794733192202056</v>
      </c>
      <c r="O42" s="3">
        <f t="shared" si="11"/>
        <v>0.3217017735821896</v>
      </c>
      <c r="P42" s="3">
        <f t="shared" si="12"/>
        <v>1.1581263848958825</v>
      </c>
      <c r="Q42" s="3">
        <f t="shared" si="13"/>
        <v>-32.4</v>
      </c>
      <c r="R42" s="3">
        <f t="shared" si="14"/>
        <v>-37.523294870626593</v>
      </c>
      <c r="T42">
        <f t="shared" si="15"/>
        <v>0.52704627669472992</v>
      </c>
      <c r="U42">
        <f t="shared" si="16"/>
        <v>2.7589466384404111</v>
      </c>
      <c r="V42">
        <f t="shared" si="17"/>
        <v>4.3173165030963165</v>
      </c>
      <c r="X42">
        <f t="shared" si="18"/>
        <v>0.92146874746596097</v>
      </c>
      <c r="Y42">
        <f t="shared" si="19"/>
        <v>-8.1786417297124533E-2</v>
      </c>
      <c r="AA42">
        <f t="shared" si="34"/>
        <v>-1778.6408030332893</v>
      </c>
      <c r="AB42">
        <f t="shared" si="1"/>
        <v>7.8531252534039045E-2</v>
      </c>
      <c r="AC42">
        <f t="shared" si="20"/>
        <v>6.1671576245650138E-3</v>
      </c>
      <c r="AD42">
        <f t="shared" si="21"/>
        <v>-10.969158189789189</v>
      </c>
      <c r="AI42">
        <f t="shared" si="35"/>
        <v>-3182.6849400020033</v>
      </c>
      <c r="AJ42">
        <f t="shared" si="22"/>
        <v>6.1671576245650138E-3</v>
      </c>
      <c r="AK42">
        <f t="shared" si="23"/>
        <v>0.92146874746596097</v>
      </c>
      <c r="AL42">
        <f t="shared" si="24"/>
        <v>-18.086698869838482</v>
      </c>
      <c r="AN42">
        <f t="shared" si="3"/>
        <v>-12.866540731392359</v>
      </c>
      <c r="AO42" s="3">
        <f t="shared" si="25"/>
        <v>-20.476799999999997</v>
      </c>
      <c r="AP42" s="3">
        <f t="shared" si="26"/>
        <v>57.916046135428466</v>
      </c>
      <c r="AR42">
        <f t="shared" si="27"/>
        <v>0.39711545467260367</v>
      </c>
      <c r="AS42" s="3">
        <f t="shared" si="28"/>
        <v>0.63200000000000001</v>
      </c>
      <c r="AU42">
        <f t="shared" si="29"/>
        <v>0.39711545467260367</v>
      </c>
      <c r="AV42">
        <f t="shared" si="30"/>
        <v>0.63200000000000001</v>
      </c>
    </row>
    <row r="43" spans="1:48" x14ac:dyDescent="0.3">
      <c r="A43" s="3">
        <v>0.7</v>
      </c>
      <c r="B43" s="3">
        <v>353.15</v>
      </c>
      <c r="C43">
        <v>142.04</v>
      </c>
      <c r="D43">
        <v>0.625</v>
      </c>
      <c r="E43">
        <f t="shared" si="4"/>
        <v>99.427999999999983</v>
      </c>
      <c r="F43" s="3">
        <v>1.7999999999999999E-2</v>
      </c>
      <c r="G43">
        <f t="shared" si="5"/>
        <v>2.831657935721365E-3</v>
      </c>
      <c r="H43">
        <f t="shared" si="6"/>
        <v>5.8668928958549316</v>
      </c>
      <c r="J43">
        <f t="shared" si="7"/>
        <v>12.6</v>
      </c>
      <c r="K43" s="3">
        <f t="shared" si="8"/>
        <v>4.1999999999999993</v>
      </c>
      <c r="L43" s="3">
        <f t="shared" si="9"/>
        <v>2.0493901531919194</v>
      </c>
      <c r="M43" s="3">
        <v>0.2</v>
      </c>
      <c r="N43" s="3">
        <f t="shared" si="10"/>
        <v>1.4098780306383838</v>
      </c>
      <c r="O43" s="3">
        <f t="shared" si="11"/>
        <v>0.34350319755512371</v>
      </c>
      <c r="P43" s="3">
        <f t="shared" si="12"/>
        <v>1.4427134297315194</v>
      </c>
      <c r="Q43" s="3">
        <f t="shared" si="13"/>
        <v>-37.799999999999997</v>
      </c>
      <c r="R43" s="3">
        <f t="shared" si="14"/>
        <v>-54.534567643851432</v>
      </c>
      <c r="T43">
        <f t="shared" si="15"/>
        <v>0.48795003647426666</v>
      </c>
      <c r="U43">
        <f t="shared" si="16"/>
        <v>2.8197560612767676</v>
      </c>
      <c r="V43">
        <f t="shared" si="17"/>
        <v>4.5338286992943431</v>
      </c>
      <c r="X43">
        <f t="shared" si="18"/>
        <v>0.90956388230971019</v>
      </c>
      <c r="Y43">
        <f t="shared" si="19"/>
        <v>-9.4790044557437184E-2</v>
      </c>
      <c r="AA43">
        <f t="shared" si="34"/>
        <v>-1819.2137139585798</v>
      </c>
      <c r="AB43">
        <f t="shared" si="1"/>
        <v>9.0436117690289849E-2</v>
      </c>
      <c r="AC43">
        <f t="shared" si="20"/>
        <v>8.1786913828919561E-3</v>
      </c>
      <c r="AD43">
        <f t="shared" si="21"/>
        <v>-14.878787525991909</v>
      </c>
      <c r="AI43">
        <f t="shared" si="35"/>
        <v>-3643.2303432330882</v>
      </c>
      <c r="AJ43">
        <f t="shared" si="22"/>
        <v>8.1786913828919561E-3</v>
      </c>
      <c r="AK43">
        <f t="shared" si="23"/>
        <v>0.90956388230971019</v>
      </c>
      <c r="AL43">
        <f t="shared" si="24"/>
        <v>-27.102144582538344</v>
      </c>
      <c r="AN43">
        <f t="shared" si="3"/>
        <v>-17.182254279172959</v>
      </c>
      <c r="AO43" s="3">
        <f t="shared" si="25"/>
        <v>-23.625</v>
      </c>
      <c r="AP43" s="3">
        <f t="shared" si="26"/>
        <v>41.50897242323515</v>
      </c>
      <c r="AR43">
        <f t="shared" si="27"/>
        <v>0.45455699151251217</v>
      </c>
      <c r="AS43" s="3">
        <f t="shared" si="28"/>
        <v>0.625</v>
      </c>
      <c r="AU43">
        <f t="shared" si="29"/>
        <v>0.45455699151251217</v>
      </c>
      <c r="AV43">
        <f t="shared" si="30"/>
        <v>0.625</v>
      </c>
    </row>
    <row r="44" spans="1:48" x14ac:dyDescent="0.3">
      <c r="A44" s="3">
        <v>0.8</v>
      </c>
      <c r="B44" s="3">
        <v>353.15</v>
      </c>
      <c r="C44">
        <v>142.04</v>
      </c>
      <c r="D44">
        <v>0.622</v>
      </c>
      <c r="E44">
        <f t="shared" si="4"/>
        <v>113.63200000000001</v>
      </c>
      <c r="F44" s="3">
        <v>1.7999999999999999E-2</v>
      </c>
      <c r="G44">
        <f t="shared" si="5"/>
        <v>2.831657935721365E-3</v>
      </c>
      <c r="H44">
        <f t="shared" si="6"/>
        <v>5.8668928958549316</v>
      </c>
      <c r="J44">
        <f t="shared" si="7"/>
        <v>14.4</v>
      </c>
      <c r="K44" s="3">
        <f t="shared" si="8"/>
        <v>4.8000000000000007</v>
      </c>
      <c r="L44" s="3">
        <f t="shared" si="9"/>
        <v>2.1908902300206647</v>
      </c>
      <c r="M44" s="3">
        <v>0.2</v>
      </c>
      <c r="N44" s="3">
        <f t="shared" si="10"/>
        <v>1.4381780460041329</v>
      </c>
      <c r="O44" s="3">
        <f t="shared" si="11"/>
        <v>0.3633770666581439</v>
      </c>
      <c r="P44" s="3">
        <f t="shared" si="12"/>
        <v>1.744209919959091</v>
      </c>
      <c r="Q44" s="3">
        <f t="shared" si="13"/>
        <v>-43.2</v>
      </c>
      <c r="R44" s="3">
        <f t="shared" si="14"/>
        <v>-75.349868542232741</v>
      </c>
      <c r="T44">
        <f t="shared" si="15"/>
        <v>0.4564354645876384</v>
      </c>
      <c r="U44">
        <f t="shared" si="16"/>
        <v>2.8763560920082658</v>
      </c>
      <c r="V44">
        <f t="shared" si="17"/>
        <v>4.7288223048958073</v>
      </c>
      <c r="X44">
        <f t="shared" si="18"/>
        <v>0.89796270222120056</v>
      </c>
      <c r="Y44">
        <f t="shared" si="19"/>
        <v>-0.10762674581734166</v>
      </c>
      <c r="AA44">
        <f t="shared" si="34"/>
        <v>-1864.3548381824883</v>
      </c>
      <c r="AB44">
        <f t="shared" si="1"/>
        <v>0.10203729777879945</v>
      </c>
      <c r="AC44">
        <f t="shared" si="20"/>
        <v>1.0411610137999391E-2</v>
      </c>
      <c r="AD44">
        <f t="shared" si="21"/>
        <v>-19.410935734049009</v>
      </c>
      <c r="AI44">
        <f t="shared" si="35"/>
        <v>-4148.1659351846029</v>
      </c>
      <c r="AJ44">
        <f t="shared" si="22"/>
        <v>1.0411610137999391E-2</v>
      </c>
      <c r="AK44">
        <f t="shared" si="23"/>
        <v>0.89796270222120056</v>
      </c>
      <c r="AL44">
        <f t="shared" si="24"/>
        <v>-38.782188824379816</v>
      </c>
      <c r="AN44">
        <f t="shared" si="3"/>
        <v>-21.993193034517063</v>
      </c>
      <c r="AO44" s="3">
        <f t="shared" si="25"/>
        <v>-26.870400000000004</v>
      </c>
      <c r="AP44" s="3">
        <f t="shared" si="26"/>
        <v>23.787147784155316</v>
      </c>
      <c r="AR44">
        <f t="shared" si="27"/>
        <v>0.50910169061382082</v>
      </c>
      <c r="AS44" s="3">
        <f t="shared" si="28"/>
        <v>0.622</v>
      </c>
      <c r="AU44">
        <f t="shared" si="29"/>
        <v>0.50910169061382082</v>
      </c>
      <c r="AV44">
        <f t="shared" si="30"/>
        <v>0.622</v>
      </c>
    </row>
    <row r="45" spans="1:48" x14ac:dyDescent="0.3">
      <c r="A45" s="3">
        <v>1</v>
      </c>
      <c r="B45" s="3">
        <v>353.15</v>
      </c>
      <c r="C45">
        <v>142.04</v>
      </c>
      <c r="D45">
        <v>0.61699999999999999</v>
      </c>
      <c r="E45">
        <f t="shared" si="4"/>
        <v>142.04</v>
      </c>
      <c r="F45" s="3">
        <v>1.7999999999999999E-2</v>
      </c>
      <c r="G45">
        <f t="shared" si="5"/>
        <v>2.831657935721365E-3</v>
      </c>
      <c r="H45">
        <f t="shared" si="6"/>
        <v>5.8668928958549316</v>
      </c>
      <c r="J45">
        <f t="shared" si="7"/>
        <v>18</v>
      </c>
      <c r="K45" s="3">
        <f t="shared" si="8"/>
        <v>6</v>
      </c>
      <c r="L45" s="3">
        <f t="shared" si="9"/>
        <v>2.4494897427831779</v>
      </c>
      <c r="M45" s="3">
        <v>0.2</v>
      </c>
      <c r="N45" s="3">
        <f t="shared" si="10"/>
        <v>1.4898979485566355</v>
      </c>
      <c r="O45" s="3">
        <f t="shared" si="11"/>
        <v>0.39870762671017196</v>
      </c>
      <c r="P45" s="3">
        <f t="shared" si="12"/>
        <v>2.3922457602610319</v>
      </c>
      <c r="Q45" s="3">
        <f t="shared" si="13"/>
        <v>-54</v>
      </c>
      <c r="R45" s="3">
        <f t="shared" si="14"/>
        <v>-129.18127105409573</v>
      </c>
      <c r="T45">
        <f t="shared" si="15"/>
        <v>0.40824829046386307</v>
      </c>
      <c r="U45">
        <f t="shared" si="16"/>
        <v>2.979795897113271</v>
      </c>
      <c r="V45">
        <f t="shared" si="17"/>
        <v>5.0692018073440348</v>
      </c>
      <c r="X45">
        <f t="shared" si="18"/>
        <v>0.87562607264193904</v>
      </c>
      <c r="Y45">
        <f t="shared" si="19"/>
        <v>-0.13281613689011523</v>
      </c>
      <c r="AA45">
        <f t="shared" si="34"/>
        <v>-1969.2291285586318</v>
      </c>
      <c r="AB45">
        <f t="shared" si="1"/>
        <v>0.12437392735806101</v>
      </c>
      <c r="AC45">
        <f t="shared" si="20"/>
        <v>1.5468873806468237E-2</v>
      </c>
      <c r="AD45">
        <f t="shared" si="21"/>
        <v>-30.461756885694893</v>
      </c>
      <c r="AI45">
        <f t="shared" si="35"/>
        <v>-5276.4123395920196</v>
      </c>
      <c r="AJ45">
        <f t="shared" si="22"/>
        <v>1.5468873806468237E-2</v>
      </c>
      <c r="AK45">
        <f t="shared" si="23"/>
        <v>0.87562607264193904</v>
      </c>
      <c r="AL45">
        <f t="shared" si="24"/>
        <v>-71.468737200133774</v>
      </c>
      <c r="AN45">
        <f t="shared" si="3"/>
        <v>-32.452794912501204</v>
      </c>
      <c r="AO45" s="3">
        <f t="shared" si="25"/>
        <v>-33.317999999999998</v>
      </c>
      <c r="AP45" s="3">
        <f t="shared" si="26"/>
        <v>0.74857984343379502</v>
      </c>
      <c r="AR45">
        <f t="shared" si="27"/>
        <v>0.60097768356483716</v>
      </c>
      <c r="AS45" s="3">
        <f t="shared" si="28"/>
        <v>0.61699999999999999</v>
      </c>
      <c r="AU45">
        <f t="shared" si="29"/>
        <v>0.60097768356483716</v>
      </c>
      <c r="AV45">
        <f t="shared" si="30"/>
        <v>0.61699999999999999</v>
      </c>
    </row>
    <row r="46" spans="1:48" x14ac:dyDescent="0.3">
      <c r="A46" s="3">
        <v>1.2</v>
      </c>
      <c r="B46" s="3">
        <v>353.15</v>
      </c>
      <c r="C46">
        <v>142.04</v>
      </c>
      <c r="D46">
        <v>0.61599999999999999</v>
      </c>
      <c r="E46">
        <f t="shared" ref="E46:E58" si="36">C46*A46</f>
        <v>170.44799999999998</v>
      </c>
      <c r="F46" s="3">
        <v>1.7999999999999999E-2</v>
      </c>
      <c r="G46">
        <f t="shared" ref="G46:G58" si="37">1/B46</f>
        <v>2.831657935721365E-3</v>
      </c>
      <c r="H46">
        <f t="shared" ref="H46:H58" si="38">LN(B46)</f>
        <v>5.8668928958549316</v>
      </c>
      <c r="J46">
        <f t="shared" ref="J46:J58" si="39">18*A46</f>
        <v>21.599999999999998</v>
      </c>
      <c r="K46" s="3">
        <f t="shared" ref="K46:K58" si="40">A46*6</f>
        <v>7.1999999999999993</v>
      </c>
      <c r="L46" s="3">
        <f t="shared" si="9"/>
        <v>2.6832815729997477</v>
      </c>
      <c r="M46" s="3">
        <v>0.2</v>
      </c>
      <c r="N46" s="3">
        <f t="shared" si="10"/>
        <v>1.5366563145999494</v>
      </c>
      <c r="O46" s="3">
        <f t="shared" si="11"/>
        <v>0.42960883161490293</v>
      </c>
      <c r="P46" s="3">
        <f t="shared" si="12"/>
        <v>3.0931835876273008</v>
      </c>
      <c r="Q46" s="3">
        <f t="shared" si="13"/>
        <v>-64.8</v>
      </c>
      <c r="R46" s="3">
        <f t="shared" si="14"/>
        <v>-200.43829647824907</v>
      </c>
      <c r="T46">
        <f t="shared" si="15"/>
        <v>0.37267799624996495</v>
      </c>
      <c r="U46">
        <f t="shared" si="16"/>
        <v>3.0733126291998989</v>
      </c>
      <c r="V46">
        <f t="shared" si="17"/>
        <v>5.3598085914666083</v>
      </c>
      <c r="X46">
        <f t="shared" si="18"/>
        <v>0.85437370989569805</v>
      </c>
      <c r="Y46">
        <f t="shared" si="19"/>
        <v>-0.15738658150278301</v>
      </c>
      <c r="AA46">
        <f t="shared" si="34"/>
        <v>-2094.4694633807826</v>
      </c>
      <c r="AB46">
        <f t="shared" si="1"/>
        <v>0.14562629010430195</v>
      </c>
      <c r="AC46">
        <f t="shared" si="20"/>
        <v>2.1207016369542312E-2</v>
      </c>
      <c r="AD46">
        <f t="shared" si="21"/>
        <v>-44.417448195422757</v>
      </c>
      <c r="AI46">
        <f t="shared" si="35"/>
        <v>-6540.5963827014702</v>
      </c>
      <c r="AJ46">
        <f t="shared" si="22"/>
        <v>2.1207016369542312E-2</v>
      </c>
      <c r="AK46">
        <f t="shared" si="23"/>
        <v>0.85437370989569805</v>
      </c>
      <c r="AL46">
        <f t="shared" si="24"/>
        <v>-118.50721651412051</v>
      </c>
      <c r="AN46">
        <f t="shared" si="3"/>
        <v>-43.030826941675187</v>
      </c>
      <c r="AO46" s="3">
        <f t="shared" ref="AO46:AO58" si="41">-AS46*A46*18*$M$2</f>
        <v>-39.916800000000002</v>
      </c>
      <c r="AP46" s="3">
        <f t="shared" si="26"/>
        <v>9.6971637934789054</v>
      </c>
      <c r="AR46">
        <f t="shared" ref="AR46:AR58" si="42">-AN46/(A46*18*$M$2)</f>
        <v>0.664055971322148</v>
      </c>
      <c r="AS46" s="3">
        <f t="shared" si="28"/>
        <v>0.61599999999999999</v>
      </c>
      <c r="AU46">
        <f t="shared" si="29"/>
        <v>0.664055971322148</v>
      </c>
      <c r="AV46">
        <f t="shared" si="30"/>
        <v>0.61599999999999999</v>
      </c>
    </row>
    <row r="47" spans="1:48" x14ac:dyDescent="0.3">
      <c r="A47" s="3">
        <v>1.5</v>
      </c>
      <c r="B47" s="3">
        <v>353.15</v>
      </c>
      <c r="C47">
        <v>142.04</v>
      </c>
      <c r="D47">
        <v>0.61799999999999999</v>
      </c>
      <c r="E47">
        <f t="shared" si="36"/>
        <v>213.06</v>
      </c>
      <c r="F47" s="3">
        <v>1.7999999999999999E-2</v>
      </c>
      <c r="G47">
        <f t="shared" si="37"/>
        <v>2.831657935721365E-3</v>
      </c>
      <c r="H47">
        <f t="shared" si="38"/>
        <v>5.8668928958549316</v>
      </c>
      <c r="J47">
        <f t="shared" si="39"/>
        <v>27</v>
      </c>
      <c r="K47" s="3">
        <f t="shared" si="40"/>
        <v>9</v>
      </c>
      <c r="L47" s="3">
        <f t="shared" si="9"/>
        <v>3</v>
      </c>
      <c r="M47" s="3">
        <v>0.2</v>
      </c>
      <c r="N47" s="3">
        <f t="shared" si="10"/>
        <v>1.6</v>
      </c>
      <c r="O47" s="3">
        <f t="shared" si="11"/>
        <v>0.47000362924573563</v>
      </c>
      <c r="P47" s="3">
        <f t="shared" si="12"/>
        <v>4.2300326632116203</v>
      </c>
      <c r="Q47" s="3">
        <f t="shared" si="13"/>
        <v>-81</v>
      </c>
      <c r="R47" s="3">
        <f t="shared" si="14"/>
        <v>-342.63264572014123</v>
      </c>
      <c r="T47">
        <f t="shared" si="15"/>
        <v>0.33333333333333331</v>
      </c>
      <c r="U47">
        <f t="shared" si="16"/>
        <v>3.2</v>
      </c>
      <c r="V47">
        <f t="shared" si="17"/>
        <v>5.7291666666666661</v>
      </c>
      <c r="X47">
        <f t="shared" si="18"/>
        <v>0.82436153199347106</v>
      </c>
      <c r="Y47">
        <f t="shared" si="19"/>
        <v>-0.19314609287710249</v>
      </c>
      <c r="AA47">
        <f t="shared" si="34"/>
        <v>-2321.3821278657861</v>
      </c>
      <c r="AB47">
        <f t="shared" si="1"/>
        <v>0.17563846800652896</v>
      </c>
      <c r="AC47">
        <f t="shared" si="20"/>
        <v>3.0848871443680499E-2</v>
      </c>
      <c r="AD47">
        <f t="shared" si="21"/>
        <v>-71.612018834189115</v>
      </c>
      <c r="AI47">
        <f t="shared" si="35"/>
        <v>-8642.5854022508356</v>
      </c>
      <c r="AJ47">
        <f t="shared" si="22"/>
        <v>3.0848871443680499E-2</v>
      </c>
      <c r="AK47">
        <f t="shared" si="23"/>
        <v>0.82436153199347106</v>
      </c>
      <c r="AL47">
        <f t="shared" si="24"/>
        <v>-219.78633044949609</v>
      </c>
      <c r="AN47">
        <f t="shared" si="3"/>
        <v>-57.156609195999835</v>
      </c>
      <c r="AO47" s="3">
        <f t="shared" si="41"/>
        <v>-50.058</v>
      </c>
      <c r="AP47" s="3">
        <f t="shared" si="26"/>
        <v>50.390252517533419</v>
      </c>
      <c r="AR47">
        <f t="shared" si="42"/>
        <v>0.70563715056789922</v>
      </c>
      <c r="AS47" s="3">
        <f t="shared" si="28"/>
        <v>0.61799999999999999</v>
      </c>
      <c r="AU47">
        <f t="shared" si="29"/>
        <v>0.70563715056789922</v>
      </c>
      <c r="AV47">
        <f t="shared" si="30"/>
        <v>0.61799999999999999</v>
      </c>
    </row>
    <row r="48" spans="1:48" x14ac:dyDescent="0.3">
      <c r="A48" s="3">
        <v>1.8</v>
      </c>
      <c r="B48" s="3">
        <v>353.15</v>
      </c>
      <c r="C48">
        <v>142.04</v>
      </c>
      <c r="D48">
        <v>0.623</v>
      </c>
      <c r="E48">
        <f t="shared" si="36"/>
        <v>255.672</v>
      </c>
      <c r="F48" s="3">
        <v>1.7999999999999999E-2</v>
      </c>
      <c r="G48">
        <f t="shared" si="37"/>
        <v>2.831657935721365E-3</v>
      </c>
      <c r="H48">
        <f t="shared" si="38"/>
        <v>5.8668928958549316</v>
      </c>
      <c r="J48">
        <f t="shared" si="39"/>
        <v>32.4</v>
      </c>
      <c r="K48" s="3">
        <f t="shared" si="40"/>
        <v>10.8</v>
      </c>
      <c r="L48" s="3">
        <f t="shared" si="9"/>
        <v>3.2863353450309969</v>
      </c>
      <c r="M48" s="3">
        <v>0.2</v>
      </c>
      <c r="N48" s="3">
        <f t="shared" si="10"/>
        <v>1.6572670690061995</v>
      </c>
      <c r="O48" s="3">
        <f t="shared" si="11"/>
        <v>0.50516990168276299</v>
      </c>
      <c r="P48" s="3">
        <f t="shared" si="12"/>
        <v>5.4558349381738402</v>
      </c>
      <c r="Q48" s="3">
        <f t="shared" si="13"/>
        <v>-97.199999999999989</v>
      </c>
      <c r="R48" s="3">
        <f t="shared" si="14"/>
        <v>-530.30715599049722</v>
      </c>
      <c r="T48">
        <f t="shared" si="15"/>
        <v>0.30429030972509225</v>
      </c>
      <c r="U48">
        <f t="shared" si="16"/>
        <v>3.3145341380123989</v>
      </c>
      <c r="V48">
        <f t="shared" si="17"/>
        <v>6.0407591372456606</v>
      </c>
      <c r="X48">
        <f t="shared" si="18"/>
        <v>0.79638631744595723</v>
      </c>
      <c r="Y48">
        <f t="shared" si="19"/>
        <v>-0.22767088744450756</v>
      </c>
      <c r="AA48">
        <f t="shared" si="34"/>
        <v>-2594.4865861201329</v>
      </c>
      <c r="AB48">
        <f t="shared" si="1"/>
        <v>0.20361368255404277</v>
      </c>
      <c r="AC48">
        <f t="shared" si="20"/>
        <v>4.1458531723218506E-2</v>
      </c>
      <c r="AD48">
        <f t="shared" si="21"/>
        <v>-107.56360443612641</v>
      </c>
      <c r="AI48">
        <f t="shared" si="35"/>
        <v>-10935.862754676551</v>
      </c>
      <c r="AJ48">
        <f t="shared" si="22"/>
        <v>4.1458531723218506E-2</v>
      </c>
      <c r="AK48">
        <f t="shared" si="23"/>
        <v>0.79638631744595723</v>
      </c>
      <c r="AL48">
        <f t="shared" si="24"/>
        <v>-361.06946155964414</v>
      </c>
      <c r="AN48">
        <f t="shared" si="3"/>
        <v>-67.942520019416918</v>
      </c>
      <c r="AO48" s="3">
        <f t="shared" si="41"/>
        <v>-60.555599999999998</v>
      </c>
      <c r="AP48" s="3">
        <f t="shared" si="26"/>
        <v>54.566587373262465</v>
      </c>
      <c r="AR48">
        <f t="shared" si="42"/>
        <v>0.69899711954132637</v>
      </c>
      <c r="AS48" s="3">
        <f t="shared" si="28"/>
        <v>0.623</v>
      </c>
      <c r="AU48">
        <f t="shared" si="29"/>
        <v>0.69899711954132637</v>
      </c>
      <c r="AV48">
        <f t="shared" si="30"/>
        <v>0.623</v>
      </c>
    </row>
    <row r="49" spans="1:48" x14ac:dyDescent="0.3">
      <c r="A49" s="3">
        <v>2</v>
      </c>
      <c r="B49" s="3">
        <v>353.15</v>
      </c>
      <c r="C49">
        <v>142.04</v>
      </c>
      <c r="D49">
        <v>0.627</v>
      </c>
      <c r="E49">
        <f t="shared" si="36"/>
        <v>284.08</v>
      </c>
      <c r="F49" s="3">
        <v>1.7999999999999999E-2</v>
      </c>
      <c r="G49">
        <f t="shared" si="37"/>
        <v>2.831657935721365E-3</v>
      </c>
      <c r="H49">
        <f t="shared" si="38"/>
        <v>5.8668928958549316</v>
      </c>
      <c r="J49">
        <f t="shared" si="39"/>
        <v>36</v>
      </c>
      <c r="K49" s="3">
        <f t="shared" si="40"/>
        <v>12</v>
      </c>
      <c r="L49" s="3">
        <f t="shared" si="9"/>
        <v>3.4641016151377544</v>
      </c>
      <c r="M49" s="3">
        <v>0.2</v>
      </c>
      <c r="N49" s="3">
        <f t="shared" si="10"/>
        <v>1.6928203230275509</v>
      </c>
      <c r="O49" s="3">
        <f t="shared" si="11"/>
        <v>0.52639596817898238</v>
      </c>
      <c r="P49" s="3">
        <f t="shared" si="12"/>
        <v>6.316751618147789</v>
      </c>
      <c r="Q49" s="3">
        <f t="shared" si="13"/>
        <v>-108</v>
      </c>
      <c r="R49" s="3">
        <f t="shared" si="14"/>
        <v>-682.20917475996123</v>
      </c>
      <c r="T49">
        <f t="shared" si="15"/>
        <v>0.28867513459481292</v>
      </c>
      <c r="U49">
        <f t="shared" si="16"/>
        <v>3.3856406460551018</v>
      </c>
      <c r="V49">
        <f t="shared" si="17"/>
        <v>6.2243123321359048</v>
      </c>
      <c r="X49">
        <f t="shared" si="18"/>
        <v>0.77876767802629121</v>
      </c>
      <c r="Y49">
        <f t="shared" si="19"/>
        <v>-0.25004250862282523</v>
      </c>
      <c r="AA49">
        <f t="shared" si="34"/>
        <v>-2801.1540036025058</v>
      </c>
      <c r="AB49">
        <f t="shared" si="1"/>
        <v>0.22123232197370879</v>
      </c>
      <c r="AC49">
        <f t="shared" si="20"/>
        <v>4.8943740285878751E-2</v>
      </c>
      <c r="AD49">
        <f t="shared" si="21"/>
        <v>-137.09895405307051</v>
      </c>
      <c r="AI49">
        <f t="shared" si="35"/>
        <v>-12545.526541481446</v>
      </c>
      <c r="AJ49">
        <f t="shared" si="22"/>
        <v>4.8943740285878751E-2</v>
      </c>
      <c r="AK49">
        <f t="shared" si="23"/>
        <v>0.77876767802629121</v>
      </c>
      <c r="AL49">
        <f t="shared" si="24"/>
        <v>-478.18281788974718</v>
      </c>
      <c r="AN49">
        <f t="shared" si="3"/>
        <v>-73.401757657902294</v>
      </c>
      <c r="AO49" s="3">
        <f t="shared" si="41"/>
        <v>-67.715999999999994</v>
      </c>
      <c r="AP49" s="3">
        <f t="shared" si="26"/>
        <v>32.327840144394649</v>
      </c>
      <c r="AR49">
        <f t="shared" si="42"/>
        <v>0.67964590423983606</v>
      </c>
      <c r="AS49" s="3">
        <f t="shared" si="28"/>
        <v>0.627</v>
      </c>
      <c r="AU49">
        <f t="shared" si="29"/>
        <v>0.67964590423983606</v>
      </c>
      <c r="AV49">
        <f t="shared" si="30"/>
        <v>0.627</v>
      </c>
    </row>
    <row r="50" spans="1:48" x14ac:dyDescent="0.3">
      <c r="A50" s="3">
        <v>2.2000000000000002</v>
      </c>
      <c r="B50" s="3">
        <v>353.15</v>
      </c>
      <c r="C50">
        <v>142.04</v>
      </c>
      <c r="D50">
        <v>0.63</v>
      </c>
      <c r="E50">
        <f t="shared" si="36"/>
        <v>312.488</v>
      </c>
      <c r="F50" s="3">
        <v>1.7999999999999999E-2</v>
      </c>
      <c r="G50">
        <f t="shared" si="37"/>
        <v>2.831657935721365E-3</v>
      </c>
      <c r="H50">
        <f t="shared" si="38"/>
        <v>5.8668928958549316</v>
      </c>
      <c r="J50">
        <f t="shared" si="39"/>
        <v>39.6</v>
      </c>
      <c r="K50" s="3">
        <f t="shared" si="40"/>
        <v>13.200000000000001</v>
      </c>
      <c r="L50" s="3">
        <f t="shared" si="9"/>
        <v>3.6331804249169903</v>
      </c>
      <c r="M50" s="3">
        <v>0.2</v>
      </c>
      <c r="N50" s="3">
        <f t="shared" si="10"/>
        <v>1.7266360849833982</v>
      </c>
      <c r="O50" s="3">
        <f t="shared" si="11"/>
        <v>0.5461750560468569</v>
      </c>
      <c r="P50" s="3">
        <f t="shared" si="12"/>
        <v>7.2095107398185121</v>
      </c>
      <c r="Q50" s="3">
        <f t="shared" si="13"/>
        <v>-118.80000000000001</v>
      </c>
      <c r="R50" s="3">
        <f t="shared" si="14"/>
        <v>-856.48987589043929</v>
      </c>
      <c r="T50">
        <f t="shared" si="15"/>
        <v>0.2752409412815901</v>
      </c>
      <c r="U50">
        <f t="shared" si="16"/>
        <v>3.4532721699667963</v>
      </c>
      <c r="V50">
        <f t="shared" si="17"/>
        <v>6.3922918334571284</v>
      </c>
      <c r="X50">
        <f t="shared" si="18"/>
        <v>0.76191172795484607</v>
      </c>
      <c r="Y50">
        <f t="shared" si="19"/>
        <v>-0.27192457258470271</v>
      </c>
      <c r="AA50">
        <f t="shared" si="34"/>
        <v>-3026.4436122688371</v>
      </c>
      <c r="AB50">
        <f t="shared" si="1"/>
        <v>0.23808827204515393</v>
      </c>
      <c r="AC50">
        <f t="shared" si="20"/>
        <v>5.6686025285447222E-2</v>
      </c>
      <c r="AD50">
        <f t="shared" si="21"/>
        <v>-171.55705913005153</v>
      </c>
      <c r="AI50">
        <f t="shared" si="35"/>
        <v>-14205.137324265812</v>
      </c>
      <c r="AJ50">
        <f t="shared" si="22"/>
        <v>5.6686025285447222E-2</v>
      </c>
      <c r="AK50">
        <f t="shared" si="23"/>
        <v>0.76191172795484607</v>
      </c>
      <c r="AL50">
        <f t="shared" si="24"/>
        <v>-613.5162938987495</v>
      </c>
      <c r="AN50">
        <f t="shared" si="3"/>
        <v>-78.080739267680087</v>
      </c>
      <c r="AO50" s="3">
        <f t="shared" si="41"/>
        <v>-74.843999999999994</v>
      </c>
      <c r="AP50" s="3">
        <f t="shared" si="26"/>
        <v>10.476481086942266</v>
      </c>
      <c r="AR50">
        <f t="shared" si="42"/>
        <v>0.65724528003097715</v>
      </c>
      <c r="AS50" s="3">
        <f t="shared" si="28"/>
        <v>0.63</v>
      </c>
      <c r="AU50">
        <f t="shared" si="29"/>
        <v>0.65724528003097715</v>
      </c>
      <c r="AV50">
        <f t="shared" si="30"/>
        <v>0.63</v>
      </c>
    </row>
    <row r="51" spans="1:48" x14ac:dyDescent="0.3">
      <c r="A51" s="3">
        <v>2.5</v>
      </c>
      <c r="B51" s="3">
        <v>353.15</v>
      </c>
      <c r="C51">
        <v>142.04</v>
      </c>
      <c r="D51">
        <v>0.63300000000000001</v>
      </c>
      <c r="E51">
        <f t="shared" si="36"/>
        <v>355.09999999999997</v>
      </c>
      <c r="F51" s="3">
        <v>1.7999999999999999E-2</v>
      </c>
      <c r="G51">
        <f t="shared" si="37"/>
        <v>2.831657935721365E-3</v>
      </c>
      <c r="H51">
        <f t="shared" si="38"/>
        <v>5.8668928958549316</v>
      </c>
      <c r="J51">
        <f t="shared" si="39"/>
        <v>45</v>
      </c>
      <c r="K51" s="3">
        <f t="shared" si="40"/>
        <v>15</v>
      </c>
      <c r="L51" s="3">
        <f t="shared" si="9"/>
        <v>3.872983346207417</v>
      </c>
      <c r="M51" s="3">
        <v>0.2</v>
      </c>
      <c r="N51" s="3">
        <f t="shared" si="10"/>
        <v>1.7745966692414834</v>
      </c>
      <c r="O51" s="3">
        <f t="shared" si="11"/>
        <v>0.57357316851070272</v>
      </c>
      <c r="P51" s="3">
        <f t="shared" si="12"/>
        <v>8.6035975276605416</v>
      </c>
      <c r="Q51" s="3">
        <f t="shared" si="13"/>
        <v>-135</v>
      </c>
      <c r="R51" s="3">
        <f t="shared" si="14"/>
        <v>-1161.4856662341731</v>
      </c>
      <c r="T51">
        <f t="shared" si="15"/>
        <v>0.2581988897471611</v>
      </c>
      <c r="U51">
        <f t="shared" si="16"/>
        <v>3.5491933384829668</v>
      </c>
      <c r="V51">
        <f t="shared" si="17"/>
        <v>6.6201237087395777</v>
      </c>
      <c r="X51">
        <f t="shared" si="18"/>
        <v>0.73795291860379308</v>
      </c>
      <c r="Y51">
        <f t="shared" si="19"/>
        <v>-0.30387525234653112</v>
      </c>
      <c r="AA51">
        <f t="shared" si="34"/>
        <v>-3396.9802516405339</v>
      </c>
      <c r="AB51">
        <f t="shared" si="1"/>
        <v>0.26204708139620692</v>
      </c>
      <c r="AC51">
        <f t="shared" si="20"/>
        <v>6.8668672868270289E-2</v>
      </c>
      <c r="AD51">
        <f t="shared" si="21"/>
        <v>-233.26612563987831</v>
      </c>
      <c r="AI51">
        <f t="shared" si="35"/>
        <v>-16765.392493190004</v>
      </c>
      <c r="AJ51">
        <f t="shared" si="22"/>
        <v>6.8668672868270289E-2</v>
      </c>
      <c r="AK51">
        <f t="shared" si="23"/>
        <v>0.73795291860379308</v>
      </c>
      <c r="AL51">
        <f t="shared" si="24"/>
        <v>-849.57364963694101</v>
      </c>
      <c r="AN51">
        <f t="shared" si="3"/>
        <v>-85.569889918440026</v>
      </c>
      <c r="AO51" s="3">
        <f t="shared" si="41"/>
        <v>-85.454999999999998</v>
      </c>
      <c r="AP51" s="3">
        <f t="shared" si="26"/>
        <v>1.3199693359156247E-2</v>
      </c>
      <c r="AR51">
        <f t="shared" si="42"/>
        <v>0.63385103643288909</v>
      </c>
      <c r="AS51" s="3">
        <f t="shared" si="28"/>
        <v>0.63300000000000001</v>
      </c>
      <c r="AU51">
        <f t="shared" si="29"/>
        <v>0.63385103643288909</v>
      </c>
      <c r="AV51">
        <f t="shared" si="30"/>
        <v>0.63300000000000001</v>
      </c>
    </row>
    <row r="52" spans="1:48" x14ac:dyDescent="0.3">
      <c r="A52" s="3">
        <v>2.8</v>
      </c>
      <c r="B52" s="3">
        <v>353.15</v>
      </c>
      <c r="C52">
        <v>142.04</v>
      </c>
      <c r="D52">
        <v>0.63700000000000001</v>
      </c>
      <c r="E52">
        <f t="shared" si="36"/>
        <v>397.71199999999993</v>
      </c>
      <c r="F52" s="3">
        <v>1.7999999999999999E-2</v>
      </c>
      <c r="G52">
        <f t="shared" si="37"/>
        <v>2.831657935721365E-3</v>
      </c>
      <c r="H52">
        <f t="shared" si="38"/>
        <v>5.8668928958549316</v>
      </c>
      <c r="J52">
        <f t="shared" si="39"/>
        <v>50.4</v>
      </c>
      <c r="K52" s="3">
        <f t="shared" si="40"/>
        <v>16.799999999999997</v>
      </c>
      <c r="L52" s="3">
        <f t="shared" si="9"/>
        <v>4.0987803063838388</v>
      </c>
      <c r="M52" s="3">
        <v>0.2</v>
      </c>
      <c r="N52" s="3">
        <f t="shared" si="10"/>
        <v>1.8197560612767678</v>
      </c>
      <c r="O52" s="3">
        <f t="shared" si="11"/>
        <v>0.59870245984006498</v>
      </c>
      <c r="P52" s="3">
        <f t="shared" si="12"/>
        <v>10.058201325313091</v>
      </c>
      <c r="Q52" s="3">
        <f t="shared" si="13"/>
        <v>-151.19999999999999</v>
      </c>
      <c r="R52" s="3">
        <f t="shared" si="14"/>
        <v>-1520.8000403873391</v>
      </c>
      <c r="T52">
        <f t="shared" si="15"/>
        <v>0.24397501823713333</v>
      </c>
      <c r="U52">
        <f t="shared" si="16"/>
        <v>3.6395121225535356</v>
      </c>
      <c r="V52">
        <f t="shared" si="17"/>
        <v>6.824172037408796</v>
      </c>
      <c r="X52">
        <f t="shared" si="18"/>
        <v>0.71545497212587428</v>
      </c>
      <c r="Y52">
        <f t="shared" si="19"/>
        <v>-0.3348366140052445</v>
      </c>
      <c r="AA52">
        <f t="shared" si="34"/>
        <v>-3803.2409976272802</v>
      </c>
      <c r="AB52">
        <f t="shared" si="1"/>
        <v>0.28454502787412567</v>
      </c>
      <c r="AC52">
        <f t="shared" si="20"/>
        <v>8.0965872887886953E-2</v>
      </c>
      <c r="AD52">
        <f t="shared" si="21"/>
        <v>-307.9327271758907</v>
      </c>
      <c r="AI52">
        <f t="shared" si="35"/>
        <v>-19384.703015399362</v>
      </c>
      <c r="AJ52">
        <f t="shared" si="22"/>
        <v>8.0965872887886953E-2</v>
      </c>
      <c r="AK52">
        <f t="shared" si="23"/>
        <v>0.71545497212587428</v>
      </c>
      <c r="AL52">
        <f t="shared" si="24"/>
        <v>-1122.9061497034179</v>
      </c>
      <c r="AN52">
        <f t="shared" si="3"/>
        <v>-97.120172159444564</v>
      </c>
      <c r="AO52" s="3">
        <f t="shared" si="41"/>
        <v>-96.314399999999992</v>
      </c>
      <c r="AP52" s="3">
        <f t="shared" si="26"/>
        <v>0.64926877293596941</v>
      </c>
      <c r="AR52">
        <f t="shared" si="42"/>
        <v>0.6423291809487075</v>
      </c>
      <c r="AS52" s="3">
        <f t="shared" si="28"/>
        <v>0.63700000000000001</v>
      </c>
      <c r="AU52">
        <f t="shared" si="29"/>
        <v>0.6423291809487075</v>
      </c>
      <c r="AV52">
        <f t="shared" si="30"/>
        <v>0.63700000000000001</v>
      </c>
    </row>
    <row r="53" spans="1:48" x14ac:dyDescent="0.3">
      <c r="A53" s="3">
        <v>3</v>
      </c>
      <c r="B53" s="3">
        <v>353.15</v>
      </c>
      <c r="C53">
        <v>142.04</v>
      </c>
      <c r="D53">
        <v>0.63800000000000001</v>
      </c>
      <c r="E53">
        <f t="shared" si="36"/>
        <v>426.12</v>
      </c>
      <c r="F53" s="3">
        <v>1.7999999999999999E-2</v>
      </c>
      <c r="G53">
        <f t="shared" si="37"/>
        <v>2.831657935721365E-3</v>
      </c>
      <c r="H53">
        <f t="shared" si="38"/>
        <v>5.8668928958549316</v>
      </c>
      <c r="J53">
        <f t="shared" si="39"/>
        <v>54</v>
      </c>
      <c r="K53" s="3">
        <f t="shared" si="40"/>
        <v>18</v>
      </c>
      <c r="L53" s="3">
        <f t="shared" si="9"/>
        <v>4.2426406871192848</v>
      </c>
      <c r="M53" s="3">
        <v>0.2</v>
      </c>
      <c r="N53" s="3">
        <f t="shared" si="10"/>
        <v>1.8485281374238571</v>
      </c>
      <c r="O53" s="3">
        <f t="shared" si="11"/>
        <v>0.61438972103896872</v>
      </c>
      <c r="P53" s="3">
        <f t="shared" si="12"/>
        <v>11.059014978701438</v>
      </c>
      <c r="Q53" s="3">
        <f t="shared" si="13"/>
        <v>-162</v>
      </c>
      <c r="R53" s="3">
        <f t="shared" si="14"/>
        <v>-1791.5604265496329</v>
      </c>
      <c r="T53">
        <f t="shared" si="15"/>
        <v>0.23570226039551587</v>
      </c>
      <c r="U53">
        <f t="shared" si="16"/>
        <v>3.6970562748477143</v>
      </c>
      <c r="V53">
        <f t="shared" si="17"/>
        <v>6.9491899698414761</v>
      </c>
      <c r="X53">
        <f t="shared" si="18"/>
        <v>0.70120326480240092</v>
      </c>
      <c r="Y53">
        <f t="shared" si="19"/>
        <v>-0.35495746992421845</v>
      </c>
      <c r="AA53">
        <f t="shared" si="34"/>
        <v>-4091.9986517565167</v>
      </c>
      <c r="AB53">
        <f t="shared" si="1"/>
        <v>0.29879673519759908</v>
      </c>
      <c r="AC53">
        <f t="shared" si="20"/>
        <v>8.927948896474415E-2</v>
      </c>
      <c r="AD53">
        <f t="shared" si="21"/>
        <v>-365.33154847324386</v>
      </c>
      <c r="AI53">
        <f t="shared" si="35"/>
        <v>-21151.769633484848</v>
      </c>
      <c r="AJ53">
        <f t="shared" si="22"/>
        <v>8.927948896474415E-2</v>
      </c>
      <c r="AK53">
        <f t="shared" si="23"/>
        <v>0.70120326480240092</v>
      </c>
      <c r="AL53">
        <f t="shared" si="24"/>
        <v>-1324.1656968400421</v>
      </c>
      <c r="AN53">
        <f t="shared" si="3"/>
        <v>-109.36732867611272</v>
      </c>
      <c r="AO53" s="3">
        <f t="shared" si="41"/>
        <v>-103.35600000000002</v>
      </c>
      <c r="AP53" s="3">
        <f t="shared" si="26"/>
        <v>36.13607245225483</v>
      </c>
      <c r="AR53">
        <f t="shared" si="42"/>
        <v>0.67510696713649831</v>
      </c>
      <c r="AS53" s="3">
        <f t="shared" si="28"/>
        <v>0.63800000000000001</v>
      </c>
      <c r="AU53">
        <f t="shared" si="29"/>
        <v>0.67510696713649831</v>
      </c>
      <c r="AV53">
        <f t="shared" si="30"/>
        <v>0.63800000000000001</v>
      </c>
    </row>
    <row r="54" spans="1:48" x14ac:dyDescent="0.3">
      <c r="A54" s="3">
        <v>2</v>
      </c>
      <c r="B54" s="3">
        <v>353.15</v>
      </c>
      <c r="C54">
        <v>142.04</v>
      </c>
      <c r="D54">
        <v>0.627</v>
      </c>
      <c r="E54">
        <f t="shared" si="36"/>
        <v>284.08</v>
      </c>
      <c r="F54" s="3">
        <v>1.7999999999999999E-2</v>
      </c>
      <c r="G54">
        <f t="shared" si="37"/>
        <v>2.831657935721365E-3</v>
      </c>
      <c r="H54">
        <f t="shared" si="38"/>
        <v>5.8668928958549316</v>
      </c>
      <c r="J54">
        <f t="shared" si="39"/>
        <v>36</v>
      </c>
      <c r="K54" s="3">
        <f t="shared" si="40"/>
        <v>12</v>
      </c>
      <c r="L54" s="3">
        <f t="shared" si="9"/>
        <v>3.4641016151377544</v>
      </c>
      <c r="M54" s="3">
        <v>0.2</v>
      </c>
      <c r="N54" s="3">
        <f t="shared" si="10"/>
        <v>1.6928203230275509</v>
      </c>
      <c r="O54" s="3">
        <f t="shared" si="11"/>
        <v>0.52639596817898238</v>
      </c>
      <c r="P54" s="3">
        <f t="shared" si="12"/>
        <v>6.316751618147789</v>
      </c>
      <c r="Q54" s="3">
        <f t="shared" si="13"/>
        <v>-108</v>
      </c>
      <c r="R54" s="3">
        <f t="shared" si="14"/>
        <v>-682.20917475996123</v>
      </c>
      <c r="T54">
        <f t="shared" si="15"/>
        <v>0.28867513459481292</v>
      </c>
      <c r="U54">
        <f t="shared" si="16"/>
        <v>3.3856406460551018</v>
      </c>
      <c r="V54">
        <f t="shared" si="17"/>
        <v>6.2243123321359048</v>
      </c>
      <c r="X54">
        <f t="shared" si="18"/>
        <v>0.77876767802629121</v>
      </c>
      <c r="Y54">
        <f t="shared" si="19"/>
        <v>-0.25004250862282523</v>
      </c>
      <c r="AA54">
        <f t="shared" si="34"/>
        <v>-2801.1540036025058</v>
      </c>
      <c r="AB54">
        <f t="shared" si="1"/>
        <v>0.22123232197370879</v>
      </c>
      <c r="AC54">
        <f t="shared" si="20"/>
        <v>4.8943740285878751E-2</v>
      </c>
      <c r="AD54">
        <f t="shared" si="21"/>
        <v>-137.09895405307051</v>
      </c>
      <c r="AI54">
        <f t="shared" si="35"/>
        <v>-12545.526541481446</v>
      </c>
      <c r="AJ54">
        <f t="shared" si="22"/>
        <v>4.8943740285878751E-2</v>
      </c>
      <c r="AK54">
        <f t="shared" si="23"/>
        <v>0.77876767802629121</v>
      </c>
      <c r="AL54">
        <f t="shared" si="24"/>
        <v>-478.18281788974718</v>
      </c>
      <c r="AN54">
        <f t="shared" si="3"/>
        <v>-73.401757657902294</v>
      </c>
      <c r="AO54" s="3">
        <f t="shared" si="41"/>
        <v>-67.715999999999994</v>
      </c>
      <c r="AP54" s="3">
        <f t="shared" si="26"/>
        <v>32.327840144394649</v>
      </c>
      <c r="AR54">
        <f t="shared" si="42"/>
        <v>0.67964590423983606</v>
      </c>
      <c r="AS54" s="3">
        <f t="shared" si="28"/>
        <v>0.627</v>
      </c>
      <c r="AU54">
        <f t="shared" si="29"/>
        <v>0.67964590423983606</v>
      </c>
      <c r="AV54">
        <f t="shared" si="30"/>
        <v>0.627</v>
      </c>
    </row>
    <row r="55" spans="1:48" x14ac:dyDescent="0.3">
      <c r="A55" s="3">
        <v>2.2000000000000002</v>
      </c>
      <c r="B55" s="3">
        <v>353.15</v>
      </c>
      <c r="C55">
        <v>142.04</v>
      </c>
      <c r="D55">
        <v>0.63</v>
      </c>
      <c r="E55">
        <f t="shared" si="36"/>
        <v>312.488</v>
      </c>
      <c r="F55" s="3">
        <v>1.7999999999999999E-2</v>
      </c>
      <c r="G55">
        <f t="shared" si="37"/>
        <v>2.831657935721365E-3</v>
      </c>
      <c r="H55">
        <f t="shared" si="38"/>
        <v>5.8668928958549316</v>
      </c>
      <c r="J55">
        <f t="shared" si="39"/>
        <v>39.6</v>
      </c>
      <c r="K55" s="3">
        <f t="shared" si="40"/>
        <v>13.200000000000001</v>
      </c>
      <c r="L55" s="3">
        <f t="shared" si="9"/>
        <v>3.6331804249169903</v>
      </c>
      <c r="M55" s="3">
        <v>0.2</v>
      </c>
      <c r="N55" s="3">
        <f t="shared" si="10"/>
        <v>1.7266360849833982</v>
      </c>
      <c r="O55" s="3">
        <f t="shared" si="11"/>
        <v>0.5461750560468569</v>
      </c>
      <c r="P55" s="3">
        <f t="shared" si="12"/>
        <v>7.2095107398185121</v>
      </c>
      <c r="Q55" s="3">
        <f t="shared" si="13"/>
        <v>-118.80000000000001</v>
      </c>
      <c r="R55" s="3">
        <f t="shared" si="14"/>
        <v>-856.48987589043929</v>
      </c>
      <c r="T55">
        <f t="shared" si="15"/>
        <v>0.2752409412815901</v>
      </c>
      <c r="U55">
        <f t="shared" si="16"/>
        <v>3.4532721699667963</v>
      </c>
      <c r="V55">
        <f t="shared" si="17"/>
        <v>6.3922918334571284</v>
      </c>
      <c r="X55">
        <f t="shared" si="18"/>
        <v>0.76191172795484607</v>
      </c>
      <c r="Y55">
        <f t="shared" si="19"/>
        <v>-0.27192457258470271</v>
      </c>
      <c r="AA55">
        <f t="shared" si="34"/>
        <v>-3026.4436122688371</v>
      </c>
      <c r="AB55">
        <f t="shared" si="1"/>
        <v>0.23808827204515393</v>
      </c>
      <c r="AC55">
        <f t="shared" si="20"/>
        <v>5.6686025285447222E-2</v>
      </c>
      <c r="AD55">
        <f t="shared" si="21"/>
        <v>-171.55705913005153</v>
      </c>
      <c r="AI55">
        <f t="shared" si="35"/>
        <v>-14205.137324265812</v>
      </c>
      <c r="AJ55">
        <f t="shared" si="22"/>
        <v>5.6686025285447222E-2</v>
      </c>
      <c r="AK55">
        <f t="shared" si="23"/>
        <v>0.76191172795484607</v>
      </c>
      <c r="AL55">
        <f t="shared" si="24"/>
        <v>-613.5162938987495</v>
      </c>
      <c r="AN55">
        <f t="shared" si="3"/>
        <v>-78.080739267680087</v>
      </c>
      <c r="AO55" s="3">
        <f t="shared" si="41"/>
        <v>-74.843999999999994</v>
      </c>
      <c r="AP55" s="3">
        <f t="shared" si="26"/>
        <v>10.476481086942266</v>
      </c>
      <c r="AR55">
        <f t="shared" si="42"/>
        <v>0.65724528003097715</v>
      </c>
      <c r="AS55" s="3">
        <f t="shared" si="28"/>
        <v>0.63</v>
      </c>
      <c r="AU55">
        <f t="shared" si="29"/>
        <v>0.65724528003097715</v>
      </c>
      <c r="AV55">
        <f t="shared" si="30"/>
        <v>0.63</v>
      </c>
    </row>
    <row r="56" spans="1:48" x14ac:dyDescent="0.3">
      <c r="A56" s="3">
        <v>2.5</v>
      </c>
      <c r="B56" s="3">
        <v>353.15</v>
      </c>
      <c r="C56">
        <v>142.04</v>
      </c>
      <c r="D56">
        <v>0.63300000000000001</v>
      </c>
      <c r="E56">
        <f t="shared" si="36"/>
        <v>355.09999999999997</v>
      </c>
      <c r="F56" s="3">
        <v>1.7999999999999999E-2</v>
      </c>
      <c r="G56">
        <f t="shared" si="37"/>
        <v>2.831657935721365E-3</v>
      </c>
      <c r="H56">
        <f t="shared" si="38"/>
        <v>5.8668928958549316</v>
      </c>
      <c r="J56">
        <f t="shared" si="39"/>
        <v>45</v>
      </c>
      <c r="K56" s="3">
        <f t="shared" si="40"/>
        <v>15</v>
      </c>
      <c r="L56" s="3">
        <f t="shared" si="9"/>
        <v>3.872983346207417</v>
      </c>
      <c r="M56" s="3">
        <v>0.2</v>
      </c>
      <c r="N56" s="3">
        <f t="shared" si="10"/>
        <v>1.7745966692414834</v>
      </c>
      <c r="O56" s="3">
        <f t="shared" si="11"/>
        <v>0.57357316851070272</v>
      </c>
      <c r="P56" s="3">
        <f t="shared" si="12"/>
        <v>8.6035975276605416</v>
      </c>
      <c r="Q56" s="3">
        <f t="shared" si="13"/>
        <v>-135</v>
      </c>
      <c r="R56" s="3">
        <f t="shared" si="14"/>
        <v>-1161.4856662341731</v>
      </c>
      <c r="T56">
        <f t="shared" si="15"/>
        <v>0.2581988897471611</v>
      </c>
      <c r="U56">
        <f t="shared" si="16"/>
        <v>3.5491933384829668</v>
      </c>
      <c r="V56">
        <f t="shared" si="17"/>
        <v>6.6201237087395777</v>
      </c>
      <c r="X56">
        <f t="shared" si="18"/>
        <v>0.73795291860379308</v>
      </c>
      <c r="Y56">
        <f t="shared" si="19"/>
        <v>-0.30387525234653112</v>
      </c>
      <c r="AA56">
        <f t="shared" si="34"/>
        <v>-3396.9802516405339</v>
      </c>
      <c r="AB56">
        <f t="shared" si="1"/>
        <v>0.26204708139620692</v>
      </c>
      <c r="AC56">
        <f t="shared" si="20"/>
        <v>6.8668672868270289E-2</v>
      </c>
      <c r="AD56">
        <f t="shared" si="21"/>
        <v>-233.26612563987831</v>
      </c>
      <c r="AI56">
        <f t="shared" si="35"/>
        <v>-16765.392493190004</v>
      </c>
      <c r="AJ56">
        <f t="shared" si="22"/>
        <v>6.8668672868270289E-2</v>
      </c>
      <c r="AK56">
        <f t="shared" si="23"/>
        <v>0.73795291860379308</v>
      </c>
      <c r="AL56">
        <f t="shared" si="24"/>
        <v>-849.57364963694101</v>
      </c>
      <c r="AN56">
        <f t="shared" si="3"/>
        <v>-85.569889918440026</v>
      </c>
      <c r="AO56" s="3">
        <f t="shared" si="41"/>
        <v>-85.454999999999998</v>
      </c>
      <c r="AP56" s="3">
        <f t="shared" si="26"/>
        <v>1.3199693359156247E-2</v>
      </c>
      <c r="AR56">
        <f t="shared" si="42"/>
        <v>0.63385103643288909</v>
      </c>
      <c r="AS56" s="3">
        <f t="shared" si="28"/>
        <v>0.63300000000000001</v>
      </c>
      <c r="AU56">
        <f t="shared" si="29"/>
        <v>0.63385103643288909</v>
      </c>
      <c r="AV56">
        <f t="shared" si="30"/>
        <v>0.63300000000000001</v>
      </c>
    </row>
    <row r="57" spans="1:48" x14ac:dyDescent="0.3">
      <c r="A57" s="3">
        <v>2.8</v>
      </c>
      <c r="B57" s="3">
        <v>353.15</v>
      </c>
      <c r="C57">
        <v>142.04</v>
      </c>
      <c r="D57">
        <v>0.63700000000000001</v>
      </c>
      <c r="E57">
        <f t="shared" si="36"/>
        <v>397.71199999999993</v>
      </c>
      <c r="F57" s="3">
        <v>1.7999999999999999E-2</v>
      </c>
      <c r="G57">
        <f t="shared" si="37"/>
        <v>2.831657935721365E-3</v>
      </c>
      <c r="H57">
        <f t="shared" si="38"/>
        <v>5.8668928958549316</v>
      </c>
      <c r="J57">
        <f t="shared" si="39"/>
        <v>50.4</v>
      </c>
      <c r="K57" s="3">
        <f t="shared" si="40"/>
        <v>16.799999999999997</v>
      </c>
      <c r="L57" s="3">
        <f t="shared" si="9"/>
        <v>4.0987803063838388</v>
      </c>
      <c r="M57" s="3">
        <v>0.2</v>
      </c>
      <c r="N57" s="3">
        <f t="shared" si="10"/>
        <v>1.8197560612767678</v>
      </c>
      <c r="O57" s="3">
        <f t="shared" si="11"/>
        <v>0.59870245984006498</v>
      </c>
      <c r="P57" s="3">
        <f t="shared" si="12"/>
        <v>10.058201325313091</v>
      </c>
      <c r="Q57" s="3">
        <f t="shared" si="13"/>
        <v>-151.19999999999999</v>
      </c>
      <c r="R57" s="3">
        <f t="shared" si="14"/>
        <v>-1520.8000403873391</v>
      </c>
      <c r="T57">
        <f t="shared" si="15"/>
        <v>0.24397501823713333</v>
      </c>
      <c r="U57">
        <f t="shared" si="16"/>
        <v>3.6395121225535356</v>
      </c>
      <c r="V57">
        <f t="shared" si="17"/>
        <v>6.824172037408796</v>
      </c>
      <c r="X57">
        <f t="shared" si="18"/>
        <v>0.71545497212587428</v>
      </c>
      <c r="Y57">
        <f t="shared" si="19"/>
        <v>-0.3348366140052445</v>
      </c>
      <c r="AA57">
        <f t="shared" si="34"/>
        <v>-3803.2409976272802</v>
      </c>
      <c r="AB57">
        <f t="shared" si="1"/>
        <v>0.28454502787412567</v>
      </c>
      <c r="AC57">
        <f t="shared" si="20"/>
        <v>8.0965872887886953E-2</v>
      </c>
      <c r="AD57">
        <f t="shared" si="21"/>
        <v>-307.9327271758907</v>
      </c>
      <c r="AI57">
        <f t="shared" si="35"/>
        <v>-19384.703015399362</v>
      </c>
      <c r="AJ57">
        <f t="shared" si="22"/>
        <v>8.0965872887886953E-2</v>
      </c>
      <c r="AK57">
        <f t="shared" si="23"/>
        <v>0.71545497212587428</v>
      </c>
      <c r="AL57">
        <f t="shared" si="24"/>
        <v>-1122.9061497034179</v>
      </c>
      <c r="AN57">
        <f t="shared" si="3"/>
        <v>-97.120172159444564</v>
      </c>
      <c r="AO57" s="3">
        <f t="shared" si="41"/>
        <v>-96.314399999999992</v>
      </c>
      <c r="AP57" s="3">
        <f t="shared" si="26"/>
        <v>0.64926877293596941</v>
      </c>
      <c r="AR57">
        <f t="shared" si="42"/>
        <v>0.6423291809487075</v>
      </c>
      <c r="AS57" s="3">
        <f t="shared" si="28"/>
        <v>0.63700000000000001</v>
      </c>
      <c r="AU57">
        <f t="shared" si="29"/>
        <v>0.6423291809487075</v>
      </c>
      <c r="AV57">
        <f t="shared" si="30"/>
        <v>0.63700000000000001</v>
      </c>
    </row>
    <row r="58" spans="1:48" x14ac:dyDescent="0.3">
      <c r="A58" s="3">
        <v>3</v>
      </c>
      <c r="B58" s="3">
        <v>353.15</v>
      </c>
      <c r="C58">
        <v>142.04</v>
      </c>
      <c r="D58">
        <v>0.63800000000000001</v>
      </c>
      <c r="E58">
        <f t="shared" si="36"/>
        <v>426.12</v>
      </c>
      <c r="F58" s="3">
        <v>1.7999999999999999E-2</v>
      </c>
      <c r="G58">
        <f t="shared" si="37"/>
        <v>2.831657935721365E-3</v>
      </c>
      <c r="H58">
        <f t="shared" si="38"/>
        <v>5.8668928958549316</v>
      </c>
      <c r="J58">
        <f t="shared" si="39"/>
        <v>54</v>
      </c>
      <c r="K58" s="3">
        <f t="shared" si="40"/>
        <v>18</v>
      </c>
      <c r="L58" s="3">
        <f t="shared" si="9"/>
        <v>4.2426406871192848</v>
      </c>
      <c r="M58" s="3">
        <v>0.2</v>
      </c>
      <c r="N58" s="3">
        <f t="shared" si="10"/>
        <v>1.8485281374238571</v>
      </c>
      <c r="O58" s="3">
        <f t="shared" si="11"/>
        <v>0.61438972103896872</v>
      </c>
      <c r="P58" s="3">
        <f t="shared" si="12"/>
        <v>11.059014978701438</v>
      </c>
      <c r="Q58" s="3">
        <f t="shared" si="13"/>
        <v>-162</v>
      </c>
      <c r="R58" s="3">
        <f t="shared" si="14"/>
        <v>-1791.5604265496329</v>
      </c>
      <c r="T58">
        <f t="shared" si="15"/>
        <v>0.23570226039551587</v>
      </c>
      <c r="U58">
        <f t="shared" si="16"/>
        <v>3.6970562748477143</v>
      </c>
      <c r="V58">
        <f t="shared" si="17"/>
        <v>6.9491899698414761</v>
      </c>
      <c r="X58">
        <f t="shared" si="18"/>
        <v>0.70120326480240092</v>
      </c>
      <c r="Y58">
        <f t="shared" si="19"/>
        <v>-0.35495746992421845</v>
      </c>
      <c r="AA58">
        <f t="shared" si="34"/>
        <v>-4091.9986517565167</v>
      </c>
      <c r="AB58">
        <f t="shared" si="1"/>
        <v>0.29879673519759908</v>
      </c>
      <c r="AC58">
        <f t="shared" si="20"/>
        <v>8.927948896474415E-2</v>
      </c>
      <c r="AD58">
        <f t="shared" si="21"/>
        <v>-365.33154847324386</v>
      </c>
      <c r="AI58">
        <f t="shared" si="35"/>
        <v>-21151.769633484848</v>
      </c>
      <c r="AJ58">
        <f t="shared" si="22"/>
        <v>8.927948896474415E-2</v>
      </c>
      <c r="AK58">
        <f t="shared" si="23"/>
        <v>0.70120326480240092</v>
      </c>
      <c r="AL58">
        <f t="shared" si="24"/>
        <v>-1324.1656968400421</v>
      </c>
      <c r="AN58">
        <f t="shared" si="3"/>
        <v>-109.36732867611272</v>
      </c>
      <c r="AO58" s="3">
        <f t="shared" si="41"/>
        <v>-103.35600000000002</v>
      </c>
      <c r="AP58" s="3">
        <f t="shared" si="26"/>
        <v>36.13607245225483</v>
      </c>
      <c r="AR58">
        <f t="shared" si="42"/>
        <v>0.67510696713649831</v>
      </c>
      <c r="AS58" s="3">
        <f t="shared" si="28"/>
        <v>0.63800000000000001</v>
      </c>
      <c r="AU58">
        <f t="shared" si="29"/>
        <v>0.67510696713649831</v>
      </c>
      <c r="AV58">
        <f t="shared" si="30"/>
        <v>0.63800000000000001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73B6E-899D-4DD8-BC7A-D1D3D5F805A3}">
  <dimension ref="A1:AY60"/>
  <sheetViews>
    <sheetView topLeftCell="V1" zoomScale="80" zoomScaleNormal="80" workbookViewId="0">
      <selection activeCell="AG9" sqref="AG9:AG20"/>
    </sheetView>
  </sheetViews>
  <sheetFormatPr defaultRowHeight="14.4" x14ac:dyDescent="0.3"/>
  <cols>
    <col min="1" max="1" width="12.33203125" customWidth="1"/>
    <col min="2" max="2" width="12" customWidth="1"/>
    <col min="3" max="3" width="9.109375" customWidth="1"/>
    <col min="4" max="4" width="12.33203125" customWidth="1"/>
    <col min="5" max="5" width="13.109375" customWidth="1"/>
    <col min="6" max="6" width="13.109375" style="3" customWidth="1"/>
    <col min="7" max="7" width="11.33203125" customWidth="1"/>
    <col min="8" max="8" width="11.21875" customWidth="1"/>
    <col min="9" max="9" width="8.88671875" style="5"/>
    <col min="11" max="12" width="8.88671875" style="3"/>
    <col min="13" max="13" width="7.109375" style="3" customWidth="1"/>
    <col min="14" max="14" width="8.88671875" style="3"/>
    <col min="15" max="15" width="11.88671875" style="3" customWidth="1"/>
    <col min="16" max="16" width="13.44140625" style="3" customWidth="1"/>
    <col min="17" max="17" width="12.44140625" style="3" customWidth="1"/>
    <col min="18" max="18" width="15.5546875" style="3" customWidth="1"/>
    <col min="19" max="19" width="8.88671875" style="5"/>
    <col min="20" max="20" width="9.109375" customWidth="1"/>
    <col min="22" max="22" width="14.21875" customWidth="1"/>
    <col min="23" max="23" width="8.88671875" style="5"/>
    <col min="26" max="26" width="8.88671875" style="5"/>
    <col min="29" max="29" width="12" bestFit="1" customWidth="1"/>
    <col min="31" max="31" width="12" style="5" customWidth="1"/>
    <col min="32" max="33" width="12" customWidth="1"/>
    <col min="34" max="34" width="12" style="7" customWidth="1"/>
    <col min="36" max="36" width="12" bestFit="1" customWidth="1"/>
    <col min="38" max="38" width="13.21875" customWidth="1"/>
    <col min="39" max="39" width="8.88671875" style="5"/>
    <col min="41" max="43" width="21.5546875" style="3" customWidth="1"/>
    <col min="44" max="44" width="12.88671875" customWidth="1"/>
    <col min="45" max="45" width="13.44140625" style="3" customWidth="1"/>
  </cols>
  <sheetData>
    <row r="1" spans="1:51" ht="23.4" x14ac:dyDescent="0.45">
      <c r="B1" s="1" t="s">
        <v>27</v>
      </c>
      <c r="C1" s="1"/>
      <c r="D1" s="1"/>
      <c r="E1" s="1"/>
      <c r="F1" s="2"/>
      <c r="G1" s="1"/>
      <c r="H1" s="1"/>
      <c r="I1" t="s">
        <v>0</v>
      </c>
      <c r="S1"/>
      <c r="W1"/>
      <c r="Z1"/>
      <c r="AE1"/>
      <c r="AH1"/>
      <c r="AM1"/>
    </row>
    <row r="2" spans="1:51" x14ac:dyDescent="0.3">
      <c r="I2"/>
      <c r="L2" s="4" t="s">
        <v>1</v>
      </c>
      <c r="M2" s="4">
        <v>3</v>
      </c>
      <c r="S2"/>
      <c r="W2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M2"/>
    </row>
    <row r="3" spans="1:51" x14ac:dyDescent="0.3">
      <c r="I3"/>
      <c r="L3" s="4" t="s">
        <v>2</v>
      </c>
      <c r="M3" s="4">
        <v>1.7999999999999999E-2</v>
      </c>
      <c r="S3"/>
      <c r="W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M3"/>
    </row>
    <row r="4" spans="1:51" x14ac:dyDescent="0.3">
      <c r="I4"/>
      <c r="S4"/>
      <c r="W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M4"/>
    </row>
    <row r="5" spans="1:51" x14ac:dyDescent="0.3">
      <c r="I5"/>
      <c r="S5"/>
      <c r="W5"/>
      <c r="Z5"/>
      <c r="AE5"/>
      <c r="AH5"/>
      <c r="AM5"/>
    </row>
    <row r="6" spans="1:51" ht="42" customHeight="1" x14ac:dyDescent="0.3">
      <c r="A6" t="s">
        <v>3</v>
      </c>
      <c r="B6" t="s">
        <v>4</v>
      </c>
      <c r="C6" t="s">
        <v>5</v>
      </c>
      <c r="D6" s="11" t="s">
        <v>13</v>
      </c>
      <c r="E6" t="s">
        <v>6</v>
      </c>
      <c r="F6" s="3" t="s">
        <v>7</v>
      </c>
      <c r="G6" s="3" t="s">
        <v>8</v>
      </c>
      <c r="H6" s="3" t="s">
        <v>9</v>
      </c>
      <c r="J6" t="e" vm="1">
        <v>#VALUE!</v>
      </c>
      <c r="K6" s="3" t="e" vm="2">
        <v>#VALUE!</v>
      </c>
      <c r="L6" s="3" t="e" vm="3">
        <v>#VALUE!</v>
      </c>
      <c r="M6" s="6" t="e" vm="4">
        <v>#VALUE!</v>
      </c>
      <c r="N6" s="3" t="e" vm="5">
        <v>#VALUE!</v>
      </c>
      <c r="O6" s="3" t="e" vm="6">
        <v>#VALUE!</v>
      </c>
      <c r="P6" s="3" t="e" vm="7">
        <v>#VALUE!</v>
      </c>
      <c r="Q6" s="3" t="e" vm="8">
        <v>#VALUE!</v>
      </c>
      <c r="R6" s="3" t="e" vm="9">
        <v>#VALUE!</v>
      </c>
      <c r="T6" s="3" t="e" vm="10">
        <v>#VALUE!</v>
      </c>
      <c r="U6" t="e" vm="11">
        <v>#VALUE!</v>
      </c>
      <c r="V6" t="e" vm="12">
        <v>#VALUE!</v>
      </c>
      <c r="X6" t="e" vm="13">
        <v>#VALUE!</v>
      </c>
      <c r="Y6" t="e" vm="14">
        <v>#VALUE!</v>
      </c>
      <c r="AA6" t="e" vm="15">
        <v>#VALUE!</v>
      </c>
      <c r="AB6" t="e" vm="16">
        <v>#VALUE!</v>
      </c>
      <c r="AC6" t="e" vm="17">
        <v>#VALUE!</v>
      </c>
      <c r="AD6" t="e" vm="18">
        <v>#VALUE!</v>
      </c>
      <c r="AI6" t="e" vm="19">
        <v>#VALUE!</v>
      </c>
      <c r="AJ6" t="e" vm="20">
        <v>#VALUE!</v>
      </c>
      <c r="AK6" t="e" vm="21">
        <v>#VALUE!</v>
      </c>
      <c r="AL6" t="e" vm="22">
        <v>#VALUE!</v>
      </c>
      <c r="AN6" t="e" vm="23">
        <v>#VALUE!</v>
      </c>
      <c r="AO6" s="8" t="s">
        <v>10</v>
      </c>
      <c r="AP6" s="8" t="s">
        <v>11</v>
      </c>
      <c r="AQ6" s="8" t="s">
        <v>12</v>
      </c>
      <c r="AR6" s="12" t="s">
        <v>29</v>
      </c>
      <c r="AS6" s="9" t="s">
        <v>13</v>
      </c>
      <c r="AU6" t="s">
        <v>14</v>
      </c>
    </row>
    <row r="7" spans="1:51" x14ac:dyDescent="0.3">
      <c r="A7" s="3">
        <v>0.05</v>
      </c>
      <c r="B7" s="3">
        <v>273.14999999999998</v>
      </c>
      <c r="C7">
        <v>142.04</v>
      </c>
      <c r="D7">
        <v>0.82140000000000002</v>
      </c>
      <c r="E7">
        <f>C7*A7</f>
        <v>7.1020000000000003</v>
      </c>
      <c r="F7" s="3">
        <v>1.7999999999999999E-2</v>
      </c>
      <c r="G7">
        <f>1/B7</f>
        <v>3.6609921288669233E-3</v>
      </c>
      <c r="H7">
        <f>LN(B7)</f>
        <v>5.6100210948417262</v>
      </c>
      <c r="J7">
        <f>18*A7</f>
        <v>0.9</v>
      </c>
      <c r="K7" s="3">
        <f>A7*6</f>
        <v>0.30000000000000004</v>
      </c>
      <c r="L7" s="3">
        <f>POWER(K7,0.5)</f>
        <v>0.54772255750516619</v>
      </c>
      <c r="M7" s="3">
        <v>0.2</v>
      </c>
      <c r="N7" s="3">
        <f>1 + (M7*L7)</f>
        <v>1.1095445115010332</v>
      </c>
      <c r="O7" s="3">
        <f>LN(N7)</f>
        <v>0.10394958110857304</v>
      </c>
      <c r="P7" s="3">
        <f>K7*O7</f>
        <v>3.1184874332571916E-2</v>
      </c>
      <c r="Q7" s="3">
        <f xml:space="preserve"> -$M$2 * J7</f>
        <v>-2.7</v>
      </c>
      <c r="R7" s="3">
        <f>P7*Q7</f>
        <v>-8.4199160697944184E-2</v>
      </c>
      <c r="T7">
        <f>POWER(K7, -0.5)</f>
        <v>1.8257418583505536</v>
      </c>
      <c r="U7">
        <f>2*N7</f>
        <v>2.2190890230020663</v>
      </c>
      <c r="V7">
        <f>(T7/U7)*(1+(2*J7))</f>
        <v>2.3036827952335779</v>
      </c>
      <c r="X7">
        <f>1-AB7</f>
        <v>0.99294808271654711</v>
      </c>
      <c r="Y7">
        <f>LN(X7)</f>
        <v>-7.0768995700991799E-3</v>
      </c>
      <c r="AA7">
        <f t="shared" ref="AA7:AA19" si="0">($AG$9+($AG$10*G7)+($AG$11*H7)) + (($AG$12+($AG$13*G7)+($AG$14*H7))*AB7) + (($AG$15 + ($AG$16*G7) + ($AG$17*H7))*AC7) + (($AG$18 + ($AG$19*G7) + ($AG$20*H7))*AB7*AC7)</f>
        <v>359920.33334484667</v>
      </c>
      <c r="AB7">
        <f t="shared" ref="AB7:AB58" si="1">E7/(1000+E7)</f>
        <v>7.0519172834529178E-3</v>
      </c>
      <c r="AC7">
        <f>AB7*AB7</f>
        <v>4.9729537372661978E-5</v>
      </c>
      <c r="AD7">
        <f>AA7*AC7</f>
        <v>17.89867166825351</v>
      </c>
      <c r="AI7">
        <f t="shared" ref="AI7:AI19" si="2">($AG$12+($AG$13*G7)+($AG$14*H7)) + (2*($AG$15 + ($AG$16*G7) + ($AG$17*H7))*AB7) + (3*($AG$18 + ($AG$19*G7)+($AG$20*H7))*AC7)</f>
        <v>-364359.08813830436</v>
      </c>
      <c r="AJ7">
        <f>AC7</f>
        <v>4.9729537372661978E-5</v>
      </c>
      <c r="AK7">
        <f>1-AB7</f>
        <v>0.99294808271654711</v>
      </c>
      <c r="AL7">
        <f>AI7*AJ7*AK7</f>
        <v>-17.991632317920971</v>
      </c>
      <c r="AN7">
        <f t="shared" ref="AN7:AN58" si="3">(R7-V7)+Y7-AD7-AL7</f>
        <v>-2.3019982058341597</v>
      </c>
      <c r="AO7" s="3">
        <f>-AS7*A7*18*$M$2</f>
        <v>-2.2177800000000003</v>
      </c>
      <c r="AP7" s="3">
        <f>(AO7-AN7)^2</f>
        <v>7.0927061939248404E-3</v>
      </c>
      <c r="AQ7" s="3">
        <f>STDEV(AP7:AP60)</f>
        <v>15.312764967815479</v>
      </c>
      <c r="AR7">
        <f>-AN7/(A7*18*$M$2)</f>
        <v>0.85259192808672579</v>
      </c>
      <c r="AS7" s="3">
        <f>D7</f>
        <v>0.82140000000000002</v>
      </c>
    </row>
    <row r="8" spans="1:51" x14ac:dyDescent="0.3">
      <c r="A8" s="3">
        <v>0.1</v>
      </c>
      <c r="B8" s="3">
        <v>273.14999999999998</v>
      </c>
      <c r="C8">
        <v>142.04</v>
      </c>
      <c r="D8">
        <v>0.77849999999999997</v>
      </c>
      <c r="E8">
        <f t="shared" ref="E8:E45" si="4">C8*A8</f>
        <v>14.204000000000001</v>
      </c>
      <c r="F8" s="3">
        <v>1.7999999999999999E-2</v>
      </c>
      <c r="G8">
        <f t="shared" ref="G8:G45" si="5">1/B8</f>
        <v>3.6609921288669233E-3</v>
      </c>
      <c r="H8">
        <f t="shared" ref="H8:H45" si="6">LN(B8)</f>
        <v>5.6100210948417262</v>
      </c>
      <c r="J8">
        <f t="shared" ref="J8:J45" si="7">18*A8</f>
        <v>1.8</v>
      </c>
      <c r="K8" s="3">
        <f t="shared" ref="K8:K45" si="8">A8*6</f>
        <v>0.60000000000000009</v>
      </c>
      <c r="L8" s="3">
        <f t="shared" ref="L8:L60" si="9">POWER(K8,0.5)</f>
        <v>0.7745966692414834</v>
      </c>
      <c r="M8" s="3">
        <v>0.2</v>
      </c>
      <c r="N8" s="3">
        <f t="shared" ref="N8:N58" si="10">1 + (M8*L8)</f>
        <v>1.1549193338482966</v>
      </c>
      <c r="O8" s="3">
        <f t="shared" ref="O8:O58" si="11">LN(N8)</f>
        <v>0.14403050071078732</v>
      </c>
      <c r="P8" s="3">
        <f t="shared" ref="P8:P58" si="12">K8*O8</f>
        <v>8.6418300426472403E-2</v>
      </c>
      <c r="Q8" s="3">
        <f t="shared" ref="Q8:Q58" si="13" xml:space="preserve"> -$M$2 * J8</f>
        <v>-5.4</v>
      </c>
      <c r="R8" s="3">
        <f t="shared" ref="R8:R58" si="14">P8*Q8</f>
        <v>-0.46665882230295103</v>
      </c>
      <c r="T8">
        <f t="shared" ref="T8:T58" si="15">POWER(K8, -0.5)</f>
        <v>1.2909944487358056</v>
      </c>
      <c r="U8">
        <f t="shared" ref="U8:U58" si="16">2*N8</f>
        <v>2.3098386676965932</v>
      </c>
      <c r="V8">
        <f t="shared" ref="V8:V58" si="17">(T8/U8)*(1+(2*J8))</f>
        <v>2.5709910164880663</v>
      </c>
      <c r="X8">
        <f t="shared" ref="X8:X58" si="18">1-AB8</f>
        <v>0.9859949280420901</v>
      </c>
      <c r="Y8">
        <f t="shared" ref="Y8:Y58" si="19">LN(X8)</f>
        <v>-1.4104068366271363E-2</v>
      </c>
      <c r="AA8">
        <f t="shared" si="0"/>
        <v>357386.30352767569</v>
      </c>
      <c r="AB8">
        <f t="shared" si="1"/>
        <v>1.400507195790985E-2</v>
      </c>
      <c r="AC8">
        <f t="shared" ref="AC8:AC58" si="20">AB8*AB8</f>
        <v>1.9614204054623283E-4</v>
      </c>
      <c r="AD8">
        <f t="shared" ref="AD8:AD58" si="21">AA8*AC8</f>
        <v>70.098478837193639</v>
      </c>
      <c r="AI8">
        <f t="shared" si="2"/>
        <v>-364529.95699737768</v>
      </c>
      <c r="AJ8">
        <f t="shared" ref="AJ8:AJ58" si="22">AC8</f>
        <v>1.9614204054623283E-4</v>
      </c>
      <c r="AK8">
        <f t="shared" ref="AK8:AK58" si="23">1-AB8</f>
        <v>0.9859949280420901</v>
      </c>
      <c r="AL8">
        <f t="shared" ref="AL8:AL58" si="24">AI8*AJ8*AK8</f>
        <v>-70.498291868003051</v>
      </c>
      <c r="AN8">
        <f t="shared" si="3"/>
        <v>-2.6519408763478793</v>
      </c>
      <c r="AO8" s="3">
        <f t="shared" ref="AO8:AO45" si="25">-AS8*A8*18*$M$2</f>
        <v>-4.2039</v>
      </c>
      <c r="AP8" s="3">
        <f t="shared" ref="AP8:AP60" si="26">(AO8-AN8)^2</f>
        <v>2.4085771214870584</v>
      </c>
      <c r="AR8">
        <f t="shared" ref="AR8:AR45" si="27">-AN8/(A8*18*$M$2)</f>
        <v>0.49110016228664427</v>
      </c>
      <c r="AS8" s="3">
        <f t="shared" ref="AS8:AS58" si="28">D8</f>
        <v>0.77849999999999997</v>
      </c>
      <c r="AX8" t="s">
        <v>28</v>
      </c>
    </row>
    <row r="9" spans="1:51" x14ac:dyDescent="0.3">
      <c r="A9" s="3">
        <v>0.2</v>
      </c>
      <c r="B9" s="3">
        <v>273.14999999999998</v>
      </c>
      <c r="C9">
        <v>142.04</v>
      </c>
      <c r="D9">
        <v>0.72819999999999996</v>
      </c>
      <c r="E9">
        <f t="shared" si="4"/>
        <v>28.408000000000001</v>
      </c>
      <c r="F9" s="3">
        <v>1.7999999999999999E-2</v>
      </c>
      <c r="G9">
        <f t="shared" si="5"/>
        <v>3.6609921288669233E-3</v>
      </c>
      <c r="H9">
        <f t="shared" si="6"/>
        <v>5.6100210948417262</v>
      </c>
      <c r="J9">
        <f t="shared" si="7"/>
        <v>3.6</v>
      </c>
      <c r="K9" s="3">
        <f t="shared" si="8"/>
        <v>1.2000000000000002</v>
      </c>
      <c r="L9" s="3">
        <f t="shared" si="9"/>
        <v>1.0954451150103324</v>
      </c>
      <c r="M9" s="3">
        <v>0.2</v>
      </c>
      <c r="N9" s="3">
        <f t="shared" si="10"/>
        <v>1.2190890230020666</v>
      </c>
      <c r="O9" s="3">
        <f t="shared" si="11"/>
        <v>0.19810387736670676</v>
      </c>
      <c r="P9" s="3">
        <f t="shared" si="12"/>
        <v>0.23772465284004815</v>
      </c>
      <c r="Q9" s="3">
        <f t="shared" si="13"/>
        <v>-10.8</v>
      </c>
      <c r="R9" s="3">
        <f t="shared" si="14"/>
        <v>-2.5674262506725203</v>
      </c>
      <c r="T9">
        <f t="shared" si="15"/>
        <v>0.91287092917527679</v>
      </c>
      <c r="U9">
        <f t="shared" si="16"/>
        <v>2.4381780460041331</v>
      </c>
      <c r="V9">
        <f t="shared" si="17"/>
        <v>3.0701374050615904</v>
      </c>
      <c r="X9">
        <f t="shared" si="18"/>
        <v>0.9723767220791748</v>
      </c>
      <c r="Y9">
        <f t="shared" si="19"/>
        <v>-2.801197545363068E-2</v>
      </c>
      <c r="AA9">
        <f t="shared" si="0"/>
        <v>352419.53351764294</v>
      </c>
      <c r="AB9">
        <f t="shared" si="1"/>
        <v>2.7623277920825202E-2</v>
      </c>
      <c r="AC9">
        <f t="shared" si="20"/>
        <v>7.6304548309114907E-4</v>
      </c>
      <c r="AD9">
        <f t="shared" si="21"/>
        <v>268.91213320372725</v>
      </c>
      <c r="AF9" s="10" t="s">
        <v>15</v>
      </c>
      <c r="AG9">
        <v>400113.84407415398</v>
      </c>
      <c r="AI9">
        <f t="shared" si="2"/>
        <v>-364911.20927149168</v>
      </c>
      <c r="AJ9">
        <f t="shared" si="22"/>
        <v>7.6304548309114907E-4</v>
      </c>
      <c r="AK9">
        <f t="shared" si="23"/>
        <v>0.9723767220791748</v>
      </c>
      <c r="AL9">
        <f t="shared" si="24"/>
        <v>-270.75231811104226</v>
      </c>
      <c r="AN9">
        <f t="shared" si="3"/>
        <v>-3.8253907238727152</v>
      </c>
      <c r="AO9" s="3">
        <f t="shared" si="25"/>
        <v>-7.8645599999999991</v>
      </c>
      <c r="AP9" s="3">
        <f t="shared" si="26"/>
        <v>16.314888441210606</v>
      </c>
      <c r="AR9">
        <f t="shared" si="27"/>
        <v>0.35420284480302916</v>
      </c>
      <c r="AS9" s="3">
        <f t="shared" si="28"/>
        <v>0.72819999999999996</v>
      </c>
      <c r="AX9">
        <v>0</v>
      </c>
      <c r="AY9">
        <v>0</v>
      </c>
    </row>
    <row r="10" spans="1:51" x14ac:dyDescent="0.3">
      <c r="A10" s="3">
        <v>0.5</v>
      </c>
      <c r="B10" s="3">
        <v>273.14999999999998</v>
      </c>
      <c r="C10">
        <v>142.04</v>
      </c>
      <c r="D10">
        <v>0.64600000000000002</v>
      </c>
      <c r="E10">
        <f t="shared" si="4"/>
        <v>71.02</v>
      </c>
      <c r="F10" s="3">
        <v>1.7999999999999999E-2</v>
      </c>
      <c r="G10">
        <f t="shared" si="5"/>
        <v>3.6609921288669233E-3</v>
      </c>
      <c r="H10">
        <f t="shared" si="6"/>
        <v>5.6100210948417262</v>
      </c>
      <c r="J10">
        <f t="shared" si="7"/>
        <v>9</v>
      </c>
      <c r="K10" s="3">
        <f t="shared" si="8"/>
        <v>3</v>
      </c>
      <c r="L10" s="3">
        <f t="shared" si="9"/>
        <v>1.7320508075688772</v>
      </c>
      <c r="M10" s="3">
        <v>0.2</v>
      </c>
      <c r="N10" s="3">
        <f t="shared" si="10"/>
        <v>1.3464101615137753</v>
      </c>
      <c r="O10" s="3">
        <f t="shared" si="11"/>
        <v>0.29744191103901518</v>
      </c>
      <c r="P10" s="3">
        <f t="shared" si="12"/>
        <v>0.89232573311704555</v>
      </c>
      <c r="Q10" s="3">
        <f t="shared" si="13"/>
        <v>-27</v>
      </c>
      <c r="R10" s="3">
        <f t="shared" si="14"/>
        <v>-24.092794794160231</v>
      </c>
      <c r="T10">
        <f t="shared" si="15"/>
        <v>0.57735026918962584</v>
      </c>
      <c r="U10">
        <f t="shared" si="16"/>
        <v>2.6928203230275507</v>
      </c>
      <c r="V10">
        <f t="shared" si="17"/>
        <v>4.0736676787516428</v>
      </c>
      <c r="X10">
        <f t="shared" si="18"/>
        <v>0.93368938021698944</v>
      </c>
      <c r="Y10">
        <f t="shared" si="19"/>
        <v>-6.8611465427573362E-2</v>
      </c>
      <c r="AA10">
        <f t="shared" si="0"/>
        <v>338276.23275404476</v>
      </c>
      <c r="AB10">
        <f t="shared" si="1"/>
        <v>6.6310619783010588E-2</v>
      </c>
      <c r="AC10">
        <f t="shared" si="20"/>
        <v>4.3970982960069953E-3</v>
      </c>
      <c r="AD10">
        <f t="shared" si="21"/>
        <v>1487.433846622476</v>
      </c>
      <c r="AF10" s="10" t="s">
        <v>16</v>
      </c>
      <c r="AG10">
        <v>-1071847.521932452</v>
      </c>
      <c r="AI10">
        <f t="shared" si="2"/>
        <v>-366330.85602592019</v>
      </c>
      <c r="AJ10">
        <f t="shared" si="22"/>
        <v>4.3970982960069953E-3</v>
      </c>
      <c r="AK10">
        <f t="shared" si="23"/>
        <v>0.93368938021698944</v>
      </c>
      <c r="AL10">
        <f t="shared" si="24"/>
        <v>-1503.9801150364676</v>
      </c>
      <c r="AN10">
        <f t="shared" si="3"/>
        <v>-11.688805524347799</v>
      </c>
      <c r="AO10" s="3">
        <f t="shared" si="25"/>
        <v>-17.442</v>
      </c>
      <c r="AP10" s="3">
        <f t="shared" si="26"/>
        <v>33.099246674675001</v>
      </c>
      <c r="AR10">
        <f t="shared" si="27"/>
        <v>0.43291872312399254</v>
      </c>
      <c r="AS10" s="3">
        <f t="shared" si="28"/>
        <v>0.64600000000000002</v>
      </c>
      <c r="AX10">
        <f>AX9+0.1</f>
        <v>0.1</v>
      </c>
      <c r="AY10">
        <f>AY9+0.1</f>
        <v>0.1</v>
      </c>
    </row>
    <row r="11" spans="1:51" x14ac:dyDescent="0.3">
      <c r="A11" s="3">
        <v>1</v>
      </c>
      <c r="B11" s="3">
        <v>273.14999999999998</v>
      </c>
      <c r="C11">
        <v>142.04</v>
      </c>
      <c r="D11">
        <v>0.57809999999999995</v>
      </c>
      <c r="E11">
        <f t="shared" si="4"/>
        <v>142.04</v>
      </c>
      <c r="F11" s="3">
        <v>1.7999999999999999E-2</v>
      </c>
      <c r="G11">
        <f t="shared" si="5"/>
        <v>3.6609921288669233E-3</v>
      </c>
      <c r="H11">
        <f t="shared" si="6"/>
        <v>5.6100210948417262</v>
      </c>
      <c r="J11">
        <f t="shared" si="7"/>
        <v>18</v>
      </c>
      <c r="K11" s="3">
        <f t="shared" si="8"/>
        <v>6</v>
      </c>
      <c r="L11" s="3">
        <f t="shared" si="9"/>
        <v>2.4494897427831779</v>
      </c>
      <c r="M11" s="3">
        <v>0.2</v>
      </c>
      <c r="N11" s="3">
        <f t="shared" si="10"/>
        <v>1.4898979485566355</v>
      </c>
      <c r="O11" s="3">
        <f t="shared" si="11"/>
        <v>0.39870762671017196</v>
      </c>
      <c r="P11" s="3">
        <f t="shared" si="12"/>
        <v>2.3922457602610319</v>
      </c>
      <c r="Q11" s="3">
        <f t="shared" si="13"/>
        <v>-54</v>
      </c>
      <c r="R11" s="3">
        <f t="shared" si="14"/>
        <v>-129.18127105409573</v>
      </c>
      <c r="T11">
        <f t="shared" si="15"/>
        <v>0.40824829046386307</v>
      </c>
      <c r="U11">
        <f t="shared" si="16"/>
        <v>2.979795897113271</v>
      </c>
      <c r="V11">
        <f t="shared" si="17"/>
        <v>5.0692018073440348</v>
      </c>
      <c r="X11">
        <f t="shared" si="18"/>
        <v>0.87562607264193904</v>
      </c>
      <c r="Y11">
        <f t="shared" si="19"/>
        <v>-0.13281613689011523</v>
      </c>
      <c r="AA11">
        <f t="shared" si="0"/>
        <v>316922.29588161624</v>
      </c>
      <c r="AB11">
        <f t="shared" si="1"/>
        <v>0.12437392735806101</v>
      </c>
      <c r="AC11">
        <f t="shared" si="20"/>
        <v>1.5468873806468237E-2</v>
      </c>
      <c r="AD11">
        <f t="shared" si="21"/>
        <v>4902.4310014489101</v>
      </c>
      <c r="AF11" s="10" t="s">
        <v>17</v>
      </c>
      <c r="AG11">
        <v>-6007.2177098286111</v>
      </c>
      <c r="AI11">
        <f t="shared" si="2"/>
        <v>-369395.8563745665</v>
      </c>
      <c r="AJ11">
        <f t="shared" si="22"/>
        <v>1.5468873806468237E-2</v>
      </c>
      <c r="AK11">
        <f t="shared" si="23"/>
        <v>0.87562607264193904</v>
      </c>
      <c r="AL11">
        <f t="shared" si="24"/>
        <v>-5003.4481164323797</v>
      </c>
      <c r="AN11">
        <f t="shared" si="3"/>
        <v>-33.366174014860007</v>
      </c>
      <c r="AO11" s="3">
        <f t="shared" si="25"/>
        <v>-31.217399999999998</v>
      </c>
      <c r="AP11" s="3">
        <f t="shared" si="26"/>
        <v>4.617229766937605</v>
      </c>
      <c r="AR11">
        <f t="shared" si="27"/>
        <v>0.61789211138629641</v>
      </c>
      <c r="AS11" s="3">
        <f t="shared" si="28"/>
        <v>0.57809999999999995</v>
      </c>
      <c r="AX11">
        <f t="shared" ref="AX11:AY23" si="29">AX10+0.1</f>
        <v>0.2</v>
      </c>
      <c r="AY11">
        <f t="shared" si="29"/>
        <v>0.2</v>
      </c>
    </row>
    <row r="12" spans="1:51" x14ac:dyDescent="0.3">
      <c r="A12" s="3">
        <v>1.5</v>
      </c>
      <c r="B12" s="3">
        <v>273.14999999999998</v>
      </c>
      <c r="C12">
        <v>142.04</v>
      </c>
      <c r="D12">
        <v>0.5534</v>
      </c>
      <c r="E12">
        <f t="shared" si="4"/>
        <v>213.06</v>
      </c>
      <c r="F12" s="3">
        <v>1.7999999999999999E-2</v>
      </c>
      <c r="G12">
        <f t="shared" si="5"/>
        <v>3.6609921288669233E-3</v>
      </c>
      <c r="H12">
        <f t="shared" si="6"/>
        <v>5.6100210948417262</v>
      </c>
      <c r="J12">
        <f t="shared" si="7"/>
        <v>27</v>
      </c>
      <c r="K12" s="3">
        <f t="shared" si="8"/>
        <v>9</v>
      </c>
      <c r="L12" s="3">
        <f t="shared" si="9"/>
        <v>3</v>
      </c>
      <c r="M12" s="3">
        <v>0.2</v>
      </c>
      <c r="N12" s="3">
        <f t="shared" si="10"/>
        <v>1.6</v>
      </c>
      <c r="O12" s="3">
        <f t="shared" si="11"/>
        <v>0.47000362924573563</v>
      </c>
      <c r="P12" s="3">
        <f t="shared" si="12"/>
        <v>4.2300326632116203</v>
      </c>
      <c r="Q12" s="3">
        <f t="shared" si="13"/>
        <v>-81</v>
      </c>
      <c r="R12" s="3">
        <f t="shared" si="14"/>
        <v>-342.63264572014123</v>
      </c>
      <c r="T12">
        <f t="shared" si="15"/>
        <v>0.33333333333333331</v>
      </c>
      <c r="U12">
        <f t="shared" si="16"/>
        <v>3.2</v>
      </c>
      <c r="V12">
        <f t="shared" si="17"/>
        <v>5.7291666666666661</v>
      </c>
      <c r="X12">
        <f t="shared" si="18"/>
        <v>0.82436153199347106</v>
      </c>
      <c r="Y12">
        <f t="shared" si="19"/>
        <v>-0.19314609287710249</v>
      </c>
      <c r="AA12">
        <f t="shared" si="0"/>
        <v>297895.86397139222</v>
      </c>
      <c r="AB12">
        <f t="shared" si="1"/>
        <v>0.17563846800652896</v>
      </c>
      <c r="AC12">
        <f t="shared" si="20"/>
        <v>3.0848871443680499E-2</v>
      </c>
      <c r="AD12">
        <f t="shared" si="21"/>
        <v>9189.7512112576114</v>
      </c>
      <c r="AF12" s="10" t="s">
        <v>18</v>
      </c>
      <c r="AG12">
        <v>-359198.75844345317</v>
      </c>
      <c r="AI12">
        <f t="shared" si="2"/>
        <v>-373034.14823890949</v>
      </c>
      <c r="AJ12">
        <f t="shared" si="22"/>
        <v>3.0848871443680499E-2</v>
      </c>
      <c r="AK12">
        <f t="shared" si="23"/>
        <v>0.82436153199347106</v>
      </c>
      <c r="AL12">
        <f t="shared" si="24"/>
        <v>-9486.4907614833337</v>
      </c>
      <c r="AN12">
        <f t="shared" si="3"/>
        <v>-51.815408253962232</v>
      </c>
      <c r="AO12" s="3">
        <f t="shared" si="25"/>
        <v>-44.825400000000002</v>
      </c>
      <c r="AP12" s="3">
        <f t="shared" si="26"/>
        <v>48.860215390460105</v>
      </c>
      <c r="AR12">
        <f t="shared" si="27"/>
        <v>0.63969639819706459</v>
      </c>
      <c r="AS12" s="3">
        <f t="shared" si="28"/>
        <v>0.5534</v>
      </c>
      <c r="AX12">
        <f>AX11+0.1</f>
        <v>0.30000000000000004</v>
      </c>
      <c r="AY12">
        <f>AY11+0.1</f>
        <v>0.30000000000000004</v>
      </c>
    </row>
    <row r="13" spans="1:51" x14ac:dyDescent="0.3">
      <c r="A13" s="3">
        <v>2</v>
      </c>
      <c r="B13" s="3">
        <v>273.14999999999998</v>
      </c>
      <c r="C13">
        <v>142.04</v>
      </c>
      <c r="D13">
        <v>0.55869999999999997</v>
      </c>
      <c r="E13">
        <f t="shared" si="4"/>
        <v>284.08</v>
      </c>
      <c r="F13" s="3">
        <v>1.7999999999999999E-2</v>
      </c>
      <c r="G13">
        <f t="shared" si="5"/>
        <v>3.6609921288669233E-3</v>
      </c>
      <c r="H13">
        <f t="shared" si="6"/>
        <v>5.6100210948417262</v>
      </c>
      <c r="J13">
        <f t="shared" si="7"/>
        <v>36</v>
      </c>
      <c r="K13" s="3">
        <f t="shared" si="8"/>
        <v>12</v>
      </c>
      <c r="L13" s="3">
        <f t="shared" si="9"/>
        <v>3.4641016151377544</v>
      </c>
      <c r="M13" s="3">
        <v>0.2</v>
      </c>
      <c r="N13" s="3">
        <f t="shared" si="10"/>
        <v>1.6928203230275509</v>
      </c>
      <c r="O13" s="3">
        <f t="shared" si="11"/>
        <v>0.52639596817898238</v>
      </c>
      <c r="P13" s="3">
        <f t="shared" si="12"/>
        <v>6.316751618147789</v>
      </c>
      <c r="Q13" s="3">
        <f t="shared" si="13"/>
        <v>-108</v>
      </c>
      <c r="R13" s="3">
        <f t="shared" si="14"/>
        <v>-682.20917475996123</v>
      </c>
      <c r="T13">
        <f t="shared" si="15"/>
        <v>0.28867513459481292</v>
      </c>
      <c r="U13">
        <f t="shared" si="16"/>
        <v>3.3856406460551018</v>
      </c>
      <c r="V13">
        <f t="shared" si="17"/>
        <v>6.2243123321359048</v>
      </c>
      <c r="X13">
        <f t="shared" si="18"/>
        <v>0.77876767802629121</v>
      </c>
      <c r="Y13">
        <f t="shared" si="19"/>
        <v>-0.25004250862282523</v>
      </c>
      <c r="AA13">
        <f t="shared" si="0"/>
        <v>280799.91521235986</v>
      </c>
      <c r="AB13">
        <f t="shared" si="1"/>
        <v>0.22123232197370879</v>
      </c>
      <c r="AC13">
        <f t="shared" si="20"/>
        <v>4.8943740285878751E-2</v>
      </c>
      <c r="AD13">
        <f t="shared" si="21"/>
        <v>13743.398122450515</v>
      </c>
      <c r="AF13" s="10" t="s">
        <v>19</v>
      </c>
      <c r="AG13">
        <v>-1070340.5916531044</v>
      </c>
      <c r="AI13">
        <f t="shared" si="2"/>
        <v>-377004.49204960337</v>
      </c>
      <c r="AJ13">
        <f t="shared" si="22"/>
        <v>4.8943740285878751E-2</v>
      </c>
      <c r="AK13">
        <f t="shared" si="23"/>
        <v>0.77876767802629121</v>
      </c>
      <c r="AL13">
        <f t="shared" si="24"/>
        <v>-14369.828940163719</v>
      </c>
      <c r="AN13">
        <f t="shared" si="3"/>
        <v>-62.252711887515034</v>
      </c>
      <c r="AO13" s="3">
        <f t="shared" si="25"/>
        <v>-60.339599999999997</v>
      </c>
      <c r="AP13" s="3">
        <f t="shared" si="26"/>
        <v>3.6599970941513451</v>
      </c>
      <c r="AR13">
        <f t="shared" si="27"/>
        <v>0.57641399895847256</v>
      </c>
      <c r="AS13" s="3">
        <f t="shared" si="28"/>
        <v>0.55869999999999997</v>
      </c>
      <c r="AU13">
        <f t="shared" ref="AU13:AV50" si="30">AR13</f>
        <v>0.57641399895847256</v>
      </c>
      <c r="AV13">
        <f t="shared" si="30"/>
        <v>0.55869999999999997</v>
      </c>
      <c r="AX13">
        <f t="shared" si="29"/>
        <v>0.4</v>
      </c>
      <c r="AY13">
        <f t="shared" si="29"/>
        <v>0.4</v>
      </c>
    </row>
    <row r="14" spans="1:51" x14ac:dyDescent="0.3">
      <c r="A14" s="3">
        <v>2.5</v>
      </c>
      <c r="B14" s="3">
        <v>273.14999999999998</v>
      </c>
      <c r="C14">
        <v>142.04</v>
      </c>
      <c r="D14">
        <v>0.58660000000000001</v>
      </c>
      <c r="E14">
        <f t="shared" si="4"/>
        <v>355.09999999999997</v>
      </c>
      <c r="F14" s="3">
        <v>1.7999999999999999E-2</v>
      </c>
      <c r="G14">
        <f t="shared" si="5"/>
        <v>3.6609921288669233E-3</v>
      </c>
      <c r="H14">
        <f t="shared" si="6"/>
        <v>5.6100210948417262</v>
      </c>
      <c r="J14">
        <f t="shared" si="7"/>
        <v>45</v>
      </c>
      <c r="K14" s="3">
        <f t="shared" si="8"/>
        <v>15</v>
      </c>
      <c r="L14" s="3">
        <f t="shared" si="9"/>
        <v>3.872983346207417</v>
      </c>
      <c r="M14" s="3">
        <v>0.2</v>
      </c>
      <c r="N14" s="3">
        <f t="shared" si="10"/>
        <v>1.7745966692414834</v>
      </c>
      <c r="O14" s="3">
        <f t="shared" si="11"/>
        <v>0.57357316851070272</v>
      </c>
      <c r="P14" s="3">
        <f t="shared" si="12"/>
        <v>8.6035975276605416</v>
      </c>
      <c r="Q14" s="3">
        <f t="shared" si="13"/>
        <v>-135</v>
      </c>
      <c r="R14" s="3">
        <f t="shared" si="14"/>
        <v>-1161.4856662341731</v>
      </c>
      <c r="T14">
        <f t="shared" si="15"/>
        <v>0.2581988897471611</v>
      </c>
      <c r="U14">
        <f t="shared" si="16"/>
        <v>3.5491933384829668</v>
      </c>
      <c r="V14">
        <f t="shared" si="17"/>
        <v>6.6201237087395777</v>
      </c>
      <c r="X14">
        <f t="shared" si="18"/>
        <v>0.73795291860379308</v>
      </c>
      <c r="Y14">
        <f t="shared" si="19"/>
        <v>-0.30387525234653112</v>
      </c>
      <c r="AA14">
        <f t="shared" si="0"/>
        <v>265329.95034648321</v>
      </c>
      <c r="AB14">
        <f t="shared" si="1"/>
        <v>0.26204708139620692</v>
      </c>
      <c r="AC14">
        <f t="shared" si="20"/>
        <v>6.8668672868270289E-2</v>
      </c>
      <c r="AD14">
        <f t="shared" si="21"/>
        <v>18219.855562497054</v>
      </c>
      <c r="AF14" s="10" t="s">
        <v>20</v>
      </c>
      <c r="AG14">
        <v>-193.39531603771937</v>
      </c>
      <c r="AI14">
        <f t="shared" si="2"/>
        <v>-381145.24730081018</v>
      </c>
      <c r="AJ14">
        <f t="shared" si="22"/>
        <v>6.8668672868270289E-2</v>
      </c>
      <c r="AK14">
        <f t="shared" si="23"/>
        <v>0.73795291860379308</v>
      </c>
      <c r="AL14">
        <f t="shared" si="24"/>
        <v>-19314.248617958317</v>
      </c>
      <c r="AN14">
        <f t="shared" si="3"/>
        <v>-74.016609733997029</v>
      </c>
      <c r="AO14" s="3">
        <f t="shared" si="25"/>
        <v>-79.191000000000003</v>
      </c>
      <c r="AP14" s="3">
        <f t="shared" si="26"/>
        <v>26.774314624906321</v>
      </c>
      <c r="AR14">
        <f t="shared" si="27"/>
        <v>0.54827118321479285</v>
      </c>
      <c r="AS14" s="3">
        <f t="shared" si="28"/>
        <v>0.58660000000000001</v>
      </c>
      <c r="AU14">
        <f t="shared" si="30"/>
        <v>0.54827118321479285</v>
      </c>
      <c r="AV14">
        <f t="shared" si="30"/>
        <v>0.58660000000000001</v>
      </c>
      <c r="AX14">
        <f t="shared" si="29"/>
        <v>0.5</v>
      </c>
      <c r="AY14">
        <f t="shared" si="29"/>
        <v>0.5</v>
      </c>
    </row>
    <row r="15" spans="1:51" x14ac:dyDescent="0.3">
      <c r="A15" s="3">
        <v>3</v>
      </c>
      <c r="B15" s="3">
        <v>273.14999999999998</v>
      </c>
      <c r="C15">
        <v>142.04</v>
      </c>
      <c r="D15">
        <v>0.63229999999999997</v>
      </c>
      <c r="E15">
        <f t="shared" si="4"/>
        <v>426.12</v>
      </c>
      <c r="F15" s="3">
        <v>1.7999999999999999E-2</v>
      </c>
      <c r="G15">
        <f t="shared" si="5"/>
        <v>3.6609921288669233E-3</v>
      </c>
      <c r="H15">
        <f t="shared" si="6"/>
        <v>5.6100210948417262</v>
      </c>
      <c r="J15">
        <f t="shared" si="7"/>
        <v>54</v>
      </c>
      <c r="K15" s="3">
        <f t="shared" si="8"/>
        <v>18</v>
      </c>
      <c r="L15" s="3">
        <f t="shared" si="9"/>
        <v>4.2426406871192848</v>
      </c>
      <c r="M15" s="3">
        <v>0.2</v>
      </c>
      <c r="N15" s="3">
        <f t="shared" si="10"/>
        <v>1.8485281374238571</v>
      </c>
      <c r="O15" s="3">
        <f t="shared" si="11"/>
        <v>0.61438972103896872</v>
      </c>
      <c r="P15" s="3">
        <f t="shared" si="12"/>
        <v>11.059014978701438</v>
      </c>
      <c r="Q15" s="3">
        <f t="shared" si="13"/>
        <v>-162</v>
      </c>
      <c r="R15" s="3">
        <f t="shared" si="14"/>
        <v>-1791.5604265496329</v>
      </c>
      <c r="T15">
        <f t="shared" si="15"/>
        <v>0.23570226039551587</v>
      </c>
      <c r="U15">
        <f t="shared" si="16"/>
        <v>3.6970562748477143</v>
      </c>
      <c r="V15">
        <f t="shared" si="17"/>
        <v>6.9491899698414761</v>
      </c>
      <c r="X15">
        <f t="shared" si="18"/>
        <v>0.70120326480240092</v>
      </c>
      <c r="Y15">
        <f t="shared" si="19"/>
        <v>-0.35495746992421845</v>
      </c>
      <c r="AA15">
        <f t="shared" si="0"/>
        <v>251247.15120870117</v>
      </c>
      <c r="AB15">
        <f t="shared" si="1"/>
        <v>0.29879673519759908</v>
      </c>
      <c r="AC15">
        <f t="shared" si="20"/>
        <v>8.927948896474415E-2</v>
      </c>
      <c r="AD15">
        <f t="shared" si="21"/>
        <v>22431.217263760642</v>
      </c>
      <c r="AF15" s="10" t="s">
        <v>21</v>
      </c>
      <c r="AG15">
        <v>-8432.276640530552</v>
      </c>
      <c r="AI15">
        <f t="shared" si="2"/>
        <v>-385347.68508658558</v>
      </c>
      <c r="AJ15">
        <f t="shared" si="22"/>
        <v>8.927948896474415E-2</v>
      </c>
      <c r="AK15">
        <f t="shared" si="23"/>
        <v>0.70120326480240092</v>
      </c>
      <c r="AL15">
        <f t="shared" si="24"/>
        <v>-24123.947773173033</v>
      </c>
      <c r="AN15">
        <f t="shared" si="3"/>
        <v>-106.13406457700694</v>
      </c>
      <c r="AO15" s="3">
        <f t="shared" si="25"/>
        <v>-102.43259999999999</v>
      </c>
      <c r="AP15" s="3">
        <f t="shared" si="26"/>
        <v>13.700840014837203</v>
      </c>
      <c r="AR15">
        <f t="shared" si="27"/>
        <v>0.6551485467716478</v>
      </c>
      <c r="AS15" s="3">
        <f t="shared" si="28"/>
        <v>0.63229999999999997</v>
      </c>
      <c r="AU15">
        <f t="shared" si="30"/>
        <v>0.6551485467716478</v>
      </c>
      <c r="AV15">
        <f t="shared" si="30"/>
        <v>0.63229999999999997</v>
      </c>
      <c r="AX15">
        <f t="shared" si="29"/>
        <v>0.6</v>
      </c>
      <c r="AY15">
        <f t="shared" si="29"/>
        <v>0.6</v>
      </c>
    </row>
    <row r="16" spans="1:51" x14ac:dyDescent="0.3">
      <c r="A16" s="3">
        <v>0.05</v>
      </c>
      <c r="B16" s="3">
        <v>298.14999999999998</v>
      </c>
      <c r="C16">
        <v>142.04</v>
      </c>
      <c r="D16">
        <v>0.82599999999999996</v>
      </c>
      <c r="E16">
        <f t="shared" si="4"/>
        <v>7.1020000000000003</v>
      </c>
      <c r="F16" s="3">
        <v>1.7999999999999999E-2</v>
      </c>
      <c r="G16">
        <f t="shared" si="5"/>
        <v>3.3540164346805303E-3</v>
      </c>
      <c r="H16">
        <f t="shared" si="6"/>
        <v>5.697596715569115</v>
      </c>
      <c r="J16">
        <f t="shared" si="7"/>
        <v>0.9</v>
      </c>
      <c r="K16" s="3">
        <f t="shared" si="8"/>
        <v>0.30000000000000004</v>
      </c>
      <c r="L16" s="3">
        <f t="shared" si="9"/>
        <v>0.54772255750516619</v>
      </c>
      <c r="M16" s="3">
        <v>0.2</v>
      </c>
      <c r="N16" s="3">
        <f t="shared" si="10"/>
        <v>1.1095445115010332</v>
      </c>
      <c r="O16" s="3">
        <f t="shared" si="11"/>
        <v>0.10394958110857304</v>
      </c>
      <c r="P16" s="3">
        <f t="shared" si="12"/>
        <v>3.1184874332571916E-2</v>
      </c>
      <c r="Q16" s="3">
        <f t="shared" si="13"/>
        <v>-2.7</v>
      </c>
      <c r="R16" s="3">
        <f t="shared" si="14"/>
        <v>-8.4199160697944184E-2</v>
      </c>
      <c r="T16">
        <f t="shared" si="15"/>
        <v>1.8257418583505536</v>
      </c>
      <c r="U16">
        <f t="shared" si="16"/>
        <v>2.2190890230020663</v>
      </c>
      <c r="V16">
        <f t="shared" si="17"/>
        <v>2.3036827952335779</v>
      </c>
      <c r="X16">
        <f t="shared" si="18"/>
        <v>0.99294808271654711</v>
      </c>
      <c r="Y16">
        <f t="shared" si="19"/>
        <v>-7.0768995700991799E-3</v>
      </c>
      <c r="AA16">
        <f t="shared" si="0"/>
        <v>359725.48656682641</v>
      </c>
      <c r="AB16">
        <f t="shared" si="1"/>
        <v>7.0519172834529178E-3</v>
      </c>
      <c r="AC16">
        <f t="shared" si="20"/>
        <v>4.9729537372661978E-5</v>
      </c>
      <c r="AD16">
        <f t="shared" si="21"/>
        <v>17.888982028124008</v>
      </c>
      <c r="AF16" s="10" t="s">
        <v>22</v>
      </c>
      <c r="AG16">
        <v>-671438.90215515532</v>
      </c>
      <c r="AI16">
        <f t="shared" si="2"/>
        <v>-364044.56586840481</v>
      </c>
      <c r="AJ16">
        <f t="shared" si="22"/>
        <v>4.9729537372661978E-5</v>
      </c>
      <c r="AK16">
        <f t="shared" si="23"/>
        <v>0.99294808271654711</v>
      </c>
      <c r="AL16">
        <f t="shared" si="24"/>
        <v>-17.976101570314967</v>
      </c>
      <c r="AN16">
        <f t="shared" si="3"/>
        <v>-2.3078393133106623</v>
      </c>
      <c r="AO16" s="3">
        <f t="shared" si="25"/>
        <v>-2.2302</v>
      </c>
      <c r="AP16" s="3">
        <f t="shared" si="26"/>
        <v>6.0278629713511871E-3</v>
      </c>
      <c r="AR16">
        <f t="shared" si="27"/>
        <v>0.85475530122617116</v>
      </c>
      <c r="AS16" s="3">
        <f t="shared" si="28"/>
        <v>0.82599999999999996</v>
      </c>
      <c r="AX16">
        <f t="shared" si="29"/>
        <v>0.7</v>
      </c>
      <c r="AY16">
        <f t="shared" si="29"/>
        <v>0.7</v>
      </c>
    </row>
    <row r="17" spans="1:51" x14ac:dyDescent="0.3">
      <c r="A17" s="3">
        <v>0.1</v>
      </c>
      <c r="B17" s="3">
        <v>298.14999999999998</v>
      </c>
      <c r="C17">
        <v>142.04</v>
      </c>
      <c r="D17">
        <v>0.79020000000000001</v>
      </c>
      <c r="E17">
        <f t="shared" si="4"/>
        <v>14.204000000000001</v>
      </c>
      <c r="F17" s="3">
        <v>1.7999999999999999E-2</v>
      </c>
      <c r="G17">
        <f t="shared" si="5"/>
        <v>3.3540164346805303E-3</v>
      </c>
      <c r="H17">
        <f t="shared" si="6"/>
        <v>5.697596715569115</v>
      </c>
      <c r="J17">
        <f t="shared" si="7"/>
        <v>1.8</v>
      </c>
      <c r="K17" s="3">
        <f t="shared" si="8"/>
        <v>0.60000000000000009</v>
      </c>
      <c r="L17" s="3">
        <f t="shared" si="9"/>
        <v>0.7745966692414834</v>
      </c>
      <c r="M17" s="3">
        <v>0.2</v>
      </c>
      <c r="N17" s="3">
        <f t="shared" si="10"/>
        <v>1.1549193338482966</v>
      </c>
      <c r="O17" s="3">
        <f t="shared" si="11"/>
        <v>0.14403050071078732</v>
      </c>
      <c r="P17" s="3">
        <f t="shared" si="12"/>
        <v>8.6418300426472403E-2</v>
      </c>
      <c r="Q17" s="3">
        <f t="shared" si="13"/>
        <v>-5.4</v>
      </c>
      <c r="R17" s="3">
        <f t="shared" si="14"/>
        <v>-0.46665882230295103</v>
      </c>
      <c r="T17">
        <f t="shared" si="15"/>
        <v>1.2909944487358056</v>
      </c>
      <c r="U17">
        <f t="shared" si="16"/>
        <v>2.3098386676965932</v>
      </c>
      <c r="V17">
        <f t="shared" si="17"/>
        <v>2.5709910164880663</v>
      </c>
      <c r="X17">
        <f t="shared" si="18"/>
        <v>0.9859949280420901</v>
      </c>
      <c r="Y17">
        <f t="shared" si="19"/>
        <v>-1.4104068366271363E-2</v>
      </c>
      <c r="AA17">
        <f t="shared" si="0"/>
        <v>357193.65304228052</v>
      </c>
      <c r="AB17">
        <f t="shared" si="1"/>
        <v>1.400507195790985E-2</v>
      </c>
      <c r="AC17">
        <f t="shared" si="20"/>
        <v>1.9614204054623283E-4</v>
      </c>
      <c r="AD17">
        <f t="shared" si="21"/>
        <v>70.060691977876004</v>
      </c>
      <c r="AF17" s="10" t="s">
        <v>23</v>
      </c>
      <c r="AG17">
        <v>63.171064943465488</v>
      </c>
      <c r="AI17">
        <f t="shared" si="2"/>
        <v>-364212.77002355619</v>
      </c>
      <c r="AJ17">
        <f t="shared" si="22"/>
        <v>1.9614204054623283E-4</v>
      </c>
      <c r="AK17">
        <f t="shared" si="23"/>
        <v>0.9859949280420901</v>
      </c>
      <c r="AL17">
        <f t="shared" si="24"/>
        <v>-70.436949475072211</v>
      </c>
      <c r="AN17">
        <f t="shared" si="3"/>
        <v>-2.6754964099610845</v>
      </c>
      <c r="AO17" s="3">
        <f t="shared" si="25"/>
        <v>-4.26708</v>
      </c>
      <c r="AP17" s="3">
        <f t="shared" si="26"/>
        <v>2.5331383240811625</v>
      </c>
      <c r="AR17">
        <f t="shared" si="27"/>
        <v>0.49546229814094156</v>
      </c>
      <c r="AS17" s="3">
        <f t="shared" si="28"/>
        <v>0.79020000000000001</v>
      </c>
      <c r="AX17">
        <f t="shared" si="29"/>
        <v>0.79999999999999993</v>
      </c>
      <c r="AY17">
        <f t="shared" si="29"/>
        <v>0.79999999999999993</v>
      </c>
    </row>
    <row r="18" spans="1:51" x14ac:dyDescent="0.3">
      <c r="A18" s="3">
        <v>0.2</v>
      </c>
      <c r="B18" s="3">
        <v>298.14999999999998</v>
      </c>
      <c r="C18">
        <v>142.04</v>
      </c>
      <c r="D18">
        <v>0.75160000000000005</v>
      </c>
      <c r="E18">
        <f t="shared" si="4"/>
        <v>28.408000000000001</v>
      </c>
      <c r="F18" s="3">
        <v>1.7999999999999999E-2</v>
      </c>
      <c r="G18">
        <f t="shared" si="5"/>
        <v>3.3540164346805303E-3</v>
      </c>
      <c r="H18">
        <f t="shared" si="6"/>
        <v>5.697596715569115</v>
      </c>
      <c r="J18">
        <f t="shared" si="7"/>
        <v>3.6</v>
      </c>
      <c r="K18" s="3">
        <f t="shared" si="8"/>
        <v>1.2000000000000002</v>
      </c>
      <c r="L18" s="3">
        <f t="shared" si="9"/>
        <v>1.0954451150103324</v>
      </c>
      <c r="M18" s="3">
        <v>0.2</v>
      </c>
      <c r="N18" s="3">
        <f t="shared" si="10"/>
        <v>1.2190890230020666</v>
      </c>
      <c r="O18" s="3">
        <f t="shared" si="11"/>
        <v>0.19810387736670676</v>
      </c>
      <c r="P18" s="3">
        <f t="shared" si="12"/>
        <v>0.23772465284004815</v>
      </c>
      <c r="Q18" s="3">
        <f t="shared" si="13"/>
        <v>-10.8</v>
      </c>
      <c r="R18" s="3">
        <f t="shared" si="14"/>
        <v>-2.5674262506725203</v>
      </c>
      <c r="T18">
        <f t="shared" si="15"/>
        <v>0.91287092917527679</v>
      </c>
      <c r="U18">
        <f t="shared" si="16"/>
        <v>2.4381780460041331</v>
      </c>
      <c r="V18">
        <f t="shared" si="17"/>
        <v>3.0701374050615904</v>
      </c>
      <c r="X18">
        <f t="shared" si="18"/>
        <v>0.9723767220791748</v>
      </c>
      <c r="Y18">
        <f t="shared" si="19"/>
        <v>-2.801197545363068E-2</v>
      </c>
      <c r="AA18">
        <f t="shared" si="0"/>
        <v>352231.23525835644</v>
      </c>
      <c r="AB18">
        <f t="shared" si="1"/>
        <v>2.7623277920825202E-2</v>
      </c>
      <c r="AC18">
        <f t="shared" si="20"/>
        <v>7.6304548309114907E-4</v>
      </c>
      <c r="AD18">
        <f t="shared" si="21"/>
        <v>268.76845306750477</v>
      </c>
      <c r="AF18" s="10" t="s">
        <v>24</v>
      </c>
      <c r="AG18">
        <v>-13261.038503721695</v>
      </c>
      <c r="AI18">
        <f t="shared" si="2"/>
        <v>-364589.33624736767</v>
      </c>
      <c r="AJ18">
        <f t="shared" si="22"/>
        <v>7.6304548309114907E-4</v>
      </c>
      <c r="AK18">
        <f t="shared" si="23"/>
        <v>0.9723767220791748</v>
      </c>
      <c r="AL18">
        <f t="shared" si="24"/>
        <v>-270.51349873469871</v>
      </c>
      <c r="AN18">
        <f t="shared" si="3"/>
        <v>-3.9205299639937721</v>
      </c>
      <c r="AO18" s="3">
        <f t="shared" si="25"/>
        <v>-8.1172800000000009</v>
      </c>
      <c r="AP18" s="3">
        <f t="shared" si="26"/>
        <v>17.612710864718284</v>
      </c>
      <c r="AR18">
        <f t="shared" si="27"/>
        <v>0.36301203370312701</v>
      </c>
      <c r="AS18" s="3">
        <f t="shared" si="28"/>
        <v>0.75160000000000005</v>
      </c>
      <c r="AX18">
        <f t="shared" si="29"/>
        <v>0.89999999999999991</v>
      </c>
      <c r="AY18">
        <f t="shared" si="29"/>
        <v>0.89999999999999991</v>
      </c>
    </row>
    <row r="19" spans="1:51" x14ac:dyDescent="0.3">
      <c r="A19" s="3">
        <v>0.5</v>
      </c>
      <c r="B19" s="3">
        <v>298.14999999999998</v>
      </c>
      <c r="C19">
        <v>142.04</v>
      </c>
      <c r="D19">
        <v>0.69310000000000005</v>
      </c>
      <c r="E19">
        <f t="shared" si="4"/>
        <v>71.02</v>
      </c>
      <c r="F19" s="3">
        <v>1.7999999999999999E-2</v>
      </c>
      <c r="G19">
        <f t="shared" si="5"/>
        <v>3.3540164346805303E-3</v>
      </c>
      <c r="H19">
        <f t="shared" si="6"/>
        <v>5.697596715569115</v>
      </c>
      <c r="J19">
        <f t="shared" si="7"/>
        <v>9</v>
      </c>
      <c r="K19" s="3">
        <f t="shared" si="8"/>
        <v>3</v>
      </c>
      <c r="L19" s="3">
        <f t="shared" si="9"/>
        <v>1.7320508075688772</v>
      </c>
      <c r="M19" s="3">
        <v>0.2</v>
      </c>
      <c r="N19" s="3">
        <f t="shared" si="10"/>
        <v>1.3464101615137753</v>
      </c>
      <c r="O19" s="3">
        <f t="shared" si="11"/>
        <v>0.29744191103901518</v>
      </c>
      <c r="P19" s="3">
        <f t="shared" si="12"/>
        <v>0.89232573311704555</v>
      </c>
      <c r="Q19" s="3">
        <f t="shared" si="13"/>
        <v>-27</v>
      </c>
      <c r="R19" s="3">
        <f t="shared" si="14"/>
        <v>-24.092794794160231</v>
      </c>
      <c r="T19">
        <f t="shared" si="15"/>
        <v>0.57735026918962584</v>
      </c>
      <c r="U19">
        <f t="shared" si="16"/>
        <v>2.6928203230275507</v>
      </c>
      <c r="V19">
        <f t="shared" si="17"/>
        <v>4.0736676787516428</v>
      </c>
      <c r="X19">
        <f t="shared" si="18"/>
        <v>0.93368938021698944</v>
      </c>
      <c r="Y19">
        <f t="shared" si="19"/>
        <v>-6.8611465427573362E-2</v>
      </c>
      <c r="AA19">
        <f t="shared" si="0"/>
        <v>338100.58831059973</v>
      </c>
      <c r="AB19">
        <f t="shared" si="1"/>
        <v>6.6310619783010588E-2</v>
      </c>
      <c r="AC19">
        <f t="shared" si="20"/>
        <v>4.3970982960069953E-3</v>
      </c>
      <c r="AD19">
        <f t="shared" si="21"/>
        <v>1486.6615207395007</v>
      </c>
      <c r="AF19" s="10" t="s">
        <v>25</v>
      </c>
      <c r="AG19">
        <v>-66793.2284585374</v>
      </c>
      <c r="AI19">
        <f t="shared" si="2"/>
        <v>-365999.52022468724</v>
      </c>
      <c r="AJ19">
        <f t="shared" si="22"/>
        <v>4.3970982960069953E-3</v>
      </c>
      <c r="AK19">
        <f t="shared" si="23"/>
        <v>0.93368938021698944</v>
      </c>
      <c r="AL19">
        <f t="shared" si="24"/>
        <v>-1502.6198079581613</v>
      </c>
      <c r="AN19">
        <f t="shared" si="3"/>
        <v>-12.276786719678739</v>
      </c>
      <c r="AO19" s="3">
        <f t="shared" si="25"/>
        <v>-18.713700000000003</v>
      </c>
      <c r="AP19" s="3">
        <f t="shared" si="26"/>
        <v>41.433852578376253</v>
      </c>
      <c r="AR19">
        <f t="shared" si="27"/>
        <v>0.45469580443254592</v>
      </c>
      <c r="AS19" s="3">
        <f t="shared" si="28"/>
        <v>0.69310000000000005</v>
      </c>
      <c r="AX19">
        <f t="shared" si="29"/>
        <v>0.99999999999999989</v>
      </c>
      <c r="AY19">
        <f t="shared" si="29"/>
        <v>0.99999999999999989</v>
      </c>
    </row>
    <row r="20" spans="1:51" x14ac:dyDescent="0.3">
      <c r="A20" s="3">
        <v>1</v>
      </c>
      <c r="B20" s="3">
        <v>298.14999999999998</v>
      </c>
      <c r="C20">
        <v>142.04</v>
      </c>
      <c r="D20">
        <v>0.64510000000000001</v>
      </c>
      <c r="E20">
        <f t="shared" si="4"/>
        <v>142.04</v>
      </c>
      <c r="F20" s="3">
        <v>1.7999999999999999E-2</v>
      </c>
      <c r="G20">
        <f t="shared" si="5"/>
        <v>3.3540164346805303E-3</v>
      </c>
      <c r="H20">
        <f t="shared" si="6"/>
        <v>5.697596715569115</v>
      </c>
      <c r="J20">
        <f t="shared" si="7"/>
        <v>18</v>
      </c>
      <c r="K20" s="3">
        <f t="shared" si="8"/>
        <v>6</v>
      </c>
      <c r="L20" s="3">
        <f t="shared" si="9"/>
        <v>2.4494897427831779</v>
      </c>
      <c r="M20" s="3">
        <v>0.2</v>
      </c>
      <c r="N20" s="3">
        <f t="shared" si="10"/>
        <v>1.4898979485566355</v>
      </c>
      <c r="O20" s="3">
        <f t="shared" si="11"/>
        <v>0.39870762671017196</v>
      </c>
      <c r="P20" s="3">
        <f t="shared" si="12"/>
        <v>2.3922457602610319</v>
      </c>
      <c r="Q20" s="3">
        <f t="shared" si="13"/>
        <v>-54</v>
      </c>
      <c r="R20" s="3">
        <f t="shared" si="14"/>
        <v>-129.18127105409573</v>
      </c>
      <c r="T20">
        <f t="shared" si="15"/>
        <v>0.40824829046386307</v>
      </c>
      <c r="U20">
        <f t="shared" si="16"/>
        <v>2.979795897113271</v>
      </c>
      <c r="V20">
        <f t="shared" si="17"/>
        <v>5.0692018073440348</v>
      </c>
      <c r="X20">
        <f t="shared" si="18"/>
        <v>0.87562607264193904</v>
      </c>
      <c r="Y20">
        <f t="shared" si="19"/>
        <v>-0.13281613689011523</v>
      </c>
      <c r="AA20">
        <f t="shared" ref="AA20:AA24" si="31">($AG$9+($AG$10*G20)+($AG$11*H20)) + (($AG$12+($AG$13*G20)+($AG$14*H20))*AB20) + (($AG$15 + ($AG$16*G20) + ($AG$17*H20))*AC20) + (($AG$18 + ($AG$19*G20) + ($AG$20*H20))*AB20*AC20)</f>
        <v>316766.05400495214</v>
      </c>
      <c r="AB20">
        <f t="shared" si="1"/>
        <v>0.12437392735806101</v>
      </c>
      <c r="AC20">
        <f t="shared" si="20"/>
        <v>1.5468873806468237E-2</v>
      </c>
      <c r="AD20">
        <f t="shared" si="21"/>
        <v>4900.0141155755073</v>
      </c>
      <c r="AF20" s="10" t="s">
        <v>26</v>
      </c>
      <c r="AG20">
        <v>-7475.0789905434003</v>
      </c>
      <c r="AI20">
        <f t="shared" ref="AI20:AI24" si="32">($AG$12+($AG$13*G20)+($AG$14*H20)) + (2*($AG$15 + ($AG$16*G20) + ($AG$17*H20))*AB20) + (3*($AG$18 + ($AG$19*G20)+($AG$20*H20))*AC20)</f>
        <v>-369061.00550709176</v>
      </c>
      <c r="AJ20">
        <f t="shared" si="22"/>
        <v>1.5468873806468237E-2</v>
      </c>
      <c r="AK20">
        <f t="shared" si="23"/>
        <v>0.87562607264193904</v>
      </c>
      <c r="AL20">
        <f t="shared" si="24"/>
        <v>-4998.9125784363787</v>
      </c>
      <c r="AN20">
        <f t="shared" si="3"/>
        <v>-35.484826137458185</v>
      </c>
      <c r="AO20" s="3">
        <f t="shared" si="25"/>
        <v>-34.8354</v>
      </c>
      <c r="AP20" s="3">
        <f t="shared" si="26"/>
        <v>0.42175430801385783</v>
      </c>
      <c r="AR20">
        <f t="shared" si="27"/>
        <v>0.65712640995292937</v>
      </c>
      <c r="AS20" s="3">
        <f t="shared" si="28"/>
        <v>0.64510000000000001</v>
      </c>
      <c r="AU20">
        <f t="shared" si="30"/>
        <v>0.65712640995292937</v>
      </c>
      <c r="AV20">
        <f t="shared" si="30"/>
        <v>0.64510000000000001</v>
      </c>
      <c r="AX20">
        <f t="shared" si="29"/>
        <v>1.0999999999999999</v>
      </c>
      <c r="AY20">
        <f t="shared" si="29"/>
        <v>1.0999999999999999</v>
      </c>
    </row>
    <row r="21" spans="1:51" x14ac:dyDescent="0.3">
      <c r="A21" s="3">
        <v>1.5</v>
      </c>
      <c r="B21" s="3">
        <v>298.14999999999998</v>
      </c>
      <c r="C21">
        <v>142.04</v>
      </c>
      <c r="D21">
        <v>0.62590000000000001</v>
      </c>
      <c r="E21">
        <f t="shared" si="4"/>
        <v>213.06</v>
      </c>
      <c r="F21" s="3">
        <v>1.7999999999999999E-2</v>
      </c>
      <c r="G21">
        <f t="shared" si="5"/>
        <v>3.3540164346805303E-3</v>
      </c>
      <c r="H21">
        <f t="shared" si="6"/>
        <v>5.697596715569115</v>
      </c>
      <c r="J21">
        <f t="shared" si="7"/>
        <v>27</v>
      </c>
      <c r="K21" s="3">
        <f t="shared" si="8"/>
        <v>9</v>
      </c>
      <c r="L21" s="3">
        <f t="shared" si="9"/>
        <v>3</v>
      </c>
      <c r="M21" s="3">
        <v>0.2</v>
      </c>
      <c r="N21" s="3">
        <f t="shared" si="10"/>
        <v>1.6</v>
      </c>
      <c r="O21" s="3">
        <f t="shared" si="11"/>
        <v>0.47000362924573563</v>
      </c>
      <c r="P21" s="3">
        <f t="shared" si="12"/>
        <v>4.2300326632116203</v>
      </c>
      <c r="Q21" s="3">
        <f t="shared" si="13"/>
        <v>-81</v>
      </c>
      <c r="R21" s="3">
        <f t="shared" si="14"/>
        <v>-342.63264572014123</v>
      </c>
      <c r="T21">
        <f t="shared" si="15"/>
        <v>0.33333333333333331</v>
      </c>
      <c r="U21">
        <f t="shared" si="16"/>
        <v>3.2</v>
      </c>
      <c r="V21">
        <f t="shared" si="17"/>
        <v>5.7291666666666661</v>
      </c>
      <c r="X21">
        <f t="shared" si="18"/>
        <v>0.82436153199347106</v>
      </c>
      <c r="Y21">
        <f t="shared" si="19"/>
        <v>-0.19314609287710249</v>
      </c>
      <c r="AA21">
        <f t="shared" si="31"/>
        <v>297756.63703967095</v>
      </c>
      <c r="AB21">
        <f t="shared" si="1"/>
        <v>0.17563846800652896</v>
      </c>
      <c r="AC21">
        <f t="shared" si="20"/>
        <v>3.0848871443680499E-2</v>
      </c>
      <c r="AD21">
        <f t="shared" si="21"/>
        <v>9185.456217539444</v>
      </c>
      <c r="AI21">
        <f t="shared" si="32"/>
        <v>-372706.85612036439</v>
      </c>
      <c r="AJ21">
        <f t="shared" si="22"/>
        <v>3.0848871443680499E-2</v>
      </c>
      <c r="AK21">
        <f t="shared" si="23"/>
        <v>0.82436153199347106</v>
      </c>
      <c r="AL21">
        <f t="shared" si="24"/>
        <v>-9478.1675190307542</v>
      </c>
      <c r="AN21">
        <f t="shared" si="3"/>
        <v>-55.843656988374278</v>
      </c>
      <c r="AO21" s="3">
        <f t="shared" si="25"/>
        <v>-50.697900000000004</v>
      </c>
      <c r="AP21" s="3">
        <f t="shared" si="26"/>
        <v>26.478814983402675</v>
      </c>
      <c r="AR21">
        <f>-AN21/(A21*18*$M$2)</f>
        <v>0.68942786405400347</v>
      </c>
      <c r="AS21" s="3">
        <f t="shared" si="28"/>
        <v>0.62590000000000001</v>
      </c>
      <c r="AU21">
        <f t="shared" si="30"/>
        <v>0.68942786405400347</v>
      </c>
      <c r="AV21">
        <f t="shared" si="30"/>
        <v>0.62590000000000001</v>
      </c>
      <c r="AX21">
        <f t="shared" si="29"/>
        <v>1.2</v>
      </c>
      <c r="AY21">
        <f t="shared" si="29"/>
        <v>1.2</v>
      </c>
    </row>
    <row r="22" spans="1:51" ht="13.8" customHeight="1" x14ac:dyDescent="0.3">
      <c r="A22" s="3">
        <v>2</v>
      </c>
      <c r="B22" s="3">
        <v>298.14999999999998</v>
      </c>
      <c r="C22">
        <v>142.04</v>
      </c>
      <c r="D22">
        <v>0.62639999999999996</v>
      </c>
      <c r="E22">
        <f t="shared" si="4"/>
        <v>284.08</v>
      </c>
      <c r="F22" s="3">
        <v>1.7999999999999999E-2</v>
      </c>
      <c r="G22">
        <f t="shared" si="5"/>
        <v>3.3540164346805303E-3</v>
      </c>
      <c r="H22">
        <f t="shared" si="6"/>
        <v>5.697596715569115</v>
      </c>
      <c r="J22">
        <f t="shared" si="7"/>
        <v>36</v>
      </c>
      <c r="K22" s="3">
        <f t="shared" si="8"/>
        <v>12</v>
      </c>
      <c r="L22" s="3">
        <f t="shared" si="9"/>
        <v>3.4641016151377544</v>
      </c>
      <c r="M22" s="3">
        <v>0.2</v>
      </c>
      <c r="N22" s="3">
        <f t="shared" si="10"/>
        <v>1.6928203230275509</v>
      </c>
      <c r="O22" s="3">
        <f t="shared" si="11"/>
        <v>0.52639596817898238</v>
      </c>
      <c r="P22" s="3">
        <f t="shared" si="12"/>
        <v>6.316751618147789</v>
      </c>
      <c r="Q22" s="3">
        <f t="shared" si="13"/>
        <v>-108</v>
      </c>
      <c r="R22" s="3">
        <f t="shared" si="14"/>
        <v>-682.20917475996123</v>
      </c>
      <c r="T22">
        <f t="shared" si="15"/>
        <v>0.28867513459481292</v>
      </c>
      <c r="U22">
        <f t="shared" si="16"/>
        <v>3.3856406460551018</v>
      </c>
      <c r="V22">
        <f t="shared" si="17"/>
        <v>6.2243123321359048</v>
      </c>
      <c r="X22">
        <f t="shared" si="18"/>
        <v>0.77876767802629121</v>
      </c>
      <c r="Y22">
        <f t="shared" si="19"/>
        <v>-0.25004250862282523</v>
      </c>
      <c r="AA22">
        <f t="shared" si="31"/>
        <v>280675.29606344685</v>
      </c>
      <c r="AB22">
        <f t="shared" si="1"/>
        <v>0.22123232197370879</v>
      </c>
      <c r="AC22">
        <f t="shared" si="20"/>
        <v>4.8943740285878751E-2</v>
      </c>
      <c r="AD22">
        <f t="shared" si="21"/>
        <v>13737.298795191469</v>
      </c>
      <c r="AI22">
        <f t="shared" si="32"/>
        <v>-376692.32380543998</v>
      </c>
      <c r="AJ22">
        <f t="shared" si="22"/>
        <v>4.8943740285878751E-2</v>
      </c>
      <c r="AK22">
        <f t="shared" si="23"/>
        <v>0.77876767802629121</v>
      </c>
      <c r="AL22">
        <f t="shared" si="24"/>
        <v>-14357.930396873711</v>
      </c>
      <c r="AN22">
        <f t="shared" si="3"/>
        <v>-68.051927918477304</v>
      </c>
      <c r="AO22" s="3">
        <f t="shared" si="25"/>
        <v>-67.651200000000003</v>
      </c>
      <c r="AP22" s="3">
        <f t="shared" si="26"/>
        <v>0.16058286464715052</v>
      </c>
      <c r="AR22">
        <f t="shared" si="27"/>
        <v>0.63011044368960467</v>
      </c>
      <c r="AS22" s="3">
        <f t="shared" si="28"/>
        <v>0.62639999999999996</v>
      </c>
      <c r="AU22">
        <f t="shared" si="30"/>
        <v>0.63011044368960467</v>
      </c>
      <c r="AV22">
        <f t="shared" si="30"/>
        <v>0.62639999999999996</v>
      </c>
      <c r="AX22">
        <f t="shared" si="29"/>
        <v>1.3</v>
      </c>
      <c r="AY22">
        <f t="shared" si="29"/>
        <v>1.3</v>
      </c>
    </row>
    <row r="23" spans="1:51" x14ac:dyDescent="0.3">
      <c r="A23" s="3">
        <v>2.5</v>
      </c>
      <c r="B23" s="3">
        <v>298.14999999999998</v>
      </c>
      <c r="C23">
        <v>142.04</v>
      </c>
      <c r="D23">
        <v>0.6421</v>
      </c>
      <c r="E23">
        <f t="shared" si="4"/>
        <v>355.09999999999997</v>
      </c>
      <c r="F23" s="3">
        <v>1.7999999999999999E-2</v>
      </c>
      <c r="G23">
        <f t="shared" si="5"/>
        <v>3.3540164346805303E-3</v>
      </c>
      <c r="H23">
        <f t="shared" si="6"/>
        <v>5.697596715569115</v>
      </c>
      <c r="J23">
        <f t="shared" si="7"/>
        <v>45</v>
      </c>
      <c r="K23" s="3">
        <f t="shared" si="8"/>
        <v>15</v>
      </c>
      <c r="L23" s="3">
        <f t="shared" si="9"/>
        <v>3.872983346207417</v>
      </c>
      <c r="M23" s="3">
        <v>0.2</v>
      </c>
      <c r="N23" s="3">
        <f t="shared" si="10"/>
        <v>1.7745966692414834</v>
      </c>
      <c r="O23" s="3">
        <f t="shared" si="11"/>
        <v>0.57357316851070272</v>
      </c>
      <c r="P23" s="3">
        <f t="shared" si="12"/>
        <v>8.6035975276605416</v>
      </c>
      <c r="Q23" s="3">
        <f t="shared" si="13"/>
        <v>-135</v>
      </c>
      <c r="R23" s="3">
        <f t="shared" si="14"/>
        <v>-1161.4856662341731</v>
      </c>
      <c r="T23">
        <f t="shared" si="15"/>
        <v>0.2581988897471611</v>
      </c>
      <c r="U23">
        <f t="shared" si="16"/>
        <v>3.5491933384829668</v>
      </c>
      <c r="V23">
        <f t="shared" si="17"/>
        <v>6.6201237087395777</v>
      </c>
      <c r="X23">
        <f t="shared" si="18"/>
        <v>0.73795291860379308</v>
      </c>
      <c r="Y23">
        <f t="shared" si="19"/>
        <v>-0.30387525234653112</v>
      </c>
      <c r="AA23">
        <f t="shared" si="31"/>
        <v>265217.6806211216</v>
      </c>
      <c r="AB23">
        <f t="shared" si="1"/>
        <v>0.26204708139620692</v>
      </c>
      <c r="AC23">
        <f t="shared" si="20"/>
        <v>6.8668672868270289E-2</v>
      </c>
      <c r="AD23">
        <f t="shared" si="21"/>
        <v>18212.146149453187</v>
      </c>
      <c r="AI23">
        <f t="shared" si="32"/>
        <v>-380853.32692025969</v>
      </c>
      <c r="AJ23">
        <f t="shared" si="22"/>
        <v>6.8668672868270289E-2</v>
      </c>
      <c r="AK23">
        <f t="shared" si="23"/>
        <v>0.73795291860379308</v>
      </c>
      <c r="AL23">
        <f t="shared" si="24"/>
        <v>-19299.455772326553</v>
      </c>
      <c r="AN23">
        <f t="shared" si="3"/>
        <v>-81.100042321893852</v>
      </c>
      <c r="AO23" s="3">
        <f t="shared" si="25"/>
        <v>-86.683500000000009</v>
      </c>
      <c r="AP23" s="3">
        <f t="shared" si="26"/>
        <v>31.1749996432026</v>
      </c>
      <c r="AR23">
        <f t="shared" si="27"/>
        <v>0.60074105423625079</v>
      </c>
      <c r="AS23" s="3">
        <f t="shared" si="28"/>
        <v>0.6421</v>
      </c>
      <c r="AU23">
        <f t="shared" si="30"/>
        <v>0.60074105423625079</v>
      </c>
      <c r="AV23">
        <f t="shared" si="30"/>
        <v>0.6421</v>
      </c>
      <c r="AX23">
        <f t="shared" si="29"/>
        <v>1.4000000000000001</v>
      </c>
      <c r="AY23">
        <f t="shared" si="29"/>
        <v>1.4000000000000001</v>
      </c>
    </row>
    <row r="24" spans="1:51" x14ac:dyDescent="0.3">
      <c r="A24" s="3">
        <v>3</v>
      </c>
      <c r="B24" s="3">
        <v>298.14999999999998</v>
      </c>
      <c r="C24">
        <v>142.04</v>
      </c>
      <c r="D24">
        <v>0.67</v>
      </c>
      <c r="E24">
        <f t="shared" si="4"/>
        <v>426.12</v>
      </c>
      <c r="F24" s="3">
        <v>1.7999999999999999E-2</v>
      </c>
      <c r="G24">
        <f t="shared" si="5"/>
        <v>3.3540164346805303E-3</v>
      </c>
      <c r="H24">
        <f t="shared" si="6"/>
        <v>5.697596715569115</v>
      </c>
      <c r="J24">
        <f t="shared" si="7"/>
        <v>54</v>
      </c>
      <c r="K24" s="3">
        <f t="shared" si="8"/>
        <v>18</v>
      </c>
      <c r="L24" s="3">
        <f t="shared" si="9"/>
        <v>4.2426406871192848</v>
      </c>
      <c r="M24" s="3">
        <v>0.2</v>
      </c>
      <c r="N24" s="3">
        <f t="shared" si="10"/>
        <v>1.8485281374238571</v>
      </c>
      <c r="O24" s="3">
        <f t="shared" si="11"/>
        <v>0.61438972103896872</v>
      </c>
      <c r="P24" s="3">
        <f t="shared" si="12"/>
        <v>11.059014978701438</v>
      </c>
      <c r="Q24" s="3">
        <f t="shared" si="13"/>
        <v>-162</v>
      </c>
      <c r="R24" s="3">
        <f t="shared" si="14"/>
        <v>-1791.5604265496329</v>
      </c>
      <c r="T24">
        <f t="shared" si="15"/>
        <v>0.23570226039551587</v>
      </c>
      <c r="U24">
        <f t="shared" si="16"/>
        <v>3.6970562748477143</v>
      </c>
      <c r="V24">
        <f t="shared" si="17"/>
        <v>6.9491899698414761</v>
      </c>
      <c r="X24">
        <f t="shared" si="18"/>
        <v>0.70120326480240092</v>
      </c>
      <c r="Y24">
        <f t="shared" si="19"/>
        <v>-0.35495746992421845</v>
      </c>
      <c r="AA24">
        <f t="shared" si="31"/>
        <v>251145.19055642601</v>
      </c>
      <c r="AB24">
        <f t="shared" si="1"/>
        <v>0.29879673519759908</v>
      </c>
      <c r="AC24">
        <f t="shared" si="20"/>
        <v>8.927948896474415E-2</v>
      </c>
      <c r="AD24">
        <f t="shared" si="21"/>
        <v>22422.114268831003</v>
      </c>
      <c r="AI24">
        <f t="shared" si="32"/>
        <v>-385079.41860792477</v>
      </c>
      <c r="AJ24">
        <f t="shared" si="22"/>
        <v>8.927948896474415E-2</v>
      </c>
      <c r="AK24">
        <f t="shared" si="23"/>
        <v>0.70120326480240092</v>
      </c>
      <c r="AL24">
        <f t="shared" si="24"/>
        <v>-24107.153468260956</v>
      </c>
      <c r="AN24">
        <f t="shared" si="3"/>
        <v>-113.82537455944475</v>
      </c>
      <c r="AO24" s="3">
        <f t="shared" si="25"/>
        <v>-108.54000000000002</v>
      </c>
      <c r="AP24" s="3">
        <f t="shared" si="26"/>
        <v>27.935184233625609</v>
      </c>
      <c r="AR24">
        <f t="shared" si="27"/>
        <v>0.70262576888546147</v>
      </c>
      <c r="AS24" s="3">
        <f t="shared" si="28"/>
        <v>0.67</v>
      </c>
      <c r="AU24">
        <f t="shared" si="30"/>
        <v>0.70262576888546147</v>
      </c>
      <c r="AV24">
        <f t="shared" si="30"/>
        <v>0.67</v>
      </c>
    </row>
    <row r="25" spans="1:51" x14ac:dyDescent="0.3">
      <c r="A25" s="3">
        <v>0.05</v>
      </c>
      <c r="B25" s="3">
        <v>323.14999999999998</v>
      </c>
      <c r="C25">
        <v>142.04</v>
      </c>
      <c r="D25">
        <v>0.8226</v>
      </c>
      <c r="E25">
        <f t="shared" si="4"/>
        <v>7.1020000000000003</v>
      </c>
      <c r="F25" s="3">
        <v>1.7999999999999999E-2</v>
      </c>
      <c r="G25">
        <f t="shared" ref="G25:G35" si="33">1/B25</f>
        <v>3.0945381401825778E-3</v>
      </c>
      <c r="H25">
        <f t="shared" ref="H25:H33" si="34">LN(B25)</f>
        <v>5.7781166117089047</v>
      </c>
      <c r="J25">
        <f t="shared" si="7"/>
        <v>0.9</v>
      </c>
      <c r="K25" s="3">
        <f t="shared" si="8"/>
        <v>0.30000000000000004</v>
      </c>
      <c r="L25" s="3">
        <f t="shared" si="9"/>
        <v>0.54772255750516619</v>
      </c>
      <c r="M25" s="3">
        <v>0.2</v>
      </c>
      <c r="N25" s="3">
        <f t="shared" si="10"/>
        <v>1.1095445115010332</v>
      </c>
      <c r="O25" s="3">
        <f t="shared" si="11"/>
        <v>0.10394958110857304</v>
      </c>
      <c r="P25" s="3">
        <f t="shared" si="12"/>
        <v>3.1184874332571916E-2</v>
      </c>
      <c r="Q25" s="3">
        <f t="shared" si="13"/>
        <v>-2.7</v>
      </c>
      <c r="R25" s="3">
        <f t="shared" si="14"/>
        <v>-8.4199160697944184E-2</v>
      </c>
      <c r="T25">
        <f t="shared" si="15"/>
        <v>1.8257418583505536</v>
      </c>
      <c r="U25">
        <f t="shared" si="16"/>
        <v>2.2190890230020663</v>
      </c>
      <c r="V25">
        <f t="shared" si="17"/>
        <v>2.3036827952335779</v>
      </c>
      <c r="X25">
        <f t="shared" si="18"/>
        <v>0.99294808271654711</v>
      </c>
      <c r="Y25">
        <f t="shared" si="19"/>
        <v>-7.0768995700991799E-3</v>
      </c>
      <c r="AA25">
        <f t="shared" ref="AA25:AA58" si="35">($AG$9+($AG$10*G25)+($AG$11*H25)) + (($AG$12+($AG$13*G25)+($AG$14*H25))*AB25) + (($AG$15 + ($AG$16*G25) + ($AG$17*H25))*AC25) + (($AG$18 + ($AG$19*G25) + ($AG$20*H25))*AB25*AC25)</f>
        <v>359521.76461611025</v>
      </c>
      <c r="AB25">
        <f t="shared" si="1"/>
        <v>7.0519172834529178E-3</v>
      </c>
      <c r="AC25">
        <f t="shared" si="20"/>
        <v>4.9729537372661978E-5</v>
      </c>
      <c r="AD25">
        <f t="shared" si="21"/>
        <v>17.878851029762238</v>
      </c>
      <c r="AI25">
        <f t="shared" ref="AI25:AI58" si="36">($AG$12+($AG$13*G25)+($AG$14*H25)) + (2*($AG$15 + ($AG$16*G25) + ($AG$17*H25))*AB25) + (3*($AG$18 + ($AG$19*G25)+($AG$20*H25))*AC25)</f>
        <v>-363779.96613428945</v>
      </c>
      <c r="AJ25">
        <f t="shared" si="22"/>
        <v>4.9729537372661978E-5</v>
      </c>
      <c r="AK25">
        <f t="shared" si="23"/>
        <v>0.99294808271654711</v>
      </c>
      <c r="AL25">
        <f t="shared" si="24"/>
        <v>-17.963035940054588</v>
      </c>
      <c r="AN25">
        <f t="shared" si="3"/>
        <v>-2.3107739452092702</v>
      </c>
      <c r="AO25" s="3">
        <f t="shared" si="25"/>
        <v>-2.2210200000000002</v>
      </c>
      <c r="AP25" s="3">
        <f t="shared" si="26"/>
        <v>8.0557706806286301E-3</v>
      </c>
      <c r="AR25">
        <f t="shared" si="27"/>
        <v>0.85584220192935923</v>
      </c>
      <c r="AS25" s="3">
        <f t="shared" si="28"/>
        <v>0.8226</v>
      </c>
    </row>
    <row r="26" spans="1:51" x14ac:dyDescent="0.3">
      <c r="A26" s="3">
        <v>0.1</v>
      </c>
      <c r="B26" s="3">
        <v>323.14999999999998</v>
      </c>
      <c r="C26">
        <v>142.04</v>
      </c>
      <c r="D26">
        <v>0.78890000000000005</v>
      </c>
      <c r="E26">
        <f t="shared" si="4"/>
        <v>14.204000000000001</v>
      </c>
      <c r="F26" s="3">
        <v>1.7999999999999999E-2</v>
      </c>
      <c r="G26">
        <f t="shared" si="33"/>
        <v>3.0945381401825778E-3</v>
      </c>
      <c r="H26">
        <f t="shared" si="34"/>
        <v>5.7781166117089047</v>
      </c>
      <c r="J26">
        <f t="shared" si="7"/>
        <v>1.8</v>
      </c>
      <c r="K26" s="3">
        <f t="shared" si="8"/>
        <v>0.60000000000000009</v>
      </c>
      <c r="L26" s="3">
        <f t="shared" si="9"/>
        <v>0.7745966692414834</v>
      </c>
      <c r="M26" s="3">
        <v>0.2</v>
      </c>
      <c r="N26" s="3">
        <f t="shared" si="10"/>
        <v>1.1549193338482966</v>
      </c>
      <c r="O26" s="3">
        <f t="shared" si="11"/>
        <v>0.14403050071078732</v>
      </c>
      <c r="P26" s="3">
        <f t="shared" si="12"/>
        <v>8.6418300426472403E-2</v>
      </c>
      <c r="Q26" s="3">
        <f t="shared" si="13"/>
        <v>-5.4</v>
      </c>
      <c r="R26" s="3">
        <f t="shared" si="14"/>
        <v>-0.46665882230295103</v>
      </c>
      <c r="T26">
        <f t="shared" si="15"/>
        <v>1.2909944487358056</v>
      </c>
      <c r="U26">
        <f t="shared" si="16"/>
        <v>2.3098386676965932</v>
      </c>
      <c r="V26">
        <f t="shared" si="17"/>
        <v>2.5709910164880663</v>
      </c>
      <c r="X26">
        <f t="shared" si="18"/>
        <v>0.9859949280420901</v>
      </c>
      <c r="Y26">
        <f t="shared" si="19"/>
        <v>-1.4104068366271363E-2</v>
      </c>
      <c r="AA26">
        <f t="shared" si="35"/>
        <v>356991.77876904787</v>
      </c>
      <c r="AB26">
        <f t="shared" si="1"/>
        <v>1.400507195790985E-2</v>
      </c>
      <c r="AC26">
        <f t="shared" si="20"/>
        <v>1.9614204054623283E-4</v>
      </c>
      <c r="AD26">
        <f t="shared" si="21"/>
        <v>70.021095945990368</v>
      </c>
      <c r="AI26">
        <f t="shared" si="36"/>
        <v>-363945.93350546295</v>
      </c>
      <c r="AJ26">
        <f t="shared" si="22"/>
        <v>1.9614204054623283E-4</v>
      </c>
      <c r="AK26">
        <f t="shared" si="23"/>
        <v>0.9859949280420901</v>
      </c>
      <c r="AL26">
        <f t="shared" si="24"/>
        <v>-70.385344611404676</v>
      </c>
      <c r="AN26">
        <f t="shared" si="3"/>
        <v>-2.6875052417429828</v>
      </c>
      <c r="AO26" s="3">
        <f t="shared" si="25"/>
        <v>-4.2600600000000011</v>
      </c>
      <c r="AP26" s="3">
        <f t="shared" si="26"/>
        <v>2.4729284677167893</v>
      </c>
      <c r="AR26">
        <f t="shared" si="27"/>
        <v>0.49768615587833009</v>
      </c>
      <c r="AS26" s="3">
        <f t="shared" si="28"/>
        <v>0.78890000000000005</v>
      </c>
    </row>
    <row r="27" spans="1:51" x14ac:dyDescent="0.3">
      <c r="A27" s="3">
        <v>0.2</v>
      </c>
      <c r="B27" s="3">
        <v>323.14999999999998</v>
      </c>
      <c r="C27">
        <v>142.04</v>
      </c>
      <c r="D27">
        <v>0.75490000000000002</v>
      </c>
      <c r="E27">
        <f t="shared" si="4"/>
        <v>28.408000000000001</v>
      </c>
      <c r="F27" s="3">
        <v>1.7999999999999999E-2</v>
      </c>
      <c r="G27">
        <f t="shared" si="33"/>
        <v>3.0945381401825778E-3</v>
      </c>
      <c r="H27">
        <f t="shared" si="34"/>
        <v>5.7781166117089047</v>
      </c>
      <c r="J27">
        <f t="shared" si="7"/>
        <v>3.6</v>
      </c>
      <c r="K27" s="3">
        <f t="shared" si="8"/>
        <v>1.2000000000000002</v>
      </c>
      <c r="L27" s="3">
        <f t="shared" si="9"/>
        <v>1.0954451150103324</v>
      </c>
      <c r="M27" s="3">
        <v>0.2</v>
      </c>
      <c r="N27" s="3">
        <f t="shared" si="10"/>
        <v>1.2190890230020666</v>
      </c>
      <c r="O27" s="3">
        <f t="shared" si="11"/>
        <v>0.19810387736670676</v>
      </c>
      <c r="P27" s="3">
        <f t="shared" si="12"/>
        <v>0.23772465284004815</v>
      </c>
      <c r="Q27" s="3">
        <f t="shared" si="13"/>
        <v>-10.8</v>
      </c>
      <c r="R27" s="3">
        <f t="shared" si="14"/>
        <v>-2.5674262506725203</v>
      </c>
      <c r="T27">
        <f t="shared" si="15"/>
        <v>0.91287092917527679</v>
      </c>
      <c r="U27">
        <f t="shared" si="16"/>
        <v>2.4381780460041331</v>
      </c>
      <c r="V27">
        <f t="shared" si="17"/>
        <v>3.0701374050615904</v>
      </c>
      <c r="X27">
        <f t="shared" si="18"/>
        <v>0.9723767220791748</v>
      </c>
      <c r="Y27">
        <f t="shared" si="19"/>
        <v>-2.801197545363068E-2</v>
      </c>
      <c r="AA27">
        <f t="shared" si="35"/>
        <v>352033.02204265678</v>
      </c>
      <c r="AB27">
        <f t="shared" si="1"/>
        <v>2.7623277920825202E-2</v>
      </c>
      <c r="AC27">
        <f t="shared" si="20"/>
        <v>7.6304548309114907E-4</v>
      </c>
      <c r="AD27">
        <f t="shared" si="21"/>
        <v>268.61720736857615</v>
      </c>
      <c r="AI27">
        <f t="shared" si="36"/>
        <v>-364318.61012800713</v>
      </c>
      <c r="AJ27">
        <f t="shared" si="22"/>
        <v>7.6304548309114907E-4</v>
      </c>
      <c r="AK27">
        <f t="shared" si="23"/>
        <v>0.9723767220791748</v>
      </c>
      <c r="AL27">
        <f t="shared" si="24"/>
        <v>-270.31262870788754</v>
      </c>
      <c r="AN27">
        <f t="shared" si="3"/>
        <v>-3.9701542918763266</v>
      </c>
      <c r="AO27" s="3">
        <f t="shared" si="25"/>
        <v>-8.1529200000000017</v>
      </c>
      <c r="AP27" s="3">
        <f t="shared" si="26"/>
        <v>17.49552896905535</v>
      </c>
      <c r="AR27">
        <f t="shared" si="27"/>
        <v>0.36760687887743765</v>
      </c>
      <c r="AS27" s="3">
        <f t="shared" si="28"/>
        <v>0.75490000000000002</v>
      </c>
    </row>
    <row r="28" spans="1:51" x14ac:dyDescent="0.3">
      <c r="A28" s="3">
        <v>0.5</v>
      </c>
      <c r="B28" s="3">
        <v>323.14999999999998</v>
      </c>
      <c r="C28">
        <v>142.04</v>
      </c>
      <c r="D28">
        <v>0.70760000000000001</v>
      </c>
      <c r="E28">
        <f t="shared" si="4"/>
        <v>71.02</v>
      </c>
      <c r="F28" s="3">
        <v>1.7999999999999999E-2</v>
      </c>
      <c r="G28">
        <f t="shared" si="33"/>
        <v>3.0945381401825778E-3</v>
      </c>
      <c r="H28">
        <f t="shared" si="34"/>
        <v>5.7781166117089047</v>
      </c>
      <c r="J28">
        <f t="shared" si="7"/>
        <v>9</v>
      </c>
      <c r="K28" s="3">
        <f t="shared" si="8"/>
        <v>3</v>
      </c>
      <c r="L28" s="3">
        <f t="shared" si="9"/>
        <v>1.7320508075688772</v>
      </c>
      <c r="M28" s="3">
        <v>0.2</v>
      </c>
      <c r="N28" s="3">
        <f t="shared" si="10"/>
        <v>1.3464101615137753</v>
      </c>
      <c r="O28" s="3">
        <f t="shared" si="11"/>
        <v>0.29744191103901518</v>
      </c>
      <c r="P28" s="3">
        <f t="shared" si="12"/>
        <v>0.89232573311704555</v>
      </c>
      <c r="Q28" s="3">
        <f t="shared" si="13"/>
        <v>-27</v>
      </c>
      <c r="R28" s="3">
        <f t="shared" si="14"/>
        <v>-24.092794794160231</v>
      </c>
      <c r="T28">
        <f t="shared" si="15"/>
        <v>0.57735026918962584</v>
      </c>
      <c r="U28">
        <f t="shared" si="16"/>
        <v>2.6928203230275507</v>
      </c>
      <c r="V28">
        <f t="shared" si="17"/>
        <v>4.0736676787516428</v>
      </c>
      <c r="X28">
        <f t="shared" si="18"/>
        <v>0.93368938021698944</v>
      </c>
      <c r="Y28">
        <f t="shared" si="19"/>
        <v>-6.8611465427573362E-2</v>
      </c>
      <c r="AA28">
        <f t="shared" si="35"/>
        <v>337913.01079183689</v>
      </c>
      <c r="AB28">
        <f t="shared" si="1"/>
        <v>6.6310619783010588E-2</v>
      </c>
      <c r="AC28">
        <f t="shared" si="20"/>
        <v>4.3970982960069953E-3</v>
      </c>
      <c r="AD28">
        <f t="shared" si="21"/>
        <v>1485.8367239513793</v>
      </c>
      <c r="AI28">
        <f t="shared" si="36"/>
        <v>-365721.29300252226</v>
      </c>
      <c r="AJ28">
        <f t="shared" si="22"/>
        <v>4.3970982960069953E-3</v>
      </c>
      <c r="AK28">
        <f t="shared" si="23"/>
        <v>0.93368938021698944</v>
      </c>
      <c r="AL28">
        <f t="shared" si="24"/>
        <v>-1501.4775394249086</v>
      </c>
      <c r="AN28">
        <f t="shared" si="3"/>
        <v>-12.594258464810082</v>
      </c>
      <c r="AO28" s="3">
        <f t="shared" si="25"/>
        <v>-19.1052</v>
      </c>
      <c r="AP28" s="3">
        <f t="shared" si="26"/>
        <v>42.392359674661243</v>
      </c>
      <c r="AR28">
        <f t="shared" si="27"/>
        <v>0.4664540172151882</v>
      </c>
      <c r="AS28" s="3">
        <f t="shared" si="28"/>
        <v>0.70760000000000001</v>
      </c>
    </row>
    <row r="29" spans="1:51" x14ac:dyDescent="0.3">
      <c r="A29" s="3">
        <v>1</v>
      </c>
      <c r="B29" s="3">
        <v>323.14999999999998</v>
      </c>
      <c r="C29">
        <v>142.04</v>
      </c>
      <c r="D29">
        <v>0.67069999999999996</v>
      </c>
      <c r="E29">
        <f t="shared" si="4"/>
        <v>142.04</v>
      </c>
      <c r="F29" s="3">
        <v>1.7999999999999999E-2</v>
      </c>
      <c r="G29">
        <f t="shared" si="33"/>
        <v>3.0945381401825778E-3</v>
      </c>
      <c r="H29">
        <f t="shared" si="34"/>
        <v>5.7781166117089047</v>
      </c>
      <c r="J29">
        <f t="shared" si="7"/>
        <v>18</v>
      </c>
      <c r="K29" s="3">
        <f t="shared" si="8"/>
        <v>6</v>
      </c>
      <c r="L29" s="3">
        <f t="shared" si="9"/>
        <v>2.4494897427831779</v>
      </c>
      <c r="M29" s="3">
        <v>0.2</v>
      </c>
      <c r="N29" s="3">
        <f t="shared" si="10"/>
        <v>1.4898979485566355</v>
      </c>
      <c r="O29" s="3">
        <f t="shared" si="11"/>
        <v>0.39870762671017196</v>
      </c>
      <c r="P29" s="3">
        <f t="shared" si="12"/>
        <v>2.3922457602610319</v>
      </c>
      <c r="Q29" s="3">
        <f t="shared" si="13"/>
        <v>-54</v>
      </c>
      <c r="R29" s="3">
        <f t="shared" si="14"/>
        <v>-129.18127105409573</v>
      </c>
      <c r="T29">
        <f t="shared" si="15"/>
        <v>0.40824829046386307</v>
      </c>
      <c r="U29">
        <f t="shared" si="16"/>
        <v>2.979795897113271</v>
      </c>
      <c r="V29">
        <f t="shared" si="17"/>
        <v>5.0692018073440348</v>
      </c>
      <c r="X29">
        <f t="shared" si="18"/>
        <v>0.87562607264193904</v>
      </c>
      <c r="Y29">
        <f t="shared" si="19"/>
        <v>-0.13281613689011523</v>
      </c>
      <c r="AA29">
        <f t="shared" si="35"/>
        <v>316594.7293209522</v>
      </c>
      <c r="AB29">
        <f t="shared" si="1"/>
        <v>0.12437392735806101</v>
      </c>
      <c r="AC29">
        <f t="shared" si="20"/>
        <v>1.5468873806468237E-2</v>
      </c>
      <c r="AD29">
        <f t="shared" si="21"/>
        <v>4897.3639156587788</v>
      </c>
      <c r="AI29">
        <f t="shared" si="36"/>
        <v>-368781.37197189673</v>
      </c>
      <c r="AJ29">
        <f t="shared" si="22"/>
        <v>1.5468873806468237E-2</v>
      </c>
      <c r="AK29">
        <f t="shared" si="23"/>
        <v>0.87562607264193904</v>
      </c>
      <c r="AL29">
        <f t="shared" si="24"/>
        <v>-4995.1249564021336</v>
      </c>
      <c r="AN29">
        <f t="shared" si="3"/>
        <v>-36.622248254974693</v>
      </c>
      <c r="AO29" s="3">
        <f t="shared" si="25"/>
        <v>-36.217799999999997</v>
      </c>
      <c r="AP29" s="3">
        <f t="shared" si="26"/>
        <v>0.16357839095207666</v>
      </c>
      <c r="AR29">
        <f t="shared" si="27"/>
        <v>0.67818978249953132</v>
      </c>
      <c r="AS29" s="3">
        <f t="shared" si="28"/>
        <v>0.67069999999999996</v>
      </c>
      <c r="AU29">
        <f t="shared" si="30"/>
        <v>0.67818978249953132</v>
      </c>
      <c r="AV29">
        <f t="shared" si="30"/>
        <v>0.67069999999999996</v>
      </c>
    </row>
    <row r="30" spans="1:51" x14ac:dyDescent="0.3">
      <c r="A30" s="3">
        <v>1.5</v>
      </c>
      <c r="B30" s="3">
        <v>323.14999999999998</v>
      </c>
      <c r="C30">
        <v>142.04</v>
      </c>
      <c r="D30">
        <v>0.65569999999999995</v>
      </c>
      <c r="E30">
        <f t="shared" si="4"/>
        <v>213.06</v>
      </c>
      <c r="F30" s="3">
        <v>1.7999999999999999E-2</v>
      </c>
      <c r="G30">
        <f t="shared" si="33"/>
        <v>3.0945381401825778E-3</v>
      </c>
      <c r="H30">
        <f t="shared" si="34"/>
        <v>5.7781166117089047</v>
      </c>
      <c r="J30">
        <f t="shared" si="7"/>
        <v>27</v>
      </c>
      <c r="K30" s="3">
        <f t="shared" si="8"/>
        <v>9</v>
      </c>
      <c r="L30" s="3">
        <f t="shared" si="9"/>
        <v>3</v>
      </c>
      <c r="M30" s="3">
        <v>0.2</v>
      </c>
      <c r="N30" s="3">
        <f t="shared" si="10"/>
        <v>1.6</v>
      </c>
      <c r="O30" s="3">
        <f t="shared" si="11"/>
        <v>0.47000362924573563</v>
      </c>
      <c r="P30" s="3">
        <f t="shared" si="12"/>
        <v>4.2300326632116203</v>
      </c>
      <c r="Q30" s="3">
        <f t="shared" si="13"/>
        <v>-81</v>
      </c>
      <c r="R30" s="3">
        <f t="shared" si="14"/>
        <v>-342.63264572014123</v>
      </c>
      <c r="T30">
        <f t="shared" si="15"/>
        <v>0.33333333333333331</v>
      </c>
      <c r="U30">
        <f t="shared" si="16"/>
        <v>3.2</v>
      </c>
      <c r="V30">
        <f t="shared" si="17"/>
        <v>5.7291666666666661</v>
      </c>
      <c r="X30">
        <f t="shared" si="18"/>
        <v>0.82436153199347106</v>
      </c>
      <c r="Y30">
        <f t="shared" si="19"/>
        <v>-0.19314609287710249</v>
      </c>
      <c r="AA30">
        <f t="shared" si="35"/>
        <v>297599.46691069903</v>
      </c>
      <c r="AB30">
        <f t="shared" si="1"/>
        <v>0.17563846800652896</v>
      </c>
      <c r="AC30">
        <f t="shared" si="20"/>
        <v>3.0848871443680499E-2</v>
      </c>
      <c r="AD30">
        <f t="shared" si="21"/>
        <v>9180.6076964360036</v>
      </c>
      <c r="AI30">
        <f t="shared" si="36"/>
        <v>-372435.80970904889</v>
      </c>
      <c r="AJ30">
        <f t="shared" si="22"/>
        <v>3.0848871443680499E-2</v>
      </c>
      <c r="AK30">
        <f t="shared" si="23"/>
        <v>0.82436153199347106</v>
      </c>
      <c r="AL30">
        <f t="shared" si="24"/>
        <v>-9471.2746399497992</v>
      </c>
      <c r="AN30">
        <f t="shared" si="3"/>
        <v>-57.888014965888942</v>
      </c>
      <c r="AO30" s="3">
        <f t="shared" si="25"/>
        <v>-53.111699999999992</v>
      </c>
      <c r="AP30" s="3">
        <f t="shared" si="26"/>
        <v>22.813184653374766</v>
      </c>
      <c r="AR30">
        <f t="shared" si="27"/>
        <v>0.71466685143072772</v>
      </c>
      <c r="AS30" s="3">
        <f t="shared" si="28"/>
        <v>0.65569999999999995</v>
      </c>
      <c r="AU30">
        <f t="shared" si="30"/>
        <v>0.71466685143072772</v>
      </c>
      <c r="AV30">
        <f t="shared" si="30"/>
        <v>0.65569999999999995</v>
      </c>
    </row>
    <row r="31" spans="1:51" x14ac:dyDescent="0.3">
      <c r="A31" s="3">
        <v>2</v>
      </c>
      <c r="B31" s="3">
        <v>323.14999999999998</v>
      </c>
      <c r="C31">
        <v>142.04</v>
      </c>
      <c r="D31">
        <v>0.65480000000000005</v>
      </c>
      <c r="E31">
        <f t="shared" si="4"/>
        <v>284.08</v>
      </c>
      <c r="F31" s="3">
        <v>1.7999999999999999E-2</v>
      </c>
      <c r="G31">
        <f t="shared" si="33"/>
        <v>3.0945381401825778E-3</v>
      </c>
      <c r="H31">
        <f t="shared" si="34"/>
        <v>5.7781166117089047</v>
      </c>
      <c r="J31">
        <f t="shared" si="7"/>
        <v>36</v>
      </c>
      <c r="K31" s="3">
        <f t="shared" si="8"/>
        <v>12</v>
      </c>
      <c r="L31" s="3">
        <f t="shared" si="9"/>
        <v>3.4641016151377544</v>
      </c>
      <c r="M31" s="3">
        <v>0.2</v>
      </c>
      <c r="N31" s="3">
        <f t="shared" si="10"/>
        <v>1.6928203230275509</v>
      </c>
      <c r="O31" s="3">
        <f t="shared" si="11"/>
        <v>0.52639596817898238</v>
      </c>
      <c r="P31" s="3">
        <f t="shared" si="12"/>
        <v>6.316751618147789</v>
      </c>
      <c r="Q31" s="3">
        <f t="shared" si="13"/>
        <v>-108</v>
      </c>
      <c r="R31" s="3">
        <f t="shared" si="14"/>
        <v>-682.20917475996123</v>
      </c>
      <c r="T31">
        <f t="shared" si="15"/>
        <v>0.28867513459481292</v>
      </c>
      <c r="U31">
        <f t="shared" si="16"/>
        <v>3.3856406460551018</v>
      </c>
      <c r="V31">
        <f t="shared" si="17"/>
        <v>6.2243123321359048</v>
      </c>
      <c r="X31">
        <f t="shared" si="18"/>
        <v>0.77876767802629121</v>
      </c>
      <c r="Y31">
        <f t="shared" si="19"/>
        <v>-0.25004250862282523</v>
      </c>
      <c r="AA31">
        <f t="shared" si="35"/>
        <v>280530.16103027557</v>
      </c>
      <c r="AB31">
        <f t="shared" si="1"/>
        <v>0.22123232197370879</v>
      </c>
      <c r="AC31">
        <f t="shared" si="20"/>
        <v>4.8943740285878751E-2</v>
      </c>
      <c r="AD31">
        <f t="shared" si="21"/>
        <v>13730.195343821551</v>
      </c>
      <c r="AI31">
        <f t="shared" si="36"/>
        <v>-376436.65916865185</v>
      </c>
      <c r="AJ31">
        <f t="shared" si="22"/>
        <v>4.8943740285878751E-2</v>
      </c>
      <c r="AK31">
        <f t="shared" si="23"/>
        <v>0.77876767802629121</v>
      </c>
      <c r="AL31">
        <f t="shared" si="24"/>
        <v>-14348.185533949874</v>
      </c>
      <c r="AN31">
        <f t="shared" si="3"/>
        <v>-70.693339472396474</v>
      </c>
      <c r="AO31" s="3">
        <f t="shared" si="25"/>
        <v>-70.718400000000003</v>
      </c>
      <c r="AP31" s="3">
        <f t="shared" si="26"/>
        <v>6.2803004376722521E-4</v>
      </c>
      <c r="AR31">
        <f t="shared" si="27"/>
        <v>0.65456795807774515</v>
      </c>
      <c r="AS31" s="3">
        <f t="shared" si="28"/>
        <v>0.65480000000000005</v>
      </c>
      <c r="AU31">
        <f t="shared" si="30"/>
        <v>0.65456795807774515</v>
      </c>
      <c r="AV31">
        <f t="shared" si="30"/>
        <v>0.65480000000000005</v>
      </c>
    </row>
    <row r="32" spans="1:51" x14ac:dyDescent="0.3">
      <c r="A32" s="3">
        <v>2.5</v>
      </c>
      <c r="B32" s="3">
        <v>323.14999999999998</v>
      </c>
      <c r="C32">
        <v>142.04</v>
      </c>
      <c r="D32">
        <v>0.6643</v>
      </c>
      <c r="E32">
        <f t="shared" si="4"/>
        <v>355.09999999999997</v>
      </c>
      <c r="F32" s="3">
        <v>1.7999999999999999E-2</v>
      </c>
      <c r="G32">
        <f t="shared" si="33"/>
        <v>3.0945381401825778E-3</v>
      </c>
      <c r="H32">
        <f t="shared" si="34"/>
        <v>5.7781166117089047</v>
      </c>
      <c r="J32">
        <f t="shared" si="7"/>
        <v>45</v>
      </c>
      <c r="K32" s="3">
        <f t="shared" si="8"/>
        <v>15</v>
      </c>
      <c r="L32" s="3">
        <f t="shared" si="9"/>
        <v>3.872983346207417</v>
      </c>
      <c r="M32" s="3">
        <v>0.2</v>
      </c>
      <c r="N32" s="3">
        <f t="shared" si="10"/>
        <v>1.7745966692414834</v>
      </c>
      <c r="O32" s="3">
        <f t="shared" si="11"/>
        <v>0.57357316851070272</v>
      </c>
      <c r="P32" s="3">
        <f t="shared" si="12"/>
        <v>8.6035975276605416</v>
      </c>
      <c r="Q32" s="3">
        <f t="shared" si="13"/>
        <v>-135</v>
      </c>
      <c r="R32" s="3">
        <f t="shared" si="14"/>
        <v>-1161.4856662341731</v>
      </c>
      <c r="T32">
        <f t="shared" si="15"/>
        <v>0.2581988897471611</v>
      </c>
      <c r="U32">
        <f t="shared" si="16"/>
        <v>3.5491933384829668</v>
      </c>
      <c r="V32">
        <f t="shared" si="17"/>
        <v>6.6201237087395777</v>
      </c>
      <c r="X32">
        <f t="shared" si="18"/>
        <v>0.73795291860379308</v>
      </c>
      <c r="Y32">
        <f t="shared" si="19"/>
        <v>-0.30387525234653112</v>
      </c>
      <c r="AA32">
        <f t="shared" si="35"/>
        <v>265082.59313663625</v>
      </c>
      <c r="AB32">
        <f t="shared" si="1"/>
        <v>0.26204708139620692</v>
      </c>
      <c r="AC32">
        <f t="shared" si="20"/>
        <v>6.8668672868270289E-2</v>
      </c>
      <c r="AD32">
        <f t="shared" si="21"/>
        <v>18202.869871172465</v>
      </c>
      <c r="AI32">
        <f t="shared" si="36"/>
        <v>-380617.61655622214</v>
      </c>
      <c r="AJ32">
        <f t="shared" si="22"/>
        <v>6.8668672868270289E-2</v>
      </c>
      <c r="AK32">
        <f t="shared" si="23"/>
        <v>0.73795291860379308</v>
      </c>
      <c r="AL32">
        <f t="shared" si="24"/>
        <v>-19287.511326986903</v>
      </c>
      <c r="AN32">
        <f t="shared" si="3"/>
        <v>-83.768209380821645</v>
      </c>
      <c r="AO32" s="3">
        <f t="shared" si="25"/>
        <v>-89.680499999999995</v>
      </c>
      <c r="AP32" s="3">
        <f t="shared" si="26"/>
        <v>34.955180365624315</v>
      </c>
      <c r="AR32">
        <f t="shared" si="27"/>
        <v>0.62050525467275297</v>
      </c>
      <c r="AS32" s="3">
        <f t="shared" si="28"/>
        <v>0.6643</v>
      </c>
      <c r="AU32">
        <f t="shared" si="30"/>
        <v>0.62050525467275297</v>
      </c>
      <c r="AV32">
        <f t="shared" si="30"/>
        <v>0.6643</v>
      </c>
    </row>
    <row r="33" spans="1:48" x14ac:dyDescent="0.3">
      <c r="A33" s="3">
        <v>3</v>
      </c>
      <c r="B33" s="3">
        <v>323.14999999999998</v>
      </c>
      <c r="C33">
        <v>142.04</v>
      </c>
      <c r="D33">
        <v>0.68179999999999996</v>
      </c>
      <c r="E33">
        <f t="shared" si="4"/>
        <v>426.12</v>
      </c>
      <c r="F33" s="3">
        <v>1.7999999999999999E-2</v>
      </c>
      <c r="G33">
        <f t="shared" si="33"/>
        <v>3.0945381401825778E-3</v>
      </c>
      <c r="H33">
        <f t="shared" si="34"/>
        <v>5.7781166117089047</v>
      </c>
      <c r="J33">
        <f t="shared" si="7"/>
        <v>54</v>
      </c>
      <c r="K33" s="3">
        <f t="shared" si="8"/>
        <v>18</v>
      </c>
      <c r="L33" s="3">
        <f t="shared" si="9"/>
        <v>4.2426406871192848</v>
      </c>
      <c r="M33" s="3">
        <v>0.2</v>
      </c>
      <c r="N33" s="3">
        <f t="shared" si="10"/>
        <v>1.8485281374238571</v>
      </c>
      <c r="O33" s="3">
        <f t="shared" si="11"/>
        <v>0.61438972103896872</v>
      </c>
      <c r="P33" s="3">
        <f t="shared" si="12"/>
        <v>11.059014978701438</v>
      </c>
      <c r="Q33" s="3">
        <f t="shared" si="13"/>
        <v>-162</v>
      </c>
      <c r="R33" s="3">
        <f t="shared" si="14"/>
        <v>-1791.5604265496329</v>
      </c>
      <c r="T33">
        <f t="shared" si="15"/>
        <v>0.23570226039551587</v>
      </c>
      <c r="U33">
        <f t="shared" si="16"/>
        <v>3.6970562748477143</v>
      </c>
      <c r="V33">
        <f t="shared" si="17"/>
        <v>6.9491899698414761</v>
      </c>
      <c r="X33">
        <f t="shared" si="18"/>
        <v>0.70120326480240092</v>
      </c>
      <c r="Y33">
        <f t="shared" si="19"/>
        <v>-0.35495746992421845</v>
      </c>
      <c r="AA33">
        <f t="shared" si="35"/>
        <v>251018.35786253485</v>
      </c>
      <c r="AB33">
        <f t="shared" si="1"/>
        <v>0.29879673519759908</v>
      </c>
      <c r="AC33">
        <f t="shared" si="20"/>
        <v>8.927948896474415E-2</v>
      </c>
      <c r="AD33">
        <f t="shared" si="21"/>
        <v>22410.790710736379</v>
      </c>
      <c r="AI33">
        <f t="shared" si="36"/>
        <v>-384866.67390701745</v>
      </c>
      <c r="AJ33">
        <f t="shared" si="22"/>
        <v>8.927948896474415E-2</v>
      </c>
      <c r="AK33">
        <f t="shared" si="23"/>
        <v>0.70120326480240092</v>
      </c>
      <c r="AL33">
        <f t="shared" si="24"/>
        <v>-24093.834997040467</v>
      </c>
      <c r="AN33">
        <f t="shared" si="3"/>
        <v>-115.82028768531018</v>
      </c>
      <c r="AO33" s="3">
        <f t="shared" si="25"/>
        <v>-110.4516</v>
      </c>
      <c r="AP33" s="3">
        <f t="shared" si="26"/>
        <v>28.822807462401155</v>
      </c>
      <c r="AR33">
        <f t="shared" si="27"/>
        <v>0.71494004744018624</v>
      </c>
      <c r="AS33" s="3">
        <f t="shared" si="28"/>
        <v>0.68179999999999996</v>
      </c>
      <c r="AU33">
        <f t="shared" si="30"/>
        <v>0.71494004744018624</v>
      </c>
      <c r="AV33">
        <f t="shared" si="30"/>
        <v>0.68179999999999996</v>
      </c>
    </row>
    <row r="34" spans="1:48" x14ac:dyDescent="0.3">
      <c r="A34" s="3">
        <v>0.05</v>
      </c>
      <c r="B34" s="3">
        <v>348.15</v>
      </c>
      <c r="C34">
        <v>142.04</v>
      </c>
      <c r="D34">
        <v>0.81479999999999997</v>
      </c>
      <c r="E34">
        <f t="shared" si="4"/>
        <v>7.1020000000000003</v>
      </c>
      <c r="F34" s="3">
        <v>1.7999999999999999E-2</v>
      </c>
      <c r="G34">
        <f t="shared" si="33"/>
        <v>2.8723251472066642E-3</v>
      </c>
      <c r="H34">
        <f t="shared" ref="H34:H35" si="37">LN(B34)</f>
        <v>5.852633421388556</v>
      </c>
      <c r="J34">
        <f t="shared" si="7"/>
        <v>0.9</v>
      </c>
      <c r="K34" s="3">
        <f t="shared" si="8"/>
        <v>0.30000000000000004</v>
      </c>
      <c r="L34" s="3">
        <f t="shared" si="9"/>
        <v>0.54772255750516619</v>
      </c>
      <c r="M34" s="3">
        <v>0.2</v>
      </c>
      <c r="N34" s="3">
        <f t="shared" si="10"/>
        <v>1.1095445115010332</v>
      </c>
      <c r="O34" s="3">
        <f t="shared" si="11"/>
        <v>0.10394958110857304</v>
      </c>
      <c r="P34" s="3">
        <f t="shared" si="12"/>
        <v>3.1184874332571916E-2</v>
      </c>
      <c r="Q34" s="3">
        <f t="shared" si="13"/>
        <v>-2.7</v>
      </c>
      <c r="R34" s="3">
        <f t="shared" si="14"/>
        <v>-8.4199160697944184E-2</v>
      </c>
      <c r="T34">
        <f t="shared" si="15"/>
        <v>1.8257418583505536</v>
      </c>
      <c r="U34">
        <f t="shared" si="16"/>
        <v>2.2190890230020663</v>
      </c>
      <c r="V34">
        <f t="shared" si="17"/>
        <v>2.3036827952335779</v>
      </c>
      <c r="X34">
        <f t="shared" si="18"/>
        <v>0.99294808271654711</v>
      </c>
      <c r="Y34">
        <f t="shared" si="19"/>
        <v>-7.0768995700991799E-3</v>
      </c>
      <c r="AA34">
        <f t="shared" si="35"/>
        <v>359313.8874536042</v>
      </c>
      <c r="AB34">
        <f t="shared" si="1"/>
        <v>7.0519172834529178E-3</v>
      </c>
      <c r="AC34">
        <f t="shared" si="20"/>
        <v>4.9729537372661978E-5</v>
      </c>
      <c r="AD34">
        <f t="shared" si="21"/>
        <v>17.86851339464047</v>
      </c>
      <c r="AI34">
        <f t="shared" si="36"/>
        <v>-363554.44391875196</v>
      </c>
      <c r="AJ34">
        <f t="shared" si="22"/>
        <v>4.9729537372661978E-5</v>
      </c>
      <c r="AK34">
        <f t="shared" si="23"/>
        <v>0.99294808271654711</v>
      </c>
      <c r="AL34">
        <f t="shared" si="24"/>
        <v>-17.951899912675099</v>
      </c>
      <c r="AN34">
        <f t="shared" si="3"/>
        <v>-2.3115723374669912</v>
      </c>
      <c r="AO34" s="3">
        <f t="shared" si="25"/>
        <v>-2.1999599999999999</v>
      </c>
      <c r="AP34" s="3">
        <f t="shared" si="26"/>
        <v>1.2457313874845546E-2</v>
      </c>
      <c r="AR34">
        <f t="shared" si="27"/>
        <v>0.85613790276555224</v>
      </c>
      <c r="AS34" s="3">
        <f t="shared" si="28"/>
        <v>0.81479999999999997</v>
      </c>
    </row>
    <row r="35" spans="1:48" x14ac:dyDescent="0.3">
      <c r="A35" s="3">
        <v>0.1</v>
      </c>
      <c r="B35" s="3">
        <v>348.15</v>
      </c>
      <c r="C35">
        <v>142.04</v>
      </c>
      <c r="D35">
        <v>0.78100000000000003</v>
      </c>
      <c r="E35">
        <f t="shared" si="4"/>
        <v>14.204000000000001</v>
      </c>
      <c r="F35" s="3">
        <v>1.7999999999999999E-2</v>
      </c>
      <c r="G35">
        <f t="shared" si="33"/>
        <v>2.8723251472066642E-3</v>
      </c>
      <c r="H35">
        <f t="shared" si="37"/>
        <v>5.852633421388556</v>
      </c>
      <c r="J35">
        <f t="shared" si="7"/>
        <v>1.8</v>
      </c>
      <c r="K35" s="3">
        <f t="shared" si="8"/>
        <v>0.60000000000000009</v>
      </c>
      <c r="L35" s="3">
        <f t="shared" si="9"/>
        <v>0.7745966692414834</v>
      </c>
      <c r="M35" s="3">
        <v>0.2</v>
      </c>
      <c r="N35" s="3">
        <f t="shared" si="10"/>
        <v>1.1549193338482966</v>
      </c>
      <c r="O35" s="3">
        <f t="shared" si="11"/>
        <v>0.14403050071078732</v>
      </c>
      <c r="P35" s="3">
        <f t="shared" si="12"/>
        <v>8.6418300426472403E-2</v>
      </c>
      <c r="Q35" s="3">
        <f t="shared" si="13"/>
        <v>-5.4</v>
      </c>
      <c r="R35" s="3">
        <f t="shared" si="14"/>
        <v>-0.46665882230295103</v>
      </c>
      <c r="T35">
        <f t="shared" si="15"/>
        <v>1.2909944487358056</v>
      </c>
      <c r="U35">
        <f t="shared" si="16"/>
        <v>2.3098386676965932</v>
      </c>
      <c r="V35">
        <f t="shared" si="17"/>
        <v>2.5709910164880663</v>
      </c>
      <c r="X35">
        <f t="shared" si="18"/>
        <v>0.9859949280420901</v>
      </c>
      <c r="Y35">
        <f t="shared" si="19"/>
        <v>-1.4104068366271363E-2</v>
      </c>
      <c r="AA35">
        <f t="shared" si="35"/>
        <v>356785.47640156711</v>
      </c>
      <c r="AB35">
        <f t="shared" si="1"/>
        <v>1.400507195790985E-2</v>
      </c>
      <c r="AC35">
        <f t="shared" si="20"/>
        <v>1.9614204054623283E-4</v>
      </c>
      <c r="AD35">
        <f t="shared" si="21"/>
        <v>69.980631378663176</v>
      </c>
      <c r="AI35">
        <f t="shared" si="36"/>
        <v>-363718.50911762088</v>
      </c>
      <c r="AJ35">
        <f t="shared" si="22"/>
        <v>1.9614204054623283E-4</v>
      </c>
      <c r="AK35">
        <f t="shared" si="23"/>
        <v>0.9859949280420901</v>
      </c>
      <c r="AL35">
        <f t="shared" si="24"/>
        <v>-70.341361858919655</v>
      </c>
      <c r="AN35">
        <f t="shared" si="3"/>
        <v>-2.6910234269008129</v>
      </c>
      <c r="AO35" s="3">
        <f t="shared" si="25"/>
        <v>-4.2174000000000005</v>
      </c>
      <c r="AP35" s="3">
        <f t="shared" si="26"/>
        <v>2.3298254429060195</v>
      </c>
      <c r="AR35">
        <f t="shared" si="27"/>
        <v>0.49833767164829862</v>
      </c>
      <c r="AS35" s="3">
        <f t="shared" si="28"/>
        <v>0.78100000000000003</v>
      </c>
    </row>
    <row r="36" spans="1:48" x14ac:dyDescent="0.3">
      <c r="A36" s="3">
        <v>0.2</v>
      </c>
      <c r="B36" s="3">
        <v>348.15</v>
      </c>
      <c r="C36">
        <v>142.04</v>
      </c>
      <c r="D36">
        <v>0.74809999999999999</v>
      </c>
      <c r="E36">
        <f t="shared" si="4"/>
        <v>28.408000000000001</v>
      </c>
      <c r="F36" s="3">
        <v>1.7999999999999999E-2</v>
      </c>
      <c r="G36">
        <f t="shared" si="5"/>
        <v>2.8723251472066642E-3</v>
      </c>
      <c r="H36">
        <f t="shared" si="6"/>
        <v>5.852633421388556</v>
      </c>
      <c r="J36">
        <f t="shared" si="7"/>
        <v>3.6</v>
      </c>
      <c r="K36" s="3">
        <f t="shared" si="8"/>
        <v>1.2000000000000002</v>
      </c>
      <c r="L36" s="3">
        <f t="shared" si="9"/>
        <v>1.0954451150103324</v>
      </c>
      <c r="M36" s="3">
        <v>0.2</v>
      </c>
      <c r="N36" s="3">
        <f t="shared" si="10"/>
        <v>1.2190890230020666</v>
      </c>
      <c r="O36" s="3">
        <f t="shared" si="11"/>
        <v>0.19810387736670676</v>
      </c>
      <c r="P36" s="3">
        <f t="shared" si="12"/>
        <v>0.23772465284004815</v>
      </c>
      <c r="Q36" s="3">
        <f t="shared" si="13"/>
        <v>-10.8</v>
      </c>
      <c r="R36" s="3">
        <f t="shared" si="14"/>
        <v>-2.5674262506725203</v>
      </c>
      <c r="T36">
        <f t="shared" si="15"/>
        <v>0.91287092917527679</v>
      </c>
      <c r="U36">
        <f t="shared" si="16"/>
        <v>2.4381780460041331</v>
      </c>
      <c r="V36">
        <f t="shared" si="17"/>
        <v>3.0701374050615904</v>
      </c>
      <c r="X36">
        <f t="shared" si="18"/>
        <v>0.9723767220791748</v>
      </c>
      <c r="Y36">
        <f t="shared" si="19"/>
        <v>-2.801197545363068E-2</v>
      </c>
      <c r="AA36">
        <f t="shared" si="35"/>
        <v>351829.83973682387</v>
      </c>
      <c r="AB36">
        <f t="shared" si="1"/>
        <v>2.7623277920825202E-2</v>
      </c>
      <c r="AC36">
        <f t="shared" si="20"/>
        <v>7.6304548309114907E-4</v>
      </c>
      <c r="AD36">
        <f t="shared" si="21"/>
        <v>268.46217002786631</v>
      </c>
      <c r="AI36">
        <f t="shared" si="36"/>
        <v>-364087.91587623738</v>
      </c>
      <c r="AJ36">
        <f t="shared" si="22"/>
        <v>7.6304548309114907E-4</v>
      </c>
      <c r="AK36">
        <f t="shared" si="23"/>
        <v>0.9723767220791748</v>
      </c>
      <c r="AL36">
        <f t="shared" si="24"/>
        <v>-270.1414610324241</v>
      </c>
      <c r="AN36">
        <f t="shared" si="3"/>
        <v>-3.9862846266299243</v>
      </c>
      <c r="AO36" s="3">
        <f t="shared" si="25"/>
        <v>-8.0794800000000002</v>
      </c>
      <c r="AP36" s="3">
        <f t="shared" si="26"/>
        <v>16.754248364578196</v>
      </c>
      <c r="AR36">
        <f t="shared" si="27"/>
        <v>0.36910042839165963</v>
      </c>
      <c r="AS36" s="3">
        <f t="shared" si="28"/>
        <v>0.74809999999999999</v>
      </c>
    </row>
    <row r="37" spans="1:48" x14ac:dyDescent="0.3">
      <c r="A37" s="3">
        <v>0.5</v>
      </c>
      <c r="B37" s="3">
        <v>348.15</v>
      </c>
      <c r="C37">
        <v>142.04</v>
      </c>
      <c r="D37">
        <v>0.70499999999999996</v>
      </c>
      <c r="E37">
        <f t="shared" si="4"/>
        <v>71.02</v>
      </c>
      <c r="F37" s="3">
        <v>1.7999999999999999E-2</v>
      </c>
      <c r="G37">
        <f t="shared" si="5"/>
        <v>2.8723251472066642E-3</v>
      </c>
      <c r="H37">
        <f t="shared" si="6"/>
        <v>5.852633421388556</v>
      </c>
      <c r="J37">
        <f t="shared" si="7"/>
        <v>9</v>
      </c>
      <c r="K37" s="3">
        <f t="shared" si="8"/>
        <v>3</v>
      </c>
      <c r="L37" s="3">
        <f t="shared" si="9"/>
        <v>1.7320508075688772</v>
      </c>
      <c r="M37" s="3">
        <v>0.2</v>
      </c>
      <c r="N37" s="3">
        <f t="shared" si="10"/>
        <v>1.3464101615137753</v>
      </c>
      <c r="O37" s="3">
        <f t="shared" si="11"/>
        <v>0.29744191103901518</v>
      </c>
      <c r="P37" s="3">
        <f t="shared" si="12"/>
        <v>0.89232573311704555</v>
      </c>
      <c r="Q37" s="3">
        <f t="shared" si="13"/>
        <v>-27</v>
      </c>
      <c r="R37" s="3">
        <f t="shared" si="14"/>
        <v>-24.092794794160231</v>
      </c>
      <c r="T37">
        <f t="shared" si="15"/>
        <v>0.57735026918962584</v>
      </c>
      <c r="U37">
        <f t="shared" si="16"/>
        <v>2.6928203230275507</v>
      </c>
      <c r="V37">
        <f t="shared" si="17"/>
        <v>4.0736676787516428</v>
      </c>
      <c r="X37">
        <f t="shared" si="18"/>
        <v>0.93368938021698944</v>
      </c>
      <c r="Y37">
        <f t="shared" si="19"/>
        <v>-6.8611465427573362E-2</v>
      </c>
      <c r="AA37">
        <f t="shared" si="35"/>
        <v>337718.88515031693</v>
      </c>
      <c r="AB37">
        <f t="shared" si="1"/>
        <v>6.6310619783010588E-2</v>
      </c>
      <c r="AC37">
        <f t="shared" si="20"/>
        <v>4.3970982960069953E-3</v>
      </c>
      <c r="AD37">
        <f t="shared" si="21"/>
        <v>1484.9831344238407</v>
      </c>
      <c r="AI37">
        <f t="shared" si="36"/>
        <v>-365484.60092864529</v>
      </c>
      <c r="AJ37">
        <f t="shared" si="22"/>
        <v>4.3970982960069953E-3</v>
      </c>
      <c r="AK37">
        <f t="shared" si="23"/>
        <v>0.93368938021698944</v>
      </c>
      <c r="AL37">
        <f t="shared" si="24"/>
        <v>-1500.5057944390796</v>
      </c>
      <c r="AN37">
        <f t="shared" si="3"/>
        <v>-12.712413923100485</v>
      </c>
      <c r="AO37" s="3">
        <f t="shared" si="25"/>
        <v>-19.035</v>
      </c>
      <c r="AP37" s="3">
        <f t="shared" si="26"/>
        <v>39.975094699803606</v>
      </c>
      <c r="AR37">
        <f t="shared" si="27"/>
        <v>0.47083014530001793</v>
      </c>
      <c r="AS37" s="3">
        <f t="shared" si="28"/>
        <v>0.70499999999999996</v>
      </c>
    </row>
    <row r="38" spans="1:48" x14ac:dyDescent="0.3">
      <c r="A38" s="3">
        <v>1</v>
      </c>
      <c r="B38" s="3">
        <v>348.15</v>
      </c>
      <c r="C38">
        <v>142.04</v>
      </c>
      <c r="D38">
        <v>0.67249999999999999</v>
      </c>
      <c r="E38">
        <f t="shared" si="4"/>
        <v>142.04</v>
      </c>
      <c r="F38" s="3">
        <v>1.7999999999999999E-2</v>
      </c>
      <c r="G38">
        <f t="shared" si="5"/>
        <v>2.8723251472066642E-3</v>
      </c>
      <c r="H38">
        <f t="shared" si="6"/>
        <v>5.852633421388556</v>
      </c>
      <c r="J38">
        <f t="shared" si="7"/>
        <v>18</v>
      </c>
      <c r="K38" s="3">
        <f t="shared" si="8"/>
        <v>6</v>
      </c>
      <c r="L38" s="3">
        <f t="shared" si="9"/>
        <v>2.4494897427831779</v>
      </c>
      <c r="M38" s="3">
        <v>0.2</v>
      </c>
      <c r="N38" s="3">
        <f t="shared" si="10"/>
        <v>1.4898979485566355</v>
      </c>
      <c r="O38" s="3">
        <f t="shared" si="11"/>
        <v>0.39870762671017196</v>
      </c>
      <c r="P38" s="3">
        <f t="shared" si="12"/>
        <v>2.3922457602610319</v>
      </c>
      <c r="Q38" s="3">
        <f t="shared" si="13"/>
        <v>-54</v>
      </c>
      <c r="R38" s="3">
        <f t="shared" si="14"/>
        <v>-129.18127105409573</v>
      </c>
      <c r="T38">
        <f t="shared" si="15"/>
        <v>0.40824829046386307</v>
      </c>
      <c r="U38">
        <f t="shared" si="16"/>
        <v>2.979795897113271</v>
      </c>
      <c r="V38">
        <f t="shared" si="17"/>
        <v>5.0692018073440348</v>
      </c>
      <c r="X38">
        <f t="shared" si="18"/>
        <v>0.87562607264193904</v>
      </c>
      <c r="Y38">
        <f t="shared" si="19"/>
        <v>-0.13281613689011523</v>
      </c>
      <c r="AA38">
        <f t="shared" si="35"/>
        <v>316414.39593462937</v>
      </c>
      <c r="AB38">
        <f t="shared" si="1"/>
        <v>0.12437392735806101</v>
      </c>
      <c r="AC38">
        <f t="shared" si="20"/>
        <v>1.5468873806468237E-2</v>
      </c>
      <c r="AD38">
        <f t="shared" si="21"/>
        <v>4894.5743612626584</v>
      </c>
      <c r="AI38">
        <f t="shared" si="36"/>
        <v>-368544.81545585307</v>
      </c>
      <c r="AJ38">
        <f t="shared" si="22"/>
        <v>1.5468873806468237E-2</v>
      </c>
      <c r="AK38">
        <f t="shared" si="23"/>
        <v>0.87562607264193904</v>
      </c>
      <c r="AL38">
        <f t="shared" si="24"/>
        <v>-4991.9208104048166</v>
      </c>
      <c r="AN38">
        <f t="shared" si="3"/>
        <v>-37.036839856171355</v>
      </c>
      <c r="AO38" s="3">
        <f t="shared" si="25"/>
        <v>-36.314999999999998</v>
      </c>
      <c r="AP38" s="3">
        <f t="shared" si="26"/>
        <v>0.52105277795748539</v>
      </c>
      <c r="AR38">
        <f t="shared" si="27"/>
        <v>0.68586740474391394</v>
      </c>
      <c r="AS38" s="3">
        <f t="shared" si="28"/>
        <v>0.67249999999999999</v>
      </c>
      <c r="AU38">
        <f t="shared" si="30"/>
        <v>0.68586740474391394</v>
      </c>
      <c r="AV38">
        <f t="shared" si="30"/>
        <v>0.67249999999999999</v>
      </c>
    </row>
    <row r="39" spans="1:48" x14ac:dyDescent="0.3">
      <c r="A39" s="3">
        <v>1.5</v>
      </c>
      <c r="B39" s="3">
        <v>348.15</v>
      </c>
      <c r="C39">
        <v>142.04</v>
      </c>
      <c r="D39">
        <v>0.65820000000000001</v>
      </c>
      <c r="E39">
        <f t="shared" si="4"/>
        <v>213.06</v>
      </c>
      <c r="F39" s="3">
        <v>1.7999999999999999E-2</v>
      </c>
      <c r="G39">
        <f t="shared" si="5"/>
        <v>2.8723251472066642E-3</v>
      </c>
      <c r="H39">
        <f t="shared" si="6"/>
        <v>5.852633421388556</v>
      </c>
      <c r="J39">
        <f t="shared" si="7"/>
        <v>27</v>
      </c>
      <c r="K39" s="3">
        <f t="shared" si="8"/>
        <v>9</v>
      </c>
      <c r="L39" s="3">
        <f t="shared" si="9"/>
        <v>3</v>
      </c>
      <c r="M39" s="3">
        <v>0.2</v>
      </c>
      <c r="N39" s="3">
        <f t="shared" si="10"/>
        <v>1.6</v>
      </c>
      <c r="O39" s="3">
        <f t="shared" si="11"/>
        <v>0.47000362924573563</v>
      </c>
      <c r="P39" s="3">
        <f t="shared" si="12"/>
        <v>4.2300326632116203</v>
      </c>
      <c r="Q39" s="3">
        <f t="shared" si="13"/>
        <v>-81</v>
      </c>
      <c r="R39" s="3">
        <f t="shared" si="14"/>
        <v>-342.63264572014123</v>
      </c>
      <c r="T39">
        <f t="shared" si="15"/>
        <v>0.33333333333333331</v>
      </c>
      <c r="U39">
        <f t="shared" si="16"/>
        <v>3.2</v>
      </c>
      <c r="V39">
        <f t="shared" si="17"/>
        <v>5.7291666666666661</v>
      </c>
      <c r="X39">
        <f t="shared" si="18"/>
        <v>0.82436153199347106</v>
      </c>
      <c r="Y39">
        <f t="shared" si="19"/>
        <v>-0.19314609287710249</v>
      </c>
      <c r="AA39">
        <f t="shared" si="35"/>
        <v>297431.06027351425</v>
      </c>
      <c r="AB39">
        <f t="shared" si="1"/>
        <v>0.17563846800652896</v>
      </c>
      <c r="AC39">
        <f t="shared" si="20"/>
        <v>3.0848871443680499E-2</v>
      </c>
      <c r="AD39">
        <f t="shared" si="21"/>
        <v>9175.4125417352261</v>
      </c>
      <c r="AI39">
        <f t="shared" si="36"/>
        <v>-372208.48899709655</v>
      </c>
      <c r="AJ39">
        <f t="shared" si="22"/>
        <v>3.0848871443680499E-2</v>
      </c>
      <c r="AK39">
        <f t="shared" si="23"/>
        <v>0.82436153199347106</v>
      </c>
      <c r="AL39">
        <f t="shared" si="24"/>
        <v>-9465.4937326414183</v>
      </c>
      <c r="AN39">
        <f t="shared" si="3"/>
        <v>-58.473767573492296</v>
      </c>
      <c r="AO39" s="3">
        <f t="shared" si="25"/>
        <v>-53.3142</v>
      </c>
      <c r="AP39" s="3">
        <f t="shared" si="26"/>
        <v>26.621137545433182</v>
      </c>
      <c r="AR39">
        <f t="shared" si="27"/>
        <v>0.72189836510484318</v>
      </c>
      <c r="AS39" s="3">
        <f t="shared" si="28"/>
        <v>0.65820000000000001</v>
      </c>
      <c r="AU39">
        <f t="shared" si="30"/>
        <v>0.72189836510484318</v>
      </c>
      <c r="AV39">
        <f t="shared" si="30"/>
        <v>0.65820000000000001</v>
      </c>
    </row>
    <row r="40" spans="1:48" x14ac:dyDescent="0.3">
      <c r="A40" s="3">
        <v>2</v>
      </c>
      <c r="B40" s="3">
        <v>348.15</v>
      </c>
      <c r="C40">
        <v>142.04</v>
      </c>
      <c r="D40">
        <v>0.65469999999999995</v>
      </c>
      <c r="E40">
        <f t="shared" si="4"/>
        <v>284.08</v>
      </c>
      <c r="F40" s="3">
        <v>1.7999999999999999E-2</v>
      </c>
      <c r="G40">
        <f t="shared" si="5"/>
        <v>2.8723251472066642E-3</v>
      </c>
      <c r="H40">
        <f t="shared" si="6"/>
        <v>5.852633421388556</v>
      </c>
      <c r="J40">
        <f t="shared" si="7"/>
        <v>36</v>
      </c>
      <c r="K40" s="3">
        <f t="shared" si="8"/>
        <v>12</v>
      </c>
      <c r="L40" s="3">
        <f t="shared" si="9"/>
        <v>3.4641016151377544</v>
      </c>
      <c r="M40" s="3">
        <v>0.2</v>
      </c>
      <c r="N40" s="3">
        <f t="shared" si="10"/>
        <v>1.6928203230275509</v>
      </c>
      <c r="O40" s="3">
        <f t="shared" si="11"/>
        <v>0.52639596817898238</v>
      </c>
      <c r="P40" s="3">
        <f t="shared" si="12"/>
        <v>6.316751618147789</v>
      </c>
      <c r="Q40" s="3">
        <f t="shared" si="13"/>
        <v>-108</v>
      </c>
      <c r="R40" s="3">
        <f t="shared" si="14"/>
        <v>-682.20917475996123</v>
      </c>
      <c r="T40">
        <f t="shared" si="15"/>
        <v>0.28867513459481292</v>
      </c>
      <c r="U40">
        <f t="shared" si="16"/>
        <v>3.3856406460551018</v>
      </c>
      <c r="V40">
        <f t="shared" si="17"/>
        <v>6.2243123321359048</v>
      </c>
      <c r="X40">
        <f t="shared" si="18"/>
        <v>0.77876767802629121</v>
      </c>
      <c r="Y40">
        <f t="shared" si="19"/>
        <v>-0.25004250862282523</v>
      </c>
      <c r="AA40">
        <f t="shared" si="35"/>
        <v>280371.79350611608</v>
      </c>
      <c r="AB40">
        <f t="shared" si="1"/>
        <v>0.22123232197370879</v>
      </c>
      <c r="AC40">
        <f t="shared" si="20"/>
        <v>4.8943740285878751E-2</v>
      </c>
      <c r="AD40">
        <f t="shared" si="21"/>
        <v>13722.444244849372</v>
      </c>
      <c r="AI40">
        <f t="shared" si="36"/>
        <v>-376224.73562863522</v>
      </c>
      <c r="AJ40">
        <f t="shared" si="22"/>
        <v>4.8943740285878751E-2</v>
      </c>
      <c r="AK40">
        <f t="shared" si="23"/>
        <v>0.77876767802629121</v>
      </c>
      <c r="AL40">
        <f t="shared" si="24"/>
        <v>-14340.107898052549</v>
      </c>
      <c r="AN40">
        <f t="shared" si="3"/>
        <v>-71.019876397542248</v>
      </c>
      <c r="AO40" s="3">
        <f t="shared" si="25"/>
        <v>-70.707599999999999</v>
      </c>
      <c r="AP40" s="3">
        <f t="shared" si="26"/>
        <v>9.7516548461964531E-2</v>
      </c>
      <c r="AR40">
        <f t="shared" si="27"/>
        <v>0.65759144812539116</v>
      </c>
      <c r="AS40" s="3">
        <f t="shared" si="28"/>
        <v>0.65469999999999995</v>
      </c>
      <c r="AU40">
        <f t="shared" si="30"/>
        <v>0.65759144812539116</v>
      </c>
      <c r="AV40">
        <f t="shared" si="30"/>
        <v>0.65469999999999995</v>
      </c>
    </row>
    <row r="41" spans="1:48" x14ac:dyDescent="0.3">
      <c r="A41" s="3">
        <v>2.5</v>
      </c>
      <c r="B41" s="3">
        <v>348.15</v>
      </c>
      <c r="C41">
        <v>142.04</v>
      </c>
      <c r="D41">
        <v>0.65880000000000005</v>
      </c>
      <c r="E41">
        <f t="shared" si="4"/>
        <v>355.09999999999997</v>
      </c>
      <c r="F41" s="3">
        <v>1.7999999999999999E-2</v>
      </c>
      <c r="G41">
        <f t="shared" si="5"/>
        <v>2.8723251472066642E-3</v>
      </c>
      <c r="H41">
        <f t="shared" si="6"/>
        <v>5.852633421388556</v>
      </c>
      <c r="J41">
        <f t="shared" si="7"/>
        <v>45</v>
      </c>
      <c r="K41" s="3">
        <f t="shared" si="8"/>
        <v>15</v>
      </c>
      <c r="L41" s="3">
        <f t="shared" si="9"/>
        <v>3.872983346207417</v>
      </c>
      <c r="M41" s="3">
        <v>0.2</v>
      </c>
      <c r="N41" s="3">
        <f t="shared" si="10"/>
        <v>1.7745966692414834</v>
      </c>
      <c r="O41" s="3">
        <f t="shared" si="11"/>
        <v>0.57357316851070272</v>
      </c>
      <c r="P41" s="3">
        <f t="shared" si="12"/>
        <v>8.6035975276605416</v>
      </c>
      <c r="Q41" s="3">
        <f t="shared" si="13"/>
        <v>-135</v>
      </c>
      <c r="R41" s="3">
        <f t="shared" si="14"/>
        <v>-1161.4856662341731</v>
      </c>
      <c r="T41">
        <f t="shared" si="15"/>
        <v>0.2581988897471611</v>
      </c>
      <c r="U41">
        <f t="shared" si="16"/>
        <v>3.5491933384829668</v>
      </c>
      <c r="V41">
        <f t="shared" si="17"/>
        <v>6.6201237087395777</v>
      </c>
      <c r="X41">
        <f t="shared" si="18"/>
        <v>0.73795291860379308</v>
      </c>
      <c r="Y41">
        <f t="shared" si="19"/>
        <v>-0.30387525234653112</v>
      </c>
      <c r="AA41">
        <f t="shared" si="35"/>
        <v>264932.49530809739</v>
      </c>
      <c r="AB41">
        <f t="shared" si="1"/>
        <v>0.26204708139620692</v>
      </c>
      <c r="AC41">
        <f t="shared" si="20"/>
        <v>6.8668672868270289E-2</v>
      </c>
      <c r="AD41">
        <f t="shared" si="21"/>
        <v>18192.562852486291</v>
      </c>
      <c r="AI41">
        <f t="shared" si="36"/>
        <v>-380425.21263448818</v>
      </c>
      <c r="AJ41">
        <f t="shared" si="22"/>
        <v>6.8668672868270289E-2</v>
      </c>
      <c r="AK41">
        <f t="shared" si="23"/>
        <v>0.73795291860379308</v>
      </c>
      <c r="AL41">
        <f t="shared" si="24"/>
        <v>-19277.761403025484</v>
      </c>
      <c r="AN41">
        <f t="shared" si="3"/>
        <v>-83.211114656067366</v>
      </c>
      <c r="AO41" s="3">
        <f t="shared" si="25"/>
        <v>-88.938000000000017</v>
      </c>
      <c r="AP41" s="3">
        <f t="shared" si="26"/>
        <v>32.797215742550591</v>
      </c>
      <c r="AR41">
        <f t="shared" si="27"/>
        <v>0.61637862708198043</v>
      </c>
      <c r="AS41" s="3">
        <f t="shared" si="28"/>
        <v>0.65880000000000005</v>
      </c>
      <c r="AU41">
        <f t="shared" si="30"/>
        <v>0.61637862708198043</v>
      </c>
      <c r="AV41">
        <f t="shared" si="30"/>
        <v>0.65880000000000005</v>
      </c>
    </row>
    <row r="42" spans="1:48" x14ac:dyDescent="0.3">
      <c r="A42" s="3">
        <v>3</v>
      </c>
      <c r="B42" s="3">
        <v>348.15</v>
      </c>
      <c r="C42">
        <v>142.04</v>
      </c>
      <c r="D42">
        <v>0.66859999999999997</v>
      </c>
      <c r="E42">
        <f t="shared" si="4"/>
        <v>426.12</v>
      </c>
      <c r="F42" s="3">
        <v>1.7999999999999999E-2</v>
      </c>
      <c r="G42">
        <f t="shared" si="5"/>
        <v>2.8723251472066642E-3</v>
      </c>
      <c r="H42">
        <f t="shared" si="6"/>
        <v>5.852633421388556</v>
      </c>
      <c r="J42">
        <f t="shared" si="7"/>
        <v>54</v>
      </c>
      <c r="K42" s="3">
        <f t="shared" si="8"/>
        <v>18</v>
      </c>
      <c r="L42" s="3">
        <f t="shared" si="9"/>
        <v>4.2426406871192848</v>
      </c>
      <c r="M42" s="3">
        <v>0.2</v>
      </c>
      <c r="N42" s="3">
        <f t="shared" si="10"/>
        <v>1.8485281374238571</v>
      </c>
      <c r="O42" s="3">
        <f t="shared" si="11"/>
        <v>0.61438972103896872</v>
      </c>
      <c r="P42" s="3">
        <f t="shared" si="12"/>
        <v>11.059014978701438</v>
      </c>
      <c r="Q42" s="3">
        <f t="shared" si="13"/>
        <v>-162</v>
      </c>
      <c r="R42" s="3">
        <f t="shared" si="14"/>
        <v>-1791.5604265496329</v>
      </c>
      <c r="T42">
        <f t="shared" si="15"/>
        <v>0.23570226039551587</v>
      </c>
      <c r="U42">
        <f t="shared" si="16"/>
        <v>3.6970562748477143</v>
      </c>
      <c r="V42">
        <f t="shared" si="17"/>
        <v>6.9491899698414761</v>
      </c>
      <c r="X42">
        <f t="shared" si="18"/>
        <v>0.70120326480240092</v>
      </c>
      <c r="Y42">
        <f t="shared" si="19"/>
        <v>-0.35495746992421845</v>
      </c>
      <c r="AA42">
        <f t="shared" si="35"/>
        <v>250874.93612714426</v>
      </c>
      <c r="AB42">
        <f t="shared" si="1"/>
        <v>0.29879673519759908</v>
      </c>
      <c r="AC42">
        <f t="shared" si="20"/>
        <v>8.927948896474415E-2</v>
      </c>
      <c r="AD42">
        <f t="shared" si="21"/>
        <v>22397.986091494269</v>
      </c>
      <c r="AI42">
        <f t="shared" si="36"/>
        <v>-384696.48183862196</v>
      </c>
      <c r="AJ42">
        <f t="shared" si="22"/>
        <v>8.927948896474415E-2</v>
      </c>
      <c r="AK42">
        <f t="shared" si="23"/>
        <v>0.70120326480240092</v>
      </c>
      <c r="AL42">
        <f t="shared" si="24"/>
        <v>-24083.180451215292</v>
      </c>
      <c r="AN42">
        <f t="shared" si="3"/>
        <v>-113.67021426837528</v>
      </c>
      <c r="AO42" s="3">
        <f t="shared" si="25"/>
        <v>-108.31319999999999</v>
      </c>
      <c r="AP42" s="3">
        <f t="shared" si="26"/>
        <v>28.697601871576342</v>
      </c>
      <c r="AR42">
        <f t="shared" si="27"/>
        <v>0.70166798931095853</v>
      </c>
      <c r="AS42" s="3">
        <f t="shared" si="28"/>
        <v>0.66859999999999997</v>
      </c>
      <c r="AU42">
        <f t="shared" si="30"/>
        <v>0.70166798931095853</v>
      </c>
      <c r="AV42">
        <f t="shared" si="30"/>
        <v>0.66859999999999997</v>
      </c>
    </row>
    <row r="43" spans="1:48" x14ac:dyDescent="0.3">
      <c r="A43" s="3">
        <v>0.05</v>
      </c>
      <c r="B43" s="3">
        <v>373.15</v>
      </c>
      <c r="C43">
        <v>142.04</v>
      </c>
      <c r="D43">
        <v>0.80359999999999998</v>
      </c>
      <c r="E43">
        <f t="shared" si="4"/>
        <v>7.1020000000000003</v>
      </c>
      <c r="F43" s="3">
        <v>1.7999999999999999E-2</v>
      </c>
      <c r="G43">
        <f t="shared" si="5"/>
        <v>2.6798874447273215E-3</v>
      </c>
      <c r="H43">
        <f t="shared" si="6"/>
        <v>5.9219804835773964</v>
      </c>
      <c r="J43">
        <f t="shared" si="7"/>
        <v>0.9</v>
      </c>
      <c r="K43" s="3">
        <f t="shared" si="8"/>
        <v>0.30000000000000004</v>
      </c>
      <c r="L43" s="3">
        <f t="shared" si="9"/>
        <v>0.54772255750516619</v>
      </c>
      <c r="M43" s="3">
        <v>0.2</v>
      </c>
      <c r="N43" s="3">
        <f t="shared" si="10"/>
        <v>1.1095445115010332</v>
      </c>
      <c r="O43" s="3">
        <f t="shared" si="11"/>
        <v>0.10394958110857304</v>
      </c>
      <c r="P43" s="3">
        <f t="shared" si="12"/>
        <v>3.1184874332571916E-2</v>
      </c>
      <c r="Q43" s="3">
        <f t="shared" si="13"/>
        <v>-2.7</v>
      </c>
      <c r="R43" s="3">
        <f t="shared" si="14"/>
        <v>-8.4199160697944184E-2</v>
      </c>
      <c r="T43">
        <f t="shared" si="15"/>
        <v>1.8257418583505536</v>
      </c>
      <c r="U43">
        <f t="shared" si="16"/>
        <v>2.2190890230020663</v>
      </c>
      <c r="V43">
        <f t="shared" si="17"/>
        <v>2.3036827952335779</v>
      </c>
      <c r="X43">
        <f t="shared" si="18"/>
        <v>0.99294808271654711</v>
      </c>
      <c r="Y43">
        <f t="shared" si="19"/>
        <v>-7.0768995700991799E-3</v>
      </c>
      <c r="AA43">
        <f t="shared" si="35"/>
        <v>359104.93282889272</v>
      </c>
      <c r="AB43">
        <f t="shared" si="1"/>
        <v>7.0519172834529178E-3</v>
      </c>
      <c r="AC43">
        <f t="shared" si="20"/>
        <v>4.9729537372661978E-5</v>
      </c>
      <c r="AD43">
        <f t="shared" si="21"/>
        <v>17.858122177821688</v>
      </c>
      <c r="AI43">
        <f t="shared" si="36"/>
        <v>-363360.07270566688</v>
      </c>
      <c r="AJ43">
        <f t="shared" si="22"/>
        <v>4.9729537372661978E-5</v>
      </c>
      <c r="AK43">
        <f t="shared" si="23"/>
        <v>0.99294808271654711</v>
      </c>
      <c r="AL43">
        <f t="shared" si="24"/>
        <v>-17.942302085935324</v>
      </c>
      <c r="AN43">
        <f t="shared" si="3"/>
        <v>-2.3107789473879841</v>
      </c>
      <c r="AO43" s="3">
        <f t="shared" si="25"/>
        <v>-2.1697199999999999</v>
      </c>
      <c r="AP43" s="3">
        <f t="shared" si="26"/>
        <v>1.989762663820609E-2</v>
      </c>
      <c r="AR43">
        <f t="shared" si="27"/>
        <v>0.85584405458814217</v>
      </c>
      <c r="AS43" s="3">
        <f t="shared" si="28"/>
        <v>0.80359999999999998</v>
      </c>
    </row>
    <row r="44" spans="1:48" x14ac:dyDescent="0.3">
      <c r="A44" s="3">
        <v>0.1</v>
      </c>
      <c r="B44" s="3">
        <v>373.15</v>
      </c>
      <c r="C44">
        <v>142.04</v>
      </c>
      <c r="D44">
        <v>0.76819999999999999</v>
      </c>
      <c r="E44">
        <f t="shared" si="4"/>
        <v>14.204000000000001</v>
      </c>
      <c r="F44" s="3">
        <v>1.7999999999999999E-2</v>
      </c>
      <c r="G44">
        <f t="shared" si="5"/>
        <v>2.6798874447273215E-3</v>
      </c>
      <c r="H44">
        <f t="shared" si="6"/>
        <v>5.9219804835773964</v>
      </c>
      <c r="J44">
        <f t="shared" si="7"/>
        <v>1.8</v>
      </c>
      <c r="K44" s="3">
        <f t="shared" si="8"/>
        <v>0.60000000000000009</v>
      </c>
      <c r="L44" s="3">
        <f t="shared" si="9"/>
        <v>0.7745966692414834</v>
      </c>
      <c r="M44" s="3">
        <v>0.2</v>
      </c>
      <c r="N44" s="3">
        <f t="shared" si="10"/>
        <v>1.1549193338482966</v>
      </c>
      <c r="O44" s="3">
        <f t="shared" si="11"/>
        <v>0.14403050071078732</v>
      </c>
      <c r="P44" s="3">
        <f t="shared" si="12"/>
        <v>8.6418300426472403E-2</v>
      </c>
      <c r="Q44" s="3">
        <f t="shared" si="13"/>
        <v>-5.4</v>
      </c>
      <c r="R44" s="3">
        <f t="shared" si="14"/>
        <v>-0.46665882230295103</v>
      </c>
      <c r="T44">
        <f t="shared" si="15"/>
        <v>1.2909944487358056</v>
      </c>
      <c r="U44">
        <f t="shared" si="16"/>
        <v>2.3098386676965932</v>
      </c>
      <c r="V44">
        <f t="shared" si="17"/>
        <v>2.5709910164880663</v>
      </c>
      <c r="X44">
        <f t="shared" si="18"/>
        <v>0.9859949280420901</v>
      </c>
      <c r="Y44">
        <f t="shared" si="19"/>
        <v>-1.4104068366271363E-2</v>
      </c>
      <c r="AA44">
        <f t="shared" si="35"/>
        <v>356577.87904161273</v>
      </c>
      <c r="AB44">
        <f t="shared" si="1"/>
        <v>1.400507195790985E-2</v>
      </c>
      <c r="AC44">
        <f t="shared" si="20"/>
        <v>1.9614204054623283E-4</v>
      </c>
      <c r="AD44">
        <f t="shared" si="21"/>
        <v>69.939912808869707</v>
      </c>
      <c r="AI44">
        <f t="shared" si="36"/>
        <v>-363522.50219221564</v>
      </c>
      <c r="AJ44">
        <f t="shared" si="22"/>
        <v>1.9614204054623283E-4</v>
      </c>
      <c r="AK44">
        <f t="shared" si="23"/>
        <v>0.9859949280420901</v>
      </c>
      <c r="AL44">
        <f t="shared" si="24"/>
        <v>-70.303455088378243</v>
      </c>
      <c r="AN44">
        <f t="shared" si="3"/>
        <v>-2.6882116276487551</v>
      </c>
      <c r="AO44" s="3">
        <f t="shared" si="25"/>
        <v>-4.1482799999999997</v>
      </c>
      <c r="AP44" s="3">
        <f t="shared" si="26"/>
        <v>2.1317996519404128</v>
      </c>
      <c r="AR44">
        <f t="shared" si="27"/>
        <v>0.49781696808310277</v>
      </c>
      <c r="AS44" s="3">
        <f t="shared" si="28"/>
        <v>0.76819999999999999</v>
      </c>
    </row>
    <row r="45" spans="1:48" x14ac:dyDescent="0.3">
      <c r="A45" s="3">
        <v>0.2</v>
      </c>
      <c r="B45" s="3">
        <v>373.15</v>
      </c>
      <c r="C45">
        <v>142.04</v>
      </c>
      <c r="D45">
        <v>0.73440000000000005</v>
      </c>
      <c r="E45">
        <f t="shared" si="4"/>
        <v>28.408000000000001</v>
      </c>
      <c r="F45" s="3">
        <v>1.7999999999999999E-2</v>
      </c>
      <c r="G45">
        <f t="shared" si="5"/>
        <v>2.6798874447273215E-3</v>
      </c>
      <c r="H45">
        <f t="shared" si="6"/>
        <v>5.9219804835773964</v>
      </c>
      <c r="J45">
        <f t="shared" si="7"/>
        <v>3.6</v>
      </c>
      <c r="K45" s="3">
        <f t="shared" si="8"/>
        <v>1.2000000000000002</v>
      </c>
      <c r="L45" s="3">
        <f t="shared" si="9"/>
        <v>1.0954451150103324</v>
      </c>
      <c r="M45" s="3">
        <v>0.2</v>
      </c>
      <c r="N45" s="3">
        <f t="shared" si="10"/>
        <v>1.2190890230020666</v>
      </c>
      <c r="O45" s="3">
        <f t="shared" si="11"/>
        <v>0.19810387736670676</v>
      </c>
      <c r="P45" s="3">
        <f t="shared" si="12"/>
        <v>0.23772465284004815</v>
      </c>
      <c r="Q45" s="3">
        <f t="shared" si="13"/>
        <v>-10.8</v>
      </c>
      <c r="R45" s="3">
        <f t="shared" si="14"/>
        <v>-2.5674262506725203</v>
      </c>
      <c r="T45">
        <f t="shared" si="15"/>
        <v>0.91287092917527679</v>
      </c>
      <c r="U45">
        <f t="shared" si="16"/>
        <v>2.4381780460041331</v>
      </c>
      <c r="V45">
        <f t="shared" si="17"/>
        <v>3.0701374050615904</v>
      </c>
      <c r="X45">
        <f t="shared" si="18"/>
        <v>0.9723767220791748</v>
      </c>
      <c r="Y45">
        <f t="shared" si="19"/>
        <v>-2.801197545363068E-2</v>
      </c>
      <c r="AA45">
        <f t="shared" si="35"/>
        <v>351624.93119899079</v>
      </c>
      <c r="AB45">
        <f t="shared" si="1"/>
        <v>2.7623277920825202E-2</v>
      </c>
      <c r="AC45">
        <f t="shared" si="20"/>
        <v>7.6304548309114907E-4</v>
      </c>
      <c r="AD45">
        <f t="shared" si="21"/>
        <v>268.30581549362597</v>
      </c>
      <c r="AI45">
        <f t="shared" si="36"/>
        <v>-363889.13015957229</v>
      </c>
      <c r="AJ45">
        <f t="shared" si="22"/>
        <v>7.6304548309114907E-4</v>
      </c>
      <c r="AK45">
        <f t="shared" si="23"/>
        <v>0.9723767220791748</v>
      </c>
      <c r="AL45">
        <f t="shared" si="24"/>
        <v>-269.99396845826647</v>
      </c>
      <c r="AN45">
        <f t="shared" si="3"/>
        <v>-3.977422666547227</v>
      </c>
      <c r="AO45" s="3">
        <f t="shared" si="25"/>
        <v>-7.9315199999999999</v>
      </c>
      <c r="AP45" s="3">
        <f t="shared" si="26"/>
        <v>15.634885722418328</v>
      </c>
      <c r="AR45">
        <f t="shared" si="27"/>
        <v>0.36827987653215061</v>
      </c>
      <c r="AS45" s="3">
        <f t="shared" si="28"/>
        <v>0.73440000000000005</v>
      </c>
    </row>
    <row r="46" spans="1:48" x14ac:dyDescent="0.3">
      <c r="A46" s="3">
        <v>0.5</v>
      </c>
      <c r="B46" s="3">
        <v>373.15</v>
      </c>
      <c r="C46">
        <v>142.04</v>
      </c>
      <c r="D46">
        <v>0.69169999999999998</v>
      </c>
      <c r="E46">
        <f t="shared" ref="E46:E58" si="38">C46*A46</f>
        <v>71.02</v>
      </c>
      <c r="F46" s="3">
        <v>1.7999999999999999E-2</v>
      </c>
      <c r="G46">
        <f t="shared" ref="G46:G58" si="39">1/B46</f>
        <v>2.6798874447273215E-3</v>
      </c>
      <c r="H46">
        <f t="shared" ref="H46:H58" si="40">LN(B46)</f>
        <v>5.9219804835773964</v>
      </c>
      <c r="J46">
        <f t="shared" ref="J46:J58" si="41">18*A46</f>
        <v>9</v>
      </c>
      <c r="K46" s="3">
        <f t="shared" ref="K46:K58" si="42">A46*6</f>
        <v>3</v>
      </c>
      <c r="L46" s="3">
        <f t="shared" si="9"/>
        <v>1.7320508075688772</v>
      </c>
      <c r="M46" s="3">
        <v>0.2</v>
      </c>
      <c r="N46" s="3">
        <f t="shared" si="10"/>
        <v>1.3464101615137753</v>
      </c>
      <c r="O46" s="3">
        <f t="shared" si="11"/>
        <v>0.29744191103901518</v>
      </c>
      <c r="P46" s="3">
        <f t="shared" si="12"/>
        <v>0.89232573311704555</v>
      </c>
      <c r="Q46" s="3">
        <f t="shared" si="13"/>
        <v>-27</v>
      </c>
      <c r="R46" s="3">
        <f t="shared" si="14"/>
        <v>-24.092794794160231</v>
      </c>
      <c r="T46">
        <f t="shared" si="15"/>
        <v>0.57735026918962584</v>
      </c>
      <c r="U46">
        <f t="shared" si="16"/>
        <v>2.6928203230275507</v>
      </c>
      <c r="V46">
        <f t="shared" si="17"/>
        <v>4.0736676787516428</v>
      </c>
      <c r="X46">
        <f t="shared" si="18"/>
        <v>0.93368938021698944</v>
      </c>
      <c r="Y46">
        <f t="shared" si="19"/>
        <v>-6.8611465427573362E-2</v>
      </c>
      <c r="AA46">
        <f t="shared" si="35"/>
        <v>337521.77507787908</v>
      </c>
      <c r="AB46">
        <f t="shared" si="1"/>
        <v>6.6310619783010588E-2</v>
      </c>
      <c r="AC46">
        <f t="shared" si="20"/>
        <v>4.3970982960069953E-3</v>
      </c>
      <c r="AD46">
        <f t="shared" si="21"/>
        <v>1484.1164220601984</v>
      </c>
      <c r="AI46">
        <f t="shared" si="36"/>
        <v>-365280.98993188253</v>
      </c>
      <c r="AJ46">
        <f t="shared" si="22"/>
        <v>4.3970982960069953E-3</v>
      </c>
      <c r="AK46">
        <f t="shared" si="23"/>
        <v>0.93368938021698944</v>
      </c>
      <c r="AL46">
        <f t="shared" si="24"/>
        <v>-1499.6698646087179</v>
      </c>
      <c r="AN46">
        <f t="shared" si="3"/>
        <v>-12.681631389819813</v>
      </c>
      <c r="AO46" s="3">
        <f t="shared" ref="AO46:AO58" si="43">-AS46*A46*18*$M$2</f>
        <v>-18.675899999999999</v>
      </c>
      <c r="AP46" s="3">
        <f t="shared" si="26"/>
        <v>35.931256170991489</v>
      </c>
      <c r="AR46">
        <f t="shared" ref="AR46:AR58" si="44">-AN46/(A46*18*$M$2)</f>
        <v>0.46969005147480791</v>
      </c>
      <c r="AS46" s="3">
        <f t="shared" si="28"/>
        <v>0.69169999999999998</v>
      </c>
    </row>
    <row r="47" spans="1:48" x14ac:dyDescent="0.3">
      <c r="A47" s="3">
        <v>1</v>
      </c>
      <c r="B47" s="3">
        <v>373.15</v>
      </c>
      <c r="C47">
        <v>142.04</v>
      </c>
      <c r="D47">
        <v>0.65949999999999998</v>
      </c>
      <c r="E47">
        <f t="shared" si="38"/>
        <v>142.04</v>
      </c>
      <c r="F47" s="3">
        <v>1.7999999999999999E-2</v>
      </c>
      <c r="G47">
        <f t="shared" si="39"/>
        <v>2.6798874447273215E-3</v>
      </c>
      <c r="H47">
        <f t="shared" si="40"/>
        <v>5.9219804835773964</v>
      </c>
      <c r="J47">
        <f t="shared" si="41"/>
        <v>18</v>
      </c>
      <c r="K47" s="3">
        <f t="shared" si="42"/>
        <v>6</v>
      </c>
      <c r="L47" s="3">
        <f t="shared" si="9"/>
        <v>2.4494897427831779</v>
      </c>
      <c r="M47" s="3">
        <v>0.2</v>
      </c>
      <c r="N47" s="3">
        <f t="shared" si="10"/>
        <v>1.4898979485566355</v>
      </c>
      <c r="O47" s="3">
        <f t="shared" si="11"/>
        <v>0.39870762671017196</v>
      </c>
      <c r="P47" s="3">
        <f t="shared" si="12"/>
        <v>2.3922457602610319</v>
      </c>
      <c r="Q47" s="3">
        <f t="shared" si="13"/>
        <v>-54</v>
      </c>
      <c r="R47" s="3">
        <f t="shared" si="14"/>
        <v>-129.18127105409573</v>
      </c>
      <c r="T47">
        <f t="shared" si="15"/>
        <v>0.40824829046386307</v>
      </c>
      <c r="U47">
        <f t="shared" si="16"/>
        <v>2.979795897113271</v>
      </c>
      <c r="V47">
        <f t="shared" si="17"/>
        <v>5.0692018073440348</v>
      </c>
      <c r="X47">
        <f t="shared" si="18"/>
        <v>0.87562607264193904</v>
      </c>
      <c r="Y47">
        <f t="shared" si="19"/>
        <v>-0.13281613689011523</v>
      </c>
      <c r="AA47">
        <f t="shared" si="35"/>
        <v>316229.12057771441</v>
      </c>
      <c r="AB47">
        <f t="shared" si="1"/>
        <v>0.12437392735806101</v>
      </c>
      <c r="AC47">
        <f t="shared" si="20"/>
        <v>1.5468873806468237E-2</v>
      </c>
      <c r="AD47">
        <f t="shared" si="21"/>
        <v>4891.7083601470922</v>
      </c>
      <c r="AI47">
        <f t="shared" si="36"/>
        <v>-368342.4820543112</v>
      </c>
      <c r="AJ47">
        <f t="shared" si="22"/>
        <v>1.5468873806468237E-2</v>
      </c>
      <c r="AK47">
        <f t="shared" si="23"/>
        <v>0.87562607264193904</v>
      </c>
      <c r="AL47">
        <f t="shared" si="24"/>
        <v>-4989.1802147555527</v>
      </c>
      <c r="AN47">
        <f t="shared" si="3"/>
        <v>-36.9114343898691</v>
      </c>
      <c r="AO47" s="3">
        <f t="shared" si="43"/>
        <v>-35.613</v>
      </c>
      <c r="AP47" s="3">
        <f t="shared" si="26"/>
        <v>1.6859318647947443</v>
      </c>
      <c r="AR47">
        <f t="shared" si="44"/>
        <v>0.68354508129387226</v>
      </c>
      <c r="AS47" s="3">
        <f t="shared" si="28"/>
        <v>0.65949999999999998</v>
      </c>
      <c r="AU47">
        <f t="shared" si="30"/>
        <v>0.68354508129387226</v>
      </c>
      <c r="AV47">
        <f t="shared" si="30"/>
        <v>0.65949999999999998</v>
      </c>
    </row>
    <row r="48" spans="1:48" x14ac:dyDescent="0.3">
      <c r="A48" s="3">
        <v>1.5</v>
      </c>
      <c r="B48" s="3">
        <v>373.15</v>
      </c>
      <c r="C48">
        <v>142.04</v>
      </c>
      <c r="D48">
        <v>0.64319999999999999</v>
      </c>
      <c r="E48">
        <f t="shared" si="38"/>
        <v>213.06</v>
      </c>
      <c r="F48" s="3">
        <v>1.7999999999999999E-2</v>
      </c>
      <c r="G48">
        <f t="shared" si="39"/>
        <v>2.6798874447273215E-3</v>
      </c>
      <c r="H48">
        <f t="shared" si="40"/>
        <v>5.9219804835773964</v>
      </c>
      <c r="J48">
        <f t="shared" si="41"/>
        <v>27</v>
      </c>
      <c r="K48" s="3">
        <f t="shared" si="42"/>
        <v>9</v>
      </c>
      <c r="L48" s="3">
        <f t="shared" si="9"/>
        <v>3</v>
      </c>
      <c r="M48" s="3">
        <v>0.2</v>
      </c>
      <c r="N48" s="3">
        <f t="shared" si="10"/>
        <v>1.6</v>
      </c>
      <c r="O48" s="3">
        <f t="shared" si="11"/>
        <v>0.47000362924573563</v>
      </c>
      <c r="P48" s="3">
        <f t="shared" si="12"/>
        <v>4.2300326632116203</v>
      </c>
      <c r="Q48" s="3">
        <f t="shared" si="13"/>
        <v>-81</v>
      </c>
      <c r="R48" s="3">
        <f t="shared" si="14"/>
        <v>-342.63264572014123</v>
      </c>
      <c r="T48">
        <f t="shared" si="15"/>
        <v>0.33333333333333331</v>
      </c>
      <c r="U48">
        <f t="shared" si="16"/>
        <v>3.2</v>
      </c>
      <c r="V48">
        <f t="shared" si="17"/>
        <v>5.7291666666666661</v>
      </c>
      <c r="X48">
        <f t="shared" si="18"/>
        <v>0.82436153199347106</v>
      </c>
      <c r="Y48">
        <f t="shared" si="19"/>
        <v>-0.19314609287710249</v>
      </c>
      <c r="AA48">
        <f t="shared" si="35"/>
        <v>297255.94471665105</v>
      </c>
      <c r="AB48">
        <f t="shared" si="1"/>
        <v>0.17563846800652896</v>
      </c>
      <c r="AC48">
        <f t="shared" si="20"/>
        <v>3.0848871443680499E-2</v>
      </c>
      <c r="AD48">
        <f t="shared" si="21"/>
        <v>9170.0104244337654</v>
      </c>
      <c r="AI48">
        <f t="shared" si="36"/>
        <v>-372015.78339066461</v>
      </c>
      <c r="AJ48">
        <f t="shared" si="22"/>
        <v>3.0848871443680499E-2</v>
      </c>
      <c r="AK48">
        <f t="shared" si="23"/>
        <v>0.82436153199347106</v>
      </c>
      <c r="AL48">
        <f t="shared" si="24"/>
        <v>-9460.5931090289869</v>
      </c>
      <c r="AN48">
        <f t="shared" si="3"/>
        <v>-57.972273884462993</v>
      </c>
      <c r="AO48" s="3">
        <f t="shared" si="43"/>
        <v>-52.099199999999996</v>
      </c>
      <c r="AP48" s="3">
        <f t="shared" si="26"/>
        <v>34.492996852361273</v>
      </c>
      <c r="AR48">
        <f t="shared" si="44"/>
        <v>0.71570708499337032</v>
      </c>
      <c r="AS48" s="3">
        <f t="shared" si="28"/>
        <v>0.64319999999999999</v>
      </c>
    </row>
    <row r="49" spans="1:48" x14ac:dyDescent="0.3">
      <c r="A49" s="3">
        <v>2</v>
      </c>
      <c r="B49" s="3">
        <v>373.15</v>
      </c>
      <c r="C49">
        <v>142.04</v>
      </c>
      <c r="D49">
        <v>0.63590000000000002</v>
      </c>
      <c r="E49">
        <f t="shared" si="38"/>
        <v>284.08</v>
      </c>
      <c r="F49" s="3">
        <v>1.7999999999999999E-2</v>
      </c>
      <c r="G49">
        <f t="shared" si="39"/>
        <v>2.6798874447273215E-3</v>
      </c>
      <c r="H49">
        <f t="shared" si="40"/>
        <v>5.9219804835773964</v>
      </c>
      <c r="J49">
        <f t="shared" si="41"/>
        <v>36</v>
      </c>
      <c r="K49" s="3">
        <f t="shared" si="42"/>
        <v>12</v>
      </c>
      <c r="L49" s="3">
        <f t="shared" si="9"/>
        <v>3.4641016151377544</v>
      </c>
      <c r="M49" s="3">
        <v>0.2</v>
      </c>
      <c r="N49" s="3">
        <f t="shared" si="10"/>
        <v>1.6928203230275509</v>
      </c>
      <c r="O49" s="3">
        <f t="shared" si="11"/>
        <v>0.52639596817898238</v>
      </c>
      <c r="P49" s="3">
        <f t="shared" si="12"/>
        <v>6.316751618147789</v>
      </c>
      <c r="Q49" s="3">
        <f t="shared" si="13"/>
        <v>-108</v>
      </c>
      <c r="R49" s="3">
        <f t="shared" si="14"/>
        <v>-682.20917475996123</v>
      </c>
      <c r="T49">
        <f t="shared" si="15"/>
        <v>0.28867513459481292</v>
      </c>
      <c r="U49">
        <f t="shared" si="16"/>
        <v>3.3856406460551018</v>
      </c>
      <c r="V49">
        <f t="shared" si="17"/>
        <v>6.2243123321359048</v>
      </c>
      <c r="X49">
        <f t="shared" si="18"/>
        <v>0.77876767802629121</v>
      </c>
      <c r="Y49">
        <f t="shared" si="19"/>
        <v>-0.25004250862282523</v>
      </c>
      <c r="AA49">
        <f t="shared" si="35"/>
        <v>280205.14021222363</v>
      </c>
      <c r="AB49">
        <f t="shared" si="1"/>
        <v>0.22123232197370879</v>
      </c>
      <c r="AC49">
        <f t="shared" si="20"/>
        <v>4.8943740285878751E-2</v>
      </c>
      <c r="AD49">
        <f t="shared" si="21"/>
        <v>13714.287609315314</v>
      </c>
      <c r="AI49">
        <f t="shared" si="36"/>
        <v>-376047.29019655602</v>
      </c>
      <c r="AJ49">
        <f t="shared" si="22"/>
        <v>4.8943740285878751E-2</v>
      </c>
      <c r="AK49">
        <f t="shared" si="23"/>
        <v>0.77876767802629121</v>
      </c>
      <c r="AL49">
        <f t="shared" si="24"/>
        <v>-14333.344422924363</v>
      </c>
      <c r="AN49">
        <f t="shared" si="3"/>
        <v>-69.626715991669698</v>
      </c>
      <c r="AO49" s="3">
        <f t="shared" si="43"/>
        <v>-68.677199999999999</v>
      </c>
      <c r="AP49" s="3">
        <f t="shared" si="26"/>
        <v>0.90158061843649218</v>
      </c>
      <c r="AR49">
        <f t="shared" si="44"/>
        <v>0.64469181473768244</v>
      </c>
      <c r="AS49" s="3">
        <f t="shared" si="28"/>
        <v>0.63590000000000002</v>
      </c>
      <c r="AU49">
        <f t="shared" si="30"/>
        <v>0.64469181473768244</v>
      </c>
      <c r="AV49">
        <f t="shared" si="30"/>
        <v>0.63590000000000002</v>
      </c>
    </row>
    <row r="50" spans="1:48" x14ac:dyDescent="0.3">
      <c r="A50" s="3">
        <v>2.5</v>
      </c>
      <c r="B50" s="3">
        <v>373.15</v>
      </c>
      <c r="C50">
        <v>142.04</v>
      </c>
      <c r="D50">
        <v>0.63490000000000002</v>
      </c>
      <c r="E50">
        <f t="shared" si="38"/>
        <v>355.09999999999997</v>
      </c>
      <c r="F50" s="3">
        <v>1.7999999999999999E-2</v>
      </c>
      <c r="G50">
        <f t="shared" si="39"/>
        <v>2.6798874447273215E-3</v>
      </c>
      <c r="H50">
        <f t="shared" si="40"/>
        <v>5.9219804835773964</v>
      </c>
      <c r="J50">
        <f t="shared" si="41"/>
        <v>45</v>
      </c>
      <c r="K50" s="3">
        <f t="shared" si="42"/>
        <v>15</v>
      </c>
      <c r="L50" s="3">
        <f t="shared" si="9"/>
        <v>3.872983346207417</v>
      </c>
      <c r="M50" s="3">
        <v>0.2</v>
      </c>
      <c r="N50" s="3">
        <f t="shared" si="10"/>
        <v>1.7745966692414834</v>
      </c>
      <c r="O50" s="3">
        <f t="shared" si="11"/>
        <v>0.57357316851070272</v>
      </c>
      <c r="P50" s="3">
        <f t="shared" si="12"/>
        <v>8.6035975276605416</v>
      </c>
      <c r="Q50" s="3">
        <f t="shared" si="13"/>
        <v>-135</v>
      </c>
      <c r="R50" s="3">
        <f t="shared" si="14"/>
        <v>-1161.4856662341731</v>
      </c>
      <c r="T50">
        <f t="shared" si="15"/>
        <v>0.2581988897471611</v>
      </c>
      <c r="U50">
        <f t="shared" si="16"/>
        <v>3.5491933384829668</v>
      </c>
      <c r="V50">
        <f t="shared" si="17"/>
        <v>6.6201237087395777</v>
      </c>
      <c r="X50">
        <f t="shared" si="18"/>
        <v>0.73795291860379308</v>
      </c>
      <c r="Y50">
        <f t="shared" si="19"/>
        <v>-0.30387525234653112</v>
      </c>
      <c r="AA50">
        <f t="shared" si="35"/>
        <v>264772.7136652036</v>
      </c>
      <c r="AB50">
        <f t="shared" si="1"/>
        <v>0.26204708139620692</v>
      </c>
      <c r="AC50">
        <f t="shared" si="20"/>
        <v>6.8668672868270289E-2</v>
      </c>
      <c r="AD50">
        <f t="shared" si="21"/>
        <v>18181.590859120064</v>
      </c>
      <c r="AI50">
        <f t="shared" si="36"/>
        <v>-380266.77635921614</v>
      </c>
      <c r="AJ50">
        <f t="shared" si="22"/>
        <v>6.8668672868270289E-2</v>
      </c>
      <c r="AK50">
        <f t="shared" si="23"/>
        <v>0.73795291860379308</v>
      </c>
      <c r="AL50">
        <f t="shared" si="24"/>
        <v>-19269.732763989898</v>
      </c>
      <c r="AN50">
        <f t="shared" si="3"/>
        <v>-80.267760325426934</v>
      </c>
      <c r="AO50" s="3">
        <f t="shared" si="43"/>
        <v>-85.711500000000001</v>
      </c>
      <c r="AP50" s="3">
        <f t="shared" si="26"/>
        <v>29.634301644520878</v>
      </c>
      <c r="AR50">
        <f t="shared" si="44"/>
        <v>0.59457600241056985</v>
      </c>
      <c r="AS50" s="3">
        <f t="shared" si="28"/>
        <v>0.63490000000000002</v>
      </c>
      <c r="AU50">
        <f t="shared" si="30"/>
        <v>0.59457600241056985</v>
      </c>
      <c r="AV50">
        <f t="shared" si="30"/>
        <v>0.63490000000000002</v>
      </c>
    </row>
    <row r="51" spans="1:48" x14ac:dyDescent="0.3">
      <c r="A51" s="3">
        <v>3</v>
      </c>
      <c r="B51" s="3">
        <v>373.15</v>
      </c>
      <c r="C51">
        <v>142.04</v>
      </c>
      <c r="D51">
        <v>0.63870000000000005</v>
      </c>
      <c r="E51">
        <f t="shared" si="38"/>
        <v>426.12</v>
      </c>
      <c r="F51" s="3">
        <v>1.7999999999999999E-2</v>
      </c>
      <c r="G51">
        <f t="shared" si="39"/>
        <v>2.6798874447273215E-3</v>
      </c>
      <c r="H51">
        <f t="shared" si="40"/>
        <v>5.9219804835773964</v>
      </c>
      <c r="J51">
        <f t="shared" si="41"/>
        <v>54</v>
      </c>
      <c r="K51" s="3">
        <f t="shared" si="42"/>
        <v>18</v>
      </c>
      <c r="L51" s="3">
        <f t="shared" si="9"/>
        <v>4.2426406871192848</v>
      </c>
      <c r="M51" s="3">
        <v>0.2</v>
      </c>
      <c r="N51" s="3">
        <f t="shared" si="10"/>
        <v>1.8485281374238571</v>
      </c>
      <c r="O51" s="3">
        <f t="shared" si="11"/>
        <v>0.61438972103896872</v>
      </c>
      <c r="P51" s="3">
        <f t="shared" si="12"/>
        <v>11.059014978701438</v>
      </c>
      <c r="Q51" s="3">
        <f t="shared" si="13"/>
        <v>-162</v>
      </c>
      <c r="R51" s="3">
        <f t="shared" si="14"/>
        <v>-1791.5604265496329</v>
      </c>
      <c r="T51">
        <f t="shared" si="15"/>
        <v>0.23570226039551587</v>
      </c>
      <c r="U51">
        <f t="shared" si="16"/>
        <v>3.6970562748477143</v>
      </c>
      <c r="V51">
        <f t="shared" si="17"/>
        <v>6.9491899698414761</v>
      </c>
      <c r="X51">
        <f t="shared" si="18"/>
        <v>0.70120326480240092</v>
      </c>
      <c r="Y51">
        <f t="shared" si="19"/>
        <v>-0.35495746992421845</v>
      </c>
      <c r="AA51">
        <f t="shared" si="35"/>
        <v>250720.59557364328</v>
      </c>
      <c r="AB51">
        <f t="shared" si="1"/>
        <v>0.29879673519759908</v>
      </c>
      <c r="AC51">
        <f t="shared" si="20"/>
        <v>8.927948896474415E-2</v>
      </c>
      <c r="AD51">
        <f t="shared" si="21"/>
        <v>22384.206645751165</v>
      </c>
      <c r="AI51">
        <f t="shared" si="36"/>
        <v>-384559.48434106901</v>
      </c>
      <c r="AJ51">
        <f t="shared" si="22"/>
        <v>8.927948896474415E-2</v>
      </c>
      <c r="AK51">
        <f t="shared" si="23"/>
        <v>0.70120326480240092</v>
      </c>
      <c r="AL51">
        <f t="shared" si="24"/>
        <v>-24074.603987403701</v>
      </c>
      <c r="AN51">
        <f t="shared" si="3"/>
        <v>-108.46723233686134</v>
      </c>
      <c r="AO51" s="3">
        <f t="shared" si="43"/>
        <v>-103.46940000000001</v>
      </c>
      <c r="AP51" s="3">
        <f t="shared" si="26"/>
        <v>24.978328067376843</v>
      </c>
      <c r="AR51">
        <f t="shared" si="44"/>
        <v>0.66955081689420581</v>
      </c>
      <c r="AS51" s="3">
        <f t="shared" si="28"/>
        <v>0.63870000000000005</v>
      </c>
    </row>
    <row r="52" spans="1:48" x14ac:dyDescent="0.3">
      <c r="A52" s="3">
        <v>0.05</v>
      </c>
      <c r="B52" s="3">
        <v>398.15</v>
      </c>
      <c r="C52">
        <v>142.04</v>
      </c>
      <c r="D52">
        <v>0.78959999999999997</v>
      </c>
      <c r="E52">
        <f t="shared" si="38"/>
        <v>7.1020000000000003</v>
      </c>
      <c r="F52" s="3">
        <v>1.7999999999999999E-2</v>
      </c>
      <c r="G52">
        <f t="shared" si="39"/>
        <v>2.511616225040814E-3</v>
      </c>
      <c r="H52">
        <f t="shared" si="40"/>
        <v>5.9868288187034535</v>
      </c>
      <c r="J52">
        <f t="shared" si="41"/>
        <v>0.9</v>
      </c>
      <c r="K52" s="3">
        <f t="shared" si="42"/>
        <v>0.30000000000000004</v>
      </c>
      <c r="L52" s="3">
        <f t="shared" si="9"/>
        <v>0.54772255750516619</v>
      </c>
      <c r="M52" s="3">
        <v>0.2</v>
      </c>
      <c r="N52" s="3">
        <f t="shared" si="10"/>
        <v>1.1095445115010332</v>
      </c>
      <c r="O52" s="3">
        <f t="shared" si="11"/>
        <v>0.10394958110857304</v>
      </c>
      <c r="P52" s="3">
        <f t="shared" si="12"/>
        <v>3.1184874332571916E-2</v>
      </c>
      <c r="Q52" s="3">
        <f t="shared" si="13"/>
        <v>-2.7</v>
      </c>
      <c r="R52" s="3">
        <f t="shared" si="14"/>
        <v>-8.4199160697944184E-2</v>
      </c>
      <c r="T52">
        <f t="shared" si="15"/>
        <v>1.8257418583505536</v>
      </c>
      <c r="U52">
        <f t="shared" si="16"/>
        <v>2.2190890230020663</v>
      </c>
      <c r="V52">
        <f t="shared" si="17"/>
        <v>2.3036827952335779</v>
      </c>
      <c r="X52">
        <f t="shared" si="18"/>
        <v>0.99294808271654711</v>
      </c>
      <c r="Y52">
        <f t="shared" si="19"/>
        <v>-7.0768995700991799E-3</v>
      </c>
      <c r="AA52">
        <f t="shared" si="35"/>
        <v>358896.92317045113</v>
      </c>
      <c r="AB52">
        <f t="shared" si="1"/>
        <v>7.0519172834529178E-3</v>
      </c>
      <c r="AC52">
        <f t="shared" si="20"/>
        <v>4.9729537372661978E-5</v>
      </c>
      <c r="AD52">
        <f t="shared" si="21"/>
        <v>17.847777953738344</v>
      </c>
      <c r="AI52">
        <f t="shared" si="36"/>
        <v>-363190.92591262492</v>
      </c>
      <c r="AJ52">
        <f t="shared" si="22"/>
        <v>4.9729537372661978E-5</v>
      </c>
      <c r="AK52">
        <f t="shared" si="23"/>
        <v>0.99294808271654711</v>
      </c>
      <c r="AL52">
        <f t="shared" si="24"/>
        <v>-17.933949812018632</v>
      </c>
      <c r="AN52">
        <f t="shared" si="3"/>
        <v>-2.3087869972213326</v>
      </c>
      <c r="AO52" s="3">
        <f t="shared" si="43"/>
        <v>-2.13192</v>
      </c>
      <c r="AP52" s="3">
        <f t="shared" si="26"/>
        <v>3.1281934706090871E-2</v>
      </c>
      <c r="AR52">
        <f t="shared" si="44"/>
        <v>0.8551062952671602</v>
      </c>
      <c r="AS52" s="3">
        <f t="shared" si="28"/>
        <v>0.78959999999999997</v>
      </c>
    </row>
    <row r="53" spans="1:48" x14ac:dyDescent="0.3">
      <c r="A53" s="3">
        <v>0.1</v>
      </c>
      <c r="B53" s="3">
        <v>398.15</v>
      </c>
      <c r="C53">
        <v>142.04</v>
      </c>
      <c r="D53">
        <v>0.75149999999999995</v>
      </c>
      <c r="E53">
        <f t="shared" si="38"/>
        <v>14.204000000000001</v>
      </c>
      <c r="F53" s="3">
        <v>1.7999999999999999E-2</v>
      </c>
      <c r="G53">
        <f t="shared" si="39"/>
        <v>2.511616225040814E-3</v>
      </c>
      <c r="H53">
        <f t="shared" si="40"/>
        <v>5.9868288187034535</v>
      </c>
      <c r="J53">
        <f t="shared" si="41"/>
        <v>1.8</v>
      </c>
      <c r="K53" s="3">
        <f t="shared" si="42"/>
        <v>0.60000000000000009</v>
      </c>
      <c r="L53" s="3">
        <f t="shared" si="9"/>
        <v>0.7745966692414834</v>
      </c>
      <c r="M53" s="3">
        <v>0.2</v>
      </c>
      <c r="N53" s="3">
        <f t="shared" si="10"/>
        <v>1.1549193338482966</v>
      </c>
      <c r="O53" s="3">
        <f t="shared" si="11"/>
        <v>0.14403050071078732</v>
      </c>
      <c r="P53" s="3">
        <f t="shared" si="12"/>
        <v>8.6418300426472403E-2</v>
      </c>
      <c r="Q53" s="3">
        <f t="shared" si="13"/>
        <v>-5.4</v>
      </c>
      <c r="R53" s="3">
        <f t="shared" si="14"/>
        <v>-0.46665882230295103</v>
      </c>
      <c r="T53">
        <f t="shared" si="15"/>
        <v>1.2909944487358056</v>
      </c>
      <c r="U53">
        <f t="shared" si="16"/>
        <v>2.3098386676965932</v>
      </c>
      <c r="V53">
        <f t="shared" si="17"/>
        <v>2.5709910164880663</v>
      </c>
      <c r="X53">
        <f t="shared" si="18"/>
        <v>0.9859949280420901</v>
      </c>
      <c r="Y53">
        <f t="shared" si="19"/>
        <v>-1.4104068366271363E-2</v>
      </c>
      <c r="AA53">
        <f t="shared" si="35"/>
        <v>356371.0505039175</v>
      </c>
      <c r="AB53">
        <f t="shared" si="1"/>
        <v>1.400507195790985E-2</v>
      </c>
      <c r="AC53">
        <f t="shared" si="20"/>
        <v>1.9614204054623283E-4</v>
      </c>
      <c r="AD53">
        <f t="shared" si="21"/>
        <v>69.89934503744297</v>
      </c>
      <c r="AI53">
        <f t="shared" si="36"/>
        <v>-363351.93522522837</v>
      </c>
      <c r="AJ53">
        <f t="shared" si="22"/>
        <v>1.9614204054623283E-4</v>
      </c>
      <c r="AK53">
        <f t="shared" si="23"/>
        <v>0.9859949280420901</v>
      </c>
      <c r="AL53">
        <f t="shared" si="24"/>
        <v>-70.270468280049087</v>
      </c>
      <c r="AN53">
        <f t="shared" si="3"/>
        <v>-2.6806306645511739</v>
      </c>
      <c r="AO53" s="3">
        <f t="shared" si="43"/>
        <v>-4.0580999999999996</v>
      </c>
      <c r="AP53" s="3">
        <f t="shared" si="26"/>
        <v>1.8974217701018294</v>
      </c>
      <c r="AR53">
        <f t="shared" si="44"/>
        <v>0.49641308602799517</v>
      </c>
      <c r="AS53" s="3">
        <f t="shared" si="28"/>
        <v>0.75149999999999995</v>
      </c>
    </row>
    <row r="54" spans="1:48" x14ac:dyDescent="0.3">
      <c r="A54" s="3">
        <v>0.2</v>
      </c>
      <c r="B54" s="3">
        <v>398.15</v>
      </c>
      <c r="C54">
        <v>142.04</v>
      </c>
      <c r="D54">
        <v>0.71560000000000001</v>
      </c>
      <c r="E54">
        <f t="shared" si="38"/>
        <v>28.408000000000001</v>
      </c>
      <c r="F54" s="3">
        <v>1.7999999999999999E-2</v>
      </c>
      <c r="G54">
        <f t="shared" si="39"/>
        <v>2.511616225040814E-3</v>
      </c>
      <c r="H54">
        <f t="shared" si="40"/>
        <v>5.9868288187034535</v>
      </c>
      <c r="J54">
        <f t="shared" si="41"/>
        <v>3.6</v>
      </c>
      <c r="K54" s="3">
        <f t="shared" si="42"/>
        <v>1.2000000000000002</v>
      </c>
      <c r="L54" s="3">
        <f t="shared" si="9"/>
        <v>1.0954451150103324</v>
      </c>
      <c r="M54" s="3">
        <v>0.2</v>
      </c>
      <c r="N54" s="3">
        <f t="shared" si="10"/>
        <v>1.2190890230020666</v>
      </c>
      <c r="O54" s="3">
        <f t="shared" si="11"/>
        <v>0.19810387736670676</v>
      </c>
      <c r="P54" s="3">
        <f t="shared" si="12"/>
        <v>0.23772465284004815</v>
      </c>
      <c r="Q54" s="3">
        <f t="shared" si="13"/>
        <v>-10.8</v>
      </c>
      <c r="R54" s="3">
        <f t="shared" si="14"/>
        <v>-2.5674262506725203</v>
      </c>
      <c r="T54">
        <f t="shared" si="15"/>
        <v>0.91287092917527679</v>
      </c>
      <c r="U54">
        <f t="shared" si="16"/>
        <v>2.4381780460041331</v>
      </c>
      <c r="V54">
        <f t="shared" si="17"/>
        <v>3.0701374050615904</v>
      </c>
      <c r="X54">
        <f t="shared" si="18"/>
        <v>0.9723767220791748</v>
      </c>
      <c r="Y54">
        <f t="shared" si="19"/>
        <v>-2.801197545363068E-2</v>
      </c>
      <c r="AA54">
        <f t="shared" si="35"/>
        <v>351420.44230516581</v>
      </c>
      <c r="AB54">
        <f t="shared" si="1"/>
        <v>2.7623277920825202E-2</v>
      </c>
      <c r="AC54">
        <f t="shared" si="20"/>
        <v>7.6304548309114907E-4</v>
      </c>
      <c r="AD54">
        <f t="shared" si="21"/>
        <v>268.14978116685052</v>
      </c>
      <c r="AI54">
        <f t="shared" si="36"/>
        <v>-363716.17964141798</v>
      </c>
      <c r="AJ54">
        <f t="shared" si="22"/>
        <v>7.6304548309114907E-4</v>
      </c>
      <c r="AK54">
        <f t="shared" si="23"/>
        <v>0.9723767220791748</v>
      </c>
      <c r="AL54">
        <f t="shared" si="24"/>
        <v>-269.86564476603934</v>
      </c>
      <c r="AN54">
        <f t="shared" si="3"/>
        <v>-3.9497120319988994</v>
      </c>
      <c r="AO54" s="3">
        <f t="shared" si="43"/>
        <v>-7.7284799999999994</v>
      </c>
      <c r="AP54" s="3">
        <f t="shared" si="26"/>
        <v>14.279087355991162</v>
      </c>
      <c r="AR54">
        <f t="shared" si="44"/>
        <v>0.36571407703693509</v>
      </c>
      <c r="AS54" s="3">
        <f t="shared" si="28"/>
        <v>0.71560000000000001</v>
      </c>
    </row>
    <row r="55" spans="1:48" x14ac:dyDescent="0.3">
      <c r="A55" s="3">
        <v>0.5</v>
      </c>
      <c r="B55" s="3">
        <v>398.15</v>
      </c>
      <c r="C55">
        <v>142.04</v>
      </c>
      <c r="D55">
        <v>0.67100000000000004</v>
      </c>
      <c r="E55">
        <f t="shared" si="38"/>
        <v>71.02</v>
      </c>
      <c r="F55" s="3">
        <v>1.7999999999999999E-2</v>
      </c>
      <c r="G55">
        <f t="shared" si="39"/>
        <v>2.511616225040814E-3</v>
      </c>
      <c r="H55">
        <f t="shared" si="40"/>
        <v>5.9868288187034535</v>
      </c>
      <c r="J55">
        <f t="shared" si="41"/>
        <v>9</v>
      </c>
      <c r="K55" s="3">
        <f t="shared" si="42"/>
        <v>3</v>
      </c>
      <c r="L55" s="3">
        <f t="shared" si="9"/>
        <v>1.7320508075688772</v>
      </c>
      <c r="M55" s="3">
        <v>0.2</v>
      </c>
      <c r="N55" s="3">
        <f t="shared" si="10"/>
        <v>1.3464101615137753</v>
      </c>
      <c r="O55" s="3">
        <f t="shared" si="11"/>
        <v>0.29744191103901518</v>
      </c>
      <c r="P55" s="3">
        <f t="shared" si="12"/>
        <v>0.89232573311704555</v>
      </c>
      <c r="Q55" s="3">
        <f t="shared" si="13"/>
        <v>-27</v>
      </c>
      <c r="R55" s="3">
        <f t="shared" si="14"/>
        <v>-24.092794794160231</v>
      </c>
      <c r="T55">
        <f t="shared" si="15"/>
        <v>0.57735026918962584</v>
      </c>
      <c r="U55">
        <f t="shared" si="16"/>
        <v>2.6928203230275507</v>
      </c>
      <c r="V55">
        <f t="shared" si="17"/>
        <v>4.0736676787516428</v>
      </c>
      <c r="X55">
        <f t="shared" si="18"/>
        <v>0.93368938021698944</v>
      </c>
      <c r="Y55">
        <f t="shared" si="19"/>
        <v>-6.8611465427573362E-2</v>
      </c>
      <c r="AA55">
        <f t="shared" si="35"/>
        <v>337324.0662673749</v>
      </c>
      <c r="AB55">
        <f t="shared" si="1"/>
        <v>6.6310619783010588E-2</v>
      </c>
      <c r="AC55">
        <f t="shared" si="20"/>
        <v>4.3970982960069953E-3</v>
      </c>
      <c r="AD55">
        <f t="shared" si="21"/>
        <v>1483.2470769864249</v>
      </c>
      <c r="AI55">
        <f t="shared" si="36"/>
        <v>-365104.14260512195</v>
      </c>
      <c r="AJ55">
        <f t="shared" si="22"/>
        <v>4.3970982960069953E-3</v>
      </c>
      <c r="AK55">
        <f t="shared" si="23"/>
        <v>0.93368938021698944</v>
      </c>
      <c r="AL55">
        <f t="shared" si="24"/>
        <v>-1498.9438136674169</v>
      </c>
      <c r="AN55">
        <f t="shared" si="3"/>
        <v>-12.538337257347393</v>
      </c>
      <c r="AO55" s="3">
        <f t="shared" si="43"/>
        <v>-18.117000000000001</v>
      </c>
      <c r="AP55" s="3">
        <f t="shared" si="26"/>
        <v>31.12147799626031</v>
      </c>
      <c r="AR55">
        <f t="shared" si="44"/>
        <v>0.46438286138323681</v>
      </c>
      <c r="AS55" s="3">
        <f t="shared" si="28"/>
        <v>0.67100000000000004</v>
      </c>
    </row>
    <row r="56" spans="1:48" x14ac:dyDescent="0.3">
      <c r="A56" s="3">
        <v>1</v>
      </c>
      <c r="B56" s="3">
        <v>398.15</v>
      </c>
      <c r="C56">
        <v>142.04</v>
      </c>
      <c r="D56">
        <v>0.63649999999999995</v>
      </c>
      <c r="E56">
        <f t="shared" si="38"/>
        <v>142.04</v>
      </c>
      <c r="F56" s="3">
        <v>1.7999999999999999E-2</v>
      </c>
      <c r="G56">
        <f t="shared" si="39"/>
        <v>2.511616225040814E-3</v>
      </c>
      <c r="H56">
        <f t="shared" si="40"/>
        <v>5.9868288187034535</v>
      </c>
      <c r="J56">
        <f t="shared" si="41"/>
        <v>18</v>
      </c>
      <c r="K56" s="3">
        <f t="shared" si="42"/>
        <v>6</v>
      </c>
      <c r="L56" s="3">
        <f t="shared" si="9"/>
        <v>2.4494897427831779</v>
      </c>
      <c r="M56" s="3">
        <v>0.2</v>
      </c>
      <c r="N56" s="3">
        <f t="shared" si="10"/>
        <v>1.4898979485566355</v>
      </c>
      <c r="O56" s="3">
        <f t="shared" si="11"/>
        <v>0.39870762671017196</v>
      </c>
      <c r="P56" s="3">
        <f t="shared" si="12"/>
        <v>2.3922457602610319</v>
      </c>
      <c r="Q56" s="3">
        <f t="shared" si="13"/>
        <v>-54</v>
      </c>
      <c r="R56" s="3">
        <f t="shared" si="14"/>
        <v>-129.18127105409573</v>
      </c>
      <c r="T56">
        <f t="shared" si="15"/>
        <v>0.40824829046386307</v>
      </c>
      <c r="U56">
        <f t="shared" si="16"/>
        <v>2.979795897113271</v>
      </c>
      <c r="V56">
        <f t="shared" si="17"/>
        <v>5.0692018073440348</v>
      </c>
      <c r="X56">
        <f t="shared" si="18"/>
        <v>0.87562607264193904</v>
      </c>
      <c r="Y56">
        <f t="shared" si="19"/>
        <v>-0.13281613689011523</v>
      </c>
      <c r="AA56">
        <f t="shared" si="35"/>
        <v>316041.66457060387</v>
      </c>
      <c r="AB56">
        <f t="shared" si="1"/>
        <v>0.12437392735806101</v>
      </c>
      <c r="AC56">
        <f t="shared" si="20"/>
        <v>1.5468873806468237E-2</v>
      </c>
      <c r="AD56">
        <f t="shared" si="21"/>
        <v>4888.8086268288353</v>
      </c>
      <c r="AI56">
        <f t="shared" si="36"/>
        <v>-368167.76627042069</v>
      </c>
      <c r="AJ56">
        <f t="shared" si="22"/>
        <v>1.5468873806468237E-2</v>
      </c>
      <c r="AK56">
        <f t="shared" si="23"/>
        <v>0.87562607264193904</v>
      </c>
      <c r="AL56">
        <f t="shared" si="24"/>
        <v>-4986.8136983349368</v>
      </c>
      <c r="AN56">
        <f t="shared" si="3"/>
        <v>-36.378217492228032</v>
      </c>
      <c r="AO56" s="3">
        <f t="shared" si="43"/>
        <v>-34.370999999999995</v>
      </c>
      <c r="AP56" s="3">
        <f t="shared" si="26"/>
        <v>4.0289220611062087</v>
      </c>
      <c r="AR56">
        <f t="shared" si="44"/>
        <v>0.67367069430051907</v>
      </c>
      <c r="AS56" s="3">
        <f t="shared" si="28"/>
        <v>0.63649999999999995</v>
      </c>
    </row>
    <row r="57" spans="1:48" x14ac:dyDescent="0.3">
      <c r="A57" s="3">
        <v>1.5</v>
      </c>
      <c r="B57" s="3">
        <v>398.15</v>
      </c>
      <c r="C57">
        <v>142.04</v>
      </c>
      <c r="D57">
        <v>0.61660000000000004</v>
      </c>
      <c r="E57">
        <f t="shared" si="38"/>
        <v>213.06</v>
      </c>
      <c r="F57" s="3">
        <v>1.7999999999999999E-2</v>
      </c>
      <c r="G57">
        <f t="shared" si="39"/>
        <v>2.511616225040814E-3</v>
      </c>
      <c r="H57">
        <f t="shared" si="40"/>
        <v>5.9868288187034535</v>
      </c>
      <c r="J57">
        <f t="shared" si="41"/>
        <v>27</v>
      </c>
      <c r="K57" s="3">
        <f t="shared" si="42"/>
        <v>9</v>
      </c>
      <c r="L57" s="3">
        <f t="shared" si="9"/>
        <v>3</v>
      </c>
      <c r="M57" s="3">
        <v>0.2</v>
      </c>
      <c r="N57" s="3">
        <f t="shared" si="10"/>
        <v>1.6</v>
      </c>
      <c r="O57" s="3">
        <f t="shared" si="11"/>
        <v>0.47000362924573563</v>
      </c>
      <c r="P57" s="3">
        <f t="shared" si="12"/>
        <v>4.2300326632116203</v>
      </c>
      <c r="Q57" s="3">
        <f t="shared" si="13"/>
        <v>-81</v>
      </c>
      <c r="R57" s="3">
        <f t="shared" si="14"/>
        <v>-342.63264572014123</v>
      </c>
      <c r="T57">
        <f t="shared" si="15"/>
        <v>0.33333333333333331</v>
      </c>
      <c r="U57">
        <f t="shared" si="16"/>
        <v>3.2</v>
      </c>
      <c r="V57">
        <f t="shared" si="17"/>
        <v>5.7291666666666661</v>
      </c>
      <c r="X57">
        <f t="shared" si="18"/>
        <v>0.82436153199347106</v>
      </c>
      <c r="Y57">
        <f t="shared" si="19"/>
        <v>-0.19314609287710249</v>
      </c>
      <c r="AA57">
        <f t="shared" si="35"/>
        <v>297077.22502035421</v>
      </c>
      <c r="AB57">
        <f t="shared" si="1"/>
        <v>0.17563846800652896</v>
      </c>
      <c r="AC57">
        <f t="shared" si="20"/>
        <v>3.0848871443680499E-2</v>
      </c>
      <c r="AD57">
        <f t="shared" si="21"/>
        <v>9164.4971234982513</v>
      </c>
      <c r="AI57">
        <f t="shared" si="36"/>
        <v>-371850.91107473662</v>
      </c>
      <c r="AJ57">
        <f t="shared" si="22"/>
        <v>3.0848871443680499E-2</v>
      </c>
      <c r="AK57">
        <f t="shared" si="23"/>
        <v>0.82436153199347106</v>
      </c>
      <c r="AL57">
        <f t="shared" si="24"/>
        <v>-9456.400303332086</v>
      </c>
      <c r="AN57">
        <f t="shared" si="3"/>
        <v>-56.651778645849845</v>
      </c>
      <c r="AO57" s="3">
        <f t="shared" si="43"/>
        <v>-49.944600000000008</v>
      </c>
      <c r="AP57" s="3">
        <f t="shared" si="26"/>
        <v>44.986245387344049</v>
      </c>
      <c r="AR57">
        <f t="shared" si="44"/>
        <v>0.69940467464012157</v>
      </c>
      <c r="AS57" s="3">
        <f t="shared" si="28"/>
        <v>0.61660000000000004</v>
      </c>
    </row>
    <row r="58" spans="1:48" x14ac:dyDescent="0.3">
      <c r="A58" s="3">
        <v>2</v>
      </c>
      <c r="B58" s="3">
        <v>398.15</v>
      </c>
      <c r="C58">
        <v>142.04</v>
      </c>
      <c r="D58">
        <v>0.60460000000000003</v>
      </c>
      <c r="E58">
        <f t="shared" si="38"/>
        <v>284.08</v>
      </c>
      <c r="F58" s="3">
        <v>1.7999999999999999E-2</v>
      </c>
      <c r="G58">
        <f t="shared" si="39"/>
        <v>2.511616225040814E-3</v>
      </c>
      <c r="H58">
        <f t="shared" si="40"/>
        <v>5.9868288187034535</v>
      </c>
      <c r="J58">
        <f t="shared" si="41"/>
        <v>36</v>
      </c>
      <c r="K58" s="3">
        <f t="shared" si="42"/>
        <v>12</v>
      </c>
      <c r="L58" s="3">
        <f t="shared" si="9"/>
        <v>3.4641016151377544</v>
      </c>
      <c r="M58" s="3">
        <v>0.2</v>
      </c>
      <c r="N58" s="3">
        <f t="shared" si="10"/>
        <v>1.6928203230275509</v>
      </c>
      <c r="O58" s="3">
        <f t="shared" si="11"/>
        <v>0.52639596817898238</v>
      </c>
      <c r="P58" s="3">
        <f t="shared" si="12"/>
        <v>6.316751618147789</v>
      </c>
      <c r="Q58" s="3">
        <f t="shared" si="13"/>
        <v>-108</v>
      </c>
      <c r="R58" s="3">
        <f t="shared" si="14"/>
        <v>-682.20917475996123</v>
      </c>
      <c r="T58">
        <f t="shared" si="15"/>
        <v>0.28867513459481292</v>
      </c>
      <c r="U58">
        <f t="shared" si="16"/>
        <v>3.3856406460551018</v>
      </c>
      <c r="V58">
        <f t="shared" si="17"/>
        <v>6.2243123321359048</v>
      </c>
      <c r="X58">
        <f t="shared" si="18"/>
        <v>0.77876767802629121</v>
      </c>
      <c r="Y58">
        <f t="shared" si="19"/>
        <v>-0.25004250862282523</v>
      </c>
      <c r="AA58">
        <f t="shared" si="35"/>
        <v>280033.61753098533</v>
      </c>
      <c r="AB58">
        <f t="shared" si="1"/>
        <v>0.22123232197370879</v>
      </c>
      <c r="AC58">
        <f t="shared" si="20"/>
        <v>4.8943740285878751E-2</v>
      </c>
      <c r="AD58">
        <f t="shared" si="21"/>
        <v>13705.892647751649</v>
      </c>
      <c r="AI58">
        <f t="shared" si="36"/>
        <v>-375897.44573287113</v>
      </c>
      <c r="AJ58">
        <f t="shared" si="22"/>
        <v>4.8943740285878751E-2</v>
      </c>
      <c r="AK58">
        <f t="shared" si="23"/>
        <v>0.77876767802629121</v>
      </c>
      <c r="AL58">
        <f t="shared" si="24"/>
        <v>-14327.632980869452</v>
      </c>
      <c r="AN58">
        <f t="shared" si="3"/>
        <v>-66.943196482916392</v>
      </c>
      <c r="AO58" s="3">
        <f t="shared" si="43"/>
        <v>-65.29679999999999</v>
      </c>
      <c r="AP58" s="3">
        <f t="shared" si="26"/>
        <v>2.710621378959496</v>
      </c>
      <c r="AR58">
        <f t="shared" si="44"/>
        <v>0.61984441187885553</v>
      </c>
      <c r="AS58" s="3">
        <f t="shared" si="28"/>
        <v>0.60460000000000003</v>
      </c>
    </row>
    <row r="59" spans="1:48" x14ac:dyDescent="0.3">
      <c r="A59" s="3">
        <v>2.5</v>
      </c>
      <c r="B59" s="3">
        <v>398.15</v>
      </c>
      <c r="C59">
        <v>142.04</v>
      </c>
      <c r="D59">
        <v>0.59870000000000001</v>
      </c>
      <c r="E59">
        <f t="shared" ref="E59:E60" si="45">C59*A59</f>
        <v>355.09999999999997</v>
      </c>
      <c r="F59" s="3">
        <v>1.7999999999999999E-2</v>
      </c>
      <c r="G59">
        <f t="shared" ref="G59:G60" si="46">1/B59</f>
        <v>2.511616225040814E-3</v>
      </c>
      <c r="H59">
        <f t="shared" ref="H59:H60" si="47">LN(B59)</f>
        <v>5.9868288187034535</v>
      </c>
      <c r="J59">
        <f t="shared" ref="J59:J60" si="48">18*A59</f>
        <v>45</v>
      </c>
      <c r="K59" s="3">
        <f t="shared" ref="K59:K60" si="49">A59*6</f>
        <v>15</v>
      </c>
      <c r="L59" s="3">
        <f t="shared" si="9"/>
        <v>3.872983346207417</v>
      </c>
      <c r="M59" s="3">
        <v>0.2</v>
      </c>
      <c r="N59" s="3">
        <f t="shared" ref="N59:N60" si="50">1 + (M59*L59)</f>
        <v>1.7745966692414834</v>
      </c>
      <c r="O59" s="3">
        <f t="shared" ref="O59:O60" si="51">LN(N59)</f>
        <v>0.57357316851070272</v>
      </c>
      <c r="P59" s="3">
        <f t="shared" ref="P59:P60" si="52">K59*O59</f>
        <v>8.6035975276605416</v>
      </c>
      <c r="Q59" s="3">
        <f t="shared" ref="Q59:Q60" si="53" xml:space="preserve"> -$M$2 * J59</f>
        <v>-135</v>
      </c>
      <c r="R59" s="3">
        <f t="shared" ref="R59:R60" si="54">P59*Q59</f>
        <v>-1161.4856662341731</v>
      </c>
      <c r="T59">
        <f t="shared" ref="T59:T60" si="55">POWER(K59, -0.5)</f>
        <v>0.2581988897471611</v>
      </c>
      <c r="U59">
        <f t="shared" ref="U59:U60" si="56">2*N59</f>
        <v>3.5491933384829668</v>
      </c>
      <c r="V59">
        <f t="shared" ref="V59:V60" si="57">(T59/U59)*(1+(2*J59))</f>
        <v>6.6201237087395777</v>
      </c>
      <c r="X59">
        <f t="shared" ref="X59:X60" si="58">1-AB59</f>
        <v>0.73795291860379308</v>
      </c>
      <c r="Y59">
        <f t="shared" ref="Y59:Y60" si="59">LN(X59)</f>
        <v>-0.30387525234653112</v>
      </c>
      <c r="AA59">
        <f t="shared" ref="AA59:AA60" si="60">($AG$9+($AG$10*G59)+($AG$11*H59)) + (($AG$12+($AG$13*G59)+($AG$14*H59))*AB59) + (($AG$15 + ($AG$16*G59) + ($AG$17*H59))*AC59) + (($AG$18 + ($AG$19*G59) + ($AG$20*H59))*AB59*AC59)</f>
        <v>264606.94617621234</v>
      </c>
      <c r="AB59">
        <f t="shared" ref="AB59:AB60" si="61">E59/(1000+E59)</f>
        <v>0.26204708139620692</v>
      </c>
      <c r="AC59">
        <f t="shared" ref="AC59:AC60" si="62">AB59*AB59</f>
        <v>6.8668672868270289E-2</v>
      </c>
      <c r="AD59">
        <f t="shared" ref="AD59:AD60" si="63">AA59*AC59</f>
        <v>18170.207825646328</v>
      </c>
      <c r="AI59">
        <f t="shared" ref="AI59:AI60" si="64">($AG$12+($AG$13*G59)+($AG$14*H59)) + (2*($AG$15 + ($AG$16*G59) + ($AG$17*H59))*AB59) + (3*($AG$18 + ($AG$19*G59)+($AG$20*H59))*AC59)</f>
        <v>-380135.39436421462</v>
      </c>
      <c r="AJ59">
        <f t="shared" ref="AJ59:AJ60" si="65">AC59</f>
        <v>6.8668672868270289E-2</v>
      </c>
      <c r="AK59">
        <f t="shared" ref="AK59:AK60" si="66">1-AB59</f>
        <v>0.73795291860379308</v>
      </c>
      <c r="AL59">
        <f t="shared" ref="AL59:AL60" si="67">AI59*AJ59*AK59</f>
        <v>-19263.075080250292</v>
      </c>
      <c r="AN59">
        <f t="shared" ref="AN59:AN60" si="68">(R59-V59)+Y59-AD59-AL59</f>
        <v>-75.542410591297084</v>
      </c>
      <c r="AO59" s="3">
        <f t="shared" ref="AO59:AO60" si="69">-AS59*A59*18*$M$2</f>
        <v>-80.8245</v>
      </c>
      <c r="AP59" s="3">
        <f t="shared" si="26"/>
        <v>27.900468521531522</v>
      </c>
      <c r="AR59">
        <f t="shared" ref="AR59:AR60" si="70">-AN59/(A59*18*$M$2)</f>
        <v>0.55957341178738584</v>
      </c>
      <c r="AS59" s="3">
        <f t="shared" ref="AS59:AS60" si="71">D59</f>
        <v>0.59870000000000001</v>
      </c>
      <c r="AU59">
        <f t="shared" ref="AU59:AU60" si="72">AR59</f>
        <v>0.55957341178738584</v>
      </c>
      <c r="AV59">
        <f t="shared" ref="AV59:AV60" si="73">AS59</f>
        <v>0.59870000000000001</v>
      </c>
    </row>
    <row r="60" spans="1:48" x14ac:dyDescent="0.3">
      <c r="A60" s="3">
        <v>3</v>
      </c>
      <c r="B60" s="3">
        <v>398.15</v>
      </c>
      <c r="C60">
        <v>142.04</v>
      </c>
      <c r="D60">
        <v>0.59789999999999999</v>
      </c>
      <c r="E60">
        <f t="shared" si="45"/>
        <v>426.12</v>
      </c>
      <c r="F60" s="3">
        <v>1.7999999999999999E-2</v>
      </c>
      <c r="G60">
        <f t="shared" si="46"/>
        <v>2.511616225040814E-3</v>
      </c>
      <c r="H60">
        <f t="shared" si="47"/>
        <v>5.9868288187034535</v>
      </c>
      <c r="J60">
        <f t="shared" si="48"/>
        <v>54</v>
      </c>
      <c r="K60" s="3">
        <f t="shared" si="49"/>
        <v>18</v>
      </c>
      <c r="L60" s="3">
        <f t="shared" si="9"/>
        <v>4.2426406871192848</v>
      </c>
      <c r="M60" s="3">
        <v>0.2</v>
      </c>
      <c r="N60" s="3">
        <f t="shared" si="50"/>
        <v>1.8485281374238571</v>
      </c>
      <c r="O60" s="3">
        <f t="shared" si="51"/>
        <v>0.61438972103896872</v>
      </c>
      <c r="P60" s="3">
        <f t="shared" si="52"/>
        <v>11.059014978701438</v>
      </c>
      <c r="Q60" s="3">
        <f t="shared" si="53"/>
        <v>-162</v>
      </c>
      <c r="R60" s="3">
        <f t="shared" si="54"/>
        <v>-1791.5604265496329</v>
      </c>
      <c r="T60">
        <f t="shared" si="55"/>
        <v>0.23570226039551587</v>
      </c>
      <c r="U60">
        <f t="shared" si="56"/>
        <v>3.6970562748477143</v>
      </c>
      <c r="V60">
        <f t="shared" si="57"/>
        <v>6.9491899698414761</v>
      </c>
      <c r="X60">
        <f t="shared" si="58"/>
        <v>0.70120326480240092</v>
      </c>
      <c r="Y60">
        <f t="shared" si="59"/>
        <v>-0.35495746992421845</v>
      </c>
      <c r="AA60">
        <f t="shared" si="60"/>
        <v>250559.28821935158</v>
      </c>
      <c r="AB60">
        <f t="shared" si="61"/>
        <v>0.29879673519759908</v>
      </c>
      <c r="AC60">
        <f t="shared" si="62"/>
        <v>8.927948896474415E-2</v>
      </c>
      <c r="AD60">
        <f t="shared" si="63"/>
        <v>22369.805207593748</v>
      </c>
      <c r="AI60">
        <f t="shared" si="64"/>
        <v>-384448.7751192507</v>
      </c>
      <c r="AJ60">
        <f t="shared" si="65"/>
        <v>8.927948896474415E-2</v>
      </c>
      <c r="AK60">
        <f t="shared" si="66"/>
        <v>0.70120326480240092</v>
      </c>
      <c r="AL60">
        <f t="shared" si="67"/>
        <v>-24067.673250335556</v>
      </c>
      <c r="AN60">
        <f t="shared" si="68"/>
        <v>-100.99653124759061</v>
      </c>
      <c r="AO60" s="3">
        <f t="shared" si="69"/>
        <v>-96.859800000000007</v>
      </c>
      <c r="AP60" s="3">
        <f t="shared" si="26"/>
        <v>17.11254541479251</v>
      </c>
      <c r="AR60">
        <f t="shared" si="70"/>
        <v>0.62343537807154703</v>
      </c>
      <c r="AS60" s="3">
        <f t="shared" si="71"/>
        <v>0.59789999999999999</v>
      </c>
      <c r="AU60">
        <f t="shared" si="72"/>
        <v>0.62343537807154703</v>
      </c>
      <c r="AV60">
        <f t="shared" si="73"/>
        <v>0.59789999999999999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AA914-9829-42B2-91C1-A899C6450A01}">
  <dimension ref="A1:AY34"/>
  <sheetViews>
    <sheetView topLeftCell="AE4" zoomScaleNormal="100" workbookViewId="0">
      <selection activeCell="AG8" sqref="AG8"/>
    </sheetView>
  </sheetViews>
  <sheetFormatPr defaultRowHeight="14.4" x14ac:dyDescent="0.3"/>
  <cols>
    <col min="1" max="1" width="12.33203125" customWidth="1"/>
    <col min="2" max="2" width="12" customWidth="1"/>
    <col min="3" max="3" width="9.109375" customWidth="1"/>
    <col min="4" max="4" width="12.33203125" customWidth="1"/>
    <col min="5" max="5" width="13.109375" customWidth="1"/>
    <col min="6" max="6" width="13.109375" style="3" customWidth="1"/>
    <col min="7" max="7" width="11.33203125" customWidth="1"/>
    <col min="8" max="8" width="11.21875" customWidth="1"/>
    <col min="9" max="9" width="8.88671875" style="5"/>
    <col min="11" max="12" width="8.88671875" style="3"/>
    <col min="13" max="13" width="7.109375" style="3" customWidth="1"/>
    <col min="14" max="14" width="8.88671875" style="3"/>
    <col min="15" max="15" width="11.88671875" style="3" customWidth="1"/>
    <col min="16" max="16" width="13.44140625" style="3" customWidth="1"/>
    <col min="17" max="17" width="12.44140625" style="3" customWidth="1"/>
    <col min="18" max="18" width="15.5546875" style="3" customWidth="1"/>
    <col min="19" max="19" width="8.88671875" style="5"/>
    <col min="20" max="20" width="9.109375" customWidth="1"/>
    <col min="22" max="22" width="14.21875" customWidth="1"/>
    <col min="23" max="23" width="8.88671875" style="5"/>
    <col min="26" max="26" width="8.88671875" style="5"/>
    <col min="29" max="29" width="12" bestFit="1" customWidth="1"/>
    <col min="31" max="31" width="12" style="5" customWidth="1"/>
    <col min="32" max="33" width="12" customWidth="1"/>
    <col min="34" max="34" width="12" style="7" customWidth="1"/>
    <col min="36" max="36" width="12" bestFit="1" customWidth="1"/>
    <col min="38" max="38" width="13.21875" customWidth="1"/>
    <col min="39" max="39" width="8.88671875" style="5"/>
    <col min="41" max="43" width="21.5546875" style="3" customWidth="1"/>
    <col min="44" max="44" width="12.88671875" customWidth="1"/>
    <col min="45" max="45" width="13.44140625" style="3" customWidth="1"/>
  </cols>
  <sheetData>
    <row r="1" spans="1:51" ht="23.4" x14ac:dyDescent="0.45">
      <c r="B1" s="1" t="s">
        <v>27</v>
      </c>
      <c r="C1" s="1"/>
      <c r="D1" s="1"/>
      <c r="E1" s="1"/>
      <c r="F1" s="2"/>
      <c r="G1" s="1"/>
      <c r="H1" s="1"/>
      <c r="I1" t="s">
        <v>0</v>
      </c>
      <c r="S1"/>
      <c r="W1"/>
      <c r="Z1"/>
      <c r="AE1"/>
      <c r="AH1"/>
      <c r="AM1"/>
    </row>
    <row r="2" spans="1:51" x14ac:dyDescent="0.3">
      <c r="I2"/>
      <c r="L2" s="4" t="s">
        <v>1</v>
      </c>
      <c r="M2" s="4">
        <v>3</v>
      </c>
      <c r="S2"/>
      <c r="W2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M2"/>
    </row>
    <row r="3" spans="1:51" x14ac:dyDescent="0.3">
      <c r="I3"/>
      <c r="L3" s="4" t="s">
        <v>2</v>
      </c>
      <c r="M3" s="4">
        <v>1.7999999999999999E-2</v>
      </c>
      <c r="S3"/>
      <c r="W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M3"/>
    </row>
    <row r="4" spans="1:51" x14ac:dyDescent="0.3">
      <c r="I4"/>
      <c r="S4"/>
      <c r="W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M4"/>
    </row>
    <row r="5" spans="1:51" x14ac:dyDescent="0.3">
      <c r="I5"/>
      <c r="S5"/>
      <c r="W5"/>
      <c r="Z5"/>
      <c r="AE5"/>
      <c r="AH5"/>
      <c r="AM5"/>
    </row>
    <row r="6" spans="1:51" ht="42" customHeight="1" x14ac:dyDescent="0.3">
      <c r="A6" t="s">
        <v>3</v>
      </c>
      <c r="B6" t="s">
        <v>4</v>
      </c>
      <c r="C6" t="s">
        <v>5</v>
      </c>
      <c r="D6" s="11" t="s">
        <v>13</v>
      </c>
      <c r="E6" t="s">
        <v>6</v>
      </c>
      <c r="F6" s="3" t="s">
        <v>7</v>
      </c>
      <c r="G6" s="3" t="s">
        <v>8</v>
      </c>
      <c r="H6" s="3" t="s">
        <v>9</v>
      </c>
      <c r="J6" t="e" vm="1">
        <v>#VALUE!</v>
      </c>
      <c r="K6" s="3" t="e" vm="2">
        <v>#VALUE!</v>
      </c>
      <c r="L6" s="3" t="e" vm="3">
        <v>#VALUE!</v>
      </c>
      <c r="M6" s="6" t="e" vm="4">
        <v>#VALUE!</v>
      </c>
      <c r="N6" s="3" t="e" vm="5">
        <v>#VALUE!</v>
      </c>
      <c r="O6" s="3" t="e" vm="6">
        <v>#VALUE!</v>
      </c>
      <c r="P6" s="3" t="e" vm="7">
        <v>#VALUE!</v>
      </c>
      <c r="Q6" s="3" t="e" vm="8">
        <v>#VALUE!</v>
      </c>
      <c r="R6" s="3" t="e" vm="9">
        <v>#VALUE!</v>
      </c>
      <c r="T6" s="3" t="e" vm="10">
        <v>#VALUE!</v>
      </c>
      <c r="U6" t="e" vm="11">
        <v>#VALUE!</v>
      </c>
      <c r="V6" t="e" vm="12">
        <v>#VALUE!</v>
      </c>
      <c r="X6" t="e" vm="13">
        <v>#VALUE!</v>
      </c>
      <c r="Y6" t="e" vm="14">
        <v>#VALUE!</v>
      </c>
      <c r="AA6" t="e" vm="15">
        <v>#VALUE!</v>
      </c>
      <c r="AB6" t="e" vm="16">
        <v>#VALUE!</v>
      </c>
      <c r="AC6" t="e" vm="17">
        <v>#VALUE!</v>
      </c>
      <c r="AD6" t="e" vm="18">
        <v>#VALUE!</v>
      </c>
      <c r="AI6" t="e" vm="19">
        <v>#VALUE!</v>
      </c>
      <c r="AJ6" t="e" vm="20">
        <v>#VALUE!</v>
      </c>
      <c r="AK6" t="e" vm="21">
        <v>#VALUE!</v>
      </c>
      <c r="AL6" t="e" vm="22">
        <v>#VALUE!</v>
      </c>
      <c r="AN6" t="e" vm="23">
        <v>#VALUE!</v>
      </c>
      <c r="AO6" s="8" t="s">
        <v>10</v>
      </c>
      <c r="AP6" s="8" t="s">
        <v>11</v>
      </c>
      <c r="AQ6" s="8" t="s">
        <v>12</v>
      </c>
      <c r="AR6" s="12" t="s">
        <v>29</v>
      </c>
      <c r="AS6" s="9" t="s">
        <v>13</v>
      </c>
      <c r="AU6" t="s">
        <v>14</v>
      </c>
    </row>
    <row r="7" spans="1:51" x14ac:dyDescent="0.3">
      <c r="A7" s="3">
        <v>2</v>
      </c>
      <c r="B7" s="3">
        <v>273.14999999999998</v>
      </c>
      <c r="C7">
        <v>142.04</v>
      </c>
      <c r="D7">
        <v>0.55869999999999997</v>
      </c>
      <c r="E7">
        <f>C7*A7</f>
        <v>284.08</v>
      </c>
      <c r="F7" s="3">
        <v>1.7999999999999999E-2</v>
      </c>
      <c r="G7">
        <f>1/B7</f>
        <v>3.6609921288669233E-3</v>
      </c>
      <c r="H7">
        <f>LN(B7)</f>
        <v>5.6100210948417262</v>
      </c>
      <c r="J7">
        <f>18*A7</f>
        <v>36</v>
      </c>
      <c r="K7" s="3">
        <f>A7*6</f>
        <v>12</v>
      </c>
      <c r="L7" s="3">
        <f>POWER(K7,0.5)</f>
        <v>3.4641016151377544</v>
      </c>
      <c r="M7" s="3">
        <v>0.2</v>
      </c>
      <c r="N7" s="3">
        <f>1 + (M7*L7)</f>
        <v>1.6928203230275509</v>
      </c>
      <c r="O7" s="3">
        <f>LN(N7)</f>
        <v>0.52639596817898238</v>
      </c>
      <c r="P7" s="3">
        <f>K7*O7</f>
        <v>6.316751618147789</v>
      </c>
      <c r="Q7" s="3">
        <f xml:space="preserve"> -$M$2 * J7</f>
        <v>-108</v>
      </c>
      <c r="R7" s="3">
        <f>P7*Q7</f>
        <v>-682.20917475996123</v>
      </c>
      <c r="T7">
        <f>POWER(K7, -0.5)</f>
        <v>0.28867513459481292</v>
      </c>
      <c r="U7">
        <f>2*N7</f>
        <v>3.3856406460551018</v>
      </c>
      <c r="V7">
        <f>(T7/U7)*(1+(2*J7))</f>
        <v>6.2243123321359048</v>
      </c>
      <c r="X7">
        <f>1-AB7</f>
        <v>0.77876767802629121</v>
      </c>
      <c r="Y7">
        <f>LN(X7)</f>
        <v>-0.25004250862282523</v>
      </c>
      <c r="AA7">
        <f t="shared" ref="AA7:AA19" si="0">($AG$9+($AG$10*G7)+($AG$11*H7)) + (($AG$12+($AG$13*G7)+($AG$14*H7))*AB7) + (($AG$15 + ($AG$16*G7) + ($AG$17*H7))*AC7) + (($AG$18 + ($AG$19*G7) + ($AG$20*H7))*AB7*AC7)</f>
        <v>280799.91521235986</v>
      </c>
      <c r="AB7">
        <f t="shared" ref="AB7:AB34" si="1">E7/(1000+E7)</f>
        <v>0.22123232197370879</v>
      </c>
      <c r="AC7">
        <f>AB7*AB7</f>
        <v>4.8943740285878751E-2</v>
      </c>
      <c r="AD7">
        <f>AA7*AC7</f>
        <v>13743.398122450515</v>
      </c>
      <c r="AI7">
        <f t="shared" ref="AI7:AI19" si="2">($AG$12+($AG$13*G7)+($AG$14*H7)) + (2*($AG$15 + ($AG$16*G7) + ($AG$17*H7))*AB7) + (3*($AG$18 + ($AG$19*G7)+($AG$20*H7))*AC7)</f>
        <v>-377004.49204960337</v>
      </c>
      <c r="AJ7">
        <f>AC7</f>
        <v>4.8943740285878751E-2</v>
      </c>
      <c r="AK7">
        <f>1-AB7</f>
        <v>0.77876767802629121</v>
      </c>
      <c r="AL7">
        <f>AI7*AJ7*AK7</f>
        <v>-14369.828940163719</v>
      </c>
      <c r="AN7">
        <f t="shared" ref="AN7:AN34" si="3">(R7-V7)+Y7-AD7-AL7</f>
        <v>-62.252711887515034</v>
      </c>
      <c r="AO7" s="3">
        <f>-AS7*A7*18*$M$2</f>
        <v>-60.339599999999997</v>
      </c>
      <c r="AP7" s="3">
        <f>(AO7-AN7)^2</f>
        <v>3.6599970941513451</v>
      </c>
      <c r="AQ7" s="3">
        <f>STDEV(AP7:AP34)</f>
        <v>14.457267206087822</v>
      </c>
      <c r="AR7">
        <f>-AN7/(A7*18*$M$2)</f>
        <v>0.57641399895847256</v>
      </c>
      <c r="AS7" s="3">
        <f>D7</f>
        <v>0.55869999999999997</v>
      </c>
      <c r="AU7">
        <f>AR7</f>
        <v>0.57641399895847256</v>
      </c>
      <c r="AV7">
        <f>AS7</f>
        <v>0.55869999999999997</v>
      </c>
    </row>
    <row r="8" spans="1:51" x14ac:dyDescent="0.3">
      <c r="A8" s="3">
        <v>2.5</v>
      </c>
      <c r="B8" s="3">
        <v>273.14999999999998</v>
      </c>
      <c r="C8">
        <v>142.04</v>
      </c>
      <c r="D8">
        <v>0.58660000000000001</v>
      </c>
      <c r="E8">
        <f t="shared" ref="E8:E34" si="4">C8*A8</f>
        <v>355.09999999999997</v>
      </c>
      <c r="F8" s="3">
        <v>1.7999999999999999E-2</v>
      </c>
      <c r="G8">
        <f t="shared" ref="G8:G24" si="5">1/B8</f>
        <v>3.6609921288669233E-3</v>
      </c>
      <c r="H8">
        <f t="shared" ref="H8:H24" si="6">LN(B8)</f>
        <v>5.6100210948417262</v>
      </c>
      <c r="J8">
        <f t="shared" ref="J8:J34" si="7">18*A8</f>
        <v>45</v>
      </c>
      <c r="K8" s="3">
        <f t="shared" ref="K8:K34" si="8">A8*6</f>
        <v>15</v>
      </c>
      <c r="L8" s="3">
        <f t="shared" ref="L8:L34" si="9">POWER(K8,0.5)</f>
        <v>3.872983346207417</v>
      </c>
      <c r="M8" s="3">
        <v>0.2</v>
      </c>
      <c r="N8" s="3">
        <f t="shared" ref="N8:N34" si="10">1 + (M8*L8)</f>
        <v>1.7745966692414834</v>
      </c>
      <c r="O8" s="3">
        <f t="shared" ref="O8:O34" si="11">LN(N8)</f>
        <v>0.57357316851070272</v>
      </c>
      <c r="P8" s="3">
        <f t="shared" ref="P8:P34" si="12">K8*O8</f>
        <v>8.6035975276605416</v>
      </c>
      <c r="Q8" s="3">
        <f t="shared" ref="Q8:Q34" si="13" xml:space="preserve"> -$M$2 * J8</f>
        <v>-135</v>
      </c>
      <c r="R8" s="3">
        <f t="shared" ref="R8:R34" si="14">P8*Q8</f>
        <v>-1161.4856662341731</v>
      </c>
      <c r="T8">
        <f t="shared" ref="T8:T34" si="15">POWER(K8, -0.5)</f>
        <v>0.2581988897471611</v>
      </c>
      <c r="U8">
        <f t="shared" ref="U8:U34" si="16">2*N8</f>
        <v>3.5491933384829668</v>
      </c>
      <c r="V8">
        <f t="shared" ref="V8:V34" si="17">(T8/U8)*(1+(2*J8))</f>
        <v>6.6201237087395777</v>
      </c>
      <c r="X8">
        <f t="shared" ref="X8:X34" si="18">1-AB8</f>
        <v>0.73795291860379308</v>
      </c>
      <c r="Y8">
        <f t="shared" ref="Y8:Y34" si="19">LN(X8)</f>
        <v>-0.30387525234653112</v>
      </c>
      <c r="AA8">
        <f t="shared" si="0"/>
        <v>265329.95034648321</v>
      </c>
      <c r="AB8">
        <f t="shared" si="1"/>
        <v>0.26204708139620692</v>
      </c>
      <c r="AC8">
        <f t="shared" ref="AC8:AC34" si="20">AB8*AB8</f>
        <v>6.8668672868270289E-2</v>
      </c>
      <c r="AD8">
        <f t="shared" ref="AD8:AD34" si="21">AA8*AC8</f>
        <v>18219.855562497054</v>
      </c>
      <c r="AI8">
        <f t="shared" si="2"/>
        <v>-381145.24730081018</v>
      </c>
      <c r="AJ8">
        <f t="shared" ref="AJ8:AJ34" si="22">AC8</f>
        <v>6.8668672868270289E-2</v>
      </c>
      <c r="AK8">
        <f t="shared" ref="AK8:AK34" si="23">1-AB8</f>
        <v>0.73795291860379308</v>
      </c>
      <c r="AL8">
        <f t="shared" ref="AL8:AL34" si="24">AI8*AJ8*AK8</f>
        <v>-19314.248617958317</v>
      </c>
      <c r="AN8">
        <f t="shared" si="3"/>
        <v>-74.016609733997029</v>
      </c>
      <c r="AO8" s="3">
        <f t="shared" ref="AO8:AO34" si="25">-AS8*A8*18*$M$2</f>
        <v>-79.191000000000003</v>
      </c>
      <c r="AP8" s="3">
        <f t="shared" ref="AP8:AP34" si="26">(AO8-AN8)^2</f>
        <v>26.774314624906321</v>
      </c>
      <c r="AR8">
        <f t="shared" ref="AR8:AR34" si="27">-AN8/(A8*18*$M$2)</f>
        <v>0.54827118321479285</v>
      </c>
      <c r="AS8" s="3">
        <f t="shared" ref="AS8:AS34" si="28">D8</f>
        <v>0.58660000000000001</v>
      </c>
      <c r="AU8">
        <f t="shared" ref="AU8:AU34" si="29">AR8</f>
        <v>0.54827118321479285</v>
      </c>
      <c r="AV8">
        <f t="shared" ref="AV8:AV34" si="30">AS8</f>
        <v>0.58660000000000001</v>
      </c>
      <c r="AX8" t="s">
        <v>28</v>
      </c>
    </row>
    <row r="9" spans="1:51" x14ac:dyDescent="0.3">
      <c r="A9" s="3">
        <v>3</v>
      </c>
      <c r="B9" s="3">
        <v>273.14999999999998</v>
      </c>
      <c r="C9">
        <v>142.04</v>
      </c>
      <c r="D9">
        <v>0.63229999999999997</v>
      </c>
      <c r="E9">
        <f t="shared" si="4"/>
        <v>426.12</v>
      </c>
      <c r="F9" s="3">
        <v>1.7999999999999999E-2</v>
      </c>
      <c r="G9">
        <f t="shared" si="5"/>
        <v>3.6609921288669233E-3</v>
      </c>
      <c r="H9">
        <f t="shared" si="6"/>
        <v>5.6100210948417262</v>
      </c>
      <c r="J9">
        <f t="shared" si="7"/>
        <v>54</v>
      </c>
      <c r="K9" s="3">
        <f t="shared" si="8"/>
        <v>18</v>
      </c>
      <c r="L9" s="3">
        <f t="shared" si="9"/>
        <v>4.2426406871192848</v>
      </c>
      <c r="M9" s="3">
        <v>0.2</v>
      </c>
      <c r="N9" s="3">
        <f t="shared" si="10"/>
        <v>1.8485281374238571</v>
      </c>
      <c r="O9" s="3">
        <f t="shared" si="11"/>
        <v>0.61438972103896872</v>
      </c>
      <c r="P9" s="3">
        <f t="shared" si="12"/>
        <v>11.059014978701438</v>
      </c>
      <c r="Q9" s="3">
        <f t="shared" si="13"/>
        <v>-162</v>
      </c>
      <c r="R9" s="3">
        <f t="shared" si="14"/>
        <v>-1791.5604265496329</v>
      </c>
      <c r="T9">
        <f t="shared" si="15"/>
        <v>0.23570226039551587</v>
      </c>
      <c r="U9">
        <f t="shared" si="16"/>
        <v>3.6970562748477143</v>
      </c>
      <c r="V9">
        <f t="shared" si="17"/>
        <v>6.9491899698414761</v>
      </c>
      <c r="X9">
        <f t="shared" si="18"/>
        <v>0.70120326480240092</v>
      </c>
      <c r="Y9">
        <f t="shared" si="19"/>
        <v>-0.35495746992421845</v>
      </c>
      <c r="AA9">
        <f t="shared" si="0"/>
        <v>251247.15120870117</v>
      </c>
      <c r="AB9">
        <f t="shared" si="1"/>
        <v>0.29879673519759908</v>
      </c>
      <c r="AC9">
        <f t="shared" si="20"/>
        <v>8.927948896474415E-2</v>
      </c>
      <c r="AD9">
        <f t="shared" si="21"/>
        <v>22431.217263760642</v>
      </c>
      <c r="AF9" s="10" t="s">
        <v>15</v>
      </c>
      <c r="AG9">
        <v>400113.84407415398</v>
      </c>
      <c r="AI9">
        <f t="shared" si="2"/>
        <v>-385347.68508658558</v>
      </c>
      <c r="AJ9">
        <f t="shared" si="22"/>
        <v>8.927948896474415E-2</v>
      </c>
      <c r="AK9">
        <f t="shared" si="23"/>
        <v>0.70120326480240092</v>
      </c>
      <c r="AL9">
        <f t="shared" si="24"/>
        <v>-24123.947773173033</v>
      </c>
      <c r="AN9">
        <f t="shared" si="3"/>
        <v>-106.13406457700694</v>
      </c>
      <c r="AO9" s="3">
        <f t="shared" si="25"/>
        <v>-102.43259999999999</v>
      </c>
      <c r="AP9" s="3">
        <f t="shared" si="26"/>
        <v>13.700840014837203</v>
      </c>
      <c r="AR9">
        <f t="shared" si="27"/>
        <v>0.6551485467716478</v>
      </c>
      <c r="AS9" s="3">
        <f t="shared" si="28"/>
        <v>0.63229999999999997</v>
      </c>
      <c r="AU9">
        <f t="shared" si="29"/>
        <v>0.6551485467716478</v>
      </c>
      <c r="AV9">
        <f t="shared" si="30"/>
        <v>0.63229999999999997</v>
      </c>
      <c r="AX9">
        <v>0</v>
      </c>
      <c r="AY9">
        <v>0</v>
      </c>
    </row>
    <row r="10" spans="1:51" x14ac:dyDescent="0.3">
      <c r="A10" s="3">
        <v>1</v>
      </c>
      <c r="B10" s="3">
        <v>298.14999999999998</v>
      </c>
      <c r="C10">
        <v>142.04</v>
      </c>
      <c r="D10">
        <v>0.64510000000000001</v>
      </c>
      <c r="E10">
        <f t="shared" si="4"/>
        <v>142.04</v>
      </c>
      <c r="F10" s="3">
        <v>1.7999999999999999E-2</v>
      </c>
      <c r="G10">
        <f t="shared" si="5"/>
        <v>3.3540164346805303E-3</v>
      </c>
      <c r="H10">
        <f t="shared" si="6"/>
        <v>5.697596715569115</v>
      </c>
      <c r="J10">
        <f t="shared" si="7"/>
        <v>18</v>
      </c>
      <c r="K10" s="3">
        <f t="shared" si="8"/>
        <v>6</v>
      </c>
      <c r="L10" s="3">
        <f t="shared" si="9"/>
        <v>2.4494897427831779</v>
      </c>
      <c r="M10" s="3">
        <v>0.2</v>
      </c>
      <c r="N10" s="3">
        <f t="shared" si="10"/>
        <v>1.4898979485566355</v>
      </c>
      <c r="O10" s="3">
        <f t="shared" si="11"/>
        <v>0.39870762671017196</v>
      </c>
      <c r="P10" s="3">
        <f t="shared" si="12"/>
        <v>2.3922457602610319</v>
      </c>
      <c r="Q10" s="3">
        <f t="shared" si="13"/>
        <v>-54</v>
      </c>
      <c r="R10" s="3">
        <f t="shared" si="14"/>
        <v>-129.18127105409573</v>
      </c>
      <c r="T10">
        <f t="shared" si="15"/>
        <v>0.40824829046386307</v>
      </c>
      <c r="U10">
        <f t="shared" si="16"/>
        <v>2.979795897113271</v>
      </c>
      <c r="V10">
        <f t="shared" si="17"/>
        <v>5.0692018073440348</v>
      </c>
      <c r="X10">
        <f t="shared" si="18"/>
        <v>0.87562607264193904</v>
      </c>
      <c r="Y10">
        <f t="shared" si="19"/>
        <v>-0.13281613689011523</v>
      </c>
      <c r="AA10">
        <f t="shared" si="0"/>
        <v>316766.05400495214</v>
      </c>
      <c r="AB10">
        <f t="shared" si="1"/>
        <v>0.12437392735806101</v>
      </c>
      <c r="AC10">
        <f t="shared" si="20"/>
        <v>1.5468873806468237E-2</v>
      </c>
      <c r="AD10">
        <f t="shared" si="21"/>
        <v>4900.0141155755073</v>
      </c>
      <c r="AF10" s="10" t="s">
        <v>16</v>
      </c>
      <c r="AG10">
        <v>-1071847.521932452</v>
      </c>
      <c r="AI10">
        <f t="shared" si="2"/>
        <v>-369061.00550709176</v>
      </c>
      <c r="AJ10">
        <f t="shared" si="22"/>
        <v>1.5468873806468237E-2</v>
      </c>
      <c r="AK10">
        <f t="shared" si="23"/>
        <v>0.87562607264193904</v>
      </c>
      <c r="AL10">
        <f t="shared" si="24"/>
        <v>-4998.9125784363787</v>
      </c>
      <c r="AN10">
        <f t="shared" si="3"/>
        <v>-35.484826137458185</v>
      </c>
      <c r="AO10" s="3">
        <f t="shared" si="25"/>
        <v>-34.8354</v>
      </c>
      <c r="AP10" s="3">
        <f t="shared" si="26"/>
        <v>0.42175430801385783</v>
      </c>
      <c r="AR10">
        <f t="shared" si="27"/>
        <v>0.65712640995292937</v>
      </c>
      <c r="AS10" s="3">
        <f t="shared" si="28"/>
        <v>0.64510000000000001</v>
      </c>
      <c r="AU10">
        <f t="shared" si="29"/>
        <v>0.65712640995292937</v>
      </c>
      <c r="AV10">
        <f t="shared" si="30"/>
        <v>0.64510000000000001</v>
      </c>
      <c r="AX10">
        <f>AX9+0.1</f>
        <v>0.1</v>
      </c>
      <c r="AY10">
        <f>AY9+0.1</f>
        <v>0.1</v>
      </c>
    </row>
    <row r="11" spans="1:51" x14ac:dyDescent="0.3">
      <c r="A11" s="3">
        <v>1.5</v>
      </c>
      <c r="B11" s="3">
        <v>298.14999999999998</v>
      </c>
      <c r="C11">
        <v>142.04</v>
      </c>
      <c r="D11">
        <v>0.62590000000000001</v>
      </c>
      <c r="E11">
        <f t="shared" si="4"/>
        <v>213.06</v>
      </c>
      <c r="F11" s="3">
        <v>1.7999999999999999E-2</v>
      </c>
      <c r="G11">
        <f t="shared" si="5"/>
        <v>3.3540164346805303E-3</v>
      </c>
      <c r="H11">
        <f t="shared" si="6"/>
        <v>5.697596715569115</v>
      </c>
      <c r="J11">
        <f t="shared" si="7"/>
        <v>27</v>
      </c>
      <c r="K11" s="3">
        <f t="shared" si="8"/>
        <v>9</v>
      </c>
      <c r="L11" s="3">
        <f t="shared" si="9"/>
        <v>3</v>
      </c>
      <c r="M11" s="3">
        <v>0.2</v>
      </c>
      <c r="N11" s="3">
        <f t="shared" si="10"/>
        <v>1.6</v>
      </c>
      <c r="O11" s="3">
        <f t="shared" si="11"/>
        <v>0.47000362924573563</v>
      </c>
      <c r="P11" s="3">
        <f t="shared" si="12"/>
        <v>4.2300326632116203</v>
      </c>
      <c r="Q11" s="3">
        <f t="shared" si="13"/>
        <v>-81</v>
      </c>
      <c r="R11" s="3">
        <f t="shared" si="14"/>
        <v>-342.63264572014123</v>
      </c>
      <c r="T11">
        <f t="shared" si="15"/>
        <v>0.33333333333333331</v>
      </c>
      <c r="U11">
        <f t="shared" si="16"/>
        <v>3.2</v>
      </c>
      <c r="V11">
        <f t="shared" si="17"/>
        <v>5.7291666666666661</v>
      </c>
      <c r="X11">
        <f t="shared" si="18"/>
        <v>0.82436153199347106</v>
      </c>
      <c r="Y11">
        <f t="shared" si="19"/>
        <v>-0.19314609287710249</v>
      </c>
      <c r="AA11">
        <f t="shared" si="0"/>
        <v>297756.63703967095</v>
      </c>
      <c r="AB11">
        <f t="shared" si="1"/>
        <v>0.17563846800652896</v>
      </c>
      <c r="AC11">
        <f t="shared" si="20"/>
        <v>3.0848871443680499E-2</v>
      </c>
      <c r="AD11">
        <f t="shared" si="21"/>
        <v>9185.456217539444</v>
      </c>
      <c r="AF11" s="10" t="s">
        <v>17</v>
      </c>
      <c r="AG11">
        <v>-6007.2177098286111</v>
      </c>
      <c r="AI11">
        <f t="shared" si="2"/>
        <v>-372706.85612036439</v>
      </c>
      <c r="AJ11">
        <f t="shared" si="22"/>
        <v>3.0848871443680499E-2</v>
      </c>
      <c r="AK11">
        <f t="shared" si="23"/>
        <v>0.82436153199347106</v>
      </c>
      <c r="AL11">
        <f t="shared" si="24"/>
        <v>-9478.1675190307542</v>
      </c>
      <c r="AN11">
        <f t="shared" si="3"/>
        <v>-55.843656988374278</v>
      </c>
      <c r="AO11" s="3">
        <f t="shared" si="25"/>
        <v>-50.697900000000004</v>
      </c>
      <c r="AP11" s="3">
        <f t="shared" si="26"/>
        <v>26.478814983402675</v>
      </c>
      <c r="AR11">
        <f t="shared" si="27"/>
        <v>0.68942786405400347</v>
      </c>
      <c r="AS11" s="3">
        <f t="shared" si="28"/>
        <v>0.62590000000000001</v>
      </c>
      <c r="AX11">
        <f t="shared" ref="AX11:AY23" si="31">AX10+0.1</f>
        <v>0.2</v>
      </c>
      <c r="AY11">
        <f t="shared" si="31"/>
        <v>0.2</v>
      </c>
    </row>
    <row r="12" spans="1:51" x14ac:dyDescent="0.3">
      <c r="A12" s="3">
        <v>2</v>
      </c>
      <c r="B12" s="3">
        <v>298.14999999999998</v>
      </c>
      <c r="C12">
        <v>142.04</v>
      </c>
      <c r="D12">
        <v>0.62639999999999996</v>
      </c>
      <c r="E12">
        <f t="shared" si="4"/>
        <v>284.08</v>
      </c>
      <c r="F12" s="3">
        <v>1.7999999999999999E-2</v>
      </c>
      <c r="G12">
        <f t="shared" si="5"/>
        <v>3.3540164346805303E-3</v>
      </c>
      <c r="H12">
        <f t="shared" si="6"/>
        <v>5.697596715569115</v>
      </c>
      <c r="J12">
        <f t="shared" si="7"/>
        <v>36</v>
      </c>
      <c r="K12" s="3">
        <f t="shared" si="8"/>
        <v>12</v>
      </c>
      <c r="L12" s="3">
        <f t="shared" si="9"/>
        <v>3.4641016151377544</v>
      </c>
      <c r="M12" s="3">
        <v>0.2</v>
      </c>
      <c r="N12" s="3">
        <f t="shared" si="10"/>
        <v>1.6928203230275509</v>
      </c>
      <c r="O12" s="3">
        <f t="shared" si="11"/>
        <v>0.52639596817898238</v>
      </c>
      <c r="P12" s="3">
        <f t="shared" si="12"/>
        <v>6.316751618147789</v>
      </c>
      <c r="Q12" s="3">
        <f t="shared" si="13"/>
        <v>-108</v>
      </c>
      <c r="R12" s="3">
        <f t="shared" si="14"/>
        <v>-682.20917475996123</v>
      </c>
      <c r="T12">
        <f t="shared" si="15"/>
        <v>0.28867513459481292</v>
      </c>
      <c r="U12">
        <f t="shared" si="16"/>
        <v>3.3856406460551018</v>
      </c>
      <c r="V12">
        <f t="shared" si="17"/>
        <v>6.2243123321359048</v>
      </c>
      <c r="X12">
        <f t="shared" si="18"/>
        <v>0.77876767802629121</v>
      </c>
      <c r="Y12">
        <f t="shared" si="19"/>
        <v>-0.25004250862282523</v>
      </c>
      <c r="AA12">
        <f t="shared" si="0"/>
        <v>280675.29606344685</v>
      </c>
      <c r="AB12">
        <f t="shared" si="1"/>
        <v>0.22123232197370879</v>
      </c>
      <c r="AC12">
        <f t="shared" si="20"/>
        <v>4.8943740285878751E-2</v>
      </c>
      <c r="AD12">
        <f t="shared" si="21"/>
        <v>13737.298795191469</v>
      </c>
      <c r="AF12" s="10" t="s">
        <v>18</v>
      </c>
      <c r="AG12">
        <v>-359198.75844345317</v>
      </c>
      <c r="AI12">
        <f t="shared" si="2"/>
        <v>-376692.32380543998</v>
      </c>
      <c r="AJ12">
        <f t="shared" si="22"/>
        <v>4.8943740285878751E-2</v>
      </c>
      <c r="AK12">
        <f t="shared" si="23"/>
        <v>0.77876767802629121</v>
      </c>
      <c r="AL12">
        <f t="shared" si="24"/>
        <v>-14357.930396873711</v>
      </c>
      <c r="AN12">
        <f t="shared" si="3"/>
        <v>-68.051927918477304</v>
      </c>
      <c r="AO12" s="3">
        <f t="shared" si="25"/>
        <v>-67.651200000000003</v>
      </c>
      <c r="AP12" s="3">
        <f t="shared" si="26"/>
        <v>0.16058286464715052</v>
      </c>
      <c r="AR12">
        <f t="shared" si="27"/>
        <v>0.63011044368960467</v>
      </c>
      <c r="AS12" s="3">
        <f t="shared" si="28"/>
        <v>0.62639999999999996</v>
      </c>
      <c r="AU12">
        <f t="shared" si="29"/>
        <v>0.63011044368960467</v>
      </c>
      <c r="AV12">
        <f t="shared" si="30"/>
        <v>0.62639999999999996</v>
      </c>
      <c r="AX12">
        <f>AX11+0.1</f>
        <v>0.30000000000000004</v>
      </c>
      <c r="AY12">
        <f>AY11+0.1</f>
        <v>0.30000000000000004</v>
      </c>
    </row>
    <row r="13" spans="1:51" x14ac:dyDescent="0.3">
      <c r="A13" s="3">
        <v>2.5</v>
      </c>
      <c r="B13" s="3">
        <v>298.14999999999998</v>
      </c>
      <c r="C13">
        <v>142.04</v>
      </c>
      <c r="D13">
        <v>0.6421</v>
      </c>
      <c r="E13">
        <f t="shared" si="4"/>
        <v>355.09999999999997</v>
      </c>
      <c r="F13" s="3">
        <v>1.7999999999999999E-2</v>
      </c>
      <c r="G13">
        <f t="shared" si="5"/>
        <v>3.3540164346805303E-3</v>
      </c>
      <c r="H13">
        <f t="shared" si="6"/>
        <v>5.697596715569115</v>
      </c>
      <c r="J13">
        <f t="shared" si="7"/>
        <v>45</v>
      </c>
      <c r="K13" s="3">
        <f t="shared" si="8"/>
        <v>15</v>
      </c>
      <c r="L13" s="3">
        <f t="shared" si="9"/>
        <v>3.872983346207417</v>
      </c>
      <c r="M13" s="3">
        <v>0.2</v>
      </c>
      <c r="N13" s="3">
        <f t="shared" si="10"/>
        <v>1.7745966692414834</v>
      </c>
      <c r="O13" s="3">
        <f t="shared" si="11"/>
        <v>0.57357316851070272</v>
      </c>
      <c r="P13" s="3">
        <f t="shared" si="12"/>
        <v>8.6035975276605416</v>
      </c>
      <c r="Q13" s="3">
        <f t="shared" si="13"/>
        <v>-135</v>
      </c>
      <c r="R13" s="3">
        <f t="shared" si="14"/>
        <v>-1161.4856662341731</v>
      </c>
      <c r="T13">
        <f t="shared" si="15"/>
        <v>0.2581988897471611</v>
      </c>
      <c r="U13">
        <f t="shared" si="16"/>
        <v>3.5491933384829668</v>
      </c>
      <c r="V13">
        <f t="shared" si="17"/>
        <v>6.6201237087395777</v>
      </c>
      <c r="X13">
        <f t="shared" si="18"/>
        <v>0.73795291860379308</v>
      </c>
      <c r="Y13">
        <f t="shared" si="19"/>
        <v>-0.30387525234653112</v>
      </c>
      <c r="AA13">
        <f t="shared" si="0"/>
        <v>265217.6806211216</v>
      </c>
      <c r="AB13">
        <f t="shared" si="1"/>
        <v>0.26204708139620692</v>
      </c>
      <c r="AC13">
        <f t="shared" si="20"/>
        <v>6.8668672868270289E-2</v>
      </c>
      <c r="AD13">
        <f t="shared" si="21"/>
        <v>18212.146149453187</v>
      </c>
      <c r="AF13" s="10" t="s">
        <v>19</v>
      </c>
      <c r="AG13">
        <v>-1070340.5916531044</v>
      </c>
      <c r="AI13">
        <f t="shared" si="2"/>
        <v>-380853.32692025969</v>
      </c>
      <c r="AJ13">
        <f t="shared" si="22"/>
        <v>6.8668672868270289E-2</v>
      </c>
      <c r="AK13">
        <f t="shared" si="23"/>
        <v>0.73795291860379308</v>
      </c>
      <c r="AL13">
        <f t="shared" si="24"/>
        <v>-19299.455772326553</v>
      </c>
      <c r="AN13">
        <f t="shared" si="3"/>
        <v>-81.100042321893852</v>
      </c>
      <c r="AO13" s="3">
        <f t="shared" si="25"/>
        <v>-86.683500000000009</v>
      </c>
      <c r="AP13" s="3">
        <f t="shared" si="26"/>
        <v>31.1749996432026</v>
      </c>
      <c r="AR13">
        <f t="shared" si="27"/>
        <v>0.60074105423625079</v>
      </c>
      <c r="AS13" s="3">
        <f t="shared" si="28"/>
        <v>0.6421</v>
      </c>
      <c r="AX13">
        <f t="shared" si="31"/>
        <v>0.4</v>
      </c>
      <c r="AY13">
        <f t="shared" si="31"/>
        <v>0.4</v>
      </c>
    </row>
    <row r="14" spans="1:51" x14ac:dyDescent="0.3">
      <c r="A14" s="3">
        <v>3</v>
      </c>
      <c r="B14" s="3">
        <v>298.14999999999998</v>
      </c>
      <c r="C14">
        <v>142.04</v>
      </c>
      <c r="D14">
        <v>0.67</v>
      </c>
      <c r="E14">
        <f t="shared" si="4"/>
        <v>426.12</v>
      </c>
      <c r="F14" s="3">
        <v>1.7999999999999999E-2</v>
      </c>
      <c r="G14">
        <f t="shared" si="5"/>
        <v>3.3540164346805303E-3</v>
      </c>
      <c r="H14">
        <f t="shared" si="6"/>
        <v>5.697596715569115</v>
      </c>
      <c r="J14">
        <f t="shared" si="7"/>
        <v>54</v>
      </c>
      <c r="K14" s="3">
        <f t="shared" si="8"/>
        <v>18</v>
      </c>
      <c r="L14" s="3">
        <f t="shared" si="9"/>
        <v>4.2426406871192848</v>
      </c>
      <c r="M14" s="3">
        <v>0.2</v>
      </c>
      <c r="N14" s="3">
        <f t="shared" si="10"/>
        <v>1.8485281374238571</v>
      </c>
      <c r="O14" s="3">
        <f t="shared" si="11"/>
        <v>0.61438972103896872</v>
      </c>
      <c r="P14" s="3">
        <f t="shared" si="12"/>
        <v>11.059014978701438</v>
      </c>
      <c r="Q14" s="3">
        <f t="shared" si="13"/>
        <v>-162</v>
      </c>
      <c r="R14" s="3">
        <f t="shared" si="14"/>
        <v>-1791.5604265496329</v>
      </c>
      <c r="T14">
        <f t="shared" si="15"/>
        <v>0.23570226039551587</v>
      </c>
      <c r="U14">
        <f t="shared" si="16"/>
        <v>3.6970562748477143</v>
      </c>
      <c r="V14">
        <f t="shared" si="17"/>
        <v>6.9491899698414761</v>
      </c>
      <c r="X14">
        <f t="shared" si="18"/>
        <v>0.70120326480240092</v>
      </c>
      <c r="Y14">
        <f t="shared" si="19"/>
        <v>-0.35495746992421845</v>
      </c>
      <c r="AA14">
        <f t="shared" si="0"/>
        <v>251145.19055642601</v>
      </c>
      <c r="AB14">
        <f t="shared" si="1"/>
        <v>0.29879673519759908</v>
      </c>
      <c r="AC14">
        <f t="shared" si="20"/>
        <v>8.927948896474415E-2</v>
      </c>
      <c r="AD14">
        <f t="shared" si="21"/>
        <v>22422.114268831003</v>
      </c>
      <c r="AF14" s="10" t="s">
        <v>20</v>
      </c>
      <c r="AG14">
        <v>-193.39531603771937</v>
      </c>
      <c r="AI14">
        <f t="shared" si="2"/>
        <v>-385079.41860792477</v>
      </c>
      <c r="AJ14">
        <f t="shared" si="22"/>
        <v>8.927948896474415E-2</v>
      </c>
      <c r="AK14">
        <f t="shared" si="23"/>
        <v>0.70120326480240092</v>
      </c>
      <c r="AL14">
        <f t="shared" si="24"/>
        <v>-24107.153468260956</v>
      </c>
      <c r="AN14">
        <f t="shared" si="3"/>
        <v>-113.82537455944475</v>
      </c>
      <c r="AO14" s="3">
        <f t="shared" si="25"/>
        <v>-108.54000000000002</v>
      </c>
      <c r="AP14" s="3">
        <f t="shared" si="26"/>
        <v>27.935184233625609</v>
      </c>
      <c r="AR14">
        <f t="shared" si="27"/>
        <v>0.70262576888546147</v>
      </c>
      <c r="AS14" s="3">
        <f t="shared" si="28"/>
        <v>0.67</v>
      </c>
      <c r="AU14">
        <f t="shared" si="29"/>
        <v>0.70262576888546147</v>
      </c>
      <c r="AV14">
        <f t="shared" si="30"/>
        <v>0.67</v>
      </c>
      <c r="AX14">
        <f t="shared" si="31"/>
        <v>0.5</v>
      </c>
      <c r="AY14">
        <f t="shared" si="31"/>
        <v>0.5</v>
      </c>
    </row>
    <row r="15" spans="1:51" x14ac:dyDescent="0.3">
      <c r="A15" s="3">
        <v>1</v>
      </c>
      <c r="B15" s="3">
        <v>323.14999999999998</v>
      </c>
      <c r="C15">
        <v>142.04</v>
      </c>
      <c r="D15">
        <v>0.67069999999999996</v>
      </c>
      <c r="E15">
        <f t="shared" si="4"/>
        <v>142.04</v>
      </c>
      <c r="F15" s="3">
        <v>1.7999999999999999E-2</v>
      </c>
      <c r="G15">
        <f t="shared" si="5"/>
        <v>3.0945381401825778E-3</v>
      </c>
      <c r="H15">
        <f t="shared" si="6"/>
        <v>5.7781166117089047</v>
      </c>
      <c r="J15">
        <f t="shared" si="7"/>
        <v>18</v>
      </c>
      <c r="K15" s="3">
        <f t="shared" si="8"/>
        <v>6</v>
      </c>
      <c r="L15" s="3">
        <f t="shared" si="9"/>
        <v>2.4494897427831779</v>
      </c>
      <c r="M15" s="3">
        <v>0.2</v>
      </c>
      <c r="N15" s="3">
        <f t="shared" si="10"/>
        <v>1.4898979485566355</v>
      </c>
      <c r="O15" s="3">
        <f t="shared" si="11"/>
        <v>0.39870762671017196</v>
      </c>
      <c r="P15" s="3">
        <f t="shared" si="12"/>
        <v>2.3922457602610319</v>
      </c>
      <c r="Q15" s="3">
        <f t="shared" si="13"/>
        <v>-54</v>
      </c>
      <c r="R15" s="3">
        <f t="shared" si="14"/>
        <v>-129.18127105409573</v>
      </c>
      <c r="T15">
        <f t="shared" si="15"/>
        <v>0.40824829046386307</v>
      </c>
      <c r="U15">
        <f t="shared" si="16"/>
        <v>2.979795897113271</v>
      </c>
      <c r="V15">
        <f t="shared" si="17"/>
        <v>5.0692018073440348</v>
      </c>
      <c r="X15">
        <f t="shared" si="18"/>
        <v>0.87562607264193904</v>
      </c>
      <c r="Y15">
        <f t="shared" si="19"/>
        <v>-0.13281613689011523</v>
      </c>
      <c r="AA15">
        <f t="shared" si="0"/>
        <v>316594.7293209522</v>
      </c>
      <c r="AB15">
        <f t="shared" si="1"/>
        <v>0.12437392735806101</v>
      </c>
      <c r="AC15">
        <f t="shared" si="20"/>
        <v>1.5468873806468237E-2</v>
      </c>
      <c r="AD15">
        <f t="shared" si="21"/>
        <v>4897.3639156587788</v>
      </c>
      <c r="AF15" s="10" t="s">
        <v>21</v>
      </c>
      <c r="AG15">
        <v>-8432.276640530552</v>
      </c>
      <c r="AI15">
        <f t="shared" si="2"/>
        <v>-368781.37197189673</v>
      </c>
      <c r="AJ15">
        <f t="shared" si="22"/>
        <v>1.5468873806468237E-2</v>
      </c>
      <c r="AK15">
        <f t="shared" si="23"/>
        <v>0.87562607264193904</v>
      </c>
      <c r="AL15">
        <f t="shared" si="24"/>
        <v>-4995.1249564021336</v>
      </c>
      <c r="AN15">
        <f t="shared" si="3"/>
        <v>-36.622248254974693</v>
      </c>
      <c r="AO15" s="3">
        <f t="shared" si="25"/>
        <v>-36.217799999999997</v>
      </c>
      <c r="AP15" s="3">
        <f t="shared" si="26"/>
        <v>0.16357839095207666</v>
      </c>
      <c r="AR15">
        <f t="shared" si="27"/>
        <v>0.67818978249953132</v>
      </c>
      <c r="AS15" s="3">
        <f t="shared" si="28"/>
        <v>0.67069999999999996</v>
      </c>
      <c r="AU15">
        <f t="shared" si="29"/>
        <v>0.67818978249953132</v>
      </c>
      <c r="AV15">
        <f t="shared" si="30"/>
        <v>0.67069999999999996</v>
      </c>
      <c r="AX15">
        <f t="shared" si="31"/>
        <v>0.6</v>
      </c>
      <c r="AY15">
        <f t="shared" si="31"/>
        <v>0.6</v>
      </c>
    </row>
    <row r="16" spans="1:51" x14ac:dyDescent="0.3">
      <c r="A16" s="3">
        <v>1.5</v>
      </c>
      <c r="B16" s="3">
        <v>323.14999999999998</v>
      </c>
      <c r="C16">
        <v>142.04</v>
      </c>
      <c r="D16">
        <v>0.65569999999999995</v>
      </c>
      <c r="E16">
        <f t="shared" si="4"/>
        <v>213.06</v>
      </c>
      <c r="F16" s="3">
        <v>1.7999999999999999E-2</v>
      </c>
      <c r="G16">
        <f t="shared" si="5"/>
        <v>3.0945381401825778E-3</v>
      </c>
      <c r="H16">
        <f t="shared" si="6"/>
        <v>5.7781166117089047</v>
      </c>
      <c r="J16">
        <f t="shared" si="7"/>
        <v>27</v>
      </c>
      <c r="K16" s="3">
        <f t="shared" si="8"/>
        <v>9</v>
      </c>
      <c r="L16" s="3">
        <f t="shared" si="9"/>
        <v>3</v>
      </c>
      <c r="M16" s="3">
        <v>0.2</v>
      </c>
      <c r="N16" s="3">
        <f t="shared" si="10"/>
        <v>1.6</v>
      </c>
      <c r="O16" s="3">
        <f t="shared" si="11"/>
        <v>0.47000362924573563</v>
      </c>
      <c r="P16" s="3">
        <f t="shared" si="12"/>
        <v>4.2300326632116203</v>
      </c>
      <c r="Q16" s="3">
        <f t="shared" si="13"/>
        <v>-81</v>
      </c>
      <c r="R16" s="3">
        <f t="shared" si="14"/>
        <v>-342.63264572014123</v>
      </c>
      <c r="T16">
        <f t="shared" si="15"/>
        <v>0.33333333333333331</v>
      </c>
      <c r="U16">
        <f t="shared" si="16"/>
        <v>3.2</v>
      </c>
      <c r="V16">
        <f t="shared" si="17"/>
        <v>5.7291666666666661</v>
      </c>
      <c r="X16">
        <f t="shared" si="18"/>
        <v>0.82436153199347106</v>
      </c>
      <c r="Y16">
        <f t="shared" si="19"/>
        <v>-0.19314609287710249</v>
      </c>
      <c r="AA16">
        <f t="shared" si="0"/>
        <v>297599.46691069903</v>
      </c>
      <c r="AB16">
        <f t="shared" si="1"/>
        <v>0.17563846800652896</v>
      </c>
      <c r="AC16">
        <f t="shared" si="20"/>
        <v>3.0848871443680499E-2</v>
      </c>
      <c r="AD16">
        <f t="shared" si="21"/>
        <v>9180.6076964360036</v>
      </c>
      <c r="AF16" s="10" t="s">
        <v>22</v>
      </c>
      <c r="AG16">
        <v>-671438.90215515532</v>
      </c>
      <c r="AI16">
        <f t="shared" si="2"/>
        <v>-372435.80970904889</v>
      </c>
      <c r="AJ16">
        <f t="shared" si="22"/>
        <v>3.0848871443680499E-2</v>
      </c>
      <c r="AK16">
        <f t="shared" si="23"/>
        <v>0.82436153199347106</v>
      </c>
      <c r="AL16">
        <f t="shared" si="24"/>
        <v>-9471.2746399497992</v>
      </c>
      <c r="AN16">
        <f t="shared" si="3"/>
        <v>-57.888014965888942</v>
      </c>
      <c r="AO16" s="3">
        <f t="shared" si="25"/>
        <v>-53.111699999999992</v>
      </c>
      <c r="AP16" s="3">
        <f t="shared" si="26"/>
        <v>22.813184653374766</v>
      </c>
      <c r="AR16">
        <f t="shared" si="27"/>
        <v>0.71466685143072772</v>
      </c>
      <c r="AS16" s="3">
        <f t="shared" si="28"/>
        <v>0.65569999999999995</v>
      </c>
      <c r="AX16">
        <f t="shared" si="31"/>
        <v>0.7</v>
      </c>
      <c r="AY16">
        <f t="shared" si="31"/>
        <v>0.7</v>
      </c>
    </row>
    <row r="17" spans="1:51" x14ac:dyDescent="0.3">
      <c r="A17" s="3">
        <v>2</v>
      </c>
      <c r="B17" s="3">
        <v>323.14999999999998</v>
      </c>
      <c r="C17">
        <v>142.04</v>
      </c>
      <c r="D17">
        <v>0.65480000000000005</v>
      </c>
      <c r="E17">
        <f t="shared" si="4"/>
        <v>284.08</v>
      </c>
      <c r="F17" s="3">
        <v>1.7999999999999999E-2</v>
      </c>
      <c r="G17">
        <f t="shared" si="5"/>
        <v>3.0945381401825778E-3</v>
      </c>
      <c r="H17">
        <f t="shared" si="6"/>
        <v>5.7781166117089047</v>
      </c>
      <c r="J17">
        <f t="shared" si="7"/>
        <v>36</v>
      </c>
      <c r="K17" s="3">
        <f t="shared" si="8"/>
        <v>12</v>
      </c>
      <c r="L17" s="3">
        <f t="shared" si="9"/>
        <v>3.4641016151377544</v>
      </c>
      <c r="M17" s="3">
        <v>0.2</v>
      </c>
      <c r="N17" s="3">
        <f t="shared" si="10"/>
        <v>1.6928203230275509</v>
      </c>
      <c r="O17" s="3">
        <f t="shared" si="11"/>
        <v>0.52639596817898238</v>
      </c>
      <c r="P17" s="3">
        <f t="shared" si="12"/>
        <v>6.316751618147789</v>
      </c>
      <c r="Q17" s="3">
        <f t="shared" si="13"/>
        <v>-108</v>
      </c>
      <c r="R17" s="3">
        <f t="shared" si="14"/>
        <v>-682.20917475996123</v>
      </c>
      <c r="T17">
        <f t="shared" si="15"/>
        <v>0.28867513459481292</v>
      </c>
      <c r="U17">
        <f t="shared" si="16"/>
        <v>3.3856406460551018</v>
      </c>
      <c r="V17">
        <f t="shared" si="17"/>
        <v>6.2243123321359048</v>
      </c>
      <c r="X17">
        <f t="shared" si="18"/>
        <v>0.77876767802629121</v>
      </c>
      <c r="Y17">
        <f t="shared" si="19"/>
        <v>-0.25004250862282523</v>
      </c>
      <c r="AA17">
        <f t="shared" si="0"/>
        <v>280530.16103027557</v>
      </c>
      <c r="AB17">
        <f t="shared" si="1"/>
        <v>0.22123232197370879</v>
      </c>
      <c r="AC17">
        <f t="shared" si="20"/>
        <v>4.8943740285878751E-2</v>
      </c>
      <c r="AD17">
        <f t="shared" si="21"/>
        <v>13730.195343821551</v>
      </c>
      <c r="AF17" s="10" t="s">
        <v>23</v>
      </c>
      <c r="AG17">
        <v>63.171064943465488</v>
      </c>
      <c r="AI17">
        <f t="shared" si="2"/>
        <v>-376436.65916865185</v>
      </c>
      <c r="AJ17">
        <f t="shared" si="22"/>
        <v>4.8943740285878751E-2</v>
      </c>
      <c r="AK17">
        <f t="shared" si="23"/>
        <v>0.77876767802629121</v>
      </c>
      <c r="AL17">
        <f t="shared" si="24"/>
        <v>-14348.185533949874</v>
      </c>
      <c r="AN17">
        <f t="shared" si="3"/>
        <v>-70.693339472396474</v>
      </c>
      <c r="AO17" s="3">
        <f t="shared" si="25"/>
        <v>-70.718400000000003</v>
      </c>
      <c r="AP17" s="3">
        <f t="shared" si="26"/>
        <v>6.2803004376722521E-4</v>
      </c>
      <c r="AR17">
        <f t="shared" si="27"/>
        <v>0.65456795807774515</v>
      </c>
      <c r="AS17" s="3">
        <f t="shared" si="28"/>
        <v>0.65480000000000005</v>
      </c>
      <c r="AU17">
        <f t="shared" si="29"/>
        <v>0.65456795807774515</v>
      </c>
      <c r="AV17">
        <f t="shared" si="30"/>
        <v>0.65480000000000005</v>
      </c>
      <c r="AX17">
        <f t="shared" si="31"/>
        <v>0.79999999999999993</v>
      </c>
      <c r="AY17">
        <f t="shared" si="31"/>
        <v>0.79999999999999993</v>
      </c>
    </row>
    <row r="18" spans="1:51" x14ac:dyDescent="0.3">
      <c r="A18" s="3">
        <v>2.5</v>
      </c>
      <c r="B18" s="3">
        <v>323.14999999999998</v>
      </c>
      <c r="C18">
        <v>142.04</v>
      </c>
      <c r="D18">
        <v>0.6643</v>
      </c>
      <c r="E18">
        <f t="shared" si="4"/>
        <v>355.09999999999997</v>
      </c>
      <c r="F18" s="3">
        <v>1.7999999999999999E-2</v>
      </c>
      <c r="G18">
        <f t="shared" si="5"/>
        <v>3.0945381401825778E-3</v>
      </c>
      <c r="H18">
        <f t="shared" si="6"/>
        <v>5.7781166117089047</v>
      </c>
      <c r="J18">
        <f t="shared" si="7"/>
        <v>45</v>
      </c>
      <c r="K18" s="3">
        <f t="shared" si="8"/>
        <v>15</v>
      </c>
      <c r="L18" s="3">
        <f t="shared" si="9"/>
        <v>3.872983346207417</v>
      </c>
      <c r="M18" s="3">
        <v>0.2</v>
      </c>
      <c r="N18" s="3">
        <f t="shared" si="10"/>
        <v>1.7745966692414834</v>
      </c>
      <c r="O18" s="3">
        <f t="shared" si="11"/>
        <v>0.57357316851070272</v>
      </c>
      <c r="P18" s="3">
        <f t="shared" si="12"/>
        <v>8.6035975276605416</v>
      </c>
      <c r="Q18" s="3">
        <f t="shared" si="13"/>
        <v>-135</v>
      </c>
      <c r="R18" s="3">
        <f t="shared" si="14"/>
        <v>-1161.4856662341731</v>
      </c>
      <c r="T18">
        <f t="shared" si="15"/>
        <v>0.2581988897471611</v>
      </c>
      <c r="U18">
        <f t="shared" si="16"/>
        <v>3.5491933384829668</v>
      </c>
      <c r="V18">
        <f t="shared" si="17"/>
        <v>6.6201237087395777</v>
      </c>
      <c r="X18">
        <f t="shared" si="18"/>
        <v>0.73795291860379308</v>
      </c>
      <c r="Y18">
        <f t="shared" si="19"/>
        <v>-0.30387525234653112</v>
      </c>
      <c r="AA18">
        <f t="shared" si="0"/>
        <v>265082.59313663625</v>
      </c>
      <c r="AB18">
        <f t="shared" si="1"/>
        <v>0.26204708139620692</v>
      </c>
      <c r="AC18">
        <f t="shared" si="20"/>
        <v>6.8668672868270289E-2</v>
      </c>
      <c r="AD18">
        <f t="shared" si="21"/>
        <v>18202.869871172465</v>
      </c>
      <c r="AF18" s="10" t="s">
        <v>24</v>
      </c>
      <c r="AG18">
        <v>-13261.038503721695</v>
      </c>
      <c r="AI18">
        <f t="shared" si="2"/>
        <v>-380617.61655622214</v>
      </c>
      <c r="AJ18">
        <f t="shared" si="22"/>
        <v>6.8668672868270289E-2</v>
      </c>
      <c r="AK18">
        <f t="shared" si="23"/>
        <v>0.73795291860379308</v>
      </c>
      <c r="AL18">
        <f t="shared" si="24"/>
        <v>-19287.511326986903</v>
      </c>
      <c r="AN18">
        <f t="shared" si="3"/>
        <v>-83.768209380821645</v>
      </c>
      <c r="AO18" s="3">
        <f t="shared" si="25"/>
        <v>-89.680499999999995</v>
      </c>
      <c r="AP18" s="3">
        <f t="shared" si="26"/>
        <v>34.955180365624315</v>
      </c>
      <c r="AR18">
        <f t="shared" si="27"/>
        <v>0.62050525467275297</v>
      </c>
      <c r="AS18" s="3">
        <f t="shared" si="28"/>
        <v>0.6643</v>
      </c>
      <c r="AU18">
        <f t="shared" si="29"/>
        <v>0.62050525467275297</v>
      </c>
      <c r="AV18">
        <f t="shared" si="30"/>
        <v>0.6643</v>
      </c>
      <c r="AX18">
        <f t="shared" si="31"/>
        <v>0.89999999999999991</v>
      </c>
      <c r="AY18">
        <f t="shared" si="31"/>
        <v>0.89999999999999991</v>
      </c>
    </row>
    <row r="19" spans="1:51" x14ac:dyDescent="0.3">
      <c r="A19" s="3">
        <v>3</v>
      </c>
      <c r="B19" s="3">
        <v>323.14999999999998</v>
      </c>
      <c r="C19">
        <v>142.04</v>
      </c>
      <c r="D19">
        <v>0.68179999999999996</v>
      </c>
      <c r="E19">
        <f t="shared" si="4"/>
        <v>426.12</v>
      </c>
      <c r="F19" s="3">
        <v>1.7999999999999999E-2</v>
      </c>
      <c r="G19">
        <f t="shared" si="5"/>
        <v>3.0945381401825778E-3</v>
      </c>
      <c r="H19">
        <f t="shared" si="6"/>
        <v>5.7781166117089047</v>
      </c>
      <c r="J19">
        <f t="shared" si="7"/>
        <v>54</v>
      </c>
      <c r="K19" s="3">
        <f t="shared" si="8"/>
        <v>18</v>
      </c>
      <c r="L19" s="3">
        <f t="shared" si="9"/>
        <v>4.2426406871192848</v>
      </c>
      <c r="M19" s="3">
        <v>0.2</v>
      </c>
      <c r="N19" s="3">
        <f t="shared" si="10"/>
        <v>1.8485281374238571</v>
      </c>
      <c r="O19" s="3">
        <f t="shared" si="11"/>
        <v>0.61438972103896872</v>
      </c>
      <c r="P19" s="3">
        <f t="shared" si="12"/>
        <v>11.059014978701438</v>
      </c>
      <c r="Q19" s="3">
        <f t="shared" si="13"/>
        <v>-162</v>
      </c>
      <c r="R19" s="3">
        <f t="shared" si="14"/>
        <v>-1791.5604265496329</v>
      </c>
      <c r="T19">
        <f t="shared" si="15"/>
        <v>0.23570226039551587</v>
      </c>
      <c r="U19">
        <f t="shared" si="16"/>
        <v>3.6970562748477143</v>
      </c>
      <c r="V19">
        <f t="shared" si="17"/>
        <v>6.9491899698414761</v>
      </c>
      <c r="X19">
        <f t="shared" si="18"/>
        <v>0.70120326480240092</v>
      </c>
      <c r="Y19">
        <f t="shared" si="19"/>
        <v>-0.35495746992421845</v>
      </c>
      <c r="AA19">
        <f t="shared" si="0"/>
        <v>251018.35786253485</v>
      </c>
      <c r="AB19">
        <f t="shared" si="1"/>
        <v>0.29879673519759908</v>
      </c>
      <c r="AC19">
        <f t="shared" si="20"/>
        <v>8.927948896474415E-2</v>
      </c>
      <c r="AD19">
        <f t="shared" si="21"/>
        <v>22410.790710736379</v>
      </c>
      <c r="AF19" s="10" t="s">
        <v>25</v>
      </c>
      <c r="AG19">
        <v>-66793.2284585374</v>
      </c>
      <c r="AI19">
        <f t="shared" si="2"/>
        <v>-384866.67390701745</v>
      </c>
      <c r="AJ19">
        <f t="shared" si="22"/>
        <v>8.927948896474415E-2</v>
      </c>
      <c r="AK19">
        <f t="shared" si="23"/>
        <v>0.70120326480240092</v>
      </c>
      <c r="AL19">
        <f t="shared" si="24"/>
        <v>-24093.834997040467</v>
      </c>
      <c r="AN19">
        <f t="shared" si="3"/>
        <v>-115.82028768531018</v>
      </c>
      <c r="AO19" s="3">
        <f t="shared" si="25"/>
        <v>-110.4516</v>
      </c>
      <c r="AP19" s="3">
        <f t="shared" si="26"/>
        <v>28.822807462401155</v>
      </c>
      <c r="AR19">
        <f t="shared" si="27"/>
        <v>0.71494004744018624</v>
      </c>
      <c r="AS19" s="3">
        <f t="shared" si="28"/>
        <v>0.68179999999999996</v>
      </c>
      <c r="AU19">
        <f t="shared" si="29"/>
        <v>0.71494004744018624</v>
      </c>
      <c r="AV19">
        <f t="shared" si="30"/>
        <v>0.68179999999999996</v>
      </c>
      <c r="AX19">
        <f t="shared" si="31"/>
        <v>0.99999999999999989</v>
      </c>
      <c r="AY19">
        <f t="shared" si="31"/>
        <v>0.99999999999999989</v>
      </c>
    </row>
    <row r="20" spans="1:51" x14ac:dyDescent="0.3">
      <c r="A20" s="3">
        <v>1</v>
      </c>
      <c r="B20" s="3">
        <v>348.15</v>
      </c>
      <c r="C20">
        <v>142.04</v>
      </c>
      <c r="D20">
        <v>0.67249999999999999</v>
      </c>
      <c r="E20">
        <f t="shared" si="4"/>
        <v>142.04</v>
      </c>
      <c r="F20" s="3">
        <v>1.7999999999999999E-2</v>
      </c>
      <c r="G20">
        <f t="shared" si="5"/>
        <v>2.8723251472066642E-3</v>
      </c>
      <c r="H20">
        <f t="shared" si="6"/>
        <v>5.852633421388556</v>
      </c>
      <c r="J20">
        <f t="shared" si="7"/>
        <v>18</v>
      </c>
      <c r="K20" s="3">
        <f t="shared" si="8"/>
        <v>6</v>
      </c>
      <c r="L20" s="3">
        <f t="shared" si="9"/>
        <v>2.4494897427831779</v>
      </c>
      <c r="M20" s="3">
        <v>0.2</v>
      </c>
      <c r="N20" s="3">
        <f t="shared" si="10"/>
        <v>1.4898979485566355</v>
      </c>
      <c r="O20" s="3">
        <f t="shared" si="11"/>
        <v>0.39870762671017196</v>
      </c>
      <c r="P20" s="3">
        <f t="shared" si="12"/>
        <v>2.3922457602610319</v>
      </c>
      <c r="Q20" s="3">
        <f t="shared" si="13"/>
        <v>-54</v>
      </c>
      <c r="R20" s="3">
        <f t="shared" si="14"/>
        <v>-129.18127105409573</v>
      </c>
      <c r="T20">
        <f t="shared" si="15"/>
        <v>0.40824829046386307</v>
      </c>
      <c r="U20">
        <f t="shared" si="16"/>
        <v>2.979795897113271</v>
      </c>
      <c r="V20">
        <f t="shared" si="17"/>
        <v>5.0692018073440348</v>
      </c>
      <c r="X20">
        <f t="shared" si="18"/>
        <v>0.87562607264193904</v>
      </c>
      <c r="Y20">
        <f t="shared" si="19"/>
        <v>-0.13281613689011523</v>
      </c>
      <c r="AA20">
        <f t="shared" ref="AA20:AA24" si="32">($AG$9+($AG$10*G20)+($AG$11*H20)) + (($AG$12+($AG$13*G20)+($AG$14*H20))*AB20) + (($AG$15 + ($AG$16*G20) + ($AG$17*H20))*AC20) + (($AG$18 + ($AG$19*G20) + ($AG$20*H20))*AB20*AC20)</f>
        <v>316414.39593462937</v>
      </c>
      <c r="AB20">
        <f t="shared" si="1"/>
        <v>0.12437392735806101</v>
      </c>
      <c r="AC20">
        <f t="shared" si="20"/>
        <v>1.5468873806468237E-2</v>
      </c>
      <c r="AD20">
        <f t="shared" si="21"/>
        <v>4894.5743612626584</v>
      </c>
      <c r="AF20" s="10" t="s">
        <v>26</v>
      </c>
      <c r="AG20">
        <v>-7475.0789905434003</v>
      </c>
      <c r="AI20">
        <f t="shared" ref="AI20:AI24" si="33">($AG$12+($AG$13*G20)+($AG$14*H20)) + (2*($AG$15 + ($AG$16*G20) + ($AG$17*H20))*AB20) + (3*($AG$18 + ($AG$19*G20)+($AG$20*H20))*AC20)</f>
        <v>-368544.81545585307</v>
      </c>
      <c r="AJ20">
        <f t="shared" si="22"/>
        <v>1.5468873806468237E-2</v>
      </c>
      <c r="AK20">
        <f t="shared" si="23"/>
        <v>0.87562607264193904</v>
      </c>
      <c r="AL20">
        <f t="shared" si="24"/>
        <v>-4991.9208104048166</v>
      </c>
      <c r="AN20">
        <f t="shared" si="3"/>
        <v>-37.036839856171355</v>
      </c>
      <c r="AO20" s="3">
        <f t="shared" si="25"/>
        <v>-36.314999999999998</v>
      </c>
      <c r="AP20" s="3">
        <f t="shared" si="26"/>
        <v>0.52105277795748539</v>
      </c>
      <c r="AR20">
        <f t="shared" si="27"/>
        <v>0.68586740474391394</v>
      </c>
      <c r="AS20" s="3">
        <f t="shared" si="28"/>
        <v>0.67249999999999999</v>
      </c>
      <c r="AU20">
        <f t="shared" si="29"/>
        <v>0.68586740474391394</v>
      </c>
      <c r="AV20">
        <f t="shared" si="30"/>
        <v>0.67249999999999999</v>
      </c>
      <c r="AX20">
        <f t="shared" si="31"/>
        <v>1.0999999999999999</v>
      </c>
      <c r="AY20">
        <f t="shared" si="31"/>
        <v>1.0999999999999999</v>
      </c>
    </row>
    <row r="21" spans="1:51" x14ac:dyDescent="0.3">
      <c r="A21" s="3">
        <v>1.5</v>
      </c>
      <c r="B21" s="3">
        <v>348.15</v>
      </c>
      <c r="C21">
        <v>142.04</v>
      </c>
      <c r="D21">
        <v>0.65820000000000001</v>
      </c>
      <c r="E21">
        <f t="shared" si="4"/>
        <v>213.06</v>
      </c>
      <c r="F21" s="3">
        <v>1.7999999999999999E-2</v>
      </c>
      <c r="G21">
        <f t="shared" si="5"/>
        <v>2.8723251472066642E-3</v>
      </c>
      <c r="H21">
        <f t="shared" si="6"/>
        <v>5.852633421388556</v>
      </c>
      <c r="J21">
        <f t="shared" si="7"/>
        <v>27</v>
      </c>
      <c r="K21" s="3">
        <f t="shared" si="8"/>
        <v>9</v>
      </c>
      <c r="L21" s="3">
        <f t="shared" si="9"/>
        <v>3</v>
      </c>
      <c r="M21" s="3">
        <v>0.2</v>
      </c>
      <c r="N21" s="3">
        <f t="shared" si="10"/>
        <v>1.6</v>
      </c>
      <c r="O21" s="3">
        <f t="shared" si="11"/>
        <v>0.47000362924573563</v>
      </c>
      <c r="P21" s="3">
        <f t="shared" si="12"/>
        <v>4.2300326632116203</v>
      </c>
      <c r="Q21" s="3">
        <f t="shared" si="13"/>
        <v>-81</v>
      </c>
      <c r="R21" s="3">
        <f t="shared" si="14"/>
        <v>-342.63264572014123</v>
      </c>
      <c r="T21">
        <f t="shared" si="15"/>
        <v>0.33333333333333331</v>
      </c>
      <c r="U21">
        <f t="shared" si="16"/>
        <v>3.2</v>
      </c>
      <c r="V21">
        <f t="shared" si="17"/>
        <v>5.7291666666666661</v>
      </c>
      <c r="X21">
        <f t="shared" si="18"/>
        <v>0.82436153199347106</v>
      </c>
      <c r="Y21">
        <f t="shared" si="19"/>
        <v>-0.19314609287710249</v>
      </c>
      <c r="AA21">
        <f t="shared" si="32"/>
        <v>297431.06027351425</v>
      </c>
      <c r="AB21">
        <f t="shared" si="1"/>
        <v>0.17563846800652896</v>
      </c>
      <c r="AC21">
        <f t="shared" si="20"/>
        <v>3.0848871443680499E-2</v>
      </c>
      <c r="AD21">
        <f t="shared" si="21"/>
        <v>9175.4125417352261</v>
      </c>
      <c r="AI21">
        <f t="shared" si="33"/>
        <v>-372208.48899709655</v>
      </c>
      <c r="AJ21">
        <f t="shared" si="22"/>
        <v>3.0848871443680499E-2</v>
      </c>
      <c r="AK21">
        <f t="shared" si="23"/>
        <v>0.82436153199347106</v>
      </c>
      <c r="AL21">
        <f t="shared" si="24"/>
        <v>-9465.4937326414183</v>
      </c>
      <c r="AN21">
        <f t="shared" si="3"/>
        <v>-58.473767573492296</v>
      </c>
      <c r="AO21" s="3">
        <f t="shared" si="25"/>
        <v>-53.3142</v>
      </c>
      <c r="AP21" s="3">
        <f t="shared" si="26"/>
        <v>26.621137545433182</v>
      </c>
      <c r="AR21">
        <f>-AN21/(A21*18*$M$2)</f>
        <v>0.72189836510484318</v>
      </c>
      <c r="AS21" s="3">
        <f t="shared" si="28"/>
        <v>0.65820000000000001</v>
      </c>
      <c r="AX21">
        <f t="shared" si="31"/>
        <v>1.2</v>
      </c>
      <c r="AY21">
        <f t="shared" si="31"/>
        <v>1.2</v>
      </c>
    </row>
    <row r="22" spans="1:51" ht="13.8" customHeight="1" x14ac:dyDescent="0.3">
      <c r="A22" s="3">
        <v>2</v>
      </c>
      <c r="B22" s="3">
        <v>348.15</v>
      </c>
      <c r="C22">
        <v>142.04</v>
      </c>
      <c r="D22">
        <v>0.65469999999999995</v>
      </c>
      <c r="E22">
        <f t="shared" si="4"/>
        <v>284.08</v>
      </c>
      <c r="F22" s="3">
        <v>1.7999999999999999E-2</v>
      </c>
      <c r="G22">
        <f t="shared" si="5"/>
        <v>2.8723251472066642E-3</v>
      </c>
      <c r="H22">
        <f t="shared" si="6"/>
        <v>5.852633421388556</v>
      </c>
      <c r="J22">
        <f t="shared" si="7"/>
        <v>36</v>
      </c>
      <c r="K22" s="3">
        <f t="shared" si="8"/>
        <v>12</v>
      </c>
      <c r="L22" s="3">
        <f t="shared" si="9"/>
        <v>3.4641016151377544</v>
      </c>
      <c r="M22" s="3">
        <v>0.2</v>
      </c>
      <c r="N22" s="3">
        <f t="shared" si="10"/>
        <v>1.6928203230275509</v>
      </c>
      <c r="O22" s="3">
        <f t="shared" si="11"/>
        <v>0.52639596817898238</v>
      </c>
      <c r="P22" s="3">
        <f t="shared" si="12"/>
        <v>6.316751618147789</v>
      </c>
      <c r="Q22" s="3">
        <f t="shared" si="13"/>
        <v>-108</v>
      </c>
      <c r="R22" s="3">
        <f t="shared" si="14"/>
        <v>-682.20917475996123</v>
      </c>
      <c r="T22">
        <f t="shared" si="15"/>
        <v>0.28867513459481292</v>
      </c>
      <c r="U22">
        <f t="shared" si="16"/>
        <v>3.3856406460551018</v>
      </c>
      <c r="V22">
        <f t="shared" si="17"/>
        <v>6.2243123321359048</v>
      </c>
      <c r="X22">
        <f t="shared" si="18"/>
        <v>0.77876767802629121</v>
      </c>
      <c r="Y22">
        <f t="shared" si="19"/>
        <v>-0.25004250862282523</v>
      </c>
      <c r="AA22">
        <f t="shared" si="32"/>
        <v>280371.79350611608</v>
      </c>
      <c r="AB22">
        <f t="shared" si="1"/>
        <v>0.22123232197370879</v>
      </c>
      <c r="AC22">
        <f t="shared" si="20"/>
        <v>4.8943740285878751E-2</v>
      </c>
      <c r="AD22">
        <f t="shared" si="21"/>
        <v>13722.444244849372</v>
      </c>
      <c r="AI22">
        <f t="shared" si="33"/>
        <v>-376224.73562863522</v>
      </c>
      <c r="AJ22">
        <f t="shared" si="22"/>
        <v>4.8943740285878751E-2</v>
      </c>
      <c r="AK22">
        <f t="shared" si="23"/>
        <v>0.77876767802629121</v>
      </c>
      <c r="AL22">
        <f t="shared" si="24"/>
        <v>-14340.107898052549</v>
      </c>
      <c r="AN22">
        <f t="shared" si="3"/>
        <v>-71.019876397542248</v>
      </c>
      <c r="AO22" s="3">
        <f t="shared" si="25"/>
        <v>-70.707599999999999</v>
      </c>
      <c r="AP22" s="3">
        <f t="shared" si="26"/>
        <v>9.7516548461964531E-2</v>
      </c>
      <c r="AR22">
        <f t="shared" si="27"/>
        <v>0.65759144812539116</v>
      </c>
      <c r="AS22" s="3">
        <f t="shared" si="28"/>
        <v>0.65469999999999995</v>
      </c>
      <c r="AU22">
        <f t="shared" si="29"/>
        <v>0.65759144812539116</v>
      </c>
      <c r="AV22">
        <f t="shared" si="30"/>
        <v>0.65469999999999995</v>
      </c>
      <c r="AX22">
        <f t="shared" si="31"/>
        <v>1.3</v>
      </c>
      <c r="AY22">
        <f t="shared" si="31"/>
        <v>1.3</v>
      </c>
    </row>
    <row r="23" spans="1:51" x14ac:dyDescent="0.3">
      <c r="A23" s="3">
        <v>2.5</v>
      </c>
      <c r="B23" s="3">
        <v>348.15</v>
      </c>
      <c r="C23">
        <v>142.04</v>
      </c>
      <c r="D23">
        <v>0.65880000000000005</v>
      </c>
      <c r="E23">
        <f t="shared" si="4"/>
        <v>355.09999999999997</v>
      </c>
      <c r="F23" s="3">
        <v>1.7999999999999999E-2</v>
      </c>
      <c r="G23">
        <f t="shared" si="5"/>
        <v>2.8723251472066642E-3</v>
      </c>
      <c r="H23">
        <f t="shared" si="6"/>
        <v>5.852633421388556</v>
      </c>
      <c r="J23">
        <f t="shared" si="7"/>
        <v>45</v>
      </c>
      <c r="K23" s="3">
        <f t="shared" si="8"/>
        <v>15</v>
      </c>
      <c r="L23" s="3">
        <f t="shared" si="9"/>
        <v>3.872983346207417</v>
      </c>
      <c r="M23" s="3">
        <v>0.2</v>
      </c>
      <c r="N23" s="3">
        <f t="shared" si="10"/>
        <v>1.7745966692414834</v>
      </c>
      <c r="O23" s="3">
        <f t="shared" si="11"/>
        <v>0.57357316851070272</v>
      </c>
      <c r="P23" s="3">
        <f t="shared" si="12"/>
        <v>8.6035975276605416</v>
      </c>
      <c r="Q23" s="3">
        <f t="shared" si="13"/>
        <v>-135</v>
      </c>
      <c r="R23" s="3">
        <f t="shared" si="14"/>
        <v>-1161.4856662341731</v>
      </c>
      <c r="T23">
        <f t="shared" si="15"/>
        <v>0.2581988897471611</v>
      </c>
      <c r="U23">
        <f t="shared" si="16"/>
        <v>3.5491933384829668</v>
      </c>
      <c r="V23">
        <f t="shared" si="17"/>
        <v>6.6201237087395777</v>
      </c>
      <c r="X23">
        <f t="shared" si="18"/>
        <v>0.73795291860379308</v>
      </c>
      <c r="Y23">
        <f t="shared" si="19"/>
        <v>-0.30387525234653112</v>
      </c>
      <c r="AA23">
        <f t="shared" si="32"/>
        <v>264932.49530809739</v>
      </c>
      <c r="AB23">
        <f t="shared" si="1"/>
        <v>0.26204708139620692</v>
      </c>
      <c r="AC23">
        <f t="shared" si="20"/>
        <v>6.8668672868270289E-2</v>
      </c>
      <c r="AD23">
        <f t="shared" si="21"/>
        <v>18192.562852486291</v>
      </c>
      <c r="AI23">
        <f t="shared" si="33"/>
        <v>-380425.21263448818</v>
      </c>
      <c r="AJ23">
        <f t="shared" si="22"/>
        <v>6.8668672868270289E-2</v>
      </c>
      <c r="AK23">
        <f t="shared" si="23"/>
        <v>0.73795291860379308</v>
      </c>
      <c r="AL23">
        <f t="shared" si="24"/>
        <v>-19277.761403025484</v>
      </c>
      <c r="AN23">
        <f t="shared" si="3"/>
        <v>-83.211114656067366</v>
      </c>
      <c r="AO23" s="3">
        <f t="shared" si="25"/>
        <v>-88.938000000000017</v>
      </c>
      <c r="AP23" s="3">
        <f t="shared" si="26"/>
        <v>32.797215742550591</v>
      </c>
      <c r="AR23">
        <f t="shared" si="27"/>
        <v>0.61637862708198043</v>
      </c>
      <c r="AS23" s="3">
        <f t="shared" si="28"/>
        <v>0.65880000000000005</v>
      </c>
      <c r="AU23">
        <f t="shared" si="29"/>
        <v>0.61637862708198043</v>
      </c>
      <c r="AV23">
        <f t="shared" si="30"/>
        <v>0.65880000000000005</v>
      </c>
      <c r="AX23">
        <f t="shared" si="31"/>
        <v>1.4000000000000001</v>
      </c>
      <c r="AY23">
        <f t="shared" si="31"/>
        <v>1.4000000000000001</v>
      </c>
    </row>
    <row r="24" spans="1:51" x14ac:dyDescent="0.3">
      <c r="A24" s="3">
        <v>3</v>
      </c>
      <c r="B24" s="3">
        <v>348.15</v>
      </c>
      <c r="C24">
        <v>142.04</v>
      </c>
      <c r="D24">
        <v>0.66859999999999997</v>
      </c>
      <c r="E24">
        <f t="shared" si="4"/>
        <v>426.12</v>
      </c>
      <c r="F24" s="3">
        <v>1.7999999999999999E-2</v>
      </c>
      <c r="G24">
        <f t="shared" si="5"/>
        <v>2.8723251472066642E-3</v>
      </c>
      <c r="H24">
        <f t="shared" si="6"/>
        <v>5.852633421388556</v>
      </c>
      <c r="J24">
        <f t="shared" si="7"/>
        <v>54</v>
      </c>
      <c r="K24" s="3">
        <f t="shared" si="8"/>
        <v>18</v>
      </c>
      <c r="L24" s="3">
        <f t="shared" si="9"/>
        <v>4.2426406871192848</v>
      </c>
      <c r="M24" s="3">
        <v>0.2</v>
      </c>
      <c r="N24" s="3">
        <f t="shared" si="10"/>
        <v>1.8485281374238571</v>
      </c>
      <c r="O24" s="3">
        <f t="shared" si="11"/>
        <v>0.61438972103896872</v>
      </c>
      <c r="P24" s="3">
        <f t="shared" si="12"/>
        <v>11.059014978701438</v>
      </c>
      <c r="Q24" s="3">
        <f t="shared" si="13"/>
        <v>-162</v>
      </c>
      <c r="R24" s="3">
        <f t="shared" si="14"/>
        <v>-1791.5604265496329</v>
      </c>
      <c r="T24">
        <f t="shared" si="15"/>
        <v>0.23570226039551587</v>
      </c>
      <c r="U24">
        <f t="shared" si="16"/>
        <v>3.6970562748477143</v>
      </c>
      <c r="V24">
        <f t="shared" si="17"/>
        <v>6.9491899698414761</v>
      </c>
      <c r="X24">
        <f t="shared" si="18"/>
        <v>0.70120326480240092</v>
      </c>
      <c r="Y24">
        <f t="shared" si="19"/>
        <v>-0.35495746992421845</v>
      </c>
      <c r="AA24">
        <f t="shared" si="32"/>
        <v>250874.93612714426</v>
      </c>
      <c r="AB24">
        <f t="shared" si="1"/>
        <v>0.29879673519759908</v>
      </c>
      <c r="AC24">
        <f t="shared" si="20"/>
        <v>8.927948896474415E-2</v>
      </c>
      <c r="AD24">
        <f t="shared" si="21"/>
        <v>22397.986091494269</v>
      </c>
      <c r="AI24">
        <f t="shared" si="33"/>
        <v>-384696.48183862196</v>
      </c>
      <c r="AJ24">
        <f t="shared" si="22"/>
        <v>8.927948896474415E-2</v>
      </c>
      <c r="AK24">
        <f t="shared" si="23"/>
        <v>0.70120326480240092</v>
      </c>
      <c r="AL24">
        <f t="shared" si="24"/>
        <v>-24083.180451215292</v>
      </c>
      <c r="AN24">
        <f t="shared" si="3"/>
        <v>-113.67021426837528</v>
      </c>
      <c r="AO24" s="3">
        <f t="shared" si="25"/>
        <v>-108.31319999999999</v>
      </c>
      <c r="AP24" s="3">
        <f t="shared" si="26"/>
        <v>28.697601871576342</v>
      </c>
      <c r="AR24">
        <f t="shared" si="27"/>
        <v>0.70166798931095853</v>
      </c>
      <c r="AS24" s="3">
        <f t="shared" si="28"/>
        <v>0.66859999999999997</v>
      </c>
      <c r="AU24">
        <f t="shared" si="29"/>
        <v>0.70166798931095853</v>
      </c>
      <c r="AV24">
        <f t="shared" si="30"/>
        <v>0.66859999999999997</v>
      </c>
    </row>
    <row r="25" spans="1:51" x14ac:dyDescent="0.3">
      <c r="A25" s="3">
        <v>1</v>
      </c>
      <c r="B25" s="3">
        <v>373.15</v>
      </c>
      <c r="C25">
        <v>142.04</v>
      </c>
      <c r="D25">
        <v>0.65949999999999998</v>
      </c>
      <c r="E25">
        <f t="shared" si="4"/>
        <v>142.04</v>
      </c>
      <c r="F25" s="3">
        <v>1.7999999999999999E-2</v>
      </c>
      <c r="G25">
        <f t="shared" ref="G25:G34" si="34">1/B25</f>
        <v>2.6798874447273215E-3</v>
      </c>
      <c r="H25">
        <f t="shared" ref="H25:H33" si="35">LN(B25)</f>
        <v>5.9219804835773964</v>
      </c>
      <c r="J25">
        <f t="shared" si="7"/>
        <v>18</v>
      </c>
      <c r="K25" s="3">
        <f t="shared" si="8"/>
        <v>6</v>
      </c>
      <c r="L25" s="3">
        <f t="shared" si="9"/>
        <v>2.4494897427831779</v>
      </c>
      <c r="M25" s="3">
        <v>0.2</v>
      </c>
      <c r="N25" s="3">
        <f t="shared" si="10"/>
        <v>1.4898979485566355</v>
      </c>
      <c r="O25" s="3">
        <f t="shared" si="11"/>
        <v>0.39870762671017196</v>
      </c>
      <c r="P25" s="3">
        <f t="shared" si="12"/>
        <v>2.3922457602610319</v>
      </c>
      <c r="Q25" s="3">
        <f t="shared" si="13"/>
        <v>-54</v>
      </c>
      <c r="R25" s="3">
        <f t="shared" si="14"/>
        <v>-129.18127105409573</v>
      </c>
      <c r="T25">
        <f t="shared" si="15"/>
        <v>0.40824829046386307</v>
      </c>
      <c r="U25">
        <f t="shared" si="16"/>
        <v>2.979795897113271</v>
      </c>
      <c r="V25">
        <f t="shared" si="17"/>
        <v>5.0692018073440348</v>
      </c>
      <c r="X25">
        <f t="shared" si="18"/>
        <v>0.87562607264193904</v>
      </c>
      <c r="Y25">
        <f t="shared" si="19"/>
        <v>-0.13281613689011523</v>
      </c>
      <c r="AA25">
        <f t="shared" ref="AA25:AA34" si="36">($AG$9+($AG$10*G25)+($AG$11*H25)) + (($AG$12+($AG$13*G25)+($AG$14*H25))*AB25) + (($AG$15 + ($AG$16*G25) + ($AG$17*H25))*AC25) + (($AG$18 + ($AG$19*G25) + ($AG$20*H25))*AB25*AC25)</f>
        <v>316229.12057771441</v>
      </c>
      <c r="AB25">
        <f t="shared" si="1"/>
        <v>0.12437392735806101</v>
      </c>
      <c r="AC25">
        <f t="shared" si="20"/>
        <v>1.5468873806468237E-2</v>
      </c>
      <c r="AD25">
        <f t="shared" si="21"/>
        <v>4891.7083601470922</v>
      </c>
      <c r="AI25">
        <f t="shared" ref="AI25:AI34" si="37">($AG$12+($AG$13*G25)+($AG$14*H25)) + (2*($AG$15 + ($AG$16*G25) + ($AG$17*H25))*AB25) + (3*($AG$18 + ($AG$19*G25)+($AG$20*H25))*AC25)</f>
        <v>-368342.4820543112</v>
      </c>
      <c r="AJ25">
        <f t="shared" si="22"/>
        <v>1.5468873806468237E-2</v>
      </c>
      <c r="AK25">
        <f t="shared" si="23"/>
        <v>0.87562607264193904</v>
      </c>
      <c r="AL25">
        <f t="shared" si="24"/>
        <v>-4989.1802147555527</v>
      </c>
      <c r="AN25">
        <f t="shared" si="3"/>
        <v>-36.9114343898691</v>
      </c>
      <c r="AO25" s="3">
        <f t="shared" si="25"/>
        <v>-35.613</v>
      </c>
      <c r="AP25" s="3">
        <f t="shared" si="26"/>
        <v>1.6859318647947443</v>
      </c>
      <c r="AR25">
        <f t="shared" si="27"/>
        <v>0.68354508129387226</v>
      </c>
      <c r="AS25" s="3">
        <f t="shared" si="28"/>
        <v>0.65949999999999998</v>
      </c>
      <c r="AU25">
        <f t="shared" si="29"/>
        <v>0.68354508129387226</v>
      </c>
      <c r="AV25">
        <f t="shared" si="30"/>
        <v>0.65949999999999998</v>
      </c>
    </row>
    <row r="26" spans="1:51" x14ac:dyDescent="0.3">
      <c r="A26" s="3">
        <v>1.5</v>
      </c>
      <c r="B26" s="3">
        <v>373.15</v>
      </c>
      <c r="C26">
        <v>142.04</v>
      </c>
      <c r="D26">
        <v>0.64319999999999999</v>
      </c>
      <c r="E26">
        <f t="shared" si="4"/>
        <v>213.06</v>
      </c>
      <c r="F26" s="3">
        <v>1.7999999999999999E-2</v>
      </c>
      <c r="G26">
        <f t="shared" si="34"/>
        <v>2.6798874447273215E-3</v>
      </c>
      <c r="H26">
        <f t="shared" si="35"/>
        <v>5.9219804835773964</v>
      </c>
      <c r="J26">
        <f t="shared" si="7"/>
        <v>27</v>
      </c>
      <c r="K26" s="3">
        <f t="shared" si="8"/>
        <v>9</v>
      </c>
      <c r="L26" s="3">
        <f t="shared" si="9"/>
        <v>3</v>
      </c>
      <c r="M26" s="3">
        <v>0.2</v>
      </c>
      <c r="N26" s="3">
        <f t="shared" si="10"/>
        <v>1.6</v>
      </c>
      <c r="O26" s="3">
        <f t="shared" si="11"/>
        <v>0.47000362924573563</v>
      </c>
      <c r="P26" s="3">
        <f t="shared" si="12"/>
        <v>4.2300326632116203</v>
      </c>
      <c r="Q26" s="3">
        <f t="shared" si="13"/>
        <v>-81</v>
      </c>
      <c r="R26" s="3">
        <f t="shared" si="14"/>
        <v>-342.63264572014123</v>
      </c>
      <c r="T26">
        <f t="shared" si="15"/>
        <v>0.33333333333333331</v>
      </c>
      <c r="U26">
        <f t="shared" si="16"/>
        <v>3.2</v>
      </c>
      <c r="V26">
        <f t="shared" si="17"/>
        <v>5.7291666666666661</v>
      </c>
      <c r="X26">
        <f t="shared" si="18"/>
        <v>0.82436153199347106</v>
      </c>
      <c r="Y26">
        <f t="shared" si="19"/>
        <v>-0.19314609287710249</v>
      </c>
      <c r="AA26">
        <f t="shared" si="36"/>
        <v>297255.94471665105</v>
      </c>
      <c r="AB26">
        <f t="shared" si="1"/>
        <v>0.17563846800652896</v>
      </c>
      <c r="AC26">
        <f t="shared" si="20"/>
        <v>3.0848871443680499E-2</v>
      </c>
      <c r="AD26">
        <f t="shared" si="21"/>
        <v>9170.0104244337654</v>
      </c>
      <c r="AI26">
        <f t="shared" si="37"/>
        <v>-372015.78339066461</v>
      </c>
      <c r="AJ26">
        <f t="shared" si="22"/>
        <v>3.0848871443680499E-2</v>
      </c>
      <c r="AK26">
        <f t="shared" si="23"/>
        <v>0.82436153199347106</v>
      </c>
      <c r="AL26">
        <f t="shared" si="24"/>
        <v>-9460.5931090289869</v>
      </c>
      <c r="AN26">
        <f t="shared" si="3"/>
        <v>-57.972273884462993</v>
      </c>
      <c r="AO26" s="3">
        <f t="shared" si="25"/>
        <v>-52.099199999999996</v>
      </c>
      <c r="AP26" s="3">
        <f t="shared" si="26"/>
        <v>34.492996852361273</v>
      </c>
      <c r="AR26">
        <f t="shared" si="27"/>
        <v>0.71570708499337032</v>
      </c>
      <c r="AS26" s="3">
        <f t="shared" si="28"/>
        <v>0.64319999999999999</v>
      </c>
    </row>
    <row r="27" spans="1:51" x14ac:dyDescent="0.3">
      <c r="A27" s="3">
        <v>2</v>
      </c>
      <c r="B27" s="3">
        <v>373.15</v>
      </c>
      <c r="C27">
        <v>142.04</v>
      </c>
      <c r="D27">
        <v>0.63590000000000002</v>
      </c>
      <c r="E27">
        <f t="shared" si="4"/>
        <v>284.08</v>
      </c>
      <c r="F27" s="3">
        <v>1.7999999999999999E-2</v>
      </c>
      <c r="G27">
        <f t="shared" si="34"/>
        <v>2.6798874447273215E-3</v>
      </c>
      <c r="H27">
        <f t="shared" si="35"/>
        <v>5.9219804835773964</v>
      </c>
      <c r="J27">
        <f t="shared" si="7"/>
        <v>36</v>
      </c>
      <c r="K27" s="3">
        <f t="shared" si="8"/>
        <v>12</v>
      </c>
      <c r="L27" s="3">
        <f t="shared" si="9"/>
        <v>3.4641016151377544</v>
      </c>
      <c r="M27" s="3">
        <v>0.2</v>
      </c>
      <c r="N27" s="3">
        <f t="shared" si="10"/>
        <v>1.6928203230275509</v>
      </c>
      <c r="O27" s="3">
        <f t="shared" si="11"/>
        <v>0.52639596817898238</v>
      </c>
      <c r="P27" s="3">
        <f t="shared" si="12"/>
        <v>6.316751618147789</v>
      </c>
      <c r="Q27" s="3">
        <f t="shared" si="13"/>
        <v>-108</v>
      </c>
      <c r="R27" s="3">
        <f t="shared" si="14"/>
        <v>-682.20917475996123</v>
      </c>
      <c r="T27">
        <f t="shared" si="15"/>
        <v>0.28867513459481292</v>
      </c>
      <c r="U27">
        <f t="shared" si="16"/>
        <v>3.3856406460551018</v>
      </c>
      <c r="V27">
        <f t="shared" si="17"/>
        <v>6.2243123321359048</v>
      </c>
      <c r="X27">
        <f t="shared" si="18"/>
        <v>0.77876767802629121</v>
      </c>
      <c r="Y27">
        <f t="shared" si="19"/>
        <v>-0.25004250862282523</v>
      </c>
      <c r="AA27">
        <f t="shared" si="36"/>
        <v>280205.14021222363</v>
      </c>
      <c r="AB27">
        <f t="shared" si="1"/>
        <v>0.22123232197370879</v>
      </c>
      <c r="AC27">
        <f t="shared" si="20"/>
        <v>4.8943740285878751E-2</v>
      </c>
      <c r="AD27">
        <f t="shared" si="21"/>
        <v>13714.287609315314</v>
      </c>
      <c r="AI27">
        <f t="shared" si="37"/>
        <v>-376047.29019655602</v>
      </c>
      <c r="AJ27">
        <f t="shared" si="22"/>
        <v>4.8943740285878751E-2</v>
      </c>
      <c r="AK27">
        <f t="shared" si="23"/>
        <v>0.77876767802629121</v>
      </c>
      <c r="AL27">
        <f t="shared" si="24"/>
        <v>-14333.344422924363</v>
      </c>
      <c r="AN27">
        <f t="shared" si="3"/>
        <v>-69.626715991669698</v>
      </c>
      <c r="AO27" s="3">
        <f t="shared" si="25"/>
        <v>-68.677199999999999</v>
      </c>
      <c r="AP27" s="3">
        <f t="shared" si="26"/>
        <v>0.90158061843649218</v>
      </c>
      <c r="AR27">
        <f t="shared" si="27"/>
        <v>0.64469181473768244</v>
      </c>
      <c r="AS27" s="3">
        <f t="shared" si="28"/>
        <v>0.63590000000000002</v>
      </c>
      <c r="AU27">
        <f t="shared" si="29"/>
        <v>0.64469181473768244</v>
      </c>
      <c r="AV27">
        <f t="shared" si="30"/>
        <v>0.63590000000000002</v>
      </c>
    </row>
    <row r="28" spans="1:51" x14ac:dyDescent="0.3">
      <c r="A28" s="3">
        <v>2.5</v>
      </c>
      <c r="B28" s="3">
        <v>373.15</v>
      </c>
      <c r="C28">
        <v>142.04</v>
      </c>
      <c r="D28">
        <v>0.63490000000000002</v>
      </c>
      <c r="E28">
        <f t="shared" si="4"/>
        <v>355.09999999999997</v>
      </c>
      <c r="F28" s="3">
        <v>1.7999999999999999E-2</v>
      </c>
      <c r="G28">
        <f t="shared" si="34"/>
        <v>2.6798874447273215E-3</v>
      </c>
      <c r="H28">
        <f t="shared" si="35"/>
        <v>5.9219804835773964</v>
      </c>
      <c r="J28">
        <f t="shared" si="7"/>
        <v>45</v>
      </c>
      <c r="K28" s="3">
        <f t="shared" si="8"/>
        <v>15</v>
      </c>
      <c r="L28" s="3">
        <f t="shared" si="9"/>
        <v>3.872983346207417</v>
      </c>
      <c r="M28" s="3">
        <v>0.2</v>
      </c>
      <c r="N28" s="3">
        <f t="shared" si="10"/>
        <v>1.7745966692414834</v>
      </c>
      <c r="O28" s="3">
        <f t="shared" si="11"/>
        <v>0.57357316851070272</v>
      </c>
      <c r="P28" s="3">
        <f t="shared" si="12"/>
        <v>8.6035975276605416</v>
      </c>
      <c r="Q28" s="3">
        <f t="shared" si="13"/>
        <v>-135</v>
      </c>
      <c r="R28" s="3">
        <f t="shared" si="14"/>
        <v>-1161.4856662341731</v>
      </c>
      <c r="T28">
        <f t="shared" si="15"/>
        <v>0.2581988897471611</v>
      </c>
      <c r="U28">
        <f t="shared" si="16"/>
        <v>3.5491933384829668</v>
      </c>
      <c r="V28">
        <f t="shared" si="17"/>
        <v>6.6201237087395777</v>
      </c>
      <c r="X28">
        <f t="shared" si="18"/>
        <v>0.73795291860379308</v>
      </c>
      <c r="Y28">
        <f t="shared" si="19"/>
        <v>-0.30387525234653112</v>
      </c>
      <c r="AA28">
        <f t="shared" si="36"/>
        <v>264772.7136652036</v>
      </c>
      <c r="AB28">
        <f t="shared" si="1"/>
        <v>0.26204708139620692</v>
      </c>
      <c r="AC28">
        <f t="shared" si="20"/>
        <v>6.8668672868270289E-2</v>
      </c>
      <c r="AD28">
        <f t="shared" si="21"/>
        <v>18181.590859120064</v>
      </c>
      <c r="AI28">
        <f t="shared" si="37"/>
        <v>-380266.77635921614</v>
      </c>
      <c r="AJ28">
        <f t="shared" si="22"/>
        <v>6.8668672868270289E-2</v>
      </c>
      <c r="AK28">
        <f t="shared" si="23"/>
        <v>0.73795291860379308</v>
      </c>
      <c r="AL28">
        <f t="shared" si="24"/>
        <v>-19269.732763989898</v>
      </c>
      <c r="AN28">
        <f t="shared" si="3"/>
        <v>-80.267760325426934</v>
      </c>
      <c r="AO28" s="3">
        <f t="shared" si="25"/>
        <v>-85.711500000000001</v>
      </c>
      <c r="AP28" s="3">
        <f t="shared" si="26"/>
        <v>29.634301644520878</v>
      </c>
      <c r="AR28">
        <f t="shared" si="27"/>
        <v>0.59457600241056985</v>
      </c>
      <c r="AS28" s="3">
        <f t="shared" si="28"/>
        <v>0.63490000000000002</v>
      </c>
      <c r="AU28">
        <f t="shared" si="29"/>
        <v>0.59457600241056985</v>
      </c>
      <c r="AV28">
        <f t="shared" si="30"/>
        <v>0.63490000000000002</v>
      </c>
    </row>
    <row r="29" spans="1:51" x14ac:dyDescent="0.3">
      <c r="A29" s="3">
        <v>3</v>
      </c>
      <c r="B29" s="3">
        <v>373.15</v>
      </c>
      <c r="C29">
        <v>142.04</v>
      </c>
      <c r="D29">
        <v>0.63870000000000005</v>
      </c>
      <c r="E29">
        <f t="shared" si="4"/>
        <v>426.12</v>
      </c>
      <c r="F29" s="3">
        <v>1.7999999999999999E-2</v>
      </c>
      <c r="G29">
        <f t="shared" si="34"/>
        <v>2.6798874447273215E-3</v>
      </c>
      <c r="H29">
        <f t="shared" si="35"/>
        <v>5.9219804835773964</v>
      </c>
      <c r="J29">
        <f t="shared" si="7"/>
        <v>54</v>
      </c>
      <c r="K29" s="3">
        <f t="shared" si="8"/>
        <v>18</v>
      </c>
      <c r="L29" s="3">
        <f t="shared" si="9"/>
        <v>4.2426406871192848</v>
      </c>
      <c r="M29" s="3">
        <v>0.2</v>
      </c>
      <c r="N29" s="3">
        <f t="shared" si="10"/>
        <v>1.8485281374238571</v>
      </c>
      <c r="O29" s="3">
        <f t="shared" si="11"/>
        <v>0.61438972103896872</v>
      </c>
      <c r="P29" s="3">
        <f t="shared" si="12"/>
        <v>11.059014978701438</v>
      </c>
      <c r="Q29" s="3">
        <f t="shared" si="13"/>
        <v>-162</v>
      </c>
      <c r="R29" s="3">
        <f t="shared" si="14"/>
        <v>-1791.5604265496329</v>
      </c>
      <c r="T29">
        <f t="shared" si="15"/>
        <v>0.23570226039551587</v>
      </c>
      <c r="U29">
        <f t="shared" si="16"/>
        <v>3.6970562748477143</v>
      </c>
      <c r="V29">
        <f t="shared" si="17"/>
        <v>6.9491899698414761</v>
      </c>
      <c r="X29">
        <f t="shared" si="18"/>
        <v>0.70120326480240092</v>
      </c>
      <c r="Y29">
        <f t="shared" si="19"/>
        <v>-0.35495746992421845</v>
      </c>
      <c r="AA29">
        <f t="shared" si="36"/>
        <v>250720.59557364328</v>
      </c>
      <c r="AB29">
        <f t="shared" si="1"/>
        <v>0.29879673519759908</v>
      </c>
      <c r="AC29">
        <f t="shared" si="20"/>
        <v>8.927948896474415E-2</v>
      </c>
      <c r="AD29">
        <f t="shared" si="21"/>
        <v>22384.206645751165</v>
      </c>
      <c r="AI29">
        <f t="shared" si="37"/>
        <v>-384559.48434106901</v>
      </c>
      <c r="AJ29">
        <f t="shared" si="22"/>
        <v>8.927948896474415E-2</v>
      </c>
      <c r="AK29">
        <f t="shared" si="23"/>
        <v>0.70120326480240092</v>
      </c>
      <c r="AL29">
        <f t="shared" si="24"/>
        <v>-24074.603987403701</v>
      </c>
      <c r="AN29">
        <f t="shared" si="3"/>
        <v>-108.46723233686134</v>
      </c>
      <c r="AO29" s="3">
        <f t="shared" si="25"/>
        <v>-103.46940000000001</v>
      </c>
      <c r="AP29" s="3">
        <f t="shared" si="26"/>
        <v>24.978328067376843</v>
      </c>
      <c r="AR29">
        <f t="shared" si="27"/>
        <v>0.66955081689420581</v>
      </c>
      <c r="AS29" s="3">
        <f t="shared" si="28"/>
        <v>0.63870000000000005</v>
      </c>
      <c r="AU29">
        <f t="shared" si="29"/>
        <v>0.66955081689420581</v>
      </c>
      <c r="AV29">
        <f t="shared" si="30"/>
        <v>0.63870000000000005</v>
      </c>
    </row>
    <row r="30" spans="1:51" x14ac:dyDescent="0.3">
      <c r="A30" s="3">
        <v>1</v>
      </c>
      <c r="B30" s="3">
        <v>398.15</v>
      </c>
      <c r="C30">
        <v>142.04</v>
      </c>
      <c r="D30">
        <v>0.63649999999999995</v>
      </c>
      <c r="E30">
        <f t="shared" si="4"/>
        <v>142.04</v>
      </c>
      <c r="F30" s="3">
        <v>1.7999999999999999E-2</v>
      </c>
      <c r="G30">
        <f t="shared" si="34"/>
        <v>2.511616225040814E-3</v>
      </c>
      <c r="H30">
        <f t="shared" si="35"/>
        <v>5.9868288187034535</v>
      </c>
      <c r="J30">
        <f t="shared" si="7"/>
        <v>18</v>
      </c>
      <c r="K30" s="3">
        <f t="shared" si="8"/>
        <v>6</v>
      </c>
      <c r="L30" s="3">
        <f t="shared" si="9"/>
        <v>2.4494897427831779</v>
      </c>
      <c r="M30" s="3">
        <v>0.2</v>
      </c>
      <c r="N30" s="3">
        <f t="shared" si="10"/>
        <v>1.4898979485566355</v>
      </c>
      <c r="O30" s="3">
        <f t="shared" si="11"/>
        <v>0.39870762671017196</v>
      </c>
      <c r="P30" s="3">
        <f t="shared" si="12"/>
        <v>2.3922457602610319</v>
      </c>
      <c r="Q30" s="3">
        <f t="shared" si="13"/>
        <v>-54</v>
      </c>
      <c r="R30" s="3">
        <f t="shared" si="14"/>
        <v>-129.18127105409573</v>
      </c>
      <c r="T30">
        <f t="shared" si="15"/>
        <v>0.40824829046386307</v>
      </c>
      <c r="U30">
        <f t="shared" si="16"/>
        <v>2.979795897113271</v>
      </c>
      <c r="V30">
        <f t="shared" si="17"/>
        <v>5.0692018073440348</v>
      </c>
      <c r="X30">
        <f t="shared" si="18"/>
        <v>0.87562607264193904</v>
      </c>
      <c r="Y30">
        <f t="shared" si="19"/>
        <v>-0.13281613689011523</v>
      </c>
      <c r="AA30">
        <f t="shared" si="36"/>
        <v>316041.66457060387</v>
      </c>
      <c r="AB30">
        <f t="shared" si="1"/>
        <v>0.12437392735806101</v>
      </c>
      <c r="AC30">
        <f t="shared" si="20"/>
        <v>1.5468873806468237E-2</v>
      </c>
      <c r="AD30">
        <f t="shared" si="21"/>
        <v>4888.8086268288353</v>
      </c>
      <c r="AI30">
        <f t="shared" si="37"/>
        <v>-368167.76627042069</v>
      </c>
      <c r="AJ30">
        <f t="shared" si="22"/>
        <v>1.5468873806468237E-2</v>
      </c>
      <c r="AK30">
        <f t="shared" si="23"/>
        <v>0.87562607264193904</v>
      </c>
      <c r="AL30">
        <f t="shared" si="24"/>
        <v>-4986.8136983349368</v>
      </c>
      <c r="AN30">
        <f t="shared" si="3"/>
        <v>-36.378217492228032</v>
      </c>
      <c r="AO30" s="3">
        <f t="shared" si="25"/>
        <v>-34.370999999999995</v>
      </c>
      <c r="AP30" s="3">
        <f t="shared" si="26"/>
        <v>4.0289220611062087</v>
      </c>
      <c r="AR30">
        <f t="shared" si="27"/>
        <v>0.67367069430051907</v>
      </c>
      <c r="AS30" s="3">
        <f t="shared" si="28"/>
        <v>0.63649999999999995</v>
      </c>
      <c r="AU30">
        <f t="shared" si="29"/>
        <v>0.67367069430051907</v>
      </c>
      <c r="AV30">
        <f t="shared" si="30"/>
        <v>0.63649999999999995</v>
      </c>
    </row>
    <row r="31" spans="1:51" x14ac:dyDescent="0.3">
      <c r="A31" s="3">
        <v>1.5</v>
      </c>
      <c r="B31" s="3">
        <v>398.15</v>
      </c>
      <c r="C31">
        <v>142.04</v>
      </c>
      <c r="D31">
        <v>0.61660000000000004</v>
      </c>
      <c r="E31">
        <f t="shared" si="4"/>
        <v>213.06</v>
      </c>
      <c r="F31" s="3">
        <v>1.7999999999999999E-2</v>
      </c>
      <c r="G31">
        <f t="shared" si="34"/>
        <v>2.511616225040814E-3</v>
      </c>
      <c r="H31">
        <f t="shared" si="35"/>
        <v>5.9868288187034535</v>
      </c>
      <c r="J31">
        <f t="shared" si="7"/>
        <v>27</v>
      </c>
      <c r="K31" s="3">
        <f t="shared" si="8"/>
        <v>9</v>
      </c>
      <c r="L31" s="3">
        <f t="shared" si="9"/>
        <v>3</v>
      </c>
      <c r="M31" s="3">
        <v>0.2</v>
      </c>
      <c r="N31" s="3">
        <f t="shared" si="10"/>
        <v>1.6</v>
      </c>
      <c r="O31" s="3">
        <f t="shared" si="11"/>
        <v>0.47000362924573563</v>
      </c>
      <c r="P31" s="3">
        <f t="shared" si="12"/>
        <v>4.2300326632116203</v>
      </c>
      <c r="Q31" s="3">
        <f t="shared" si="13"/>
        <v>-81</v>
      </c>
      <c r="R31" s="3">
        <f t="shared" si="14"/>
        <v>-342.63264572014123</v>
      </c>
      <c r="T31">
        <f t="shared" si="15"/>
        <v>0.33333333333333331</v>
      </c>
      <c r="U31">
        <f t="shared" si="16"/>
        <v>3.2</v>
      </c>
      <c r="V31">
        <f t="shared" si="17"/>
        <v>5.7291666666666661</v>
      </c>
      <c r="X31">
        <f t="shared" si="18"/>
        <v>0.82436153199347106</v>
      </c>
      <c r="Y31">
        <f t="shared" si="19"/>
        <v>-0.19314609287710249</v>
      </c>
      <c r="AA31">
        <f t="shared" si="36"/>
        <v>297077.22502035421</v>
      </c>
      <c r="AB31">
        <f t="shared" si="1"/>
        <v>0.17563846800652896</v>
      </c>
      <c r="AC31">
        <f t="shared" si="20"/>
        <v>3.0848871443680499E-2</v>
      </c>
      <c r="AD31">
        <f t="shared" si="21"/>
        <v>9164.4971234982513</v>
      </c>
      <c r="AI31">
        <f t="shared" si="37"/>
        <v>-371850.91107473662</v>
      </c>
      <c r="AJ31">
        <f t="shared" si="22"/>
        <v>3.0848871443680499E-2</v>
      </c>
      <c r="AK31">
        <f t="shared" si="23"/>
        <v>0.82436153199347106</v>
      </c>
      <c r="AL31">
        <f t="shared" si="24"/>
        <v>-9456.400303332086</v>
      </c>
      <c r="AN31">
        <f t="shared" si="3"/>
        <v>-56.651778645849845</v>
      </c>
      <c r="AO31" s="3">
        <f t="shared" si="25"/>
        <v>-49.944600000000008</v>
      </c>
      <c r="AP31" s="3">
        <f t="shared" si="26"/>
        <v>44.986245387344049</v>
      </c>
      <c r="AR31">
        <f t="shared" si="27"/>
        <v>0.69940467464012157</v>
      </c>
      <c r="AS31" s="3">
        <f t="shared" si="28"/>
        <v>0.61660000000000004</v>
      </c>
    </row>
    <row r="32" spans="1:51" x14ac:dyDescent="0.3">
      <c r="A32" s="3">
        <v>2</v>
      </c>
      <c r="B32" s="3">
        <v>398.15</v>
      </c>
      <c r="C32">
        <v>142.04</v>
      </c>
      <c r="D32">
        <v>0.60460000000000003</v>
      </c>
      <c r="E32">
        <f t="shared" si="4"/>
        <v>284.08</v>
      </c>
      <c r="F32" s="3">
        <v>1.7999999999999999E-2</v>
      </c>
      <c r="G32">
        <f t="shared" si="34"/>
        <v>2.511616225040814E-3</v>
      </c>
      <c r="H32">
        <f t="shared" si="35"/>
        <v>5.9868288187034535</v>
      </c>
      <c r="J32">
        <f t="shared" si="7"/>
        <v>36</v>
      </c>
      <c r="K32" s="3">
        <f t="shared" si="8"/>
        <v>12</v>
      </c>
      <c r="L32" s="3">
        <f t="shared" si="9"/>
        <v>3.4641016151377544</v>
      </c>
      <c r="M32" s="3">
        <v>0.2</v>
      </c>
      <c r="N32" s="3">
        <f t="shared" si="10"/>
        <v>1.6928203230275509</v>
      </c>
      <c r="O32" s="3">
        <f t="shared" si="11"/>
        <v>0.52639596817898238</v>
      </c>
      <c r="P32" s="3">
        <f t="shared" si="12"/>
        <v>6.316751618147789</v>
      </c>
      <c r="Q32" s="3">
        <f t="shared" si="13"/>
        <v>-108</v>
      </c>
      <c r="R32" s="3">
        <f t="shared" si="14"/>
        <v>-682.20917475996123</v>
      </c>
      <c r="T32">
        <f t="shared" si="15"/>
        <v>0.28867513459481292</v>
      </c>
      <c r="U32">
        <f t="shared" si="16"/>
        <v>3.3856406460551018</v>
      </c>
      <c r="V32">
        <f t="shared" si="17"/>
        <v>6.2243123321359048</v>
      </c>
      <c r="X32">
        <f t="shared" si="18"/>
        <v>0.77876767802629121</v>
      </c>
      <c r="Y32">
        <f t="shared" si="19"/>
        <v>-0.25004250862282523</v>
      </c>
      <c r="AA32">
        <f t="shared" si="36"/>
        <v>280033.61753098533</v>
      </c>
      <c r="AB32">
        <f t="shared" si="1"/>
        <v>0.22123232197370879</v>
      </c>
      <c r="AC32">
        <f t="shared" si="20"/>
        <v>4.8943740285878751E-2</v>
      </c>
      <c r="AD32">
        <f t="shared" si="21"/>
        <v>13705.892647751649</v>
      </c>
      <c r="AI32">
        <f t="shared" si="37"/>
        <v>-375897.44573287113</v>
      </c>
      <c r="AJ32">
        <f t="shared" si="22"/>
        <v>4.8943740285878751E-2</v>
      </c>
      <c r="AK32">
        <f t="shared" si="23"/>
        <v>0.77876767802629121</v>
      </c>
      <c r="AL32">
        <f t="shared" si="24"/>
        <v>-14327.632980869452</v>
      </c>
      <c r="AN32">
        <f t="shared" si="3"/>
        <v>-66.943196482916392</v>
      </c>
      <c r="AO32" s="3">
        <f t="shared" si="25"/>
        <v>-65.29679999999999</v>
      </c>
      <c r="AP32" s="3">
        <f t="shared" si="26"/>
        <v>2.710621378959496</v>
      </c>
      <c r="AR32">
        <f t="shared" si="27"/>
        <v>0.61984441187885553</v>
      </c>
      <c r="AS32" s="3">
        <f t="shared" si="28"/>
        <v>0.60460000000000003</v>
      </c>
      <c r="AU32">
        <f t="shared" si="29"/>
        <v>0.61984441187885553</v>
      </c>
      <c r="AV32">
        <f t="shared" si="30"/>
        <v>0.60460000000000003</v>
      </c>
    </row>
    <row r="33" spans="1:48" x14ac:dyDescent="0.3">
      <c r="A33" s="3">
        <v>2.5</v>
      </c>
      <c r="B33" s="3">
        <v>398.15</v>
      </c>
      <c r="C33">
        <v>142.04</v>
      </c>
      <c r="D33">
        <v>0.59870000000000001</v>
      </c>
      <c r="E33">
        <f t="shared" si="4"/>
        <v>355.09999999999997</v>
      </c>
      <c r="F33" s="3">
        <v>1.7999999999999999E-2</v>
      </c>
      <c r="G33">
        <f t="shared" si="34"/>
        <v>2.511616225040814E-3</v>
      </c>
      <c r="H33">
        <f t="shared" si="35"/>
        <v>5.9868288187034535</v>
      </c>
      <c r="J33">
        <f t="shared" si="7"/>
        <v>45</v>
      </c>
      <c r="K33" s="3">
        <f t="shared" si="8"/>
        <v>15</v>
      </c>
      <c r="L33" s="3">
        <f t="shared" si="9"/>
        <v>3.872983346207417</v>
      </c>
      <c r="M33" s="3">
        <v>0.2</v>
      </c>
      <c r="N33" s="3">
        <f t="shared" si="10"/>
        <v>1.7745966692414834</v>
      </c>
      <c r="O33" s="3">
        <f t="shared" si="11"/>
        <v>0.57357316851070272</v>
      </c>
      <c r="P33" s="3">
        <f t="shared" si="12"/>
        <v>8.6035975276605416</v>
      </c>
      <c r="Q33" s="3">
        <f t="shared" si="13"/>
        <v>-135</v>
      </c>
      <c r="R33" s="3">
        <f t="shared" si="14"/>
        <v>-1161.4856662341731</v>
      </c>
      <c r="T33">
        <f t="shared" si="15"/>
        <v>0.2581988897471611</v>
      </c>
      <c r="U33">
        <f t="shared" si="16"/>
        <v>3.5491933384829668</v>
      </c>
      <c r="V33">
        <f t="shared" si="17"/>
        <v>6.6201237087395777</v>
      </c>
      <c r="X33">
        <f t="shared" si="18"/>
        <v>0.73795291860379308</v>
      </c>
      <c r="Y33">
        <f t="shared" si="19"/>
        <v>-0.30387525234653112</v>
      </c>
      <c r="AA33">
        <f t="shared" si="36"/>
        <v>264606.94617621234</v>
      </c>
      <c r="AB33">
        <f t="shared" si="1"/>
        <v>0.26204708139620692</v>
      </c>
      <c r="AC33">
        <f t="shared" si="20"/>
        <v>6.8668672868270289E-2</v>
      </c>
      <c r="AD33">
        <f t="shared" si="21"/>
        <v>18170.207825646328</v>
      </c>
      <c r="AI33">
        <f t="shared" si="37"/>
        <v>-380135.39436421462</v>
      </c>
      <c r="AJ33">
        <f t="shared" si="22"/>
        <v>6.8668672868270289E-2</v>
      </c>
      <c r="AK33">
        <f t="shared" si="23"/>
        <v>0.73795291860379308</v>
      </c>
      <c r="AL33">
        <f t="shared" si="24"/>
        <v>-19263.075080250292</v>
      </c>
      <c r="AN33">
        <f t="shared" si="3"/>
        <v>-75.542410591297084</v>
      </c>
      <c r="AO33" s="3">
        <f t="shared" si="25"/>
        <v>-80.8245</v>
      </c>
      <c r="AP33" s="3">
        <f t="shared" si="26"/>
        <v>27.900468521531522</v>
      </c>
      <c r="AR33">
        <f t="shared" si="27"/>
        <v>0.55957341178738584</v>
      </c>
      <c r="AS33" s="3">
        <f t="shared" si="28"/>
        <v>0.59870000000000001</v>
      </c>
      <c r="AU33">
        <f t="shared" si="29"/>
        <v>0.55957341178738584</v>
      </c>
      <c r="AV33">
        <f t="shared" si="30"/>
        <v>0.59870000000000001</v>
      </c>
    </row>
    <row r="34" spans="1:48" x14ac:dyDescent="0.3">
      <c r="A34" s="3">
        <v>3</v>
      </c>
      <c r="B34" s="3">
        <v>398.15</v>
      </c>
      <c r="C34">
        <v>142.04</v>
      </c>
      <c r="D34">
        <v>0.59789999999999999</v>
      </c>
      <c r="E34">
        <f t="shared" si="4"/>
        <v>426.12</v>
      </c>
      <c r="F34" s="3">
        <v>1.7999999999999999E-2</v>
      </c>
      <c r="G34">
        <f t="shared" si="34"/>
        <v>2.511616225040814E-3</v>
      </c>
      <c r="H34">
        <f t="shared" ref="H34" si="38">LN(B34)</f>
        <v>5.9868288187034535</v>
      </c>
      <c r="J34">
        <f t="shared" si="7"/>
        <v>54</v>
      </c>
      <c r="K34" s="3">
        <f t="shared" si="8"/>
        <v>18</v>
      </c>
      <c r="L34" s="3">
        <f t="shared" si="9"/>
        <v>4.2426406871192848</v>
      </c>
      <c r="M34" s="3">
        <v>0.2</v>
      </c>
      <c r="N34" s="3">
        <f t="shared" si="10"/>
        <v>1.8485281374238571</v>
      </c>
      <c r="O34" s="3">
        <f t="shared" si="11"/>
        <v>0.61438972103896872</v>
      </c>
      <c r="P34" s="3">
        <f t="shared" si="12"/>
        <v>11.059014978701438</v>
      </c>
      <c r="Q34" s="3">
        <f t="shared" si="13"/>
        <v>-162</v>
      </c>
      <c r="R34" s="3">
        <f t="shared" si="14"/>
        <v>-1791.5604265496329</v>
      </c>
      <c r="T34">
        <f t="shared" si="15"/>
        <v>0.23570226039551587</v>
      </c>
      <c r="U34">
        <f t="shared" si="16"/>
        <v>3.6970562748477143</v>
      </c>
      <c r="V34">
        <f t="shared" si="17"/>
        <v>6.9491899698414761</v>
      </c>
      <c r="X34">
        <f t="shared" si="18"/>
        <v>0.70120326480240092</v>
      </c>
      <c r="Y34">
        <f t="shared" si="19"/>
        <v>-0.35495746992421845</v>
      </c>
      <c r="AA34">
        <f t="shared" si="36"/>
        <v>250559.28821935158</v>
      </c>
      <c r="AB34">
        <f t="shared" si="1"/>
        <v>0.29879673519759908</v>
      </c>
      <c r="AC34">
        <f t="shared" si="20"/>
        <v>8.927948896474415E-2</v>
      </c>
      <c r="AD34">
        <f t="shared" si="21"/>
        <v>22369.805207593748</v>
      </c>
      <c r="AI34">
        <f t="shared" si="37"/>
        <v>-384448.7751192507</v>
      </c>
      <c r="AJ34">
        <f t="shared" si="22"/>
        <v>8.927948896474415E-2</v>
      </c>
      <c r="AK34">
        <f t="shared" si="23"/>
        <v>0.70120326480240092</v>
      </c>
      <c r="AL34">
        <f t="shared" si="24"/>
        <v>-24067.673250335556</v>
      </c>
      <c r="AN34">
        <f t="shared" si="3"/>
        <v>-100.99653124759061</v>
      </c>
      <c r="AO34" s="3">
        <f t="shared" si="25"/>
        <v>-96.859800000000007</v>
      </c>
      <c r="AP34" s="3">
        <f t="shared" si="26"/>
        <v>17.11254541479251</v>
      </c>
      <c r="AR34">
        <f t="shared" si="27"/>
        <v>0.62343537807154703</v>
      </c>
      <c r="AS34" s="3">
        <f t="shared" si="28"/>
        <v>0.59789999999999999</v>
      </c>
      <c r="AU34">
        <f t="shared" si="29"/>
        <v>0.62343537807154703</v>
      </c>
      <c r="AV34">
        <f t="shared" si="30"/>
        <v>0.59789999999999999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9DC5-7181-43BC-9736-487DBE55178A}">
  <dimension ref="A1:G140"/>
  <sheetViews>
    <sheetView tabSelected="1" topLeftCell="A25" zoomScale="96" zoomScaleNormal="130" workbookViewId="0">
      <selection activeCell="Q38" sqref="Q38"/>
    </sheetView>
  </sheetViews>
  <sheetFormatPr defaultRowHeight="14.4" x14ac:dyDescent="0.3"/>
  <cols>
    <col min="1" max="1" width="11.77734375" customWidth="1"/>
    <col min="2" max="2" width="12.6640625" customWidth="1"/>
    <col min="3" max="3" width="11.33203125" customWidth="1"/>
  </cols>
  <sheetData>
    <row r="1" spans="1:7" x14ac:dyDescent="0.3">
      <c r="A1" t="s">
        <v>36</v>
      </c>
    </row>
    <row r="2" spans="1:7" x14ac:dyDescent="0.3">
      <c r="C2" t="s">
        <v>1</v>
      </c>
      <c r="D2">
        <v>3</v>
      </c>
    </row>
    <row r="3" spans="1:7" x14ac:dyDescent="0.3">
      <c r="C3" t="s">
        <v>38</v>
      </c>
      <c r="D3">
        <f>1000/18</f>
        <v>55.555555555555557</v>
      </c>
    </row>
    <row r="5" spans="1:7" ht="33" customHeight="1" x14ac:dyDescent="0.3">
      <c r="A5" t="s">
        <v>37</v>
      </c>
      <c r="B5" s="11" t="s">
        <v>39</v>
      </c>
      <c r="C5" t="s">
        <v>4</v>
      </c>
    </row>
    <row r="6" spans="1:7" x14ac:dyDescent="0.3">
      <c r="A6">
        <v>9.6374700000000004E-3</v>
      </c>
      <c r="B6">
        <f>($D$2*A6)/($D$3+($D$2*A6))</f>
        <v>5.2015268038395855E-4</v>
      </c>
      <c r="C6">
        <v>270.65600000000001</v>
      </c>
      <c r="D6">
        <v>5.2015268038395855E-4</v>
      </c>
      <c r="G6" s="13"/>
    </row>
    <row r="7" spans="1:7" x14ac:dyDescent="0.3">
      <c r="A7">
        <v>6.4054600000000003E-2</v>
      </c>
      <c r="B7">
        <f t="shared" ref="B7:B70" si="0">($D$2*A7)/($D$3+($D$2*A7))</f>
        <v>3.4470253172939861E-3</v>
      </c>
      <c r="C7">
        <v>270.07100000000003</v>
      </c>
      <c r="D7">
        <v>3.4470253172939861E-3</v>
      </c>
    </row>
    <row r="8" spans="1:7" x14ac:dyDescent="0.3">
      <c r="A8">
        <v>0.110711</v>
      </c>
      <c r="B8">
        <f t="shared" si="0"/>
        <v>5.9428652102840292E-3</v>
      </c>
      <c r="C8">
        <v>270.065</v>
      </c>
      <c r="D8">
        <v>5.9428652102840292E-3</v>
      </c>
    </row>
    <row r="9" spans="1:7" x14ac:dyDescent="0.3">
      <c r="A9">
        <v>0.15736700000000001</v>
      </c>
      <c r="B9">
        <f t="shared" si="0"/>
        <v>8.4262135706475068E-3</v>
      </c>
      <c r="C9">
        <v>270.06</v>
      </c>
      <c r="D9">
        <v>8.4262135706475068E-3</v>
      </c>
    </row>
    <row r="10" spans="1:7" x14ac:dyDescent="0.3">
      <c r="A10">
        <v>0.23511199999999999</v>
      </c>
      <c r="B10">
        <f t="shared" si="0"/>
        <v>1.2536879180158505E-2</v>
      </c>
      <c r="C10">
        <v>269.47199999999998</v>
      </c>
      <c r="D10">
        <v>1.2536879180158505E-2</v>
      </c>
    </row>
    <row r="11" spans="1:7" x14ac:dyDescent="0.3">
      <c r="A11">
        <v>0.320633</v>
      </c>
      <c r="B11">
        <f t="shared" si="0"/>
        <v>1.7019503223636372E-2</v>
      </c>
      <c r="C11">
        <v>268.88299999999998</v>
      </c>
      <c r="D11">
        <v>1.7019503223636372E-2</v>
      </c>
    </row>
    <row r="12" spans="1:7" x14ac:dyDescent="0.3">
      <c r="A12">
        <v>0.41394599999999998</v>
      </c>
      <c r="B12">
        <f t="shared" si="0"/>
        <v>2.1864348383967901E-2</v>
      </c>
      <c r="C12">
        <v>268.87200000000001</v>
      </c>
      <c r="D12">
        <v>2.1864348383967901E-2</v>
      </c>
    </row>
    <row r="13" spans="1:7" x14ac:dyDescent="0.3">
      <c r="A13">
        <v>0.54609300000000005</v>
      </c>
      <c r="B13">
        <f t="shared" si="0"/>
        <v>2.8644328759049171E-2</v>
      </c>
      <c r="C13">
        <v>267.11900000000003</v>
      </c>
      <c r="D13">
        <v>2.8644328759049171E-2</v>
      </c>
    </row>
    <row r="14" spans="1:7" x14ac:dyDescent="0.3">
      <c r="A14">
        <v>0.66273400000000005</v>
      </c>
      <c r="B14">
        <f t="shared" si="0"/>
        <v>3.4551132641633502E-2</v>
      </c>
      <c r="C14">
        <v>267.10599999999999</v>
      </c>
      <c r="D14">
        <v>3.4551132641633502E-2</v>
      </c>
    </row>
    <row r="15" spans="1:7" x14ac:dyDescent="0.3">
      <c r="A15">
        <v>0.79488099999999995</v>
      </c>
      <c r="B15">
        <f t="shared" si="0"/>
        <v>4.1156969762771896E-2</v>
      </c>
      <c r="C15">
        <v>265.35300000000001</v>
      </c>
      <c r="D15">
        <v>4.1156969762771896E-2</v>
      </c>
    </row>
    <row r="16" spans="1:7" x14ac:dyDescent="0.3">
      <c r="A16">
        <v>0.94261099999999998</v>
      </c>
      <c r="B16">
        <f t="shared" si="0"/>
        <v>4.8435575083298474E-2</v>
      </c>
      <c r="C16">
        <v>264.75700000000001</v>
      </c>
      <c r="D16">
        <v>4.8435575083298474E-2</v>
      </c>
    </row>
    <row r="17" spans="1:7" x14ac:dyDescent="0.3">
      <c r="A17">
        <v>1.0514699999999999</v>
      </c>
      <c r="B17">
        <f t="shared" si="0"/>
        <v>5.3728697847984119E-2</v>
      </c>
      <c r="C17">
        <v>264.74400000000003</v>
      </c>
      <c r="D17">
        <v>5.3728697847984119E-2</v>
      </c>
    </row>
    <row r="18" spans="1:7" x14ac:dyDescent="0.3">
      <c r="A18">
        <v>1.12924</v>
      </c>
      <c r="B18">
        <f t="shared" si="0"/>
        <v>5.7474240582489962E-2</v>
      </c>
      <c r="C18">
        <v>264.73500000000001</v>
      </c>
      <c r="D18">
        <v>5.7474240582489962E-2</v>
      </c>
    </row>
    <row r="19" spans="1:7" x14ac:dyDescent="0.3">
      <c r="A19">
        <v>1.23807</v>
      </c>
      <c r="B19">
        <f t="shared" si="0"/>
        <v>6.2666183427341982E-2</v>
      </c>
      <c r="C19">
        <v>263.56400000000002</v>
      </c>
      <c r="D19">
        <v>6.2666183427341982E-2</v>
      </c>
    </row>
    <row r="20" spans="1:7" x14ac:dyDescent="0.3">
      <c r="A20">
        <v>1.3002800000000001</v>
      </c>
      <c r="B20">
        <f t="shared" si="0"/>
        <v>6.5608417118980716E-2</v>
      </c>
      <c r="C20">
        <v>263.55700000000002</v>
      </c>
      <c r="D20">
        <v>6.5608417118980716E-2</v>
      </c>
    </row>
    <row r="21" spans="1:7" x14ac:dyDescent="0.3">
      <c r="A21">
        <v>1.3935900000000001</v>
      </c>
      <c r="B21">
        <f t="shared" si="0"/>
        <v>6.9987063334048402E-2</v>
      </c>
      <c r="C21">
        <v>263.54599999999999</v>
      </c>
      <c r="D21">
        <v>6.9987063334048402E-2</v>
      </c>
    </row>
    <row r="22" spans="1:7" x14ac:dyDescent="0.3">
      <c r="A22">
        <v>1.4869000000000001</v>
      </c>
      <c r="B22">
        <f t="shared" si="0"/>
        <v>7.4324863467545729E-2</v>
      </c>
      <c r="C22">
        <v>263.53500000000003</v>
      </c>
      <c r="D22">
        <v>7.4324863467545729E-2</v>
      </c>
    </row>
    <row r="23" spans="1:7" x14ac:dyDescent="0.3">
      <c r="A23">
        <v>1.5646599999999999</v>
      </c>
      <c r="B23">
        <f t="shared" si="0"/>
        <v>7.7908982313593486E-2</v>
      </c>
      <c r="C23">
        <v>263.52600000000001</v>
      </c>
      <c r="D23">
        <v>7.7908982313593486E-2</v>
      </c>
    </row>
    <row r="24" spans="1:7" x14ac:dyDescent="0.3">
      <c r="A24">
        <v>1.6657500000000001</v>
      </c>
      <c r="B24">
        <f t="shared" si="0"/>
        <v>8.2527142287654343E-2</v>
      </c>
      <c r="C24">
        <v>263.51499999999999</v>
      </c>
      <c r="D24">
        <v>8.2527142287654343E-2</v>
      </c>
    </row>
    <row r="25" spans="1:7" x14ac:dyDescent="0.3">
      <c r="A25">
        <v>1.7823800000000001</v>
      </c>
      <c r="B25">
        <f t="shared" si="0"/>
        <v>8.7798084324893777E-2</v>
      </c>
      <c r="C25">
        <v>262.92200000000003</v>
      </c>
      <c r="D25">
        <v>8.7798084324893777E-2</v>
      </c>
    </row>
    <row r="26" spans="1:7" x14ac:dyDescent="0.3">
      <c r="A26">
        <v>1.8368100000000001</v>
      </c>
      <c r="B26">
        <f t="shared" si="0"/>
        <v>9.023730559440192E-2</v>
      </c>
      <c r="C26">
        <v>262.916</v>
      </c>
      <c r="D26">
        <v>9.023730559440192E-2</v>
      </c>
    </row>
    <row r="28" spans="1:7" x14ac:dyDescent="0.3">
      <c r="A28">
        <v>0.30512600000000001</v>
      </c>
      <c r="B28">
        <f t="shared" si="0"/>
        <v>1.6209719626814032E-2</v>
      </c>
      <c r="C28">
        <v>270.62200000000001</v>
      </c>
      <c r="D28">
        <v>1.6209719626814032E-2</v>
      </c>
      <c r="F28">
        <v>270.62200000000001</v>
      </c>
      <c r="G28">
        <v>1.6209719626814032E-2</v>
      </c>
    </row>
    <row r="29" spans="1:7" x14ac:dyDescent="0.3">
      <c r="A29">
        <v>0.35966399999999998</v>
      </c>
      <c r="B29">
        <f t="shared" si="0"/>
        <v>1.9051834023068068E-2</v>
      </c>
      <c r="C29">
        <v>274.67</v>
      </c>
      <c r="D29">
        <v>1.9051834023068068E-2</v>
      </c>
      <c r="F29">
        <v>276.39100000000002</v>
      </c>
      <c r="G29">
        <v>2.6273628300511019E-2</v>
      </c>
    </row>
    <row r="30" spans="1:7" x14ac:dyDescent="0.3">
      <c r="A30">
        <v>0.40634999999999999</v>
      </c>
      <c r="B30">
        <f t="shared" si="0"/>
        <v>2.1471747589811522E-2</v>
      </c>
      <c r="C30">
        <v>275.82299999999998</v>
      </c>
      <c r="D30">
        <v>2.1471747589811522E-2</v>
      </c>
      <c r="F30">
        <v>281.57400000000001</v>
      </c>
      <c r="G30">
        <v>3.8856004895606165E-2</v>
      </c>
    </row>
    <row r="31" spans="1:7" x14ac:dyDescent="0.3">
      <c r="A31">
        <v>0.49967699999999998</v>
      </c>
      <c r="B31">
        <f t="shared" si="0"/>
        <v>2.6273628300511019E-2</v>
      </c>
      <c r="C31">
        <v>276.39100000000002</v>
      </c>
      <c r="D31">
        <v>2.6273628300511019E-2</v>
      </c>
      <c r="F31">
        <v>283.30200000000002</v>
      </c>
      <c r="G31">
        <v>4.3106390212269023E-2</v>
      </c>
    </row>
    <row r="32" spans="1:7" x14ac:dyDescent="0.3">
      <c r="A32">
        <v>0.58527399999999996</v>
      </c>
      <c r="B32">
        <f t="shared" si="0"/>
        <v>3.0636534574622114E-2</v>
      </c>
      <c r="C32">
        <v>278.69799999999998</v>
      </c>
      <c r="D32">
        <v>3.0636534574622114E-2</v>
      </c>
      <c r="F32">
        <v>291.90800000000002</v>
      </c>
      <c r="G32">
        <v>7.6512474478729608E-2</v>
      </c>
    </row>
    <row r="33" spans="1:7" x14ac:dyDescent="0.3">
      <c r="A33">
        <v>0.67085499999999998</v>
      </c>
      <c r="B33">
        <f t="shared" si="0"/>
        <v>3.4959713476450799E-2</v>
      </c>
      <c r="C33">
        <v>280.42500000000001</v>
      </c>
      <c r="D33">
        <v>3.4959713476450799E-2</v>
      </c>
      <c r="F33">
        <v>293.62</v>
      </c>
      <c r="G33">
        <v>8.6434096296679724E-2</v>
      </c>
    </row>
    <row r="34" spans="1:7" x14ac:dyDescent="0.3">
      <c r="A34">
        <v>0.748645</v>
      </c>
      <c r="B34">
        <f t="shared" si="0"/>
        <v>3.8856004895606165E-2</v>
      </c>
      <c r="C34">
        <v>281.57400000000001</v>
      </c>
      <c r="D34">
        <v>3.8856004895606165E-2</v>
      </c>
      <c r="F34">
        <v>296.47000000000003</v>
      </c>
      <c r="G34">
        <v>0.10396744577533554</v>
      </c>
    </row>
    <row r="35" spans="1:7" x14ac:dyDescent="0.3">
      <c r="A35">
        <v>0.83422700000000005</v>
      </c>
      <c r="B35">
        <f t="shared" si="0"/>
        <v>4.3106390212269023E-2</v>
      </c>
      <c r="C35">
        <v>283.30200000000002</v>
      </c>
      <c r="D35">
        <v>4.3106390212269023E-2</v>
      </c>
      <c r="F35">
        <v>297.60300000000001</v>
      </c>
      <c r="G35">
        <v>0.11331003916048478</v>
      </c>
    </row>
    <row r="36" spans="1:7" x14ac:dyDescent="0.3">
      <c r="A36">
        <v>0.92758399999999996</v>
      </c>
      <c r="B36">
        <f t="shared" si="0"/>
        <v>4.7700252485898494E-2</v>
      </c>
      <c r="C36">
        <v>285.029</v>
      </c>
      <c r="D36">
        <v>4.7700252485898494E-2</v>
      </c>
      <c r="F36">
        <v>298.16899999999998</v>
      </c>
      <c r="G36">
        <v>0.1182350041621953</v>
      </c>
    </row>
    <row r="37" spans="1:7" x14ac:dyDescent="0.3">
      <c r="A37">
        <v>1.0131699999999999</v>
      </c>
      <c r="B37">
        <f t="shared" si="0"/>
        <v>5.1873139336590705E-2</v>
      </c>
      <c r="C37">
        <v>286.75599999999997</v>
      </c>
      <c r="D37">
        <v>5.1873139336590705E-2</v>
      </c>
      <c r="F37">
        <v>298.73700000000002</v>
      </c>
      <c r="G37">
        <v>0.12213617557079846</v>
      </c>
    </row>
    <row r="38" spans="1:7" x14ac:dyDescent="0.3">
      <c r="A38">
        <v>1.0986899999999999</v>
      </c>
      <c r="B38">
        <f t="shared" si="0"/>
        <v>5.6006439395434045E-2</v>
      </c>
      <c r="C38">
        <v>286.16699999999997</v>
      </c>
      <c r="D38">
        <v>5.6006439395434045E-2</v>
      </c>
      <c r="F38">
        <v>302.12</v>
      </c>
      <c r="G38">
        <v>0.15395078670478332</v>
      </c>
    </row>
    <row r="39" spans="1:7" x14ac:dyDescent="0.3">
      <c r="A39">
        <v>1.1376299999999999</v>
      </c>
      <c r="B39">
        <f t="shared" si="0"/>
        <v>5.7876546818325679E-2</v>
      </c>
      <c r="C39">
        <v>288.47899999999998</v>
      </c>
      <c r="D39">
        <v>5.7876546818325679E-2</v>
      </c>
    </row>
    <row r="40" spans="1:7" x14ac:dyDescent="0.3">
      <c r="A40">
        <v>1.2154199999999999</v>
      </c>
      <c r="B40">
        <f t="shared" si="0"/>
        <v>6.1590340866798488E-2</v>
      </c>
      <c r="C40">
        <v>289.62799999999999</v>
      </c>
      <c r="D40">
        <v>6.1590340866798488E-2</v>
      </c>
    </row>
    <row r="41" spans="1:7" x14ac:dyDescent="0.3">
      <c r="A41">
        <v>1.3242799999999999</v>
      </c>
      <c r="B41">
        <f t="shared" si="0"/>
        <v>6.6738570104620101E-2</v>
      </c>
      <c r="C41">
        <v>289.61599999999999</v>
      </c>
      <c r="D41">
        <v>6.6738570104620101E-2</v>
      </c>
    </row>
    <row r="42" spans="1:7" x14ac:dyDescent="0.3">
      <c r="A42">
        <v>1.4098299999999999</v>
      </c>
      <c r="B42">
        <f t="shared" si="0"/>
        <v>7.0744949020231582E-2</v>
      </c>
      <c r="C42">
        <v>290.185</v>
      </c>
      <c r="D42">
        <v>7.0744949020231582E-2</v>
      </c>
    </row>
    <row r="43" spans="1:7" x14ac:dyDescent="0.3">
      <c r="A43">
        <v>1.5342899999999999</v>
      </c>
      <c r="B43">
        <f t="shared" si="0"/>
        <v>7.6512474478729608E-2</v>
      </c>
      <c r="C43">
        <v>291.90800000000002</v>
      </c>
      <c r="D43">
        <v>7.6512474478729608E-2</v>
      </c>
    </row>
    <row r="44" spans="1:7" x14ac:dyDescent="0.3">
      <c r="A44">
        <v>1.61985</v>
      </c>
      <c r="B44">
        <f t="shared" si="0"/>
        <v>8.0436009427002214E-2</v>
      </c>
      <c r="C44">
        <v>292.47699999999998</v>
      </c>
      <c r="D44">
        <v>8.0436009427002214E-2</v>
      </c>
    </row>
    <row r="45" spans="1:7" x14ac:dyDescent="0.3">
      <c r="A45">
        <v>1.75207</v>
      </c>
      <c r="B45">
        <f t="shared" si="0"/>
        <v>8.6434096296679724E-2</v>
      </c>
      <c r="C45">
        <v>293.62</v>
      </c>
      <c r="D45">
        <v>8.6434096296679724E-2</v>
      </c>
    </row>
    <row r="46" spans="1:7" x14ac:dyDescent="0.3">
      <c r="A46">
        <v>1.8609800000000001</v>
      </c>
      <c r="B46">
        <f t="shared" si="0"/>
        <v>9.1316280344629575E-2</v>
      </c>
      <c r="C46">
        <v>295.34500000000003</v>
      </c>
      <c r="D46">
        <v>9.1316280344629575E-2</v>
      </c>
    </row>
    <row r="47" spans="1:7" x14ac:dyDescent="0.3">
      <c r="A47">
        <v>1.9387399999999999</v>
      </c>
      <c r="B47">
        <f t="shared" si="0"/>
        <v>9.4770274240069591E-2</v>
      </c>
      <c r="C47">
        <v>295.33600000000001</v>
      </c>
      <c r="D47">
        <v>9.4770274240069591E-2</v>
      </c>
    </row>
    <row r="48" spans="1:7" x14ac:dyDescent="0.3">
      <c r="A48">
        <v>2.0631699999999999</v>
      </c>
      <c r="B48">
        <f t="shared" si="0"/>
        <v>0.10024299017758667</v>
      </c>
      <c r="C48">
        <v>295.90100000000001</v>
      </c>
      <c r="D48">
        <v>0.10024299017758667</v>
      </c>
    </row>
    <row r="49" spans="1:4" x14ac:dyDescent="0.3">
      <c r="A49">
        <v>2.14872</v>
      </c>
      <c r="B49">
        <f t="shared" si="0"/>
        <v>0.10396744577533554</v>
      </c>
      <c r="C49">
        <v>296.47000000000003</v>
      </c>
      <c r="D49">
        <v>0.10396744577533554</v>
      </c>
    </row>
    <row r="50" spans="1:4" x14ac:dyDescent="0.3">
      <c r="A50">
        <v>2.2731400000000002</v>
      </c>
      <c r="B50">
        <f t="shared" si="0"/>
        <v>0.10932942160315788</v>
      </c>
      <c r="C50">
        <v>296.45600000000002</v>
      </c>
      <c r="D50">
        <v>0.10932942160315788</v>
      </c>
    </row>
    <row r="51" spans="1:4" x14ac:dyDescent="0.3">
      <c r="A51">
        <v>2.3664800000000001</v>
      </c>
      <c r="B51">
        <f t="shared" si="0"/>
        <v>0.11331003916048478</v>
      </c>
      <c r="C51">
        <v>297.60300000000001</v>
      </c>
      <c r="D51">
        <v>0.11331003916048478</v>
      </c>
    </row>
    <row r="52" spans="1:4" x14ac:dyDescent="0.3">
      <c r="A52">
        <v>2.4831300000000001</v>
      </c>
      <c r="B52">
        <f t="shared" si="0"/>
        <v>0.1182350041621953</v>
      </c>
      <c r="C52">
        <v>298.16899999999998</v>
      </c>
      <c r="D52">
        <v>0.1182350041621953</v>
      </c>
    </row>
    <row r="53" spans="1:4" x14ac:dyDescent="0.3">
      <c r="A53">
        <v>2.57646</v>
      </c>
      <c r="B53">
        <f t="shared" si="0"/>
        <v>0.12213617557079846</v>
      </c>
      <c r="C53">
        <v>298.73700000000002</v>
      </c>
      <c r="D53">
        <v>0.12213617557079846</v>
      </c>
    </row>
    <row r="54" spans="1:4" x14ac:dyDescent="0.3">
      <c r="A54">
        <v>2.6775500000000001</v>
      </c>
      <c r="B54">
        <f t="shared" si="0"/>
        <v>0.12632295454511699</v>
      </c>
      <c r="C54">
        <v>298.726</v>
      </c>
      <c r="D54">
        <v>0.12632295454511699</v>
      </c>
    </row>
    <row r="55" spans="1:4" x14ac:dyDescent="0.3">
      <c r="A55">
        <v>2.7475299999999998</v>
      </c>
      <c r="B55">
        <f t="shared" si="0"/>
        <v>0.12919795596287881</v>
      </c>
      <c r="C55">
        <v>298.71699999999998</v>
      </c>
      <c r="D55">
        <v>0.12919795596287881</v>
      </c>
    </row>
    <row r="56" spans="1:4" x14ac:dyDescent="0.3">
      <c r="A56">
        <v>2.8486500000000001</v>
      </c>
      <c r="B56">
        <f t="shared" si="0"/>
        <v>0.1333190215414424</v>
      </c>
      <c r="C56">
        <v>299.86399999999998</v>
      </c>
      <c r="D56">
        <v>0.1333190215414424</v>
      </c>
    </row>
    <row r="57" spans="1:4" x14ac:dyDescent="0.3">
      <c r="A57">
        <v>2.94198</v>
      </c>
      <c r="B57">
        <f t="shared" si="0"/>
        <v>0.13708814813697501</v>
      </c>
      <c r="C57">
        <v>300.43200000000002</v>
      </c>
      <c r="D57">
        <v>0.13708814813697501</v>
      </c>
    </row>
    <row r="58" spans="1:4" x14ac:dyDescent="0.3">
      <c r="A58">
        <v>3.0352899999999998</v>
      </c>
      <c r="B58">
        <f t="shared" si="0"/>
        <v>0.14082383618617336</v>
      </c>
      <c r="C58">
        <v>300.42200000000003</v>
      </c>
      <c r="D58">
        <v>0.14082383618617336</v>
      </c>
    </row>
    <row r="59" spans="1:4" x14ac:dyDescent="0.3">
      <c r="A59">
        <v>3.12086</v>
      </c>
      <c r="B59">
        <f t="shared" si="0"/>
        <v>0.14422133229608394</v>
      </c>
      <c r="C59">
        <v>301.57</v>
      </c>
      <c r="D59">
        <v>0.14422133229608394</v>
      </c>
    </row>
    <row r="60" spans="1:4" x14ac:dyDescent="0.3">
      <c r="A60">
        <v>3.2297199999999999</v>
      </c>
      <c r="B60">
        <f t="shared" si="0"/>
        <v>0.14850490062677532</v>
      </c>
      <c r="C60">
        <v>301.55700000000002</v>
      </c>
      <c r="D60">
        <v>0.14850490062677532</v>
      </c>
    </row>
    <row r="61" spans="1:4" x14ac:dyDescent="0.3">
      <c r="A61">
        <v>3.3152599999999999</v>
      </c>
      <c r="B61">
        <f t="shared" si="0"/>
        <v>0.1518408734057704</v>
      </c>
      <c r="C61">
        <v>301.54700000000003</v>
      </c>
      <c r="D61">
        <v>0.1518408734057704</v>
      </c>
    </row>
    <row r="62" spans="1:4" x14ac:dyDescent="0.3">
      <c r="A62">
        <v>3.36971</v>
      </c>
      <c r="B62">
        <f t="shared" si="0"/>
        <v>0.15395078670478332</v>
      </c>
      <c r="C62">
        <v>302.12</v>
      </c>
      <c r="D62">
        <v>0.15395078670478332</v>
      </c>
    </row>
    <row r="63" spans="1:4" x14ac:dyDescent="0.3">
      <c r="A63">
        <v>3.47079</v>
      </c>
      <c r="B63">
        <f t="shared" si="0"/>
        <v>0.15783988828375567</v>
      </c>
      <c r="C63">
        <v>302.10899999999998</v>
      </c>
      <c r="D63">
        <v>0.15783988828375567</v>
      </c>
    </row>
    <row r="64" spans="1:4" x14ac:dyDescent="0.3">
      <c r="A64">
        <v>3.5252300000000001</v>
      </c>
      <c r="B64">
        <f t="shared" si="0"/>
        <v>0.1599197158794714</v>
      </c>
      <c r="C64">
        <v>302.10199999999998</v>
      </c>
      <c r="D64">
        <v>0.1599197158794714</v>
      </c>
    </row>
    <row r="66" spans="1:4" x14ac:dyDescent="0.3">
      <c r="A66">
        <v>0.98931199999999997</v>
      </c>
      <c r="B66">
        <f t="shared" si="0"/>
        <v>5.071358391497504E-2</v>
      </c>
      <c r="C66">
        <v>266.48899999999998</v>
      </c>
      <c r="D66">
        <v>5.071358391497504E-2</v>
      </c>
    </row>
    <row r="67" spans="1:4" x14ac:dyDescent="0.3">
      <c r="A67">
        <v>1.0360100000000001</v>
      </c>
      <c r="B67">
        <f t="shared" si="0"/>
        <v>5.2980566574074052E-2</v>
      </c>
      <c r="C67">
        <v>268.221</v>
      </c>
      <c r="D67">
        <v>5.2980566574074052E-2</v>
      </c>
    </row>
    <row r="68" spans="1:4" x14ac:dyDescent="0.3">
      <c r="A68">
        <v>1.12158</v>
      </c>
      <c r="B68">
        <f t="shared" si="0"/>
        <v>5.7106638184246876E-2</v>
      </c>
      <c r="C68">
        <v>269.36900000000003</v>
      </c>
      <c r="D68">
        <v>5.7106638184246876E-2</v>
      </c>
    </row>
    <row r="69" spans="1:4" x14ac:dyDescent="0.3">
      <c r="A69">
        <v>1.2071499999999999</v>
      </c>
      <c r="B69">
        <f t="shared" si="0"/>
        <v>6.1196911976226495E-2</v>
      </c>
      <c r="C69">
        <v>270.517</v>
      </c>
      <c r="D69">
        <v>6.1196911976226495E-2</v>
      </c>
    </row>
    <row r="70" spans="1:4" x14ac:dyDescent="0.3">
      <c r="A70">
        <v>1.2849200000000001</v>
      </c>
      <c r="B70">
        <f t="shared" si="0"/>
        <v>6.4883681629250914E-2</v>
      </c>
      <c r="C70">
        <v>271.08800000000002</v>
      </c>
      <c r="D70">
        <v>6.4883681629250914E-2</v>
      </c>
    </row>
    <row r="71" spans="1:4" x14ac:dyDescent="0.3">
      <c r="A71">
        <v>1.3627</v>
      </c>
      <c r="B71">
        <f t="shared" ref="B71:B134" si="1">($D$2*A71)/($D$3+($D$2*A71))</f>
        <v>6.8542076469342267E-2</v>
      </c>
      <c r="C71">
        <v>271.65800000000002</v>
      </c>
      <c r="D71">
        <v>6.8542076469342267E-2</v>
      </c>
    </row>
    <row r="72" spans="1:4" x14ac:dyDescent="0.3">
      <c r="A72">
        <v>1.50271</v>
      </c>
      <c r="B72">
        <f t="shared" si="1"/>
        <v>7.5055833792121038E-2</v>
      </c>
      <c r="C72">
        <v>273.37900000000002</v>
      </c>
      <c r="D72">
        <v>7.5055833792121038E-2</v>
      </c>
    </row>
    <row r="73" spans="1:4" x14ac:dyDescent="0.3">
      <c r="A73">
        <v>1.60381</v>
      </c>
      <c r="B73">
        <f t="shared" si="1"/>
        <v>7.9703002489200897E-2</v>
      </c>
      <c r="C73">
        <v>273.94600000000003</v>
      </c>
      <c r="D73">
        <v>7.9703002489200897E-2</v>
      </c>
    </row>
    <row r="74" spans="1:4" x14ac:dyDescent="0.3">
      <c r="A74">
        <v>1.6816</v>
      </c>
      <c r="B74">
        <f t="shared" si="1"/>
        <v>8.3247036321019013E-2</v>
      </c>
      <c r="C74">
        <v>275.096</v>
      </c>
      <c r="D74">
        <v>8.3247036321019013E-2</v>
      </c>
    </row>
    <row r="75" spans="1:4" x14ac:dyDescent="0.3">
      <c r="A75">
        <v>1.76718</v>
      </c>
      <c r="B75">
        <f t="shared" si="1"/>
        <v>8.7114574752590698E-2</v>
      </c>
      <c r="C75">
        <v>276.82299999999998</v>
      </c>
      <c r="D75">
        <v>8.7114574752590698E-2</v>
      </c>
    </row>
    <row r="76" spans="1:4" x14ac:dyDescent="0.3">
      <c r="A76">
        <v>1.8449599999999999</v>
      </c>
      <c r="B76">
        <f t="shared" si="1"/>
        <v>9.0601416566535808E-2</v>
      </c>
      <c r="C76">
        <v>277.39299999999997</v>
      </c>
      <c r="D76">
        <v>9.0601416566535808E-2</v>
      </c>
    </row>
    <row r="77" spans="1:4" x14ac:dyDescent="0.3">
      <c r="A77">
        <v>1.9616199999999999</v>
      </c>
      <c r="B77">
        <f t="shared" si="1"/>
        <v>9.578157873425841E-2</v>
      </c>
      <c r="C77">
        <v>277.959</v>
      </c>
      <c r="D77">
        <v>9.578157873425841E-2</v>
      </c>
    </row>
    <row r="78" spans="1:4" x14ac:dyDescent="0.3">
      <c r="A78">
        <v>2.0394199999999998</v>
      </c>
      <c r="B78">
        <f t="shared" si="1"/>
        <v>9.9203526567748876E-2</v>
      </c>
      <c r="C78">
        <v>279.68700000000001</v>
      </c>
      <c r="D78">
        <v>9.9203526567748876E-2</v>
      </c>
    </row>
    <row r="79" spans="1:4" x14ac:dyDescent="0.3">
      <c r="A79">
        <v>2.1172</v>
      </c>
      <c r="B79">
        <f t="shared" si="1"/>
        <v>0.10259880207708891</v>
      </c>
      <c r="C79">
        <v>280.25799999999998</v>
      </c>
      <c r="D79">
        <v>0.10259880207708891</v>
      </c>
    </row>
    <row r="80" spans="1:4" x14ac:dyDescent="0.3">
      <c r="A80">
        <v>2.2027600000000001</v>
      </c>
      <c r="B80">
        <f t="shared" si="1"/>
        <v>0.10630425135357371</v>
      </c>
      <c r="C80">
        <v>281.40600000000001</v>
      </c>
      <c r="D80">
        <v>0.10630425135357371</v>
      </c>
    </row>
    <row r="81" spans="1:4" x14ac:dyDescent="0.3">
      <c r="A81">
        <v>2.2883100000000001</v>
      </c>
      <c r="B81">
        <f t="shared" si="1"/>
        <v>0.10997879844894937</v>
      </c>
      <c r="C81">
        <v>281.97500000000002</v>
      </c>
      <c r="D81">
        <v>0.10997879844894937</v>
      </c>
    </row>
    <row r="82" spans="1:4" x14ac:dyDescent="0.3">
      <c r="A82">
        <v>2.38164</v>
      </c>
      <c r="B82">
        <f t="shared" si="1"/>
        <v>0.11395320269412097</v>
      </c>
      <c r="C82">
        <v>282.54399999999998</v>
      </c>
      <c r="D82">
        <v>0.11395320269412097</v>
      </c>
    </row>
    <row r="83" spans="1:4" x14ac:dyDescent="0.3">
      <c r="A83">
        <v>2.4827699999999999</v>
      </c>
      <c r="B83">
        <f t="shared" si="1"/>
        <v>0.11821988911826732</v>
      </c>
      <c r="C83">
        <v>284.26900000000001</v>
      </c>
      <c r="D83">
        <v>0.11821988911826732</v>
      </c>
    </row>
    <row r="84" spans="1:4" x14ac:dyDescent="0.3">
      <c r="A84">
        <v>2.5605500000000001</v>
      </c>
      <c r="B84">
        <f t="shared" si="1"/>
        <v>0.12147358398453373</v>
      </c>
      <c r="C84">
        <v>284.839</v>
      </c>
      <c r="D84">
        <v>0.12147358398453373</v>
      </c>
    </row>
    <row r="85" spans="1:4" x14ac:dyDescent="0.3">
      <c r="A85">
        <v>2.6772300000000002</v>
      </c>
      <c r="B85">
        <f t="shared" si="1"/>
        <v>0.1263097643218842</v>
      </c>
      <c r="C85">
        <v>286.56299999999999</v>
      </c>
      <c r="D85">
        <v>0.1263097643218842</v>
      </c>
    </row>
    <row r="86" spans="1:4" x14ac:dyDescent="0.3">
      <c r="A86">
        <v>2.8249900000000001</v>
      </c>
      <c r="B86">
        <f t="shared" si="1"/>
        <v>0.13235827640750447</v>
      </c>
      <c r="C86">
        <v>287.125</v>
      </c>
      <c r="D86">
        <v>0.13235827640750447</v>
      </c>
    </row>
    <row r="87" spans="1:4" x14ac:dyDescent="0.3">
      <c r="A87">
        <v>2.9727700000000001</v>
      </c>
      <c r="B87">
        <f t="shared" si="1"/>
        <v>0.13832441909839124</v>
      </c>
      <c r="C87">
        <v>288.267</v>
      </c>
      <c r="D87">
        <v>0.13832441909839124</v>
      </c>
    </row>
    <row r="88" spans="1:4" x14ac:dyDescent="0.3">
      <c r="A88">
        <v>3.1127699999999998</v>
      </c>
      <c r="B88">
        <f t="shared" si="1"/>
        <v>0.14390127510597261</v>
      </c>
      <c r="C88">
        <v>289.40899999999999</v>
      </c>
      <c r="D88">
        <v>0.14390127510597261</v>
      </c>
    </row>
    <row r="89" spans="1:4" x14ac:dyDescent="0.3">
      <c r="A89">
        <v>3.2138900000000001</v>
      </c>
      <c r="B89">
        <f t="shared" si="1"/>
        <v>0.14788466714406712</v>
      </c>
      <c r="C89">
        <v>290.55500000000001</v>
      </c>
      <c r="D89">
        <v>0.14788466714406712</v>
      </c>
    </row>
    <row r="90" spans="1:4" x14ac:dyDescent="0.3">
      <c r="A90">
        <v>3.2916500000000002</v>
      </c>
      <c r="B90">
        <f t="shared" si="1"/>
        <v>0.15092272199571199</v>
      </c>
      <c r="C90">
        <v>290.54599999999999</v>
      </c>
      <c r="D90">
        <v>0.15092272199571199</v>
      </c>
    </row>
    <row r="91" spans="1:4" x14ac:dyDescent="0.3">
      <c r="A91">
        <v>3.3927499999999999</v>
      </c>
      <c r="B91">
        <f t="shared" si="1"/>
        <v>0.15484041908082979</v>
      </c>
      <c r="C91">
        <v>291.11399999999998</v>
      </c>
      <c r="D91">
        <v>0.15484041908082979</v>
      </c>
    </row>
    <row r="92" spans="1:4" x14ac:dyDescent="0.3">
      <c r="A92">
        <v>3.4782999999999999</v>
      </c>
      <c r="B92">
        <f t="shared" si="1"/>
        <v>0.15812741270160111</v>
      </c>
      <c r="C92">
        <v>291.68299999999999</v>
      </c>
      <c r="D92">
        <v>0.15812741270160111</v>
      </c>
    </row>
    <row r="93" spans="1:4" x14ac:dyDescent="0.3">
      <c r="A93">
        <v>3.5483099999999999</v>
      </c>
      <c r="B93">
        <f t="shared" si="1"/>
        <v>0.16079836742385756</v>
      </c>
      <c r="C93">
        <v>292.83300000000003</v>
      </c>
      <c r="D93">
        <v>0.16079836742385756</v>
      </c>
    </row>
    <row r="94" spans="1:4" x14ac:dyDescent="0.3">
      <c r="A94">
        <v>3.6416400000000002</v>
      </c>
      <c r="B94">
        <f t="shared" si="1"/>
        <v>0.16433275948621037</v>
      </c>
      <c r="C94">
        <v>293.40100000000001</v>
      </c>
      <c r="D94">
        <v>0.16433275948621037</v>
      </c>
    </row>
    <row r="96" spans="1:4" x14ac:dyDescent="0.3">
      <c r="A96">
        <v>3.6727599999999998</v>
      </c>
      <c r="B96">
        <f t="shared" si="1"/>
        <v>0.16550465972184064</v>
      </c>
      <c r="C96">
        <v>293.97699999999998</v>
      </c>
      <c r="D96">
        <v>0.16550465972184064</v>
      </c>
    </row>
    <row r="97" spans="1:4" x14ac:dyDescent="0.3">
      <c r="A97">
        <v>3.6183900000000002</v>
      </c>
      <c r="B97">
        <f t="shared" si="1"/>
        <v>0.16345507309537166</v>
      </c>
      <c r="C97">
        <v>296.3</v>
      </c>
      <c r="D97">
        <v>0.16345507309537166</v>
      </c>
    </row>
    <row r="98" spans="1:4" x14ac:dyDescent="0.3">
      <c r="A98">
        <v>3.5407600000000001</v>
      </c>
      <c r="B98">
        <f t="shared" si="1"/>
        <v>0.16051114260276333</v>
      </c>
      <c r="C98">
        <v>301.52100000000002</v>
      </c>
      <c r="D98">
        <v>0.16051114260276333</v>
      </c>
    </row>
    <row r="99" spans="1:4" x14ac:dyDescent="0.3">
      <c r="A99">
        <v>3.47865</v>
      </c>
      <c r="B99">
        <f t="shared" si="1"/>
        <v>0.15814080785313192</v>
      </c>
      <c r="C99">
        <v>305.00299999999999</v>
      </c>
      <c r="D99">
        <v>0.15814080785313192</v>
      </c>
    </row>
    <row r="100" spans="1:4" x14ac:dyDescent="0.3">
      <c r="A100">
        <v>3.4320900000000001</v>
      </c>
      <c r="B100">
        <f t="shared" si="1"/>
        <v>0.15635511867949056</v>
      </c>
      <c r="C100">
        <v>309.06299999999999</v>
      </c>
      <c r="D100">
        <v>0.15635511867949056</v>
      </c>
    </row>
    <row r="101" spans="1:4" x14ac:dyDescent="0.3">
      <c r="A101">
        <v>3.3855599999999999</v>
      </c>
      <c r="B101">
        <f t="shared" si="1"/>
        <v>0.1545629959798456</v>
      </c>
      <c r="C101">
        <v>313.70100000000002</v>
      </c>
      <c r="D101">
        <v>0.1545629959798456</v>
      </c>
    </row>
    <row r="102" spans="1:4" x14ac:dyDescent="0.3">
      <c r="A102">
        <v>3.3234699999999999</v>
      </c>
      <c r="B102">
        <f t="shared" si="1"/>
        <v>0.1521596807535279</v>
      </c>
      <c r="C102">
        <v>318.34199999999998</v>
      </c>
      <c r="D102">
        <v>0.1521596807535279</v>
      </c>
    </row>
    <row r="103" spans="1:4" x14ac:dyDescent="0.3">
      <c r="A103">
        <v>3.2691699999999999</v>
      </c>
      <c r="B103">
        <f t="shared" si="1"/>
        <v>0.15004666498795219</v>
      </c>
      <c r="C103">
        <v>323.56</v>
      </c>
      <c r="D103">
        <v>0.15004666498795219</v>
      </c>
    </row>
    <row r="104" spans="1:4" x14ac:dyDescent="0.3">
      <c r="A104">
        <v>3.2226499999999998</v>
      </c>
      <c r="B104">
        <f t="shared" si="1"/>
        <v>0.1482280033501896</v>
      </c>
      <c r="C104">
        <v>328.77800000000002</v>
      </c>
      <c r="D104">
        <v>0.1482280033501896</v>
      </c>
    </row>
    <row r="105" spans="1:4" x14ac:dyDescent="0.3">
      <c r="A105">
        <v>3.1838799999999998</v>
      </c>
      <c r="B105">
        <f t="shared" si="1"/>
        <v>0.14670636507219303</v>
      </c>
      <c r="C105">
        <v>332.83699999999999</v>
      </c>
      <c r="D105">
        <v>0.14670636507219303</v>
      </c>
    </row>
    <row r="106" spans="1:4" x14ac:dyDescent="0.3">
      <c r="A106">
        <v>3.1606800000000002</v>
      </c>
      <c r="B106">
        <f t="shared" si="1"/>
        <v>0.14579321266421016</v>
      </c>
      <c r="C106">
        <v>338.05200000000002</v>
      </c>
      <c r="D106">
        <v>0.14579321266421016</v>
      </c>
    </row>
    <row r="107" spans="1:4" x14ac:dyDescent="0.3">
      <c r="A107">
        <v>3.1219399999999999</v>
      </c>
      <c r="B107">
        <f t="shared" si="1"/>
        <v>0.14426404123223374</v>
      </c>
      <c r="C107">
        <v>343.26900000000001</v>
      </c>
      <c r="D107">
        <v>0.14426404123223374</v>
      </c>
    </row>
    <row r="108" spans="1:4" x14ac:dyDescent="0.3">
      <c r="A108">
        <v>3.0832199999999998</v>
      </c>
      <c r="B108">
        <f t="shared" si="1"/>
        <v>0.14273017874727298</v>
      </c>
      <c r="C108">
        <v>349.64400000000001</v>
      </c>
      <c r="D108">
        <v>0.14273017874727298</v>
      </c>
    </row>
    <row r="109" spans="1:4" x14ac:dyDescent="0.3">
      <c r="A109">
        <v>3.0444900000000001</v>
      </c>
      <c r="B109">
        <f t="shared" si="1"/>
        <v>0.14119040937100047</v>
      </c>
      <c r="C109">
        <v>355.44</v>
      </c>
      <c r="D109">
        <v>0.14119040937100047</v>
      </c>
    </row>
    <row r="110" spans="1:4" x14ac:dyDescent="0.3">
      <c r="A110">
        <v>3.0057900000000002</v>
      </c>
      <c r="B110">
        <f t="shared" si="1"/>
        <v>0.13964629792469094</v>
      </c>
      <c r="C110">
        <v>362.39400000000001</v>
      </c>
      <c r="D110">
        <v>0.13964629792469094</v>
      </c>
    </row>
    <row r="111" spans="1:4" x14ac:dyDescent="0.3">
      <c r="A111">
        <v>2.9903499999999998</v>
      </c>
      <c r="B111">
        <f t="shared" si="1"/>
        <v>0.13902869867029008</v>
      </c>
      <c r="C111">
        <v>366.45</v>
      </c>
      <c r="D111">
        <v>0.13902869867029008</v>
      </c>
    </row>
    <row r="112" spans="1:4" x14ac:dyDescent="0.3">
      <c r="A112">
        <v>2.9672299999999998</v>
      </c>
      <c r="B112">
        <f t="shared" si="1"/>
        <v>0.13810224007055424</v>
      </c>
      <c r="C112">
        <v>374.56099999999998</v>
      </c>
      <c r="D112">
        <v>0.13810224007055424</v>
      </c>
    </row>
    <row r="113" spans="1:4" x14ac:dyDescent="0.3">
      <c r="A113">
        <v>2.9596200000000001</v>
      </c>
      <c r="B113">
        <f t="shared" si="1"/>
        <v>0.13779685783515205</v>
      </c>
      <c r="C113">
        <v>380.93200000000002</v>
      </c>
      <c r="D113">
        <v>0.13779685783515205</v>
      </c>
    </row>
    <row r="114" spans="1:4" x14ac:dyDescent="0.3">
      <c r="A114">
        <v>2.95974</v>
      </c>
      <c r="B114">
        <f t="shared" si="1"/>
        <v>0.13780167500303234</v>
      </c>
      <c r="C114">
        <v>385.565</v>
      </c>
      <c r="D114">
        <v>0.13780167500303234</v>
      </c>
    </row>
    <row r="115" spans="1:4" x14ac:dyDescent="0.3">
      <c r="A115">
        <v>2.9598599999999999</v>
      </c>
      <c r="B115">
        <f t="shared" si="1"/>
        <v>0.13780649211708546</v>
      </c>
      <c r="C115">
        <v>390.19900000000001</v>
      </c>
      <c r="D115">
        <v>0.13780649211708546</v>
      </c>
    </row>
    <row r="116" spans="1:4" x14ac:dyDescent="0.3">
      <c r="A116">
        <v>2.9600399999999998</v>
      </c>
      <c r="B116">
        <f t="shared" si="1"/>
        <v>0.13781371768724116</v>
      </c>
      <c r="C116">
        <v>397.14800000000002</v>
      </c>
      <c r="D116">
        <v>0.13781371768724116</v>
      </c>
    </row>
    <row r="117" spans="1:4" x14ac:dyDescent="0.3">
      <c r="A117">
        <v>2.96014</v>
      </c>
      <c r="B117">
        <f t="shared" si="1"/>
        <v>0.13781773184055326</v>
      </c>
      <c r="C117">
        <v>401.202</v>
      </c>
      <c r="D117">
        <v>0.13781773184055326</v>
      </c>
    </row>
    <row r="118" spans="1:4" x14ac:dyDescent="0.3">
      <c r="A118">
        <v>2.96028</v>
      </c>
      <c r="B118">
        <f t="shared" si="1"/>
        <v>0.13782335159239545</v>
      </c>
      <c r="C118">
        <v>406.41500000000002</v>
      </c>
      <c r="D118">
        <v>0.13782335159239545</v>
      </c>
    </row>
    <row r="119" spans="1:4" x14ac:dyDescent="0.3">
      <c r="A119">
        <v>2.9681600000000001</v>
      </c>
      <c r="B119">
        <f t="shared" si="1"/>
        <v>0.13813954527415023</v>
      </c>
      <c r="C119">
        <v>410.46800000000002</v>
      </c>
      <c r="D119">
        <v>0.13813954527415023</v>
      </c>
    </row>
    <row r="120" spans="1:4" x14ac:dyDescent="0.3">
      <c r="A120">
        <v>2.9837899999999999</v>
      </c>
      <c r="B120">
        <f t="shared" si="1"/>
        <v>0.13876603051389849</v>
      </c>
      <c r="C120">
        <v>413.36200000000002</v>
      </c>
      <c r="D120">
        <v>0.13876603051389849</v>
      </c>
    </row>
    <row r="121" spans="1:4" x14ac:dyDescent="0.3">
      <c r="A121">
        <v>2.9916999999999998</v>
      </c>
      <c r="B121">
        <f t="shared" si="1"/>
        <v>0.13908273397708135</v>
      </c>
      <c r="C121">
        <v>418.57299999999998</v>
      </c>
      <c r="D121">
        <v>0.13908273397708135</v>
      </c>
    </row>
    <row r="122" spans="1:4" x14ac:dyDescent="0.3">
      <c r="A122">
        <v>2.9918</v>
      </c>
      <c r="B122">
        <f t="shared" si="1"/>
        <v>0.13908673632258492</v>
      </c>
      <c r="C122">
        <v>422.62700000000001</v>
      </c>
      <c r="D122">
        <v>0.13908673632258492</v>
      </c>
    </row>
    <row r="123" spans="1:4" x14ac:dyDescent="0.3">
      <c r="A123">
        <v>3.0074800000000002</v>
      </c>
      <c r="B123">
        <f t="shared" si="1"/>
        <v>0.13971384404828915</v>
      </c>
      <c r="C123">
        <v>427.25900000000001</v>
      </c>
      <c r="D123">
        <v>0.13971384404828915</v>
      </c>
    </row>
    <row r="124" spans="1:4" x14ac:dyDescent="0.3">
      <c r="A124">
        <v>3.0153400000000001</v>
      </c>
      <c r="B124">
        <f t="shared" si="1"/>
        <v>0.14002785415381511</v>
      </c>
      <c r="C124">
        <v>430.733</v>
      </c>
      <c r="D124">
        <v>0.14002785415381511</v>
      </c>
    </row>
    <row r="125" spans="1:4" x14ac:dyDescent="0.3">
      <c r="A125">
        <v>3.01545</v>
      </c>
      <c r="B125">
        <f t="shared" si="1"/>
        <v>0.14003224707079934</v>
      </c>
      <c r="C125">
        <v>434.78699999999998</v>
      </c>
      <c r="D125">
        <v>0.14003224707079934</v>
      </c>
    </row>
    <row r="126" spans="1:4" x14ac:dyDescent="0.3">
      <c r="A126">
        <v>3.03112</v>
      </c>
      <c r="B126">
        <f t="shared" si="1"/>
        <v>0.14065757981950508</v>
      </c>
      <c r="C126">
        <v>439.41800000000001</v>
      </c>
      <c r="D126">
        <v>0.14065757981950508</v>
      </c>
    </row>
    <row r="127" spans="1:4" x14ac:dyDescent="0.3">
      <c r="A127">
        <v>3.04684</v>
      </c>
      <c r="B127">
        <f t="shared" si="1"/>
        <v>0.14128399476334372</v>
      </c>
      <c r="C127">
        <v>445.78699999999998</v>
      </c>
      <c r="D127">
        <v>0.14128399476334372</v>
      </c>
    </row>
    <row r="128" spans="1:4" x14ac:dyDescent="0.3">
      <c r="A128">
        <v>3.0625100000000001</v>
      </c>
      <c r="B128">
        <f t="shared" si="1"/>
        <v>0.14190750905926858</v>
      </c>
      <c r="C128">
        <v>450.41800000000001</v>
      </c>
      <c r="D128">
        <v>0.14190750905926858</v>
      </c>
    </row>
    <row r="129" spans="1:4" x14ac:dyDescent="0.3">
      <c r="A129">
        <v>3.0781700000000001</v>
      </c>
      <c r="B129">
        <f t="shared" si="1"/>
        <v>0.1425297215061726</v>
      </c>
      <c r="C129">
        <v>454.471</v>
      </c>
      <c r="D129">
        <v>0.1425297215061726</v>
      </c>
    </row>
    <row r="130" spans="1:4" x14ac:dyDescent="0.3">
      <c r="A130">
        <v>3.0782699999999998</v>
      </c>
      <c r="B130">
        <f t="shared" si="1"/>
        <v>0.14253369186629239</v>
      </c>
      <c r="C130">
        <v>458.52499999999998</v>
      </c>
      <c r="D130">
        <v>0.14253369186629239</v>
      </c>
    </row>
    <row r="131" spans="1:4" x14ac:dyDescent="0.3">
      <c r="A131">
        <v>3.0939100000000002</v>
      </c>
      <c r="B131">
        <f t="shared" si="1"/>
        <v>0.14315420395024078</v>
      </c>
      <c r="C131">
        <v>461.99799999999999</v>
      </c>
      <c r="D131">
        <v>0.14315420395024078</v>
      </c>
    </row>
    <row r="132" spans="1:4" x14ac:dyDescent="0.3">
      <c r="A132">
        <v>3.10175</v>
      </c>
      <c r="B132">
        <f t="shared" si="1"/>
        <v>0.14346491568054498</v>
      </c>
      <c r="C132">
        <v>464.31299999999999</v>
      </c>
      <c r="D132">
        <v>0.14346491568054498</v>
      </c>
    </row>
    <row r="133" spans="1:4" x14ac:dyDescent="0.3">
      <c r="A133">
        <v>3.1095999999999999</v>
      </c>
      <c r="B133">
        <f t="shared" si="1"/>
        <v>0.14377579803520518</v>
      </c>
      <c r="C133">
        <v>467.20800000000003</v>
      </c>
      <c r="D133">
        <v>0.14377579803520518</v>
      </c>
    </row>
    <row r="134" spans="1:4" x14ac:dyDescent="0.3">
      <c r="A134">
        <v>3.11747</v>
      </c>
      <c r="B134">
        <f t="shared" si="1"/>
        <v>0.14408724599440959</v>
      </c>
      <c r="C134">
        <v>470.68200000000002</v>
      </c>
      <c r="D134">
        <v>0.14408724599440959</v>
      </c>
    </row>
    <row r="135" spans="1:4" x14ac:dyDescent="0.3">
      <c r="A135">
        <v>3.1253500000000001</v>
      </c>
      <c r="B135">
        <f t="shared" ref="B135:B140" si="2">($D$2*A135)/($D$3+($D$2*A135))</f>
        <v>0.14439886276919242</v>
      </c>
      <c r="C135">
        <v>474.73500000000001</v>
      </c>
      <c r="D135">
        <v>0.14439886276919242</v>
      </c>
    </row>
    <row r="136" spans="1:4" x14ac:dyDescent="0.3">
      <c r="A136">
        <v>3.12547</v>
      </c>
      <c r="B136">
        <f t="shared" si="2"/>
        <v>0.14440360644831512</v>
      </c>
      <c r="C136">
        <v>479.36900000000003</v>
      </c>
      <c r="D136">
        <v>0.14440360644831512</v>
      </c>
    </row>
    <row r="137" spans="1:4" x14ac:dyDescent="0.3">
      <c r="A137">
        <v>3.1333799999999998</v>
      </c>
      <c r="B137">
        <f t="shared" si="2"/>
        <v>0.1447161779979742</v>
      </c>
      <c r="C137">
        <v>484.58</v>
      </c>
      <c r="D137">
        <v>0.1447161779979742</v>
      </c>
    </row>
    <row r="138" spans="1:4" x14ac:dyDescent="0.3">
      <c r="A138">
        <v>3.1412300000000002</v>
      </c>
      <c r="B138">
        <f t="shared" si="2"/>
        <v>0.14502615288050691</v>
      </c>
      <c r="C138">
        <v>487.47500000000002</v>
      </c>
      <c r="D138">
        <v>0.14502615288050691</v>
      </c>
    </row>
    <row r="139" spans="1:4" x14ac:dyDescent="0.3">
      <c r="A139">
        <v>3.1491099999999999</v>
      </c>
      <c r="B139">
        <f t="shared" si="2"/>
        <v>0.14533708648865623</v>
      </c>
      <c r="C139">
        <v>491.52800000000002</v>
      </c>
      <c r="D139">
        <v>0.14533708648865623</v>
      </c>
    </row>
    <row r="140" spans="1:4" x14ac:dyDescent="0.3">
      <c r="A140">
        <v>3.1569600000000002</v>
      </c>
      <c r="B140">
        <f t="shared" si="2"/>
        <v>0.14564661155244349</v>
      </c>
      <c r="C140">
        <v>494.423</v>
      </c>
      <c r="D140">
        <v>0.14564661155244349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17B6-38A4-46FA-8F83-8E2338C60AA4}">
  <dimension ref="A1:H252"/>
  <sheetViews>
    <sheetView workbookViewId="0">
      <selection activeCell="G4" sqref="G4:H252"/>
    </sheetView>
  </sheetViews>
  <sheetFormatPr defaultRowHeight="14.4" x14ac:dyDescent="0.3"/>
  <cols>
    <col min="1" max="1" width="12.21875" customWidth="1"/>
    <col min="2" max="2" width="12.33203125" customWidth="1"/>
    <col min="4" max="4" width="12.33203125" customWidth="1"/>
    <col min="5" max="5" width="12.6640625" customWidth="1"/>
    <col min="7" max="7" width="10.6640625" customWidth="1"/>
    <col min="8" max="8" width="12.44140625" customWidth="1"/>
  </cols>
  <sheetData>
    <row r="1" spans="1:8" x14ac:dyDescent="0.3">
      <c r="A1" t="s">
        <v>30</v>
      </c>
      <c r="D1" t="s">
        <v>31</v>
      </c>
    </row>
    <row r="2" spans="1:8" x14ac:dyDescent="0.3">
      <c r="A2" s="3" t="s">
        <v>32</v>
      </c>
      <c r="B2" s="3" t="s">
        <v>33</v>
      </c>
      <c r="D2" t="s">
        <v>34</v>
      </c>
      <c r="G2" t="s">
        <v>35</v>
      </c>
    </row>
    <row r="3" spans="1:8" x14ac:dyDescent="0.3">
      <c r="A3" s="3"/>
      <c r="B3" s="3"/>
      <c r="D3" t="s">
        <v>32</v>
      </c>
      <c r="E3" t="s">
        <v>4</v>
      </c>
      <c r="G3" t="s">
        <v>32</v>
      </c>
      <c r="H3" t="s">
        <v>4</v>
      </c>
    </row>
    <row r="4" spans="1:8" x14ac:dyDescent="0.3">
      <c r="A4" s="3"/>
      <c r="B4" s="3"/>
      <c r="D4">
        <v>0.23804700000000001</v>
      </c>
      <c r="E4">
        <v>250</v>
      </c>
      <c r="G4">
        <v>0.15690999999999999</v>
      </c>
      <c r="H4">
        <v>250</v>
      </c>
    </row>
    <row r="5" spans="1:8" x14ac:dyDescent="0.3">
      <c r="A5" s="3"/>
      <c r="B5" s="3"/>
      <c r="D5">
        <v>0.22615099999999999</v>
      </c>
      <c r="E5">
        <v>251</v>
      </c>
      <c r="G5">
        <v>0.15667900000000001</v>
      </c>
      <c r="H5">
        <v>251</v>
      </c>
    </row>
    <row r="6" spans="1:8" x14ac:dyDescent="0.3">
      <c r="A6" s="3"/>
      <c r="B6" s="3"/>
      <c r="D6">
        <v>0.21426300000000001</v>
      </c>
      <c r="E6">
        <v>252</v>
      </c>
      <c r="G6">
        <v>0.156449</v>
      </c>
      <c r="H6">
        <v>252</v>
      </c>
    </row>
    <row r="7" spans="1:8" x14ac:dyDescent="0.3">
      <c r="A7" s="3"/>
      <c r="B7" s="3"/>
      <c r="D7">
        <v>0.20238400000000001</v>
      </c>
      <c r="E7">
        <v>253</v>
      </c>
      <c r="G7">
        <v>0.156219</v>
      </c>
      <c r="H7">
        <v>253</v>
      </c>
    </row>
    <row r="8" spans="1:8" x14ac:dyDescent="0.3">
      <c r="A8" s="3"/>
      <c r="B8" s="3"/>
      <c r="D8">
        <v>0.19051199999999999</v>
      </c>
      <c r="E8">
        <v>254</v>
      </c>
      <c r="G8">
        <v>0.15598999999999999</v>
      </c>
      <c r="H8">
        <v>254</v>
      </c>
    </row>
    <row r="9" spans="1:8" x14ac:dyDescent="0.3">
      <c r="A9" s="3"/>
      <c r="B9" s="3"/>
      <c r="D9">
        <v>0.178648</v>
      </c>
      <c r="E9">
        <v>255</v>
      </c>
      <c r="G9">
        <v>0.15576100000000001</v>
      </c>
      <c r="H9">
        <v>255</v>
      </c>
    </row>
    <row r="10" spans="1:8" x14ac:dyDescent="0.3">
      <c r="A10" s="3"/>
      <c r="B10" s="3"/>
      <c r="D10">
        <v>0.166792</v>
      </c>
      <c r="E10">
        <v>256</v>
      </c>
      <c r="G10">
        <v>0.155533</v>
      </c>
      <c r="H10">
        <v>256</v>
      </c>
    </row>
    <row r="11" spans="1:8" x14ac:dyDescent="0.3">
      <c r="A11" s="3"/>
      <c r="B11" s="3"/>
      <c r="D11">
        <v>0.154944</v>
      </c>
      <c r="E11">
        <v>257</v>
      </c>
      <c r="G11">
        <v>0.155306</v>
      </c>
      <c r="H11">
        <v>257</v>
      </c>
    </row>
    <row r="12" spans="1:8" x14ac:dyDescent="0.3">
      <c r="A12" s="3"/>
      <c r="B12" s="3"/>
      <c r="D12">
        <v>0.14310400000000001</v>
      </c>
      <c r="E12">
        <v>258</v>
      </c>
      <c r="G12">
        <v>0.15507899999999999</v>
      </c>
      <c r="H12">
        <v>258</v>
      </c>
    </row>
    <row r="13" spans="1:8" x14ac:dyDescent="0.3">
      <c r="A13" s="3"/>
      <c r="B13" s="3"/>
      <c r="D13">
        <v>0.131272</v>
      </c>
      <c r="E13">
        <v>259</v>
      </c>
      <c r="G13">
        <v>0.15485199999999999</v>
      </c>
      <c r="H13">
        <v>259</v>
      </c>
    </row>
    <row r="14" spans="1:8" x14ac:dyDescent="0.3">
      <c r="A14" s="3"/>
      <c r="B14" s="3"/>
      <c r="D14">
        <v>0.119448</v>
      </c>
      <c r="E14">
        <v>260</v>
      </c>
      <c r="G14">
        <v>0.15462600000000001</v>
      </c>
      <c r="H14">
        <v>260</v>
      </c>
    </row>
    <row r="15" spans="1:8" x14ac:dyDescent="0.3">
      <c r="A15" s="3"/>
      <c r="B15" s="3"/>
      <c r="D15">
        <v>0.10763200000000001</v>
      </c>
      <c r="E15">
        <v>261</v>
      </c>
      <c r="G15">
        <v>0.15440100000000001</v>
      </c>
      <c r="H15">
        <v>261</v>
      </c>
    </row>
    <row r="16" spans="1:8" x14ac:dyDescent="0.3">
      <c r="A16" s="3"/>
      <c r="B16" s="3"/>
      <c r="D16">
        <v>9.5824199999999998E-2</v>
      </c>
      <c r="E16">
        <v>262</v>
      </c>
      <c r="G16">
        <v>0.15417700000000001</v>
      </c>
      <c r="H16">
        <v>262</v>
      </c>
    </row>
    <row r="17" spans="1:8" x14ac:dyDescent="0.3">
      <c r="A17" s="3"/>
      <c r="B17" s="3"/>
      <c r="D17">
        <v>8.4024299999999996E-2</v>
      </c>
      <c r="E17">
        <v>263</v>
      </c>
      <c r="G17">
        <v>0.15395300000000001</v>
      </c>
      <c r="H17">
        <v>263</v>
      </c>
    </row>
    <row r="18" spans="1:8" x14ac:dyDescent="0.3">
      <c r="A18" s="3"/>
      <c r="B18" s="3"/>
      <c r="D18">
        <v>7.2232299999999999E-2</v>
      </c>
      <c r="E18">
        <v>264</v>
      </c>
      <c r="G18">
        <v>0.153729</v>
      </c>
      <c r="H18">
        <v>264</v>
      </c>
    </row>
    <row r="19" spans="1:8" x14ac:dyDescent="0.3">
      <c r="A19" s="3"/>
      <c r="B19" s="3"/>
      <c r="D19">
        <v>6.0448399999999999E-2</v>
      </c>
      <c r="E19">
        <v>265</v>
      </c>
      <c r="G19">
        <v>0.153507</v>
      </c>
      <c r="H19">
        <v>265</v>
      </c>
    </row>
    <row r="20" spans="1:8" x14ac:dyDescent="0.3">
      <c r="A20" s="3"/>
      <c r="B20" s="3"/>
      <c r="D20">
        <v>4.8672399999999998E-2</v>
      </c>
      <c r="E20">
        <v>266</v>
      </c>
      <c r="G20">
        <v>0.153285</v>
      </c>
      <c r="H20">
        <v>266</v>
      </c>
    </row>
    <row r="21" spans="1:8" x14ac:dyDescent="0.3">
      <c r="A21" s="3"/>
      <c r="B21" s="3"/>
      <c r="D21">
        <v>3.6904399999999997E-2</v>
      </c>
      <c r="E21">
        <v>267</v>
      </c>
      <c r="G21">
        <v>0.153063</v>
      </c>
      <c r="H21">
        <v>267</v>
      </c>
    </row>
    <row r="22" spans="1:8" x14ac:dyDescent="0.3">
      <c r="A22" s="3"/>
      <c r="B22" s="3"/>
      <c r="D22">
        <v>2.5144400000000001E-2</v>
      </c>
      <c r="E22">
        <v>268</v>
      </c>
      <c r="G22">
        <v>0.15284200000000001</v>
      </c>
      <c r="H22">
        <v>268</v>
      </c>
    </row>
    <row r="23" spans="1:8" x14ac:dyDescent="0.3">
      <c r="A23" s="3"/>
      <c r="B23" s="3"/>
      <c r="D23">
        <v>1.33925E-2</v>
      </c>
      <c r="E23">
        <v>269</v>
      </c>
      <c r="G23">
        <v>0.15262200000000001</v>
      </c>
      <c r="H23">
        <v>269</v>
      </c>
    </row>
    <row r="24" spans="1:8" x14ac:dyDescent="0.3">
      <c r="A24" s="3"/>
      <c r="B24" s="3"/>
      <c r="D24">
        <v>1.6101100000000001E-3</v>
      </c>
      <c r="E24">
        <v>270</v>
      </c>
      <c r="G24">
        <v>0.15240300000000001</v>
      </c>
      <c r="H24">
        <v>270</v>
      </c>
    </row>
    <row r="25" spans="1:8" x14ac:dyDescent="0.3">
      <c r="A25" s="3"/>
      <c r="B25" s="3"/>
      <c r="G25">
        <v>0.15218400000000001</v>
      </c>
      <c r="H25">
        <v>271</v>
      </c>
    </row>
    <row r="26" spans="1:8" x14ac:dyDescent="0.3">
      <c r="A26" s="3"/>
      <c r="B26" s="3"/>
      <c r="G26">
        <v>0.15196599999999999</v>
      </c>
      <c r="H26">
        <v>272</v>
      </c>
    </row>
    <row r="27" spans="1:8" x14ac:dyDescent="0.3">
      <c r="A27" s="3"/>
      <c r="B27" s="3"/>
      <c r="G27">
        <v>0.15174799999999999</v>
      </c>
      <c r="H27">
        <v>273</v>
      </c>
    </row>
    <row r="28" spans="1:8" x14ac:dyDescent="0.3">
      <c r="A28" s="3"/>
      <c r="B28" s="3"/>
      <c r="G28">
        <v>0.151531</v>
      </c>
      <c r="H28">
        <v>274</v>
      </c>
    </row>
    <row r="29" spans="1:8" x14ac:dyDescent="0.3">
      <c r="A29" s="3"/>
      <c r="B29" s="3"/>
      <c r="G29">
        <v>0.15131500000000001</v>
      </c>
      <c r="H29">
        <v>275</v>
      </c>
    </row>
    <row r="30" spans="1:8" x14ac:dyDescent="0.3">
      <c r="A30" s="3"/>
      <c r="B30" s="3"/>
      <c r="G30">
        <v>0.15110000000000001</v>
      </c>
      <c r="H30">
        <v>276</v>
      </c>
    </row>
    <row r="31" spans="1:8" x14ac:dyDescent="0.3">
      <c r="A31" s="3"/>
      <c r="B31" s="3"/>
      <c r="G31">
        <v>0.15088499999999999</v>
      </c>
      <c r="H31">
        <v>277</v>
      </c>
    </row>
    <row r="32" spans="1:8" x14ac:dyDescent="0.3">
      <c r="A32" s="3"/>
      <c r="B32" s="3"/>
      <c r="G32">
        <v>0.150671</v>
      </c>
      <c r="H32">
        <v>278</v>
      </c>
    </row>
    <row r="33" spans="1:8" x14ac:dyDescent="0.3">
      <c r="A33" s="3"/>
      <c r="B33" s="3"/>
      <c r="G33">
        <v>0.15045700000000001</v>
      </c>
      <c r="H33">
        <v>279</v>
      </c>
    </row>
    <row r="34" spans="1:8" x14ac:dyDescent="0.3">
      <c r="A34" s="3"/>
      <c r="B34" s="3"/>
      <c r="G34">
        <v>0.15024499999999999</v>
      </c>
      <c r="H34">
        <v>280</v>
      </c>
    </row>
    <row r="35" spans="1:8" x14ac:dyDescent="0.3">
      <c r="A35" s="3"/>
      <c r="B35" s="3"/>
      <c r="G35">
        <v>0.150033</v>
      </c>
      <c r="H35">
        <v>281</v>
      </c>
    </row>
    <row r="36" spans="1:8" x14ac:dyDescent="0.3">
      <c r="G36">
        <v>0.14982200000000001</v>
      </c>
      <c r="H36">
        <v>282</v>
      </c>
    </row>
    <row r="37" spans="1:8" x14ac:dyDescent="0.3">
      <c r="G37">
        <v>0.14961099999999999</v>
      </c>
      <c r="H37">
        <v>283</v>
      </c>
    </row>
    <row r="38" spans="1:8" x14ac:dyDescent="0.3">
      <c r="G38">
        <v>0.14940100000000001</v>
      </c>
      <c r="H38">
        <v>284</v>
      </c>
    </row>
    <row r="39" spans="1:8" x14ac:dyDescent="0.3">
      <c r="G39">
        <v>0.14919199999999999</v>
      </c>
      <c r="H39">
        <v>285</v>
      </c>
    </row>
    <row r="40" spans="1:8" x14ac:dyDescent="0.3">
      <c r="G40">
        <v>0.14898400000000001</v>
      </c>
      <c r="H40">
        <v>286</v>
      </c>
    </row>
    <row r="41" spans="1:8" x14ac:dyDescent="0.3">
      <c r="G41">
        <v>0.14877599999999999</v>
      </c>
      <c r="H41">
        <v>287</v>
      </c>
    </row>
    <row r="42" spans="1:8" x14ac:dyDescent="0.3">
      <c r="G42">
        <v>0.14856900000000001</v>
      </c>
      <c r="H42">
        <v>288</v>
      </c>
    </row>
    <row r="43" spans="1:8" x14ac:dyDescent="0.3">
      <c r="G43">
        <v>0.14836299999999999</v>
      </c>
      <c r="H43">
        <v>289</v>
      </c>
    </row>
    <row r="44" spans="1:8" x14ac:dyDescent="0.3">
      <c r="G44">
        <v>0.14815800000000001</v>
      </c>
      <c r="H44">
        <v>290</v>
      </c>
    </row>
    <row r="45" spans="1:8" x14ac:dyDescent="0.3">
      <c r="G45">
        <v>0.147954</v>
      </c>
      <c r="H45">
        <v>291</v>
      </c>
    </row>
    <row r="46" spans="1:8" x14ac:dyDescent="0.3">
      <c r="G46">
        <v>0.14774999999999999</v>
      </c>
      <c r="H46">
        <v>292</v>
      </c>
    </row>
    <row r="47" spans="1:8" x14ac:dyDescent="0.3">
      <c r="G47">
        <v>0.14754700000000001</v>
      </c>
      <c r="H47">
        <v>293</v>
      </c>
    </row>
    <row r="48" spans="1:8" x14ac:dyDescent="0.3">
      <c r="G48">
        <v>0.147345</v>
      </c>
      <c r="H48">
        <v>294</v>
      </c>
    </row>
    <row r="49" spans="7:8" x14ac:dyDescent="0.3">
      <c r="G49">
        <v>0.147143</v>
      </c>
      <c r="H49">
        <v>295</v>
      </c>
    </row>
    <row r="50" spans="7:8" x14ac:dyDescent="0.3">
      <c r="G50">
        <v>0.14694299999999999</v>
      </c>
      <c r="H50">
        <v>296</v>
      </c>
    </row>
    <row r="51" spans="7:8" x14ac:dyDescent="0.3">
      <c r="G51">
        <v>0.14674300000000001</v>
      </c>
      <c r="H51">
        <v>297</v>
      </c>
    </row>
    <row r="52" spans="7:8" x14ac:dyDescent="0.3">
      <c r="G52">
        <v>0.14654400000000001</v>
      </c>
      <c r="H52">
        <v>298</v>
      </c>
    </row>
    <row r="53" spans="7:8" x14ac:dyDescent="0.3">
      <c r="G53">
        <v>0.146345</v>
      </c>
      <c r="H53">
        <v>299</v>
      </c>
    </row>
    <row r="54" spans="7:8" x14ac:dyDescent="0.3">
      <c r="G54">
        <v>0.146148</v>
      </c>
      <c r="H54">
        <v>300</v>
      </c>
    </row>
    <row r="55" spans="7:8" x14ac:dyDescent="0.3">
      <c r="G55">
        <v>0.145951</v>
      </c>
      <c r="H55">
        <v>301</v>
      </c>
    </row>
    <row r="56" spans="7:8" x14ac:dyDescent="0.3">
      <c r="G56">
        <v>0.145756</v>
      </c>
      <c r="H56">
        <v>302</v>
      </c>
    </row>
    <row r="57" spans="7:8" x14ac:dyDescent="0.3">
      <c r="G57">
        <v>0.145561</v>
      </c>
      <c r="H57">
        <v>303</v>
      </c>
    </row>
    <row r="58" spans="7:8" x14ac:dyDescent="0.3">
      <c r="G58">
        <v>0.145367</v>
      </c>
      <c r="H58">
        <v>304</v>
      </c>
    </row>
    <row r="59" spans="7:8" x14ac:dyDescent="0.3">
      <c r="G59">
        <v>0.145173</v>
      </c>
      <c r="H59">
        <v>305</v>
      </c>
    </row>
    <row r="60" spans="7:8" x14ac:dyDescent="0.3">
      <c r="G60">
        <v>0.144981</v>
      </c>
      <c r="H60">
        <v>306</v>
      </c>
    </row>
    <row r="61" spans="7:8" x14ac:dyDescent="0.3">
      <c r="G61">
        <v>0.144789</v>
      </c>
      <c r="H61">
        <v>307</v>
      </c>
    </row>
    <row r="62" spans="7:8" x14ac:dyDescent="0.3">
      <c r="G62">
        <v>0.14459900000000001</v>
      </c>
      <c r="H62">
        <v>308</v>
      </c>
    </row>
    <row r="63" spans="7:8" x14ac:dyDescent="0.3">
      <c r="G63">
        <v>0.14440900000000001</v>
      </c>
      <c r="H63">
        <v>309</v>
      </c>
    </row>
    <row r="64" spans="7:8" x14ac:dyDescent="0.3">
      <c r="G64">
        <v>0.14421999999999999</v>
      </c>
      <c r="H64">
        <v>310</v>
      </c>
    </row>
    <row r="65" spans="7:8" x14ac:dyDescent="0.3">
      <c r="G65">
        <v>0.14403199999999999</v>
      </c>
      <c r="H65">
        <v>311</v>
      </c>
    </row>
    <row r="66" spans="7:8" x14ac:dyDescent="0.3">
      <c r="G66">
        <v>0.143845</v>
      </c>
      <c r="H66">
        <v>312</v>
      </c>
    </row>
    <row r="67" spans="7:8" x14ac:dyDescent="0.3">
      <c r="G67">
        <v>0.14365800000000001</v>
      </c>
      <c r="H67">
        <v>313</v>
      </c>
    </row>
    <row r="68" spans="7:8" x14ac:dyDescent="0.3">
      <c r="G68">
        <v>0.14347299999999999</v>
      </c>
      <c r="H68">
        <v>314</v>
      </c>
    </row>
    <row r="69" spans="7:8" x14ac:dyDescent="0.3">
      <c r="G69">
        <v>0.143288</v>
      </c>
      <c r="H69">
        <v>315</v>
      </c>
    </row>
    <row r="70" spans="7:8" x14ac:dyDescent="0.3">
      <c r="G70">
        <v>0.14310500000000001</v>
      </c>
      <c r="H70">
        <v>316</v>
      </c>
    </row>
    <row r="71" spans="7:8" x14ac:dyDescent="0.3">
      <c r="G71">
        <v>0.14292199999999999</v>
      </c>
      <c r="H71">
        <v>317</v>
      </c>
    </row>
    <row r="72" spans="7:8" x14ac:dyDescent="0.3">
      <c r="G72">
        <v>0.14274000000000001</v>
      </c>
      <c r="H72">
        <v>318</v>
      </c>
    </row>
    <row r="73" spans="7:8" x14ac:dyDescent="0.3">
      <c r="G73">
        <v>0.14255899999999999</v>
      </c>
      <c r="H73">
        <v>319</v>
      </c>
    </row>
    <row r="74" spans="7:8" x14ac:dyDescent="0.3">
      <c r="G74">
        <v>0.14237900000000001</v>
      </c>
      <c r="H74">
        <v>320</v>
      </c>
    </row>
    <row r="75" spans="7:8" x14ac:dyDescent="0.3">
      <c r="G75">
        <v>0.14219999999999999</v>
      </c>
      <c r="H75">
        <v>321</v>
      </c>
    </row>
    <row r="76" spans="7:8" x14ac:dyDescent="0.3">
      <c r="G76">
        <v>0.14202200000000001</v>
      </c>
      <c r="H76">
        <v>322</v>
      </c>
    </row>
    <row r="77" spans="7:8" x14ac:dyDescent="0.3">
      <c r="G77">
        <v>0.141845</v>
      </c>
      <c r="H77">
        <v>323</v>
      </c>
    </row>
    <row r="78" spans="7:8" x14ac:dyDescent="0.3">
      <c r="G78">
        <v>0.14166899999999999</v>
      </c>
      <c r="H78">
        <v>324</v>
      </c>
    </row>
    <row r="79" spans="7:8" x14ac:dyDescent="0.3">
      <c r="G79">
        <v>0.14149300000000001</v>
      </c>
      <c r="H79">
        <v>325</v>
      </c>
    </row>
    <row r="80" spans="7:8" x14ac:dyDescent="0.3">
      <c r="G80">
        <v>0.141319</v>
      </c>
      <c r="H80">
        <v>326</v>
      </c>
    </row>
    <row r="81" spans="7:8" x14ac:dyDescent="0.3">
      <c r="G81">
        <v>0.14114599999999999</v>
      </c>
      <c r="H81">
        <v>327</v>
      </c>
    </row>
    <row r="82" spans="7:8" x14ac:dyDescent="0.3">
      <c r="G82">
        <v>0.14097299999999999</v>
      </c>
      <c r="H82">
        <v>328</v>
      </c>
    </row>
    <row r="83" spans="7:8" x14ac:dyDescent="0.3">
      <c r="G83">
        <v>0.14080200000000001</v>
      </c>
      <c r="H83">
        <v>329</v>
      </c>
    </row>
    <row r="84" spans="7:8" x14ac:dyDescent="0.3">
      <c r="G84">
        <v>0.14063100000000001</v>
      </c>
      <c r="H84">
        <v>330</v>
      </c>
    </row>
    <row r="85" spans="7:8" x14ac:dyDescent="0.3">
      <c r="G85">
        <v>0.140462</v>
      </c>
      <c r="H85">
        <v>331</v>
      </c>
    </row>
    <row r="86" spans="7:8" x14ac:dyDescent="0.3">
      <c r="G86">
        <v>0.140293</v>
      </c>
      <c r="H86">
        <v>332</v>
      </c>
    </row>
    <row r="87" spans="7:8" x14ac:dyDescent="0.3">
      <c r="G87">
        <v>0.140126</v>
      </c>
      <c r="H87">
        <v>333</v>
      </c>
    </row>
    <row r="88" spans="7:8" x14ac:dyDescent="0.3">
      <c r="G88">
        <v>0.139959</v>
      </c>
      <c r="H88">
        <v>334</v>
      </c>
    </row>
    <row r="89" spans="7:8" x14ac:dyDescent="0.3">
      <c r="G89">
        <v>0.139794</v>
      </c>
      <c r="H89">
        <v>335</v>
      </c>
    </row>
    <row r="90" spans="7:8" x14ac:dyDescent="0.3">
      <c r="G90">
        <v>0.139629</v>
      </c>
      <c r="H90">
        <v>336</v>
      </c>
    </row>
    <row r="91" spans="7:8" x14ac:dyDescent="0.3">
      <c r="G91">
        <v>0.13946600000000001</v>
      </c>
      <c r="H91">
        <v>337</v>
      </c>
    </row>
    <row r="92" spans="7:8" x14ac:dyDescent="0.3">
      <c r="G92">
        <v>0.13930300000000001</v>
      </c>
      <c r="H92">
        <v>338</v>
      </c>
    </row>
    <row r="93" spans="7:8" x14ac:dyDescent="0.3">
      <c r="G93">
        <v>0.13914199999999999</v>
      </c>
      <c r="H93">
        <v>339</v>
      </c>
    </row>
    <row r="94" spans="7:8" x14ac:dyDescent="0.3">
      <c r="G94">
        <v>0.13898199999999999</v>
      </c>
      <c r="H94">
        <v>340</v>
      </c>
    </row>
    <row r="95" spans="7:8" x14ac:dyDescent="0.3">
      <c r="G95">
        <v>0.138822</v>
      </c>
      <c r="H95">
        <v>341</v>
      </c>
    </row>
    <row r="96" spans="7:8" x14ac:dyDescent="0.3">
      <c r="G96">
        <v>0.13866400000000001</v>
      </c>
      <c r="H96">
        <v>342</v>
      </c>
    </row>
    <row r="97" spans="7:8" x14ac:dyDescent="0.3">
      <c r="G97">
        <v>0.13850699999999999</v>
      </c>
      <c r="H97">
        <v>343</v>
      </c>
    </row>
    <row r="98" spans="7:8" x14ac:dyDescent="0.3">
      <c r="G98">
        <v>0.13835</v>
      </c>
      <c r="H98">
        <v>344</v>
      </c>
    </row>
    <row r="99" spans="7:8" x14ac:dyDescent="0.3">
      <c r="G99">
        <v>0.13819500000000001</v>
      </c>
      <c r="H99">
        <v>345</v>
      </c>
    </row>
    <row r="100" spans="7:8" x14ac:dyDescent="0.3">
      <c r="G100">
        <v>0.138041</v>
      </c>
      <c r="H100">
        <v>346</v>
      </c>
    </row>
    <row r="101" spans="7:8" x14ac:dyDescent="0.3">
      <c r="G101">
        <v>0.13788800000000001</v>
      </c>
      <c r="H101">
        <v>347</v>
      </c>
    </row>
    <row r="102" spans="7:8" x14ac:dyDescent="0.3">
      <c r="G102">
        <v>0.137736</v>
      </c>
      <c r="H102">
        <v>348</v>
      </c>
    </row>
    <row r="103" spans="7:8" x14ac:dyDescent="0.3">
      <c r="G103">
        <v>0.13758500000000001</v>
      </c>
      <c r="H103">
        <v>349</v>
      </c>
    </row>
    <row r="104" spans="7:8" x14ac:dyDescent="0.3">
      <c r="G104">
        <v>0.137436</v>
      </c>
      <c r="H104">
        <v>350</v>
      </c>
    </row>
    <row r="105" spans="7:8" x14ac:dyDescent="0.3">
      <c r="G105">
        <v>0.13728699999999999</v>
      </c>
      <c r="H105">
        <v>351</v>
      </c>
    </row>
    <row r="106" spans="7:8" x14ac:dyDescent="0.3">
      <c r="G106">
        <v>0.13713900000000001</v>
      </c>
      <c r="H106">
        <v>352</v>
      </c>
    </row>
    <row r="107" spans="7:8" x14ac:dyDescent="0.3">
      <c r="G107">
        <v>0.136993</v>
      </c>
      <c r="H107">
        <v>353</v>
      </c>
    </row>
    <row r="108" spans="7:8" x14ac:dyDescent="0.3">
      <c r="G108">
        <v>0.136847</v>
      </c>
      <c r="H108">
        <v>354</v>
      </c>
    </row>
    <row r="109" spans="7:8" x14ac:dyDescent="0.3">
      <c r="G109">
        <v>0.13670299999999999</v>
      </c>
      <c r="H109">
        <v>355</v>
      </c>
    </row>
    <row r="110" spans="7:8" x14ac:dyDescent="0.3">
      <c r="G110">
        <v>0.13655999999999999</v>
      </c>
      <c r="H110">
        <v>356</v>
      </c>
    </row>
    <row r="111" spans="7:8" x14ac:dyDescent="0.3">
      <c r="G111">
        <v>0.13641800000000001</v>
      </c>
      <c r="H111">
        <v>357</v>
      </c>
    </row>
    <row r="112" spans="7:8" x14ac:dyDescent="0.3">
      <c r="G112">
        <v>0.13627700000000001</v>
      </c>
      <c r="H112">
        <v>358</v>
      </c>
    </row>
    <row r="113" spans="7:8" x14ac:dyDescent="0.3">
      <c r="G113">
        <v>0.13613700000000001</v>
      </c>
      <c r="H113">
        <v>359</v>
      </c>
    </row>
    <row r="114" spans="7:8" x14ac:dyDescent="0.3">
      <c r="G114">
        <v>0.13599800000000001</v>
      </c>
      <c r="H114">
        <v>360</v>
      </c>
    </row>
    <row r="115" spans="7:8" x14ac:dyDescent="0.3">
      <c r="G115">
        <v>0.13586100000000001</v>
      </c>
      <c r="H115">
        <v>361</v>
      </c>
    </row>
    <row r="116" spans="7:8" x14ac:dyDescent="0.3">
      <c r="G116">
        <v>0.13572500000000001</v>
      </c>
      <c r="H116">
        <v>362</v>
      </c>
    </row>
    <row r="117" spans="7:8" x14ac:dyDescent="0.3">
      <c r="G117">
        <v>0.13558899999999999</v>
      </c>
      <c r="H117">
        <v>363</v>
      </c>
    </row>
    <row r="118" spans="7:8" x14ac:dyDescent="0.3">
      <c r="G118">
        <v>0.13545499999999999</v>
      </c>
      <c r="H118">
        <v>364</v>
      </c>
    </row>
    <row r="119" spans="7:8" x14ac:dyDescent="0.3">
      <c r="G119">
        <v>0.135322</v>
      </c>
      <c r="H119">
        <v>365</v>
      </c>
    </row>
    <row r="120" spans="7:8" x14ac:dyDescent="0.3">
      <c r="G120">
        <v>0.13519100000000001</v>
      </c>
      <c r="H120">
        <v>366</v>
      </c>
    </row>
    <row r="121" spans="7:8" x14ac:dyDescent="0.3">
      <c r="G121">
        <v>0.13506000000000001</v>
      </c>
      <c r="H121">
        <v>367</v>
      </c>
    </row>
    <row r="122" spans="7:8" x14ac:dyDescent="0.3">
      <c r="G122">
        <v>0.134931</v>
      </c>
      <c r="H122">
        <v>368</v>
      </c>
    </row>
    <row r="123" spans="7:8" x14ac:dyDescent="0.3">
      <c r="G123">
        <v>0.13480300000000001</v>
      </c>
      <c r="H123">
        <v>369</v>
      </c>
    </row>
    <row r="124" spans="7:8" x14ac:dyDescent="0.3">
      <c r="G124">
        <v>0.13467599999999999</v>
      </c>
      <c r="H124">
        <v>370</v>
      </c>
    </row>
    <row r="125" spans="7:8" x14ac:dyDescent="0.3">
      <c r="G125">
        <v>0.13455</v>
      </c>
      <c r="H125">
        <v>371</v>
      </c>
    </row>
    <row r="126" spans="7:8" x14ac:dyDescent="0.3">
      <c r="G126">
        <v>0.13442499999999999</v>
      </c>
      <c r="H126">
        <v>372</v>
      </c>
    </row>
    <row r="127" spans="7:8" x14ac:dyDescent="0.3">
      <c r="G127">
        <v>0.134302</v>
      </c>
      <c r="H127">
        <v>373</v>
      </c>
    </row>
    <row r="128" spans="7:8" x14ac:dyDescent="0.3">
      <c r="G128">
        <v>0.13417999999999999</v>
      </c>
      <c r="H128">
        <v>374</v>
      </c>
    </row>
    <row r="129" spans="7:8" x14ac:dyDescent="0.3">
      <c r="G129">
        <v>0.13405900000000001</v>
      </c>
      <c r="H129">
        <v>375</v>
      </c>
    </row>
    <row r="130" spans="7:8" x14ac:dyDescent="0.3">
      <c r="G130">
        <v>0.133939</v>
      </c>
      <c r="H130">
        <v>376</v>
      </c>
    </row>
    <row r="131" spans="7:8" x14ac:dyDescent="0.3">
      <c r="G131">
        <v>0.133821</v>
      </c>
      <c r="H131">
        <v>377</v>
      </c>
    </row>
    <row r="132" spans="7:8" x14ac:dyDescent="0.3">
      <c r="G132">
        <v>0.13370399999999999</v>
      </c>
      <c r="H132">
        <v>378</v>
      </c>
    </row>
    <row r="133" spans="7:8" x14ac:dyDescent="0.3">
      <c r="G133">
        <v>0.13358800000000001</v>
      </c>
      <c r="H133">
        <v>379</v>
      </c>
    </row>
    <row r="134" spans="7:8" x14ac:dyDescent="0.3">
      <c r="G134">
        <v>0.13347300000000001</v>
      </c>
      <c r="H134">
        <v>380</v>
      </c>
    </row>
    <row r="135" spans="7:8" x14ac:dyDescent="0.3">
      <c r="G135">
        <v>0.13335900000000001</v>
      </c>
      <c r="H135">
        <v>381</v>
      </c>
    </row>
    <row r="136" spans="7:8" x14ac:dyDescent="0.3">
      <c r="G136">
        <v>0.133247</v>
      </c>
      <c r="H136">
        <v>382</v>
      </c>
    </row>
    <row r="137" spans="7:8" x14ac:dyDescent="0.3">
      <c r="G137">
        <v>0.133136</v>
      </c>
      <c r="H137">
        <v>383</v>
      </c>
    </row>
    <row r="138" spans="7:8" x14ac:dyDescent="0.3">
      <c r="G138">
        <v>0.13302600000000001</v>
      </c>
      <c r="H138">
        <v>384</v>
      </c>
    </row>
    <row r="139" spans="7:8" x14ac:dyDescent="0.3">
      <c r="G139">
        <v>0.13291800000000001</v>
      </c>
      <c r="H139">
        <v>385</v>
      </c>
    </row>
    <row r="140" spans="7:8" x14ac:dyDescent="0.3">
      <c r="G140">
        <v>0.13281100000000001</v>
      </c>
      <c r="H140">
        <v>386</v>
      </c>
    </row>
    <row r="141" spans="7:8" x14ac:dyDescent="0.3">
      <c r="G141">
        <v>0.13270499999999999</v>
      </c>
      <c r="H141">
        <v>387</v>
      </c>
    </row>
    <row r="142" spans="7:8" x14ac:dyDescent="0.3">
      <c r="G142">
        <v>0.1326</v>
      </c>
      <c r="H142">
        <v>388</v>
      </c>
    </row>
    <row r="143" spans="7:8" x14ac:dyDescent="0.3">
      <c r="G143">
        <v>0.132497</v>
      </c>
      <c r="H143">
        <v>389</v>
      </c>
    </row>
    <row r="144" spans="7:8" x14ac:dyDescent="0.3">
      <c r="G144">
        <v>0.13239500000000001</v>
      </c>
      <c r="H144">
        <v>390</v>
      </c>
    </row>
    <row r="145" spans="7:8" x14ac:dyDescent="0.3">
      <c r="G145">
        <v>0.132295</v>
      </c>
      <c r="H145">
        <v>391</v>
      </c>
    </row>
    <row r="146" spans="7:8" x14ac:dyDescent="0.3">
      <c r="G146">
        <v>0.13219500000000001</v>
      </c>
      <c r="H146">
        <v>392</v>
      </c>
    </row>
    <row r="147" spans="7:8" x14ac:dyDescent="0.3">
      <c r="G147">
        <v>0.13209699999999999</v>
      </c>
      <c r="H147">
        <v>393</v>
      </c>
    </row>
    <row r="148" spans="7:8" x14ac:dyDescent="0.3">
      <c r="G148">
        <v>0.13200000000000001</v>
      </c>
      <c r="H148">
        <v>394</v>
      </c>
    </row>
    <row r="149" spans="7:8" x14ac:dyDescent="0.3">
      <c r="G149">
        <v>0.13190499999999999</v>
      </c>
      <c r="H149">
        <v>395</v>
      </c>
    </row>
    <row r="150" spans="7:8" x14ac:dyDescent="0.3">
      <c r="G150">
        <v>0.13181100000000001</v>
      </c>
      <c r="H150">
        <v>396</v>
      </c>
    </row>
    <row r="151" spans="7:8" x14ac:dyDescent="0.3">
      <c r="G151">
        <v>0.131718</v>
      </c>
      <c r="H151">
        <v>397</v>
      </c>
    </row>
    <row r="152" spans="7:8" x14ac:dyDescent="0.3">
      <c r="G152">
        <v>0.13162699999999999</v>
      </c>
      <c r="H152">
        <v>398</v>
      </c>
    </row>
    <row r="153" spans="7:8" x14ac:dyDescent="0.3">
      <c r="G153">
        <v>0.13153699999999999</v>
      </c>
      <c r="H153">
        <v>399</v>
      </c>
    </row>
    <row r="154" spans="7:8" x14ac:dyDescent="0.3">
      <c r="G154">
        <v>0.13144800000000001</v>
      </c>
      <c r="H154">
        <v>400</v>
      </c>
    </row>
    <row r="155" spans="7:8" x14ac:dyDescent="0.3">
      <c r="G155">
        <v>0.13136100000000001</v>
      </c>
      <c r="H155">
        <v>401</v>
      </c>
    </row>
    <row r="156" spans="7:8" x14ac:dyDescent="0.3">
      <c r="G156">
        <v>0.131275</v>
      </c>
      <c r="H156">
        <v>402</v>
      </c>
    </row>
    <row r="157" spans="7:8" x14ac:dyDescent="0.3">
      <c r="G157">
        <v>0.13119</v>
      </c>
      <c r="H157">
        <v>403</v>
      </c>
    </row>
    <row r="158" spans="7:8" x14ac:dyDescent="0.3">
      <c r="G158">
        <v>0.131107</v>
      </c>
      <c r="H158">
        <v>404</v>
      </c>
    </row>
    <row r="159" spans="7:8" x14ac:dyDescent="0.3">
      <c r="G159">
        <v>0.131025</v>
      </c>
      <c r="H159">
        <v>405</v>
      </c>
    </row>
    <row r="160" spans="7:8" x14ac:dyDescent="0.3">
      <c r="G160">
        <v>0.13094500000000001</v>
      </c>
      <c r="H160">
        <v>406</v>
      </c>
    </row>
    <row r="161" spans="7:8" x14ac:dyDescent="0.3">
      <c r="G161">
        <v>0.13086600000000001</v>
      </c>
      <c r="H161">
        <v>407</v>
      </c>
    </row>
    <row r="162" spans="7:8" x14ac:dyDescent="0.3">
      <c r="G162">
        <v>0.13078799999999999</v>
      </c>
      <c r="H162">
        <v>408</v>
      </c>
    </row>
    <row r="163" spans="7:8" x14ac:dyDescent="0.3">
      <c r="G163">
        <v>0.13071199999999999</v>
      </c>
      <c r="H163">
        <v>409</v>
      </c>
    </row>
    <row r="164" spans="7:8" x14ac:dyDescent="0.3">
      <c r="G164">
        <v>0.130637</v>
      </c>
      <c r="H164">
        <v>410</v>
      </c>
    </row>
    <row r="165" spans="7:8" x14ac:dyDescent="0.3">
      <c r="G165">
        <v>0.13056400000000001</v>
      </c>
      <c r="H165">
        <v>411</v>
      </c>
    </row>
    <row r="166" spans="7:8" x14ac:dyDescent="0.3">
      <c r="G166">
        <v>0.130492</v>
      </c>
      <c r="H166">
        <v>412</v>
      </c>
    </row>
    <row r="167" spans="7:8" x14ac:dyDescent="0.3">
      <c r="G167">
        <v>0.13042100000000001</v>
      </c>
      <c r="H167">
        <v>413</v>
      </c>
    </row>
    <row r="168" spans="7:8" x14ac:dyDescent="0.3">
      <c r="G168">
        <v>0.130352</v>
      </c>
      <c r="H168">
        <v>414</v>
      </c>
    </row>
    <row r="169" spans="7:8" x14ac:dyDescent="0.3">
      <c r="G169">
        <v>0.13028400000000001</v>
      </c>
      <c r="H169">
        <v>415</v>
      </c>
    </row>
    <row r="170" spans="7:8" x14ac:dyDescent="0.3">
      <c r="G170">
        <v>0.130218</v>
      </c>
      <c r="H170">
        <v>416</v>
      </c>
    </row>
    <row r="171" spans="7:8" x14ac:dyDescent="0.3">
      <c r="G171">
        <v>0.13015299999999999</v>
      </c>
      <c r="H171">
        <v>417</v>
      </c>
    </row>
    <row r="172" spans="7:8" x14ac:dyDescent="0.3">
      <c r="G172">
        <v>0.13009000000000001</v>
      </c>
      <c r="H172">
        <v>418</v>
      </c>
    </row>
    <row r="173" spans="7:8" x14ac:dyDescent="0.3">
      <c r="G173">
        <v>0.130028</v>
      </c>
      <c r="H173">
        <v>419</v>
      </c>
    </row>
    <row r="174" spans="7:8" x14ac:dyDescent="0.3">
      <c r="G174">
        <v>0.129967</v>
      </c>
      <c r="H174">
        <v>420</v>
      </c>
    </row>
    <row r="175" spans="7:8" x14ac:dyDescent="0.3">
      <c r="G175">
        <v>0.129908</v>
      </c>
      <c r="H175">
        <v>421</v>
      </c>
    </row>
    <row r="176" spans="7:8" x14ac:dyDescent="0.3">
      <c r="G176">
        <v>0.12985099999999999</v>
      </c>
      <c r="H176">
        <v>422</v>
      </c>
    </row>
    <row r="177" spans="7:8" x14ac:dyDescent="0.3">
      <c r="G177">
        <v>0.12979499999999999</v>
      </c>
      <c r="H177">
        <v>423</v>
      </c>
    </row>
    <row r="178" spans="7:8" x14ac:dyDescent="0.3">
      <c r="G178">
        <v>0.12973999999999999</v>
      </c>
      <c r="H178">
        <v>424</v>
      </c>
    </row>
    <row r="179" spans="7:8" x14ac:dyDescent="0.3">
      <c r="G179">
        <v>0.129687</v>
      </c>
      <c r="H179">
        <v>425</v>
      </c>
    </row>
    <row r="180" spans="7:8" x14ac:dyDescent="0.3">
      <c r="G180">
        <v>0.129636</v>
      </c>
      <c r="H180">
        <v>426</v>
      </c>
    </row>
    <row r="181" spans="7:8" x14ac:dyDescent="0.3">
      <c r="G181">
        <v>0.12958600000000001</v>
      </c>
      <c r="H181">
        <v>427</v>
      </c>
    </row>
    <row r="182" spans="7:8" x14ac:dyDescent="0.3">
      <c r="G182">
        <v>0.12953700000000001</v>
      </c>
      <c r="H182">
        <v>428</v>
      </c>
    </row>
    <row r="183" spans="7:8" x14ac:dyDescent="0.3">
      <c r="G183">
        <v>0.12948999999999999</v>
      </c>
      <c r="H183">
        <v>429</v>
      </c>
    </row>
    <row r="184" spans="7:8" x14ac:dyDescent="0.3">
      <c r="G184">
        <v>0.129444</v>
      </c>
      <c r="H184">
        <v>430</v>
      </c>
    </row>
    <row r="185" spans="7:8" x14ac:dyDescent="0.3">
      <c r="G185">
        <v>0.12939999999999999</v>
      </c>
      <c r="H185">
        <v>431</v>
      </c>
    </row>
    <row r="186" spans="7:8" x14ac:dyDescent="0.3">
      <c r="G186">
        <v>0.129358</v>
      </c>
      <c r="H186">
        <v>432</v>
      </c>
    </row>
    <row r="187" spans="7:8" x14ac:dyDescent="0.3">
      <c r="G187">
        <v>0.12931699999999999</v>
      </c>
      <c r="H187">
        <v>433</v>
      </c>
    </row>
    <row r="188" spans="7:8" x14ac:dyDescent="0.3">
      <c r="G188">
        <v>0.129278</v>
      </c>
      <c r="H188">
        <v>434</v>
      </c>
    </row>
    <row r="189" spans="7:8" x14ac:dyDescent="0.3">
      <c r="G189">
        <v>0.12923999999999999</v>
      </c>
      <c r="H189">
        <v>435</v>
      </c>
    </row>
    <row r="190" spans="7:8" x14ac:dyDescent="0.3">
      <c r="G190">
        <v>0.12920300000000001</v>
      </c>
      <c r="H190">
        <v>436</v>
      </c>
    </row>
    <row r="191" spans="7:8" x14ac:dyDescent="0.3">
      <c r="G191">
        <v>0.12916900000000001</v>
      </c>
      <c r="H191">
        <v>437</v>
      </c>
    </row>
    <row r="192" spans="7:8" x14ac:dyDescent="0.3">
      <c r="G192">
        <v>0.129135</v>
      </c>
      <c r="H192">
        <v>438</v>
      </c>
    </row>
    <row r="193" spans="7:8" x14ac:dyDescent="0.3">
      <c r="G193">
        <v>0.129104</v>
      </c>
      <c r="H193">
        <v>439</v>
      </c>
    </row>
    <row r="194" spans="7:8" x14ac:dyDescent="0.3">
      <c r="G194">
        <v>0.12907399999999999</v>
      </c>
      <c r="H194">
        <v>440</v>
      </c>
    </row>
    <row r="195" spans="7:8" x14ac:dyDescent="0.3">
      <c r="G195">
        <v>0.12904499999999999</v>
      </c>
      <c r="H195">
        <v>441</v>
      </c>
    </row>
    <row r="196" spans="7:8" x14ac:dyDescent="0.3">
      <c r="G196">
        <v>0.12901799999999999</v>
      </c>
      <c r="H196">
        <v>442</v>
      </c>
    </row>
    <row r="197" spans="7:8" x14ac:dyDescent="0.3">
      <c r="G197">
        <v>0.128993</v>
      </c>
      <c r="H197">
        <v>443</v>
      </c>
    </row>
    <row r="198" spans="7:8" x14ac:dyDescent="0.3">
      <c r="G198">
        <v>0.128969</v>
      </c>
      <c r="H198">
        <v>444</v>
      </c>
    </row>
    <row r="199" spans="7:8" x14ac:dyDescent="0.3">
      <c r="G199">
        <v>0.12894700000000001</v>
      </c>
      <c r="H199">
        <v>445</v>
      </c>
    </row>
    <row r="200" spans="7:8" x14ac:dyDescent="0.3">
      <c r="G200">
        <v>0.12892700000000001</v>
      </c>
      <c r="H200">
        <v>446</v>
      </c>
    </row>
    <row r="201" spans="7:8" x14ac:dyDescent="0.3">
      <c r="G201">
        <v>0.12890799999999999</v>
      </c>
      <c r="H201">
        <v>447</v>
      </c>
    </row>
    <row r="202" spans="7:8" x14ac:dyDescent="0.3">
      <c r="G202">
        <v>0.12889</v>
      </c>
      <c r="H202">
        <v>448</v>
      </c>
    </row>
    <row r="203" spans="7:8" x14ac:dyDescent="0.3">
      <c r="G203">
        <v>0.12887499999999999</v>
      </c>
      <c r="H203">
        <v>449</v>
      </c>
    </row>
    <row r="204" spans="7:8" x14ac:dyDescent="0.3">
      <c r="G204">
        <v>0.128861</v>
      </c>
      <c r="H204">
        <v>450</v>
      </c>
    </row>
    <row r="205" spans="7:8" x14ac:dyDescent="0.3">
      <c r="G205">
        <v>0.12884799999999999</v>
      </c>
      <c r="H205">
        <v>451</v>
      </c>
    </row>
    <row r="206" spans="7:8" x14ac:dyDescent="0.3">
      <c r="G206">
        <v>0.12883700000000001</v>
      </c>
      <c r="H206">
        <v>452</v>
      </c>
    </row>
    <row r="207" spans="7:8" x14ac:dyDescent="0.3">
      <c r="G207">
        <v>0.128828</v>
      </c>
      <c r="H207">
        <v>453</v>
      </c>
    </row>
    <row r="208" spans="7:8" x14ac:dyDescent="0.3">
      <c r="G208">
        <v>0.12882099999999999</v>
      </c>
      <c r="H208">
        <v>454</v>
      </c>
    </row>
    <row r="209" spans="7:8" x14ac:dyDescent="0.3">
      <c r="G209">
        <v>0.12881500000000001</v>
      </c>
      <c r="H209">
        <v>455</v>
      </c>
    </row>
    <row r="210" spans="7:8" x14ac:dyDescent="0.3">
      <c r="G210">
        <v>0.12881100000000001</v>
      </c>
      <c r="H210">
        <v>456</v>
      </c>
    </row>
    <row r="211" spans="7:8" x14ac:dyDescent="0.3">
      <c r="G211">
        <v>0.12880800000000001</v>
      </c>
      <c r="H211">
        <v>457</v>
      </c>
    </row>
    <row r="212" spans="7:8" x14ac:dyDescent="0.3">
      <c r="G212">
        <v>0.128807</v>
      </c>
      <c r="H212">
        <v>458</v>
      </c>
    </row>
    <row r="213" spans="7:8" x14ac:dyDescent="0.3">
      <c r="G213">
        <v>0.12880800000000001</v>
      </c>
      <c r="H213">
        <v>459</v>
      </c>
    </row>
    <row r="214" spans="7:8" x14ac:dyDescent="0.3">
      <c r="G214">
        <v>0.12881100000000001</v>
      </c>
      <c r="H214">
        <v>460</v>
      </c>
    </row>
    <row r="215" spans="7:8" x14ac:dyDescent="0.3">
      <c r="G215">
        <v>0.12881500000000001</v>
      </c>
      <c r="H215">
        <v>461</v>
      </c>
    </row>
    <row r="216" spans="7:8" x14ac:dyDescent="0.3">
      <c r="G216">
        <v>0.12882099999999999</v>
      </c>
      <c r="H216">
        <v>462</v>
      </c>
    </row>
    <row r="217" spans="7:8" x14ac:dyDescent="0.3">
      <c r="G217">
        <v>0.128828</v>
      </c>
      <c r="H217">
        <v>463</v>
      </c>
    </row>
    <row r="218" spans="7:8" x14ac:dyDescent="0.3">
      <c r="G218">
        <v>0.12883700000000001</v>
      </c>
      <c r="H218">
        <v>464</v>
      </c>
    </row>
    <row r="219" spans="7:8" x14ac:dyDescent="0.3">
      <c r="G219">
        <v>0.12884799999999999</v>
      </c>
      <c r="H219">
        <v>465</v>
      </c>
    </row>
    <row r="220" spans="7:8" x14ac:dyDescent="0.3">
      <c r="G220">
        <v>0.128861</v>
      </c>
      <c r="H220">
        <v>466</v>
      </c>
    </row>
    <row r="221" spans="7:8" x14ac:dyDescent="0.3">
      <c r="G221">
        <v>0.12887499999999999</v>
      </c>
      <c r="H221">
        <v>467</v>
      </c>
    </row>
    <row r="222" spans="7:8" x14ac:dyDescent="0.3">
      <c r="G222">
        <v>0.12889100000000001</v>
      </c>
      <c r="H222">
        <v>468</v>
      </c>
    </row>
    <row r="223" spans="7:8" x14ac:dyDescent="0.3">
      <c r="G223">
        <v>0.128909</v>
      </c>
      <c r="H223">
        <v>469</v>
      </c>
    </row>
    <row r="224" spans="7:8" x14ac:dyDescent="0.3">
      <c r="G224">
        <v>0.12892899999999999</v>
      </c>
      <c r="H224">
        <v>470</v>
      </c>
    </row>
    <row r="225" spans="7:8" x14ac:dyDescent="0.3">
      <c r="G225">
        <v>0.12895000000000001</v>
      </c>
      <c r="H225">
        <v>471</v>
      </c>
    </row>
    <row r="226" spans="7:8" x14ac:dyDescent="0.3">
      <c r="G226">
        <v>0.128973</v>
      </c>
      <c r="H226">
        <v>472</v>
      </c>
    </row>
    <row r="227" spans="7:8" x14ac:dyDescent="0.3">
      <c r="G227">
        <v>0.128998</v>
      </c>
      <c r="H227">
        <v>473</v>
      </c>
    </row>
    <row r="228" spans="7:8" x14ac:dyDescent="0.3">
      <c r="G228">
        <v>0.129025</v>
      </c>
      <c r="H228">
        <v>474</v>
      </c>
    </row>
    <row r="229" spans="7:8" x14ac:dyDescent="0.3">
      <c r="G229">
        <v>0.129053</v>
      </c>
      <c r="H229">
        <v>475</v>
      </c>
    </row>
    <row r="230" spans="7:8" x14ac:dyDescent="0.3">
      <c r="G230">
        <v>0.129083</v>
      </c>
      <c r="H230">
        <v>476</v>
      </c>
    </row>
    <row r="231" spans="7:8" x14ac:dyDescent="0.3">
      <c r="G231">
        <v>0.12911500000000001</v>
      </c>
      <c r="H231">
        <v>477</v>
      </c>
    </row>
    <row r="232" spans="7:8" x14ac:dyDescent="0.3">
      <c r="G232">
        <v>0.12914800000000001</v>
      </c>
      <c r="H232">
        <v>478</v>
      </c>
    </row>
    <row r="233" spans="7:8" x14ac:dyDescent="0.3">
      <c r="G233">
        <v>0.12918399999999999</v>
      </c>
      <c r="H233">
        <v>479</v>
      </c>
    </row>
    <row r="234" spans="7:8" x14ac:dyDescent="0.3">
      <c r="G234">
        <v>0.129221</v>
      </c>
      <c r="H234">
        <v>480</v>
      </c>
    </row>
    <row r="235" spans="7:8" x14ac:dyDescent="0.3">
      <c r="G235">
        <v>0.12926000000000001</v>
      </c>
      <c r="H235">
        <v>481</v>
      </c>
    </row>
    <row r="236" spans="7:8" x14ac:dyDescent="0.3">
      <c r="G236">
        <v>0.129301</v>
      </c>
      <c r="H236">
        <v>482</v>
      </c>
    </row>
    <row r="237" spans="7:8" x14ac:dyDescent="0.3">
      <c r="G237">
        <v>0.12934300000000001</v>
      </c>
      <c r="H237">
        <v>483</v>
      </c>
    </row>
    <row r="238" spans="7:8" x14ac:dyDescent="0.3">
      <c r="G238">
        <v>0.129388</v>
      </c>
      <c r="H238">
        <v>484</v>
      </c>
    </row>
    <row r="239" spans="7:8" x14ac:dyDescent="0.3">
      <c r="G239">
        <v>0.12943399999999999</v>
      </c>
      <c r="H239">
        <v>485</v>
      </c>
    </row>
    <row r="240" spans="7:8" x14ac:dyDescent="0.3">
      <c r="G240">
        <v>0.12948200000000001</v>
      </c>
      <c r="H240">
        <v>486</v>
      </c>
    </row>
    <row r="241" spans="7:8" x14ac:dyDescent="0.3">
      <c r="G241">
        <v>0.12953200000000001</v>
      </c>
      <c r="H241">
        <v>487</v>
      </c>
    </row>
    <row r="242" spans="7:8" x14ac:dyDescent="0.3">
      <c r="G242">
        <v>0.129583</v>
      </c>
      <c r="H242">
        <v>488</v>
      </c>
    </row>
    <row r="243" spans="7:8" x14ac:dyDescent="0.3">
      <c r="G243">
        <v>0.129637</v>
      </c>
      <c r="H243">
        <v>489</v>
      </c>
    </row>
    <row r="244" spans="7:8" x14ac:dyDescent="0.3">
      <c r="G244">
        <v>0.129692</v>
      </c>
      <c r="H244">
        <v>490</v>
      </c>
    </row>
    <row r="245" spans="7:8" x14ac:dyDescent="0.3">
      <c r="G245">
        <v>0.129749</v>
      </c>
      <c r="H245">
        <v>491</v>
      </c>
    </row>
    <row r="246" spans="7:8" x14ac:dyDescent="0.3">
      <c r="G246">
        <v>0.12980800000000001</v>
      </c>
      <c r="H246">
        <v>492</v>
      </c>
    </row>
    <row r="247" spans="7:8" x14ac:dyDescent="0.3">
      <c r="G247">
        <v>0.12986900000000001</v>
      </c>
      <c r="H247">
        <v>493</v>
      </c>
    </row>
    <row r="248" spans="7:8" x14ac:dyDescent="0.3">
      <c r="G248">
        <v>0.12993199999999999</v>
      </c>
      <c r="H248">
        <v>494</v>
      </c>
    </row>
    <row r="249" spans="7:8" x14ac:dyDescent="0.3">
      <c r="G249">
        <v>0.129997</v>
      </c>
      <c r="H249">
        <v>495</v>
      </c>
    </row>
    <row r="250" spans="7:8" x14ac:dyDescent="0.3">
      <c r="G250">
        <v>0.13006300000000001</v>
      </c>
      <c r="H250">
        <v>496</v>
      </c>
    </row>
    <row r="251" spans="7:8" x14ac:dyDescent="0.3">
      <c r="G251">
        <v>0.130132</v>
      </c>
      <c r="H251">
        <v>497</v>
      </c>
    </row>
    <row r="252" spans="7:8" x14ac:dyDescent="0.3">
      <c r="G252">
        <v>0.13020200000000001</v>
      </c>
      <c r="H252">
        <v>498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42F3-2D65-4266-B8BE-578E42822C26}">
  <dimension ref="A1:E273"/>
  <sheetViews>
    <sheetView topLeftCell="C1" zoomScale="119" workbookViewId="0">
      <selection activeCell="O17" sqref="O17"/>
    </sheetView>
  </sheetViews>
  <sheetFormatPr defaultRowHeight="14.4" x14ac:dyDescent="0.3"/>
  <cols>
    <col min="1" max="1" width="12.21875" customWidth="1"/>
    <col min="2" max="2" width="12.33203125" customWidth="1"/>
    <col min="4" max="4" width="12.33203125" customWidth="1"/>
    <col min="5" max="5" width="12.6640625" customWidth="1"/>
    <col min="7" max="7" width="10.6640625" customWidth="1"/>
    <col min="8" max="8" width="12.44140625" customWidth="1"/>
  </cols>
  <sheetData>
    <row r="1" spans="1:5" x14ac:dyDescent="0.3">
      <c r="A1" t="s">
        <v>30</v>
      </c>
      <c r="D1" t="s">
        <v>31</v>
      </c>
    </row>
    <row r="2" spans="1:5" x14ac:dyDescent="0.3">
      <c r="A2" s="3" t="s">
        <v>32</v>
      </c>
      <c r="B2" s="3" t="s">
        <v>33</v>
      </c>
      <c r="D2" t="s">
        <v>32</v>
      </c>
      <c r="E2" t="s">
        <v>4</v>
      </c>
    </row>
    <row r="3" spans="1:5" x14ac:dyDescent="0.3">
      <c r="A3" s="3">
        <v>5.2015268038395855E-4</v>
      </c>
      <c r="B3" s="3">
        <v>270.65600000000001</v>
      </c>
      <c r="D3">
        <v>0.23804700000000001</v>
      </c>
      <c r="E3">
        <v>250</v>
      </c>
    </row>
    <row r="4" spans="1:5" x14ac:dyDescent="0.3">
      <c r="A4" s="3">
        <v>3.4470253172939861E-3</v>
      </c>
      <c r="B4" s="3">
        <v>270.07100000000003</v>
      </c>
      <c r="D4">
        <v>0.22615099999999999</v>
      </c>
      <c r="E4">
        <v>251</v>
      </c>
    </row>
    <row r="5" spans="1:5" x14ac:dyDescent="0.3">
      <c r="A5" s="3">
        <v>5.9428652102840292E-3</v>
      </c>
      <c r="B5" s="3">
        <v>270.065</v>
      </c>
      <c r="D5">
        <v>0.21426300000000001</v>
      </c>
      <c r="E5">
        <v>252</v>
      </c>
    </row>
    <row r="6" spans="1:5" x14ac:dyDescent="0.3">
      <c r="A6" s="3">
        <v>8.4262135706475068E-3</v>
      </c>
      <c r="B6" s="3">
        <v>270.06</v>
      </c>
      <c r="D6">
        <v>0.20238400000000001</v>
      </c>
      <c r="E6">
        <v>253</v>
      </c>
    </row>
    <row r="7" spans="1:5" x14ac:dyDescent="0.3">
      <c r="A7" s="3">
        <v>1.2536879180158505E-2</v>
      </c>
      <c r="B7" s="3">
        <v>269.47199999999998</v>
      </c>
      <c r="D7">
        <v>0.19051199999999999</v>
      </c>
      <c r="E7">
        <v>254</v>
      </c>
    </row>
    <row r="8" spans="1:5" x14ac:dyDescent="0.3">
      <c r="A8" s="3">
        <v>1.7019503223636372E-2</v>
      </c>
      <c r="B8" s="3">
        <v>268.88299999999998</v>
      </c>
      <c r="D8">
        <v>0.178648</v>
      </c>
      <c r="E8">
        <v>255</v>
      </c>
    </row>
    <row r="9" spans="1:5" x14ac:dyDescent="0.3">
      <c r="A9" s="3">
        <v>2.1864348383967901E-2</v>
      </c>
      <c r="B9" s="3">
        <v>268.87200000000001</v>
      </c>
      <c r="D9">
        <v>0.166792</v>
      </c>
      <c r="E9">
        <v>256</v>
      </c>
    </row>
    <row r="10" spans="1:5" x14ac:dyDescent="0.3">
      <c r="A10" s="3">
        <v>2.8644328759049171E-2</v>
      </c>
      <c r="B10" s="3">
        <v>267.11900000000003</v>
      </c>
      <c r="D10">
        <v>0.154944</v>
      </c>
      <c r="E10">
        <v>257</v>
      </c>
    </row>
    <row r="11" spans="1:5" x14ac:dyDescent="0.3">
      <c r="A11" s="3">
        <v>3.4551132641633502E-2</v>
      </c>
      <c r="B11" s="3">
        <v>267.10599999999999</v>
      </c>
      <c r="D11">
        <v>0.14310400000000001</v>
      </c>
      <c r="E11">
        <v>258</v>
      </c>
    </row>
    <row r="12" spans="1:5" x14ac:dyDescent="0.3">
      <c r="A12" s="3">
        <v>4.1156969762771896E-2</v>
      </c>
      <c r="B12" s="3">
        <v>265.35300000000001</v>
      </c>
      <c r="D12">
        <v>0.131272</v>
      </c>
      <c r="E12">
        <v>259</v>
      </c>
    </row>
    <row r="13" spans="1:5" x14ac:dyDescent="0.3">
      <c r="A13" s="3">
        <v>4.8435575083298474E-2</v>
      </c>
      <c r="B13" s="3">
        <v>264.75700000000001</v>
      </c>
      <c r="D13">
        <v>0.119448</v>
      </c>
      <c r="E13">
        <v>260</v>
      </c>
    </row>
    <row r="14" spans="1:5" x14ac:dyDescent="0.3">
      <c r="A14" s="3">
        <v>5.3728697847984119E-2</v>
      </c>
      <c r="B14" s="3">
        <v>264.74400000000003</v>
      </c>
      <c r="D14">
        <v>0.10763200000000001</v>
      </c>
      <c r="E14">
        <v>261</v>
      </c>
    </row>
    <row r="15" spans="1:5" x14ac:dyDescent="0.3">
      <c r="A15" s="3">
        <v>5.7474240582489962E-2</v>
      </c>
      <c r="B15" s="3">
        <v>264.73500000000001</v>
      </c>
      <c r="D15">
        <v>9.5824199999999998E-2</v>
      </c>
      <c r="E15">
        <v>262</v>
      </c>
    </row>
    <row r="16" spans="1:5" x14ac:dyDescent="0.3">
      <c r="A16" s="3">
        <v>6.2666183427341982E-2</v>
      </c>
      <c r="B16" s="3">
        <v>263.56400000000002</v>
      </c>
      <c r="D16">
        <v>8.4024299999999996E-2</v>
      </c>
      <c r="E16">
        <v>263</v>
      </c>
    </row>
    <row r="17" spans="1:5" x14ac:dyDescent="0.3">
      <c r="A17" s="3">
        <v>6.5608417118980716E-2</v>
      </c>
      <c r="B17" s="3">
        <v>263.55700000000002</v>
      </c>
      <c r="D17">
        <v>7.2232299999999999E-2</v>
      </c>
      <c r="E17">
        <v>264</v>
      </c>
    </row>
    <row r="18" spans="1:5" x14ac:dyDescent="0.3">
      <c r="A18" s="3">
        <v>6.9987063334048402E-2</v>
      </c>
      <c r="B18" s="3">
        <v>263.54599999999999</v>
      </c>
      <c r="D18">
        <v>6.0448399999999999E-2</v>
      </c>
      <c r="E18">
        <v>265</v>
      </c>
    </row>
    <row r="19" spans="1:5" x14ac:dyDescent="0.3">
      <c r="A19" s="3">
        <v>7.4324863467545729E-2</v>
      </c>
      <c r="B19" s="3">
        <v>263.53500000000003</v>
      </c>
      <c r="D19">
        <v>4.8672399999999998E-2</v>
      </c>
      <c r="E19">
        <v>266</v>
      </c>
    </row>
    <row r="20" spans="1:5" x14ac:dyDescent="0.3">
      <c r="A20" s="3">
        <v>7.7908982313593486E-2</v>
      </c>
      <c r="B20" s="3">
        <v>263.52600000000001</v>
      </c>
      <c r="D20">
        <v>3.6904399999999997E-2</v>
      </c>
      <c r="E20">
        <v>267</v>
      </c>
    </row>
    <row r="21" spans="1:5" x14ac:dyDescent="0.3">
      <c r="A21" s="3">
        <v>8.2527142287654343E-2</v>
      </c>
      <c r="B21" s="3">
        <v>263.51499999999999</v>
      </c>
      <c r="D21">
        <v>2.5144400000000001E-2</v>
      </c>
      <c r="E21">
        <v>268</v>
      </c>
    </row>
    <row r="22" spans="1:5" x14ac:dyDescent="0.3">
      <c r="A22" s="3">
        <v>8.7798084324893777E-2</v>
      </c>
      <c r="B22" s="3">
        <v>262.92200000000003</v>
      </c>
      <c r="D22">
        <v>1.33925E-2</v>
      </c>
      <c r="E22">
        <v>269</v>
      </c>
    </row>
    <row r="23" spans="1:5" x14ac:dyDescent="0.3">
      <c r="A23" s="3">
        <v>9.023730559440192E-2</v>
      </c>
      <c r="B23" s="3">
        <v>262.916</v>
      </c>
      <c r="D23">
        <v>1.6101100000000001E-3</v>
      </c>
      <c r="E23">
        <v>270</v>
      </c>
    </row>
    <row r="24" spans="1:5" x14ac:dyDescent="0.3">
      <c r="A24" s="3"/>
      <c r="B24" s="3"/>
    </row>
    <row r="25" spans="1:5" x14ac:dyDescent="0.3">
      <c r="A25" s="3">
        <v>1.6209719626814032E-2</v>
      </c>
      <c r="B25" s="3">
        <v>270.62200000000001</v>
      </c>
      <c r="D25">
        <v>0.15690999999999999</v>
      </c>
      <c r="E25">
        <v>250</v>
      </c>
    </row>
    <row r="26" spans="1:5" x14ac:dyDescent="0.3">
      <c r="A26" s="3">
        <v>1.9051834023068068E-2</v>
      </c>
      <c r="B26" s="3">
        <v>274.67</v>
      </c>
      <c r="D26">
        <v>0.15667900000000001</v>
      </c>
      <c r="E26">
        <v>251</v>
      </c>
    </row>
    <row r="27" spans="1:5" x14ac:dyDescent="0.3">
      <c r="A27" s="3">
        <v>2.1471747589811522E-2</v>
      </c>
      <c r="B27" s="3">
        <v>275.82299999999998</v>
      </c>
      <c r="D27">
        <v>0.156449</v>
      </c>
      <c r="E27">
        <v>252</v>
      </c>
    </row>
    <row r="28" spans="1:5" x14ac:dyDescent="0.3">
      <c r="A28" s="3">
        <v>2.6273628300511019E-2</v>
      </c>
      <c r="B28" s="3">
        <v>276.39100000000002</v>
      </c>
      <c r="D28">
        <v>0.156219</v>
      </c>
      <c r="E28">
        <v>253</v>
      </c>
    </row>
    <row r="29" spans="1:5" x14ac:dyDescent="0.3">
      <c r="A29" s="3">
        <v>3.0636534574622114E-2</v>
      </c>
      <c r="B29" s="3">
        <v>278.69799999999998</v>
      </c>
      <c r="D29">
        <v>0.15598999999999999</v>
      </c>
      <c r="E29">
        <v>254</v>
      </c>
    </row>
    <row r="30" spans="1:5" x14ac:dyDescent="0.3">
      <c r="A30" s="3">
        <v>3.4959713476450799E-2</v>
      </c>
      <c r="B30" s="3">
        <v>280.42500000000001</v>
      </c>
      <c r="D30">
        <v>0.15576100000000001</v>
      </c>
      <c r="E30">
        <v>255</v>
      </c>
    </row>
    <row r="31" spans="1:5" x14ac:dyDescent="0.3">
      <c r="A31" s="3">
        <v>3.8856004895606165E-2</v>
      </c>
      <c r="B31" s="3">
        <v>281.57400000000001</v>
      </c>
      <c r="D31">
        <v>0.155533</v>
      </c>
      <c r="E31">
        <v>256</v>
      </c>
    </row>
    <row r="32" spans="1:5" x14ac:dyDescent="0.3">
      <c r="A32" s="3">
        <v>4.3106390212269023E-2</v>
      </c>
      <c r="B32" s="3">
        <v>283.30200000000002</v>
      </c>
      <c r="D32">
        <v>0.155306</v>
      </c>
      <c r="E32">
        <v>257</v>
      </c>
    </row>
    <row r="33" spans="1:5" x14ac:dyDescent="0.3">
      <c r="A33" s="3">
        <v>4.7700252485898494E-2</v>
      </c>
      <c r="B33" s="3">
        <v>285.029</v>
      </c>
      <c r="D33">
        <v>0.15507899999999999</v>
      </c>
      <c r="E33">
        <v>258</v>
      </c>
    </row>
    <row r="34" spans="1:5" x14ac:dyDescent="0.3">
      <c r="A34" s="3">
        <v>5.1873139336590705E-2</v>
      </c>
      <c r="B34" s="3">
        <v>286.75599999999997</v>
      </c>
      <c r="D34">
        <v>0.15485199999999999</v>
      </c>
      <c r="E34">
        <v>259</v>
      </c>
    </row>
    <row r="35" spans="1:5" x14ac:dyDescent="0.3">
      <c r="A35" s="3">
        <v>5.6006439395434045E-2</v>
      </c>
      <c r="B35" s="3">
        <v>286.16699999999997</v>
      </c>
      <c r="D35">
        <v>0.15462600000000001</v>
      </c>
      <c r="E35">
        <v>260</v>
      </c>
    </row>
    <row r="36" spans="1:5" x14ac:dyDescent="0.3">
      <c r="A36">
        <v>5.7876546818325679E-2</v>
      </c>
      <c r="B36">
        <v>288.47899999999998</v>
      </c>
      <c r="D36">
        <v>0.15440100000000001</v>
      </c>
      <c r="E36">
        <v>261</v>
      </c>
    </row>
    <row r="37" spans="1:5" x14ac:dyDescent="0.3">
      <c r="A37">
        <v>6.1590340866798488E-2</v>
      </c>
      <c r="B37">
        <v>289.62799999999999</v>
      </c>
      <c r="D37">
        <v>0.15417700000000001</v>
      </c>
      <c r="E37">
        <v>262</v>
      </c>
    </row>
    <row r="38" spans="1:5" x14ac:dyDescent="0.3">
      <c r="A38">
        <v>6.6738570104620101E-2</v>
      </c>
      <c r="B38">
        <v>289.61599999999999</v>
      </c>
      <c r="D38">
        <v>0.15395300000000001</v>
      </c>
      <c r="E38">
        <v>263</v>
      </c>
    </row>
    <row r="39" spans="1:5" x14ac:dyDescent="0.3">
      <c r="A39">
        <v>7.0744949020231582E-2</v>
      </c>
      <c r="B39">
        <v>290.185</v>
      </c>
      <c r="D39">
        <v>0.153729</v>
      </c>
      <c r="E39">
        <v>264</v>
      </c>
    </row>
    <row r="40" spans="1:5" x14ac:dyDescent="0.3">
      <c r="A40">
        <v>7.6512474478729608E-2</v>
      </c>
      <c r="B40">
        <v>291.90800000000002</v>
      </c>
      <c r="D40">
        <v>0.153507</v>
      </c>
      <c r="E40">
        <v>265</v>
      </c>
    </row>
    <row r="41" spans="1:5" x14ac:dyDescent="0.3">
      <c r="A41">
        <v>8.0436009427002214E-2</v>
      </c>
      <c r="B41">
        <v>292.47699999999998</v>
      </c>
      <c r="D41">
        <v>0.153285</v>
      </c>
      <c r="E41">
        <v>266</v>
      </c>
    </row>
    <row r="42" spans="1:5" x14ac:dyDescent="0.3">
      <c r="A42">
        <v>8.6434096296679724E-2</v>
      </c>
      <c r="B42">
        <v>293.62</v>
      </c>
      <c r="D42">
        <v>0.153063</v>
      </c>
      <c r="E42">
        <v>267</v>
      </c>
    </row>
    <row r="43" spans="1:5" x14ac:dyDescent="0.3">
      <c r="A43">
        <v>9.1316280344629575E-2</v>
      </c>
      <c r="B43">
        <v>295.34500000000003</v>
      </c>
      <c r="D43">
        <v>0.15284200000000001</v>
      </c>
      <c r="E43">
        <v>268</v>
      </c>
    </row>
    <row r="44" spans="1:5" x14ac:dyDescent="0.3">
      <c r="A44">
        <v>9.4770274240069591E-2</v>
      </c>
      <c r="B44">
        <v>295.33600000000001</v>
      </c>
      <c r="D44">
        <v>0.15262200000000001</v>
      </c>
      <c r="E44">
        <v>269</v>
      </c>
    </row>
    <row r="45" spans="1:5" x14ac:dyDescent="0.3">
      <c r="A45">
        <v>0.10024299017758667</v>
      </c>
      <c r="B45">
        <v>295.90100000000001</v>
      </c>
      <c r="D45">
        <v>0.15240300000000001</v>
      </c>
      <c r="E45">
        <v>270</v>
      </c>
    </row>
    <row r="46" spans="1:5" x14ac:dyDescent="0.3">
      <c r="A46">
        <v>0.10396744577533554</v>
      </c>
      <c r="B46">
        <v>296.47000000000003</v>
      </c>
      <c r="D46">
        <v>0.15218400000000001</v>
      </c>
      <c r="E46">
        <v>271</v>
      </c>
    </row>
    <row r="47" spans="1:5" x14ac:dyDescent="0.3">
      <c r="A47">
        <v>0.10932942160315788</v>
      </c>
      <c r="B47">
        <v>296.45600000000002</v>
      </c>
      <c r="D47">
        <v>0.15196599999999999</v>
      </c>
      <c r="E47">
        <v>272</v>
      </c>
    </row>
    <row r="48" spans="1:5" x14ac:dyDescent="0.3">
      <c r="A48">
        <v>0.11331003916048478</v>
      </c>
      <c r="B48">
        <v>297.60300000000001</v>
      </c>
      <c r="D48">
        <v>0.15174799999999999</v>
      </c>
      <c r="E48">
        <v>273</v>
      </c>
    </row>
    <row r="49" spans="1:5" x14ac:dyDescent="0.3">
      <c r="A49">
        <v>0.1182350041621953</v>
      </c>
      <c r="B49">
        <v>298.16899999999998</v>
      </c>
      <c r="D49">
        <v>0.151531</v>
      </c>
      <c r="E49">
        <v>274</v>
      </c>
    </row>
    <row r="50" spans="1:5" x14ac:dyDescent="0.3">
      <c r="A50">
        <v>0.12213617557079846</v>
      </c>
      <c r="B50">
        <v>298.73700000000002</v>
      </c>
      <c r="D50">
        <v>0.15131500000000001</v>
      </c>
      <c r="E50">
        <v>275</v>
      </c>
    </row>
    <row r="51" spans="1:5" x14ac:dyDescent="0.3">
      <c r="A51">
        <v>0.12632295454511699</v>
      </c>
      <c r="B51">
        <v>298.726</v>
      </c>
      <c r="D51">
        <v>0.15110000000000001</v>
      </c>
      <c r="E51">
        <v>276</v>
      </c>
    </row>
    <row r="52" spans="1:5" x14ac:dyDescent="0.3">
      <c r="A52">
        <v>0.12919795596287881</v>
      </c>
      <c r="B52">
        <v>298.71699999999998</v>
      </c>
      <c r="D52">
        <v>0.15088499999999999</v>
      </c>
      <c r="E52">
        <v>277</v>
      </c>
    </row>
    <row r="53" spans="1:5" x14ac:dyDescent="0.3">
      <c r="A53">
        <v>0.1333190215414424</v>
      </c>
      <c r="B53">
        <v>299.86399999999998</v>
      </c>
      <c r="D53">
        <v>0.150671</v>
      </c>
      <c r="E53">
        <v>278</v>
      </c>
    </row>
    <row r="54" spans="1:5" x14ac:dyDescent="0.3">
      <c r="A54">
        <v>0.13708814813697501</v>
      </c>
      <c r="B54">
        <v>300.43200000000002</v>
      </c>
      <c r="D54">
        <v>0.15045700000000001</v>
      </c>
      <c r="E54">
        <v>279</v>
      </c>
    </row>
    <row r="55" spans="1:5" x14ac:dyDescent="0.3">
      <c r="A55">
        <v>0.14082383618617336</v>
      </c>
      <c r="B55">
        <v>300.42200000000003</v>
      </c>
      <c r="D55">
        <v>0.15024499999999999</v>
      </c>
      <c r="E55">
        <v>280</v>
      </c>
    </row>
    <row r="56" spans="1:5" x14ac:dyDescent="0.3">
      <c r="A56">
        <v>0.14422133229608394</v>
      </c>
      <c r="B56">
        <v>301.57</v>
      </c>
      <c r="D56">
        <v>0.150033</v>
      </c>
      <c r="E56">
        <v>281</v>
      </c>
    </row>
    <row r="57" spans="1:5" x14ac:dyDescent="0.3">
      <c r="A57">
        <v>0.14850490062677532</v>
      </c>
      <c r="B57">
        <v>301.55700000000002</v>
      </c>
      <c r="D57">
        <v>0.14982200000000001</v>
      </c>
      <c r="E57">
        <v>282</v>
      </c>
    </row>
    <row r="58" spans="1:5" x14ac:dyDescent="0.3">
      <c r="A58">
        <v>0.1518408734057704</v>
      </c>
      <c r="B58">
        <v>301.54700000000003</v>
      </c>
      <c r="D58">
        <v>0.14961099999999999</v>
      </c>
      <c r="E58">
        <v>283</v>
      </c>
    </row>
    <row r="59" spans="1:5" x14ac:dyDescent="0.3">
      <c r="A59">
        <v>0.15395078670478332</v>
      </c>
      <c r="B59">
        <v>302.12</v>
      </c>
      <c r="D59">
        <v>0.14940100000000001</v>
      </c>
      <c r="E59">
        <v>284</v>
      </c>
    </row>
    <row r="60" spans="1:5" x14ac:dyDescent="0.3">
      <c r="A60">
        <v>0.15783988828375567</v>
      </c>
      <c r="B60">
        <v>302.10899999999998</v>
      </c>
      <c r="D60">
        <v>0.14919199999999999</v>
      </c>
      <c r="E60">
        <v>285</v>
      </c>
    </row>
    <row r="61" spans="1:5" x14ac:dyDescent="0.3">
      <c r="A61">
        <v>0.1599197158794714</v>
      </c>
      <c r="B61">
        <v>302.10199999999998</v>
      </c>
      <c r="D61">
        <v>0.14898400000000001</v>
      </c>
      <c r="E61">
        <v>286</v>
      </c>
    </row>
    <row r="62" spans="1:5" x14ac:dyDescent="0.3">
      <c r="D62">
        <v>0.14877599999999999</v>
      </c>
      <c r="E62">
        <v>287</v>
      </c>
    </row>
    <row r="63" spans="1:5" x14ac:dyDescent="0.3">
      <c r="A63">
        <v>5.071358391497504E-2</v>
      </c>
      <c r="B63">
        <v>266.48899999999998</v>
      </c>
      <c r="D63">
        <v>0.14856900000000001</v>
      </c>
      <c r="E63">
        <v>288</v>
      </c>
    </row>
    <row r="64" spans="1:5" x14ac:dyDescent="0.3">
      <c r="A64">
        <v>5.2980566574074052E-2</v>
      </c>
      <c r="B64">
        <v>268.221</v>
      </c>
      <c r="D64">
        <v>0.14836299999999999</v>
      </c>
      <c r="E64">
        <v>289</v>
      </c>
    </row>
    <row r="65" spans="1:5" x14ac:dyDescent="0.3">
      <c r="A65">
        <v>5.7106638184246876E-2</v>
      </c>
      <c r="B65">
        <v>269.36900000000003</v>
      </c>
      <c r="D65">
        <v>0.14815800000000001</v>
      </c>
      <c r="E65">
        <v>290</v>
      </c>
    </row>
    <row r="66" spans="1:5" x14ac:dyDescent="0.3">
      <c r="A66">
        <v>6.1196911976226495E-2</v>
      </c>
      <c r="B66">
        <v>270.517</v>
      </c>
      <c r="D66">
        <v>0.147954</v>
      </c>
      <c r="E66">
        <v>291</v>
      </c>
    </row>
    <row r="67" spans="1:5" x14ac:dyDescent="0.3">
      <c r="A67">
        <v>6.4883681629250914E-2</v>
      </c>
      <c r="B67">
        <v>271.08800000000002</v>
      </c>
      <c r="D67">
        <v>0.14774999999999999</v>
      </c>
      <c r="E67">
        <v>292</v>
      </c>
    </row>
    <row r="68" spans="1:5" x14ac:dyDescent="0.3">
      <c r="A68">
        <v>6.8542076469342267E-2</v>
      </c>
      <c r="B68">
        <v>271.65800000000002</v>
      </c>
      <c r="D68">
        <v>0.14754700000000001</v>
      </c>
      <c r="E68">
        <v>293</v>
      </c>
    </row>
    <row r="69" spans="1:5" x14ac:dyDescent="0.3">
      <c r="A69">
        <v>7.5055833792121038E-2</v>
      </c>
      <c r="B69">
        <v>273.37900000000002</v>
      </c>
      <c r="D69">
        <v>0.147345</v>
      </c>
      <c r="E69">
        <v>294</v>
      </c>
    </row>
    <row r="70" spans="1:5" x14ac:dyDescent="0.3">
      <c r="A70">
        <v>7.9703002489200897E-2</v>
      </c>
      <c r="B70">
        <v>273.94600000000003</v>
      </c>
      <c r="D70">
        <v>0.147143</v>
      </c>
      <c r="E70">
        <v>295</v>
      </c>
    </row>
    <row r="71" spans="1:5" x14ac:dyDescent="0.3">
      <c r="A71">
        <v>8.3247036321019013E-2</v>
      </c>
      <c r="B71">
        <v>275.096</v>
      </c>
      <c r="D71">
        <v>0.14694299999999999</v>
      </c>
      <c r="E71">
        <v>296</v>
      </c>
    </row>
    <row r="72" spans="1:5" x14ac:dyDescent="0.3">
      <c r="A72">
        <v>8.7114574752590698E-2</v>
      </c>
      <c r="B72">
        <v>276.82299999999998</v>
      </c>
      <c r="D72">
        <v>0.14674300000000001</v>
      </c>
      <c r="E72">
        <v>297</v>
      </c>
    </row>
    <row r="73" spans="1:5" x14ac:dyDescent="0.3">
      <c r="A73">
        <v>9.0601416566535808E-2</v>
      </c>
      <c r="B73">
        <v>277.39299999999997</v>
      </c>
      <c r="D73">
        <v>0.14654400000000001</v>
      </c>
      <c r="E73">
        <v>298</v>
      </c>
    </row>
    <row r="74" spans="1:5" x14ac:dyDescent="0.3">
      <c r="A74">
        <v>9.578157873425841E-2</v>
      </c>
      <c r="B74">
        <v>277.959</v>
      </c>
      <c r="D74">
        <v>0.146345</v>
      </c>
      <c r="E74">
        <v>299</v>
      </c>
    </row>
    <row r="75" spans="1:5" x14ac:dyDescent="0.3">
      <c r="A75">
        <v>9.9203526567748876E-2</v>
      </c>
      <c r="B75">
        <v>279.68700000000001</v>
      </c>
      <c r="D75">
        <v>0.146148</v>
      </c>
      <c r="E75">
        <v>300</v>
      </c>
    </row>
    <row r="76" spans="1:5" x14ac:dyDescent="0.3">
      <c r="A76">
        <v>0.10259880207708891</v>
      </c>
      <c r="B76">
        <v>280.25799999999998</v>
      </c>
      <c r="D76">
        <v>0.145951</v>
      </c>
      <c r="E76">
        <v>301</v>
      </c>
    </row>
    <row r="77" spans="1:5" x14ac:dyDescent="0.3">
      <c r="A77">
        <v>0.10630425135357371</v>
      </c>
      <c r="B77">
        <v>281.40600000000001</v>
      </c>
      <c r="D77">
        <v>0.145756</v>
      </c>
      <c r="E77">
        <v>302</v>
      </c>
    </row>
    <row r="78" spans="1:5" x14ac:dyDescent="0.3">
      <c r="A78">
        <v>0.10997879844894937</v>
      </c>
      <c r="B78">
        <v>281.97500000000002</v>
      </c>
      <c r="D78">
        <v>0.145561</v>
      </c>
      <c r="E78">
        <v>303</v>
      </c>
    </row>
    <row r="79" spans="1:5" x14ac:dyDescent="0.3">
      <c r="A79">
        <v>0.11395320269412097</v>
      </c>
      <c r="B79">
        <v>282.54399999999998</v>
      </c>
      <c r="D79">
        <v>0.145367</v>
      </c>
      <c r="E79">
        <v>304</v>
      </c>
    </row>
    <row r="80" spans="1:5" x14ac:dyDescent="0.3">
      <c r="A80">
        <v>0.11821988911826732</v>
      </c>
      <c r="B80">
        <v>284.26900000000001</v>
      </c>
      <c r="D80">
        <v>0.145173</v>
      </c>
      <c r="E80">
        <v>305</v>
      </c>
    </row>
    <row r="81" spans="1:5" x14ac:dyDescent="0.3">
      <c r="A81">
        <v>0.12147358398453373</v>
      </c>
      <c r="B81">
        <v>284.839</v>
      </c>
      <c r="D81">
        <v>0.144981</v>
      </c>
      <c r="E81">
        <v>306</v>
      </c>
    </row>
    <row r="82" spans="1:5" x14ac:dyDescent="0.3">
      <c r="A82">
        <v>0.1263097643218842</v>
      </c>
      <c r="B82">
        <v>286.56299999999999</v>
      </c>
      <c r="D82">
        <v>0.144789</v>
      </c>
      <c r="E82">
        <v>307</v>
      </c>
    </row>
    <row r="83" spans="1:5" x14ac:dyDescent="0.3">
      <c r="A83">
        <v>0.13235827640750447</v>
      </c>
      <c r="B83">
        <v>287.125</v>
      </c>
      <c r="D83">
        <v>0.14459900000000001</v>
      </c>
      <c r="E83">
        <v>308</v>
      </c>
    </row>
    <row r="84" spans="1:5" x14ac:dyDescent="0.3">
      <c r="A84">
        <v>0.13832441909839124</v>
      </c>
      <c r="B84">
        <v>288.267</v>
      </c>
      <c r="D84">
        <v>0.14440900000000001</v>
      </c>
      <c r="E84">
        <v>309</v>
      </c>
    </row>
    <row r="85" spans="1:5" x14ac:dyDescent="0.3">
      <c r="A85">
        <v>0.14390127510597261</v>
      </c>
      <c r="B85">
        <v>289.40899999999999</v>
      </c>
      <c r="D85">
        <v>0.14421999999999999</v>
      </c>
      <c r="E85">
        <v>310</v>
      </c>
    </row>
    <row r="86" spans="1:5" x14ac:dyDescent="0.3">
      <c r="A86">
        <v>0.14788466714406712</v>
      </c>
      <c r="B86">
        <v>290.55500000000001</v>
      </c>
      <c r="D86">
        <v>0.14403199999999999</v>
      </c>
      <c r="E86">
        <v>311</v>
      </c>
    </row>
    <row r="87" spans="1:5" x14ac:dyDescent="0.3">
      <c r="A87">
        <v>0.15092272199571199</v>
      </c>
      <c r="B87">
        <v>290.54599999999999</v>
      </c>
      <c r="D87">
        <v>0.143845</v>
      </c>
      <c r="E87">
        <v>312</v>
      </c>
    </row>
    <row r="88" spans="1:5" x14ac:dyDescent="0.3">
      <c r="A88">
        <v>0.15484041908082979</v>
      </c>
      <c r="B88">
        <v>291.11399999999998</v>
      </c>
      <c r="D88">
        <v>0.14365800000000001</v>
      </c>
      <c r="E88">
        <v>313</v>
      </c>
    </row>
    <row r="89" spans="1:5" x14ac:dyDescent="0.3">
      <c r="A89">
        <v>0.15812741270160111</v>
      </c>
      <c r="B89">
        <v>291.68299999999999</v>
      </c>
      <c r="D89">
        <v>0.14347299999999999</v>
      </c>
      <c r="E89">
        <v>314</v>
      </c>
    </row>
    <row r="90" spans="1:5" x14ac:dyDescent="0.3">
      <c r="A90">
        <v>0.16079836742385756</v>
      </c>
      <c r="B90">
        <v>292.83300000000003</v>
      </c>
      <c r="D90">
        <v>0.143288</v>
      </c>
      <c r="E90">
        <v>315</v>
      </c>
    </row>
    <row r="91" spans="1:5" x14ac:dyDescent="0.3">
      <c r="A91">
        <v>0.16433275948621037</v>
      </c>
      <c r="B91">
        <v>293.40100000000001</v>
      </c>
      <c r="D91">
        <v>0.14310500000000001</v>
      </c>
      <c r="E91">
        <v>316</v>
      </c>
    </row>
    <row r="92" spans="1:5" x14ac:dyDescent="0.3">
      <c r="D92">
        <v>0.14292199999999999</v>
      </c>
      <c r="E92">
        <v>317</v>
      </c>
    </row>
    <row r="93" spans="1:5" x14ac:dyDescent="0.3">
      <c r="A93">
        <v>0.16550465972184064</v>
      </c>
      <c r="B93">
        <v>293.97699999999998</v>
      </c>
      <c r="D93">
        <v>0.14274000000000001</v>
      </c>
      <c r="E93">
        <v>318</v>
      </c>
    </row>
    <row r="94" spans="1:5" x14ac:dyDescent="0.3">
      <c r="A94">
        <v>0.16345507309537166</v>
      </c>
      <c r="B94">
        <v>296.3</v>
      </c>
      <c r="D94">
        <v>0.14255899999999999</v>
      </c>
      <c r="E94">
        <v>319</v>
      </c>
    </row>
    <row r="95" spans="1:5" x14ac:dyDescent="0.3">
      <c r="A95">
        <v>0.16051114260276333</v>
      </c>
      <c r="B95">
        <v>301.52100000000002</v>
      </c>
      <c r="D95">
        <v>0.14237900000000001</v>
      </c>
      <c r="E95">
        <v>320</v>
      </c>
    </row>
    <row r="96" spans="1:5" x14ac:dyDescent="0.3">
      <c r="A96">
        <v>0.15814080785313192</v>
      </c>
      <c r="B96">
        <v>305.00299999999999</v>
      </c>
      <c r="D96">
        <v>0.14219999999999999</v>
      </c>
      <c r="E96">
        <v>321</v>
      </c>
    </row>
    <row r="97" spans="1:5" x14ac:dyDescent="0.3">
      <c r="A97">
        <v>0.15635511867949056</v>
      </c>
      <c r="B97">
        <v>309.06299999999999</v>
      </c>
      <c r="D97">
        <v>0.14202200000000001</v>
      </c>
      <c r="E97">
        <v>322</v>
      </c>
    </row>
    <row r="98" spans="1:5" x14ac:dyDescent="0.3">
      <c r="A98">
        <v>0.1545629959798456</v>
      </c>
      <c r="B98">
        <v>313.70100000000002</v>
      </c>
      <c r="D98">
        <v>0.141845</v>
      </c>
      <c r="E98">
        <v>323</v>
      </c>
    </row>
    <row r="99" spans="1:5" x14ac:dyDescent="0.3">
      <c r="A99">
        <v>0.1521596807535279</v>
      </c>
      <c r="B99">
        <v>318.34199999999998</v>
      </c>
      <c r="D99">
        <v>0.14166899999999999</v>
      </c>
      <c r="E99">
        <v>324</v>
      </c>
    </row>
    <row r="100" spans="1:5" x14ac:dyDescent="0.3">
      <c r="A100">
        <v>0.15004666498795219</v>
      </c>
      <c r="B100">
        <v>323.56</v>
      </c>
      <c r="D100">
        <v>0.14149300000000001</v>
      </c>
      <c r="E100">
        <v>325</v>
      </c>
    </row>
    <row r="101" spans="1:5" x14ac:dyDescent="0.3">
      <c r="A101">
        <v>0.1482280033501896</v>
      </c>
      <c r="B101">
        <v>328.77800000000002</v>
      </c>
      <c r="D101">
        <v>0.141319</v>
      </c>
      <c r="E101">
        <v>326</v>
      </c>
    </row>
    <row r="102" spans="1:5" x14ac:dyDescent="0.3">
      <c r="A102">
        <v>0.14670636507219303</v>
      </c>
      <c r="B102">
        <v>332.83699999999999</v>
      </c>
      <c r="D102">
        <v>0.14114599999999999</v>
      </c>
      <c r="E102">
        <v>327</v>
      </c>
    </row>
    <row r="103" spans="1:5" x14ac:dyDescent="0.3">
      <c r="A103">
        <v>0.14579321266421016</v>
      </c>
      <c r="B103">
        <v>338.05200000000002</v>
      </c>
      <c r="D103">
        <v>0.14097299999999999</v>
      </c>
      <c r="E103">
        <v>328</v>
      </c>
    </row>
    <row r="104" spans="1:5" x14ac:dyDescent="0.3">
      <c r="A104">
        <v>0.14426404123223374</v>
      </c>
      <c r="B104">
        <v>343.26900000000001</v>
      </c>
      <c r="D104">
        <v>0.14080200000000001</v>
      </c>
      <c r="E104">
        <v>329</v>
      </c>
    </row>
    <row r="105" spans="1:5" x14ac:dyDescent="0.3">
      <c r="A105">
        <v>0.14273017874727298</v>
      </c>
      <c r="B105">
        <v>349.64400000000001</v>
      </c>
      <c r="D105">
        <v>0.14063100000000001</v>
      </c>
      <c r="E105">
        <v>330</v>
      </c>
    </row>
    <row r="106" spans="1:5" x14ac:dyDescent="0.3">
      <c r="A106">
        <v>0.14119040937100047</v>
      </c>
      <c r="B106">
        <v>355.44</v>
      </c>
      <c r="D106">
        <v>0.140462</v>
      </c>
      <c r="E106">
        <v>331</v>
      </c>
    </row>
    <row r="107" spans="1:5" x14ac:dyDescent="0.3">
      <c r="A107">
        <v>0.13964629792469094</v>
      </c>
      <c r="B107">
        <v>362.39400000000001</v>
      </c>
      <c r="D107">
        <v>0.140293</v>
      </c>
      <c r="E107">
        <v>332</v>
      </c>
    </row>
    <row r="108" spans="1:5" x14ac:dyDescent="0.3">
      <c r="A108">
        <v>0.13902869867029008</v>
      </c>
      <c r="B108">
        <v>366.45</v>
      </c>
      <c r="D108">
        <v>0.140126</v>
      </c>
      <c r="E108">
        <v>333</v>
      </c>
    </row>
    <row r="109" spans="1:5" x14ac:dyDescent="0.3">
      <c r="A109">
        <v>0.13810224007055424</v>
      </c>
      <c r="B109">
        <v>374.56099999999998</v>
      </c>
      <c r="D109">
        <v>0.139959</v>
      </c>
      <c r="E109">
        <v>334</v>
      </c>
    </row>
    <row r="110" spans="1:5" x14ac:dyDescent="0.3">
      <c r="A110">
        <v>0.13779685783515205</v>
      </c>
      <c r="B110">
        <v>380.93200000000002</v>
      </c>
      <c r="D110">
        <v>0.139794</v>
      </c>
      <c r="E110">
        <v>335</v>
      </c>
    </row>
    <row r="111" spans="1:5" x14ac:dyDescent="0.3">
      <c r="A111">
        <v>0.13780167500303234</v>
      </c>
      <c r="B111">
        <v>385.565</v>
      </c>
      <c r="D111">
        <v>0.139629</v>
      </c>
      <c r="E111">
        <v>336</v>
      </c>
    </row>
    <row r="112" spans="1:5" x14ac:dyDescent="0.3">
      <c r="A112">
        <v>0.13780649211708546</v>
      </c>
      <c r="B112">
        <v>390.19900000000001</v>
      </c>
      <c r="D112">
        <v>0.13946600000000001</v>
      </c>
      <c r="E112">
        <v>337</v>
      </c>
    </row>
    <row r="113" spans="1:5" x14ac:dyDescent="0.3">
      <c r="A113">
        <v>0.13781371768724116</v>
      </c>
      <c r="B113">
        <v>397.14800000000002</v>
      </c>
      <c r="D113">
        <v>0.13930300000000001</v>
      </c>
      <c r="E113">
        <v>338</v>
      </c>
    </row>
    <row r="114" spans="1:5" x14ac:dyDescent="0.3">
      <c r="A114">
        <v>0.13781773184055326</v>
      </c>
      <c r="B114">
        <v>401.202</v>
      </c>
      <c r="D114">
        <v>0.13914199999999999</v>
      </c>
      <c r="E114">
        <v>339</v>
      </c>
    </row>
    <row r="115" spans="1:5" x14ac:dyDescent="0.3">
      <c r="A115">
        <v>0.13782335159239545</v>
      </c>
      <c r="B115">
        <v>406.41500000000002</v>
      </c>
      <c r="D115">
        <v>0.13898199999999999</v>
      </c>
      <c r="E115">
        <v>340</v>
      </c>
    </row>
    <row r="116" spans="1:5" x14ac:dyDescent="0.3">
      <c r="A116">
        <v>0.13813954527415023</v>
      </c>
      <c r="B116">
        <v>410.46800000000002</v>
      </c>
      <c r="D116">
        <v>0.138822</v>
      </c>
      <c r="E116">
        <v>341</v>
      </c>
    </row>
    <row r="117" spans="1:5" x14ac:dyDescent="0.3">
      <c r="A117">
        <v>0.13876603051389849</v>
      </c>
      <c r="B117">
        <v>413.36200000000002</v>
      </c>
      <c r="D117">
        <v>0.13866400000000001</v>
      </c>
      <c r="E117">
        <v>342</v>
      </c>
    </row>
    <row r="118" spans="1:5" x14ac:dyDescent="0.3">
      <c r="A118">
        <v>0.13908273397708135</v>
      </c>
      <c r="B118">
        <v>418.57299999999998</v>
      </c>
      <c r="D118">
        <v>0.13850699999999999</v>
      </c>
      <c r="E118">
        <v>343</v>
      </c>
    </row>
    <row r="119" spans="1:5" x14ac:dyDescent="0.3">
      <c r="A119">
        <v>0.13908673632258492</v>
      </c>
      <c r="B119">
        <v>422.62700000000001</v>
      </c>
      <c r="D119">
        <v>0.13835</v>
      </c>
      <c r="E119">
        <v>344</v>
      </c>
    </row>
    <row r="120" spans="1:5" x14ac:dyDescent="0.3">
      <c r="A120">
        <v>0.13971384404828915</v>
      </c>
      <c r="B120">
        <v>427.25900000000001</v>
      </c>
      <c r="D120">
        <v>0.13819500000000001</v>
      </c>
      <c r="E120">
        <v>345</v>
      </c>
    </row>
    <row r="121" spans="1:5" x14ac:dyDescent="0.3">
      <c r="A121">
        <v>0.14002785415381511</v>
      </c>
      <c r="B121">
        <v>430.733</v>
      </c>
      <c r="D121">
        <v>0.138041</v>
      </c>
      <c r="E121">
        <v>346</v>
      </c>
    </row>
    <row r="122" spans="1:5" x14ac:dyDescent="0.3">
      <c r="A122">
        <v>0.14003224707079934</v>
      </c>
      <c r="B122">
        <v>434.78699999999998</v>
      </c>
      <c r="D122">
        <v>0.13788800000000001</v>
      </c>
      <c r="E122">
        <v>347</v>
      </c>
    </row>
    <row r="123" spans="1:5" x14ac:dyDescent="0.3">
      <c r="A123">
        <v>0.14065757981950508</v>
      </c>
      <c r="B123">
        <v>439.41800000000001</v>
      </c>
      <c r="D123">
        <v>0.137736</v>
      </c>
      <c r="E123">
        <v>348</v>
      </c>
    </row>
    <row r="124" spans="1:5" x14ac:dyDescent="0.3">
      <c r="A124">
        <v>0.14128399476334372</v>
      </c>
      <c r="B124">
        <v>445.78699999999998</v>
      </c>
      <c r="D124">
        <v>0.13758500000000001</v>
      </c>
      <c r="E124">
        <v>349</v>
      </c>
    </row>
    <row r="125" spans="1:5" x14ac:dyDescent="0.3">
      <c r="A125">
        <v>0.14190750905926858</v>
      </c>
      <c r="B125">
        <v>450.41800000000001</v>
      </c>
      <c r="D125">
        <v>0.137436</v>
      </c>
      <c r="E125">
        <v>350</v>
      </c>
    </row>
    <row r="126" spans="1:5" x14ac:dyDescent="0.3">
      <c r="A126">
        <v>0.1425297215061726</v>
      </c>
      <c r="B126">
        <v>454.471</v>
      </c>
      <c r="D126">
        <v>0.13728699999999999</v>
      </c>
      <c r="E126">
        <v>351</v>
      </c>
    </row>
    <row r="127" spans="1:5" x14ac:dyDescent="0.3">
      <c r="A127">
        <v>0.14253369186629239</v>
      </c>
      <c r="B127">
        <v>458.52499999999998</v>
      </c>
      <c r="D127">
        <v>0.13713900000000001</v>
      </c>
      <c r="E127">
        <v>352</v>
      </c>
    </row>
    <row r="128" spans="1:5" x14ac:dyDescent="0.3">
      <c r="A128">
        <v>0.14315420395024078</v>
      </c>
      <c r="B128">
        <v>461.99799999999999</v>
      </c>
      <c r="D128">
        <v>0.136993</v>
      </c>
      <c r="E128">
        <v>353</v>
      </c>
    </row>
    <row r="129" spans="1:5" x14ac:dyDescent="0.3">
      <c r="A129">
        <v>0.14346491568054498</v>
      </c>
      <c r="B129">
        <v>464.31299999999999</v>
      </c>
      <c r="D129">
        <v>0.136847</v>
      </c>
      <c r="E129">
        <v>354</v>
      </c>
    </row>
    <row r="130" spans="1:5" x14ac:dyDescent="0.3">
      <c r="A130">
        <v>0.14377579803520518</v>
      </c>
      <c r="B130">
        <v>467.20800000000003</v>
      </c>
      <c r="D130">
        <v>0.13670299999999999</v>
      </c>
      <c r="E130">
        <v>355</v>
      </c>
    </row>
    <row r="131" spans="1:5" x14ac:dyDescent="0.3">
      <c r="A131">
        <v>0.14408724599440959</v>
      </c>
      <c r="B131">
        <v>470.68200000000002</v>
      </c>
      <c r="D131">
        <v>0.13655999999999999</v>
      </c>
      <c r="E131">
        <v>356</v>
      </c>
    </row>
    <row r="132" spans="1:5" x14ac:dyDescent="0.3">
      <c r="A132">
        <v>0.14439886276919242</v>
      </c>
      <c r="B132">
        <v>474.73500000000001</v>
      </c>
      <c r="D132">
        <v>0.13641800000000001</v>
      </c>
      <c r="E132">
        <v>357</v>
      </c>
    </row>
    <row r="133" spans="1:5" x14ac:dyDescent="0.3">
      <c r="A133">
        <v>0.14440360644831512</v>
      </c>
      <c r="B133">
        <v>479.36900000000003</v>
      </c>
      <c r="D133">
        <v>0.13627700000000001</v>
      </c>
      <c r="E133">
        <v>358</v>
      </c>
    </row>
    <row r="134" spans="1:5" x14ac:dyDescent="0.3">
      <c r="A134">
        <v>0.1447161779979742</v>
      </c>
      <c r="B134">
        <v>484.58</v>
      </c>
      <c r="D134">
        <v>0.13613700000000001</v>
      </c>
      <c r="E134">
        <v>359</v>
      </c>
    </row>
    <row r="135" spans="1:5" x14ac:dyDescent="0.3">
      <c r="A135">
        <v>0.14502615288050691</v>
      </c>
      <c r="B135">
        <v>487.47500000000002</v>
      </c>
      <c r="D135">
        <v>0.13599800000000001</v>
      </c>
      <c r="E135">
        <v>360</v>
      </c>
    </row>
    <row r="136" spans="1:5" x14ac:dyDescent="0.3">
      <c r="A136">
        <v>0.14533708648865623</v>
      </c>
      <c r="B136">
        <v>491.52800000000002</v>
      </c>
      <c r="D136">
        <v>0.13586100000000001</v>
      </c>
      <c r="E136">
        <v>361</v>
      </c>
    </row>
    <row r="137" spans="1:5" x14ac:dyDescent="0.3">
      <c r="A137">
        <v>0.14564661155244349</v>
      </c>
      <c r="B137">
        <v>494.423</v>
      </c>
      <c r="D137">
        <v>0.13572500000000001</v>
      </c>
      <c r="E137">
        <v>362</v>
      </c>
    </row>
    <row r="138" spans="1:5" x14ac:dyDescent="0.3">
      <c r="D138">
        <v>0.13558899999999999</v>
      </c>
      <c r="E138">
        <v>363</v>
      </c>
    </row>
    <row r="139" spans="1:5" x14ac:dyDescent="0.3">
      <c r="D139">
        <v>0.13545499999999999</v>
      </c>
      <c r="E139">
        <v>364</v>
      </c>
    </row>
    <row r="140" spans="1:5" x14ac:dyDescent="0.3">
      <c r="D140">
        <v>0.135322</v>
      </c>
      <c r="E140">
        <v>365</v>
      </c>
    </row>
    <row r="141" spans="1:5" x14ac:dyDescent="0.3">
      <c r="D141">
        <v>0.13519100000000001</v>
      </c>
      <c r="E141">
        <v>366</v>
      </c>
    </row>
    <row r="142" spans="1:5" x14ac:dyDescent="0.3">
      <c r="D142">
        <v>0.13506000000000001</v>
      </c>
      <c r="E142">
        <v>367</v>
      </c>
    </row>
    <row r="143" spans="1:5" x14ac:dyDescent="0.3">
      <c r="D143">
        <v>0.134931</v>
      </c>
      <c r="E143">
        <v>368</v>
      </c>
    </row>
    <row r="144" spans="1:5" x14ac:dyDescent="0.3">
      <c r="D144">
        <v>0.13480300000000001</v>
      </c>
      <c r="E144">
        <v>369</v>
      </c>
    </row>
    <row r="145" spans="4:5" x14ac:dyDescent="0.3">
      <c r="D145">
        <v>0.13467599999999999</v>
      </c>
      <c r="E145">
        <v>370</v>
      </c>
    </row>
    <row r="146" spans="4:5" x14ac:dyDescent="0.3">
      <c r="D146">
        <v>0.13455</v>
      </c>
      <c r="E146">
        <v>371</v>
      </c>
    </row>
    <row r="147" spans="4:5" x14ac:dyDescent="0.3">
      <c r="D147">
        <v>0.13442499999999999</v>
      </c>
      <c r="E147">
        <v>372</v>
      </c>
    </row>
    <row r="148" spans="4:5" x14ac:dyDescent="0.3">
      <c r="D148">
        <v>0.134302</v>
      </c>
      <c r="E148">
        <v>373</v>
      </c>
    </row>
    <row r="149" spans="4:5" x14ac:dyDescent="0.3">
      <c r="D149">
        <v>0.13417999999999999</v>
      </c>
      <c r="E149">
        <v>374</v>
      </c>
    </row>
    <row r="150" spans="4:5" x14ac:dyDescent="0.3">
      <c r="D150">
        <v>0.13405900000000001</v>
      </c>
      <c r="E150">
        <v>375</v>
      </c>
    </row>
    <row r="151" spans="4:5" x14ac:dyDescent="0.3">
      <c r="D151">
        <v>0.133939</v>
      </c>
      <c r="E151">
        <v>376</v>
      </c>
    </row>
    <row r="152" spans="4:5" x14ac:dyDescent="0.3">
      <c r="D152">
        <v>0.133821</v>
      </c>
      <c r="E152">
        <v>377</v>
      </c>
    </row>
    <row r="153" spans="4:5" x14ac:dyDescent="0.3">
      <c r="D153">
        <v>0.13370399999999999</v>
      </c>
      <c r="E153">
        <v>378</v>
      </c>
    </row>
    <row r="154" spans="4:5" x14ac:dyDescent="0.3">
      <c r="D154">
        <v>0.13358800000000001</v>
      </c>
      <c r="E154">
        <v>379</v>
      </c>
    </row>
    <row r="155" spans="4:5" x14ac:dyDescent="0.3">
      <c r="D155">
        <v>0.13347300000000001</v>
      </c>
      <c r="E155">
        <v>380</v>
      </c>
    </row>
    <row r="156" spans="4:5" x14ac:dyDescent="0.3">
      <c r="D156">
        <v>0.13335900000000001</v>
      </c>
      <c r="E156">
        <v>381</v>
      </c>
    </row>
    <row r="157" spans="4:5" x14ac:dyDescent="0.3">
      <c r="D157">
        <v>0.133247</v>
      </c>
      <c r="E157">
        <v>382</v>
      </c>
    </row>
    <row r="158" spans="4:5" x14ac:dyDescent="0.3">
      <c r="D158">
        <v>0.133136</v>
      </c>
      <c r="E158">
        <v>383</v>
      </c>
    </row>
    <row r="159" spans="4:5" x14ac:dyDescent="0.3">
      <c r="D159">
        <v>0.13302600000000001</v>
      </c>
      <c r="E159">
        <v>384</v>
      </c>
    </row>
    <row r="160" spans="4:5" x14ac:dyDescent="0.3">
      <c r="D160">
        <v>0.13291800000000001</v>
      </c>
      <c r="E160">
        <v>385</v>
      </c>
    </row>
    <row r="161" spans="4:5" x14ac:dyDescent="0.3">
      <c r="D161">
        <v>0.13281100000000001</v>
      </c>
      <c r="E161">
        <v>386</v>
      </c>
    </row>
    <row r="162" spans="4:5" x14ac:dyDescent="0.3">
      <c r="D162">
        <v>0.13270499999999999</v>
      </c>
      <c r="E162">
        <v>387</v>
      </c>
    </row>
    <row r="163" spans="4:5" x14ac:dyDescent="0.3">
      <c r="D163">
        <v>0.1326</v>
      </c>
      <c r="E163">
        <v>388</v>
      </c>
    </row>
    <row r="164" spans="4:5" x14ac:dyDescent="0.3">
      <c r="D164">
        <v>0.132497</v>
      </c>
      <c r="E164">
        <v>389</v>
      </c>
    </row>
    <row r="165" spans="4:5" x14ac:dyDescent="0.3">
      <c r="D165">
        <v>0.13239500000000001</v>
      </c>
      <c r="E165">
        <v>390</v>
      </c>
    </row>
    <row r="166" spans="4:5" x14ac:dyDescent="0.3">
      <c r="D166">
        <v>0.132295</v>
      </c>
      <c r="E166">
        <v>391</v>
      </c>
    </row>
    <row r="167" spans="4:5" x14ac:dyDescent="0.3">
      <c r="D167">
        <v>0.13219500000000001</v>
      </c>
      <c r="E167">
        <v>392</v>
      </c>
    </row>
    <row r="168" spans="4:5" x14ac:dyDescent="0.3">
      <c r="D168">
        <v>0.13209699999999999</v>
      </c>
      <c r="E168">
        <v>393</v>
      </c>
    </row>
    <row r="169" spans="4:5" x14ac:dyDescent="0.3">
      <c r="D169">
        <v>0.13200000000000001</v>
      </c>
      <c r="E169">
        <v>394</v>
      </c>
    </row>
    <row r="170" spans="4:5" x14ac:dyDescent="0.3">
      <c r="D170">
        <v>0.13190499999999999</v>
      </c>
      <c r="E170">
        <v>395</v>
      </c>
    </row>
    <row r="171" spans="4:5" x14ac:dyDescent="0.3">
      <c r="D171">
        <v>0.13181100000000001</v>
      </c>
      <c r="E171">
        <v>396</v>
      </c>
    </row>
    <row r="172" spans="4:5" x14ac:dyDescent="0.3">
      <c r="D172">
        <v>0.131718</v>
      </c>
      <c r="E172">
        <v>397</v>
      </c>
    </row>
    <row r="173" spans="4:5" x14ac:dyDescent="0.3">
      <c r="D173">
        <v>0.13162699999999999</v>
      </c>
      <c r="E173">
        <v>398</v>
      </c>
    </row>
    <row r="174" spans="4:5" x14ac:dyDescent="0.3">
      <c r="D174">
        <v>0.13153699999999999</v>
      </c>
      <c r="E174">
        <v>399</v>
      </c>
    </row>
    <row r="175" spans="4:5" x14ac:dyDescent="0.3">
      <c r="D175">
        <v>0.13144800000000001</v>
      </c>
      <c r="E175">
        <v>400</v>
      </c>
    </row>
    <row r="176" spans="4:5" x14ac:dyDescent="0.3">
      <c r="D176">
        <v>0.13136100000000001</v>
      </c>
      <c r="E176">
        <v>401</v>
      </c>
    </row>
    <row r="177" spans="4:5" x14ac:dyDescent="0.3">
      <c r="D177">
        <v>0.131275</v>
      </c>
      <c r="E177">
        <v>402</v>
      </c>
    </row>
    <row r="178" spans="4:5" x14ac:dyDescent="0.3">
      <c r="D178">
        <v>0.13119</v>
      </c>
      <c r="E178">
        <v>403</v>
      </c>
    </row>
    <row r="179" spans="4:5" x14ac:dyDescent="0.3">
      <c r="D179">
        <v>0.131107</v>
      </c>
      <c r="E179">
        <v>404</v>
      </c>
    </row>
    <row r="180" spans="4:5" x14ac:dyDescent="0.3">
      <c r="D180">
        <v>0.131025</v>
      </c>
      <c r="E180">
        <v>405</v>
      </c>
    </row>
    <row r="181" spans="4:5" x14ac:dyDescent="0.3">
      <c r="D181">
        <v>0.13094500000000001</v>
      </c>
      <c r="E181">
        <v>406</v>
      </c>
    </row>
    <row r="182" spans="4:5" x14ac:dyDescent="0.3">
      <c r="D182">
        <v>0.13086600000000001</v>
      </c>
      <c r="E182">
        <v>407</v>
      </c>
    </row>
    <row r="183" spans="4:5" x14ac:dyDescent="0.3">
      <c r="D183">
        <v>0.13078799999999999</v>
      </c>
      <c r="E183">
        <v>408</v>
      </c>
    </row>
    <row r="184" spans="4:5" x14ac:dyDescent="0.3">
      <c r="D184">
        <v>0.13071199999999999</v>
      </c>
      <c r="E184">
        <v>409</v>
      </c>
    </row>
    <row r="185" spans="4:5" x14ac:dyDescent="0.3">
      <c r="D185">
        <v>0.130637</v>
      </c>
      <c r="E185">
        <v>410</v>
      </c>
    </row>
    <row r="186" spans="4:5" x14ac:dyDescent="0.3">
      <c r="D186">
        <v>0.13056400000000001</v>
      </c>
      <c r="E186">
        <v>411</v>
      </c>
    </row>
    <row r="187" spans="4:5" x14ac:dyDescent="0.3">
      <c r="D187">
        <v>0.130492</v>
      </c>
      <c r="E187">
        <v>412</v>
      </c>
    </row>
    <row r="188" spans="4:5" x14ac:dyDescent="0.3">
      <c r="D188">
        <v>0.13042100000000001</v>
      </c>
      <c r="E188">
        <v>413</v>
      </c>
    </row>
    <row r="189" spans="4:5" x14ac:dyDescent="0.3">
      <c r="D189">
        <v>0.130352</v>
      </c>
      <c r="E189">
        <v>414</v>
      </c>
    </row>
    <row r="190" spans="4:5" x14ac:dyDescent="0.3">
      <c r="D190">
        <v>0.13028400000000001</v>
      </c>
      <c r="E190">
        <v>415</v>
      </c>
    </row>
    <row r="191" spans="4:5" x14ac:dyDescent="0.3">
      <c r="D191">
        <v>0.130218</v>
      </c>
      <c r="E191">
        <v>416</v>
      </c>
    </row>
    <row r="192" spans="4:5" x14ac:dyDescent="0.3">
      <c r="D192">
        <v>0.13015299999999999</v>
      </c>
      <c r="E192">
        <v>417</v>
      </c>
    </row>
    <row r="193" spans="4:5" x14ac:dyDescent="0.3">
      <c r="D193">
        <v>0.13009000000000001</v>
      </c>
      <c r="E193">
        <v>418</v>
      </c>
    </row>
    <row r="194" spans="4:5" x14ac:dyDescent="0.3">
      <c r="D194">
        <v>0.130028</v>
      </c>
      <c r="E194">
        <v>419</v>
      </c>
    </row>
    <row r="195" spans="4:5" x14ac:dyDescent="0.3">
      <c r="D195">
        <v>0.129967</v>
      </c>
      <c r="E195">
        <v>420</v>
      </c>
    </row>
    <row r="196" spans="4:5" x14ac:dyDescent="0.3">
      <c r="D196">
        <v>0.129908</v>
      </c>
      <c r="E196">
        <v>421</v>
      </c>
    </row>
    <row r="197" spans="4:5" x14ac:dyDescent="0.3">
      <c r="D197">
        <v>0.12985099999999999</v>
      </c>
      <c r="E197">
        <v>422</v>
      </c>
    </row>
    <row r="198" spans="4:5" x14ac:dyDescent="0.3">
      <c r="D198">
        <v>0.12979499999999999</v>
      </c>
      <c r="E198">
        <v>423</v>
      </c>
    </row>
    <row r="199" spans="4:5" x14ac:dyDescent="0.3">
      <c r="D199">
        <v>0.12973999999999999</v>
      </c>
      <c r="E199">
        <v>424</v>
      </c>
    </row>
    <row r="200" spans="4:5" x14ac:dyDescent="0.3">
      <c r="D200">
        <v>0.129687</v>
      </c>
      <c r="E200">
        <v>425</v>
      </c>
    </row>
    <row r="201" spans="4:5" x14ac:dyDescent="0.3">
      <c r="D201">
        <v>0.129636</v>
      </c>
      <c r="E201">
        <v>426</v>
      </c>
    </row>
    <row r="202" spans="4:5" x14ac:dyDescent="0.3">
      <c r="D202">
        <v>0.12958600000000001</v>
      </c>
      <c r="E202">
        <v>427</v>
      </c>
    </row>
    <row r="203" spans="4:5" x14ac:dyDescent="0.3">
      <c r="D203">
        <v>0.12953700000000001</v>
      </c>
      <c r="E203">
        <v>428</v>
      </c>
    </row>
    <row r="204" spans="4:5" x14ac:dyDescent="0.3">
      <c r="D204">
        <v>0.12948999999999999</v>
      </c>
      <c r="E204">
        <v>429</v>
      </c>
    </row>
    <row r="205" spans="4:5" x14ac:dyDescent="0.3">
      <c r="D205">
        <v>0.129444</v>
      </c>
      <c r="E205">
        <v>430</v>
      </c>
    </row>
    <row r="206" spans="4:5" x14ac:dyDescent="0.3">
      <c r="D206">
        <v>0.12939999999999999</v>
      </c>
      <c r="E206">
        <v>431</v>
      </c>
    </row>
    <row r="207" spans="4:5" x14ac:dyDescent="0.3">
      <c r="D207">
        <v>0.129358</v>
      </c>
      <c r="E207">
        <v>432</v>
      </c>
    </row>
    <row r="208" spans="4:5" x14ac:dyDescent="0.3">
      <c r="D208">
        <v>0.12931699999999999</v>
      </c>
      <c r="E208">
        <v>433</v>
      </c>
    </row>
    <row r="209" spans="4:5" x14ac:dyDescent="0.3">
      <c r="D209">
        <v>0.129278</v>
      </c>
      <c r="E209">
        <v>434</v>
      </c>
    </row>
    <row r="210" spans="4:5" x14ac:dyDescent="0.3">
      <c r="D210">
        <v>0.12923999999999999</v>
      </c>
      <c r="E210">
        <v>435</v>
      </c>
    </row>
    <row r="211" spans="4:5" x14ac:dyDescent="0.3">
      <c r="D211">
        <v>0.12920300000000001</v>
      </c>
      <c r="E211">
        <v>436</v>
      </c>
    </row>
    <row r="212" spans="4:5" x14ac:dyDescent="0.3">
      <c r="D212">
        <v>0.12916900000000001</v>
      </c>
      <c r="E212">
        <v>437</v>
      </c>
    </row>
    <row r="213" spans="4:5" x14ac:dyDescent="0.3">
      <c r="D213">
        <v>0.129135</v>
      </c>
      <c r="E213">
        <v>438</v>
      </c>
    </row>
    <row r="214" spans="4:5" x14ac:dyDescent="0.3">
      <c r="D214">
        <v>0.129104</v>
      </c>
      <c r="E214">
        <v>439</v>
      </c>
    </row>
    <row r="215" spans="4:5" x14ac:dyDescent="0.3">
      <c r="D215">
        <v>0.12907399999999999</v>
      </c>
      <c r="E215">
        <v>440</v>
      </c>
    </row>
    <row r="216" spans="4:5" x14ac:dyDescent="0.3">
      <c r="D216">
        <v>0.12904499999999999</v>
      </c>
      <c r="E216">
        <v>441</v>
      </c>
    </row>
    <row r="217" spans="4:5" x14ac:dyDescent="0.3">
      <c r="D217">
        <v>0.12901799999999999</v>
      </c>
      <c r="E217">
        <v>442</v>
      </c>
    </row>
    <row r="218" spans="4:5" x14ac:dyDescent="0.3">
      <c r="D218">
        <v>0.128993</v>
      </c>
      <c r="E218">
        <v>443</v>
      </c>
    </row>
    <row r="219" spans="4:5" x14ac:dyDescent="0.3">
      <c r="D219">
        <v>0.128969</v>
      </c>
      <c r="E219">
        <v>444</v>
      </c>
    </row>
    <row r="220" spans="4:5" x14ac:dyDescent="0.3">
      <c r="D220">
        <v>0.12894700000000001</v>
      </c>
      <c r="E220">
        <v>445</v>
      </c>
    </row>
    <row r="221" spans="4:5" x14ac:dyDescent="0.3">
      <c r="D221">
        <v>0.12892700000000001</v>
      </c>
      <c r="E221">
        <v>446</v>
      </c>
    </row>
    <row r="222" spans="4:5" x14ac:dyDescent="0.3">
      <c r="D222">
        <v>0.12890799999999999</v>
      </c>
      <c r="E222">
        <v>447</v>
      </c>
    </row>
    <row r="223" spans="4:5" x14ac:dyDescent="0.3">
      <c r="D223">
        <v>0.12889</v>
      </c>
      <c r="E223">
        <v>448</v>
      </c>
    </row>
    <row r="224" spans="4:5" x14ac:dyDescent="0.3">
      <c r="D224">
        <v>0.12887499999999999</v>
      </c>
      <c r="E224">
        <v>449</v>
      </c>
    </row>
    <row r="225" spans="4:5" x14ac:dyDescent="0.3">
      <c r="D225">
        <v>0.128861</v>
      </c>
      <c r="E225">
        <v>450</v>
      </c>
    </row>
    <row r="226" spans="4:5" x14ac:dyDescent="0.3">
      <c r="D226">
        <v>0.12884799999999999</v>
      </c>
      <c r="E226">
        <v>451</v>
      </c>
    </row>
    <row r="227" spans="4:5" x14ac:dyDescent="0.3">
      <c r="D227">
        <v>0.12883700000000001</v>
      </c>
      <c r="E227">
        <v>452</v>
      </c>
    </row>
    <row r="228" spans="4:5" x14ac:dyDescent="0.3">
      <c r="D228">
        <v>0.128828</v>
      </c>
      <c r="E228">
        <v>453</v>
      </c>
    </row>
    <row r="229" spans="4:5" x14ac:dyDescent="0.3">
      <c r="D229">
        <v>0.12882099999999999</v>
      </c>
      <c r="E229">
        <v>454</v>
      </c>
    </row>
    <row r="230" spans="4:5" x14ac:dyDescent="0.3">
      <c r="D230">
        <v>0.12881500000000001</v>
      </c>
      <c r="E230">
        <v>455</v>
      </c>
    </row>
    <row r="231" spans="4:5" x14ac:dyDescent="0.3">
      <c r="D231">
        <v>0.12881100000000001</v>
      </c>
      <c r="E231">
        <v>456</v>
      </c>
    </row>
    <row r="232" spans="4:5" x14ac:dyDescent="0.3">
      <c r="D232">
        <v>0.12880800000000001</v>
      </c>
      <c r="E232">
        <v>457</v>
      </c>
    </row>
    <row r="233" spans="4:5" x14ac:dyDescent="0.3">
      <c r="D233">
        <v>0.128807</v>
      </c>
      <c r="E233">
        <v>458</v>
      </c>
    </row>
    <row r="234" spans="4:5" x14ac:dyDescent="0.3">
      <c r="D234">
        <v>0.12880800000000001</v>
      </c>
      <c r="E234">
        <v>459</v>
      </c>
    </row>
    <row r="235" spans="4:5" x14ac:dyDescent="0.3">
      <c r="D235">
        <v>0.12881100000000001</v>
      </c>
      <c r="E235">
        <v>460</v>
      </c>
    </row>
    <row r="236" spans="4:5" x14ac:dyDescent="0.3">
      <c r="D236">
        <v>0.12881500000000001</v>
      </c>
      <c r="E236">
        <v>461</v>
      </c>
    </row>
    <row r="237" spans="4:5" x14ac:dyDescent="0.3">
      <c r="D237">
        <v>0.12882099999999999</v>
      </c>
      <c r="E237">
        <v>462</v>
      </c>
    </row>
    <row r="238" spans="4:5" x14ac:dyDescent="0.3">
      <c r="D238">
        <v>0.128828</v>
      </c>
      <c r="E238">
        <v>463</v>
      </c>
    </row>
    <row r="239" spans="4:5" x14ac:dyDescent="0.3">
      <c r="D239">
        <v>0.12883700000000001</v>
      </c>
      <c r="E239">
        <v>464</v>
      </c>
    </row>
    <row r="240" spans="4:5" x14ac:dyDescent="0.3">
      <c r="D240">
        <v>0.12884799999999999</v>
      </c>
      <c r="E240">
        <v>465</v>
      </c>
    </row>
    <row r="241" spans="4:5" x14ac:dyDescent="0.3">
      <c r="D241">
        <v>0.128861</v>
      </c>
      <c r="E241">
        <v>466</v>
      </c>
    </row>
    <row r="242" spans="4:5" x14ac:dyDescent="0.3">
      <c r="D242">
        <v>0.12887499999999999</v>
      </c>
      <c r="E242">
        <v>467</v>
      </c>
    </row>
    <row r="243" spans="4:5" x14ac:dyDescent="0.3">
      <c r="D243">
        <v>0.12889100000000001</v>
      </c>
      <c r="E243">
        <v>468</v>
      </c>
    </row>
    <row r="244" spans="4:5" x14ac:dyDescent="0.3">
      <c r="D244">
        <v>0.128909</v>
      </c>
      <c r="E244">
        <v>469</v>
      </c>
    </row>
    <row r="245" spans="4:5" x14ac:dyDescent="0.3">
      <c r="D245">
        <v>0.12892899999999999</v>
      </c>
      <c r="E245">
        <v>470</v>
      </c>
    </row>
    <row r="246" spans="4:5" x14ac:dyDescent="0.3">
      <c r="D246">
        <v>0.12895000000000001</v>
      </c>
      <c r="E246">
        <v>471</v>
      </c>
    </row>
    <row r="247" spans="4:5" x14ac:dyDescent="0.3">
      <c r="D247">
        <v>0.128973</v>
      </c>
      <c r="E247">
        <v>472</v>
      </c>
    </row>
    <row r="248" spans="4:5" x14ac:dyDescent="0.3">
      <c r="D248">
        <v>0.128998</v>
      </c>
      <c r="E248">
        <v>473</v>
      </c>
    </row>
    <row r="249" spans="4:5" x14ac:dyDescent="0.3">
      <c r="D249">
        <v>0.129025</v>
      </c>
      <c r="E249">
        <v>474</v>
      </c>
    </row>
    <row r="250" spans="4:5" x14ac:dyDescent="0.3">
      <c r="D250">
        <v>0.129053</v>
      </c>
      <c r="E250">
        <v>475</v>
      </c>
    </row>
    <row r="251" spans="4:5" x14ac:dyDescent="0.3">
      <c r="D251">
        <v>0.129083</v>
      </c>
      <c r="E251">
        <v>476</v>
      </c>
    </row>
    <row r="252" spans="4:5" x14ac:dyDescent="0.3">
      <c r="D252">
        <v>0.12911500000000001</v>
      </c>
      <c r="E252">
        <v>477</v>
      </c>
    </row>
    <row r="253" spans="4:5" x14ac:dyDescent="0.3">
      <c r="D253">
        <v>0.12914800000000001</v>
      </c>
      <c r="E253">
        <v>478</v>
      </c>
    </row>
    <row r="254" spans="4:5" x14ac:dyDescent="0.3">
      <c r="D254">
        <v>0.12918399999999999</v>
      </c>
      <c r="E254">
        <v>479</v>
      </c>
    </row>
    <row r="255" spans="4:5" x14ac:dyDescent="0.3">
      <c r="D255">
        <v>0.129221</v>
      </c>
      <c r="E255">
        <v>480</v>
      </c>
    </row>
    <row r="256" spans="4:5" x14ac:dyDescent="0.3">
      <c r="D256">
        <v>0.12926000000000001</v>
      </c>
      <c r="E256">
        <v>481</v>
      </c>
    </row>
    <row r="257" spans="4:5" x14ac:dyDescent="0.3">
      <c r="D257">
        <v>0.129301</v>
      </c>
      <c r="E257">
        <v>482</v>
      </c>
    </row>
    <row r="258" spans="4:5" x14ac:dyDescent="0.3">
      <c r="D258">
        <v>0.12934300000000001</v>
      </c>
      <c r="E258">
        <v>483</v>
      </c>
    </row>
    <row r="259" spans="4:5" x14ac:dyDescent="0.3">
      <c r="D259">
        <v>0.129388</v>
      </c>
      <c r="E259">
        <v>484</v>
      </c>
    </row>
    <row r="260" spans="4:5" x14ac:dyDescent="0.3">
      <c r="D260">
        <v>0.12943399999999999</v>
      </c>
      <c r="E260">
        <v>485</v>
      </c>
    </row>
    <row r="261" spans="4:5" x14ac:dyDescent="0.3">
      <c r="D261">
        <v>0.12948200000000001</v>
      </c>
      <c r="E261">
        <v>486</v>
      </c>
    </row>
    <row r="262" spans="4:5" x14ac:dyDescent="0.3">
      <c r="D262">
        <v>0.12953200000000001</v>
      </c>
      <c r="E262">
        <v>487</v>
      </c>
    </row>
    <row r="263" spans="4:5" x14ac:dyDescent="0.3">
      <c r="D263">
        <v>0.129583</v>
      </c>
      <c r="E263">
        <v>488</v>
      </c>
    </row>
    <row r="264" spans="4:5" x14ac:dyDescent="0.3">
      <c r="D264">
        <v>0.129637</v>
      </c>
      <c r="E264">
        <v>489</v>
      </c>
    </row>
    <row r="265" spans="4:5" x14ac:dyDescent="0.3">
      <c r="D265">
        <v>0.129692</v>
      </c>
      <c r="E265">
        <v>490</v>
      </c>
    </row>
    <row r="266" spans="4:5" x14ac:dyDescent="0.3">
      <c r="D266">
        <v>0.129749</v>
      </c>
      <c r="E266">
        <v>491</v>
      </c>
    </row>
    <row r="267" spans="4:5" x14ac:dyDescent="0.3">
      <c r="D267">
        <v>0.12980800000000001</v>
      </c>
      <c r="E267">
        <v>492</v>
      </c>
    </row>
    <row r="268" spans="4:5" x14ac:dyDescent="0.3">
      <c r="D268">
        <v>0.12986900000000001</v>
      </c>
      <c r="E268">
        <v>493</v>
      </c>
    </row>
    <row r="269" spans="4:5" x14ac:dyDescent="0.3">
      <c r="D269">
        <v>0.12993199999999999</v>
      </c>
      <c r="E269">
        <v>494</v>
      </c>
    </row>
    <row r="270" spans="4:5" x14ac:dyDescent="0.3">
      <c r="D270">
        <v>0.129997</v>
      </c>
      <c r="E270">
        <v>495</v>
      </c>
    </row>
    <row r="271" spans="4:5" x14ac:dyDescent="0.3">
      <c r="D271">
        <v>0.13006300000000001</v>
      </c>
      <c r="E271">
        <v>496</v>
      </c>
    </row>
    <row r="272" spans="4:5" x14ac:dyDescent="0.3">
      <c r="D272">
        <v>0.130132</v>
      </c>
      <c r="E272">
        <v>497</v>
      </c>
    </row>
    <row r="273" spans="4:5" x14ac:dyDescent="0.3">
      <c r="D273">
        <v>0.13020200000000001</v>
      </c>
      <c r="E273">
        <v>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Finding unknown parameters</vt:lpstr>
      <vt:lpstr>Finding unknown parameters (2)</vt:lpstr>
      <vt:lpstr>Finding unknown parameters (3)</vt:lpstr>
      <vt:lpstr>Literature graph</vt:lpstr>
      <vt:lpstr>Our graphs</vt:lpstr>
      <vt:lpstr>Comparision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2015-06-05T18:17:20Z</dcterms:created>
  <dcterms:modified xsi:type="dcterms:W3CDTF">2024-03-30T14:18:07Z</dcterms:modified>
</cp:coreProperties>
</file>