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between" sheetId="1" r:id="rId3"/>
    <sheet state="visible" name="Text  Unique  Sumif" sheetId="2" r:id="rId4"/>
    <sheet state="visible" name="Importrange" sheetId="3" r:id="rId5"/>
    <sheet state="visible" name="Sheet 1 Vlookup" sheetId="4" r:id="rId6"/>
    <sheet state="visible" name="Sheet 2 Vlookup Data" sheetId="5" r:id="rId7"/>
    <sheet state="visible" name="Vlookup + Importrange" sheetId="6" r:id="rId8"/>
    <sheet state="hidden" name="If, IfAnd" sheetId="7" r:id="rId9"/>
    <sheet state="visible" name="Count, Countif, Countifs" sheetId="8" r:id="rId10"/>
    <sheet state="visible" name="Sum, Sumif, Sumifs" sheetId="9" r:id="rId11"/>
    <sheet state="visible" name="Average, Averageif, Averageifs" sheetId="10" r:id="rId12"/>
    <sheet state="visible" name="Pivot" sheetId="11" r:id="rId13"/>
    <sheet state="visible" name="Pivot Table 53" sheetId="12" r:id="rId14"/>
    <sheet state="visible" name="Chart" sheetId="13" r:id="rId15"/>
    <sheet state="visible" name="Macro Recorder 1" sheetId="14" r:id="rId16"/>
    <sheet state="visible" name="Macro Recorder 2" sheetId="15" r:id="rId17"/>
    <sheet state="visible" name="Query  Importrange" sheetId="16" r:id="rId18"/>
    <sheet state="visible" name="queryarrayimportrange" sheetId="17" r:id="rId19"/>
    <sheet state="hidden" name="Formula Sheet 1" sheetId="18" r:id="rId20"/>
  </sheets>
  <definedNames>
    <definedName hidden="1" localSheetId="0" name="Z_3F25B65C_8729_4AB9_B4DD_CCEE7414F0A2_.wvu.FilterData">Randbetween!$A$1:$G$12</definedName>
    <definedName hidden="1" localSheetId="3" name="Z_3F25B65C_8729_4AB9_B4DD_CCEE7414F0A2_.wvu.FilterData">'Sheet 1 Vlookup'!$A$1:$C$35</definedName>
    <definedName hidden="1" localSheetId="10" name="Z_3F25B65C_8729_4AB9_B4DD_CCEE7414F0A2_.wvu.FilterData">Pivot!$A$1:$E$19</definedName>
    <definedName hidden="1" localSheetId="10" name="Z_85265B85_C79D_47FE_8333_1B71108684A5_.wvu.FilterData">Pivot!$A$1:$E$19</definedName>
    <definedName hidden="1" localSheetId="10" name="Z_13B2EE14_E377_474A_B277_CBB575C3F8DC_.wvu.FilterData">Pivot!$A$1:$E$19</definedName>
    <definedName hidden="1" localSheetId="10" name="Z_9C4B662D_0919_4B00_8BDD_EFEA0AB244B0_.wvu.FilterData">Pivot!$A$1:$E$19</definedName>
    <definedName hidden="1" localSheetId="10" name="Z_5E89038A_0089_4052_AFFF_FC17DDF6777F_.wvu.FilterData">Pivot!$A$1:$E$19</definedName>
    <definedName hidden="1" localSheetId="0" name="Z_098ABB8B_203E_4B57_B0CE_8AD4C830E072_.wvu.FilterData">Randbetween!$A$1:$G$12</definedName>
    <definedName hidden="1" localSheetId="3" name="Z_098ABB8B_203E_4B57_B0CE_8AD4C830E072_.wvu.FilterData">'Sheet 1 Vlookup'!$A$1:$C$35</definedName>
    <definedName hidden="1" localSheetId="10" name="Z_098ABB8B_203E_4B57_B0CE_8AD4C830E072_.wvu.FilterData">Pivot!$A$1:$E$19</definedName>
    <definedName hidden="1" localSheetId="10" name="Z_74E24D53_509B_4906_8DCF_3B1D220AD722_.wvu.FilterData">Pivot!$A$1:$E$19</definedName>
    <definedName hidden="1" localSheetId="0" name="Z_40897CA6_D7A9_4437_8A9C_544F5DD3672D_.wvu.FilterData">Randbetween!$A$1:$G$12</definedName>
    <definedName hidden="1" localSheetId="3" name="Z_40897CA6_D7A9_4437_8A9C_544F5DD3672D_.wvu.FilterData">'Sheet 1 Vlookup'!$A$1:$C$35</definedName>
    <definedName hidden="1" localSheetId="9" name="Z_40897CA6_D7A9_4437_8A9C_544F5DD3672D_.wvu.FilterData">'Average, Averageif, Averageifs'!$A$1:$H$21</definedName>
    <definedName hidden="1" localSheetId="10" name="Z_40897CA6_D7A9_4437_8A9C_544F5DD3672D_.wvu.FilterData">Pivot!$A$1:$E$19</definedName>
    <definedName hidden="1" localSheetId="10" name="Z_5D25253B_2481_4C34_BB2F_D43189691C67_.wvu.FilterData">Pivot!$A$1:$E$19</definedName>
    <definedName hidden="1" localSheetId="10" name="Z_2292B4B8_A44B_4C30_A92A_9DBE4C7F9256_.wvu.FilterData">Pivot!$A$1:$E$19</definedName>
    <definedName hidden="1" localSheetId="10" name="Z_A90A419E_9955_441E_A159_04AAC63678DA_.wvu.FilterData">Pivot!$A$1:$E$19</definedName>
    <definedName hidden="1" localSheetId="10" name="Z_735D1181_B846_40BC_8D0F_21E5B0A95426_.wvu.FilterData">Pivot!$A$1:$E$19</definedName>
    <definedName hidden="1" localSheetId="10" name="Z_A6620613_DA55_4E6D_AC79_FF64FE36046B_.wvu.FilterData">Pivot!$A$1:$E$19</definedName>
    <definedName hidden="1" localSheetId="10" name="Z_C3E1C8B2_C73F_4E4F_B02A_6EEB49F2DC45_.wvu.FilterData">Pivot!$A$1:$E$11</definedName>
    <definedName hidden="1" localSheetId="10" name="Z_8C91377D_7B0C_4FC5_B862_939E68675734_.wvu.FilterData">Pivot!$A$1:$E$19</definedName>
  </definedNames>
  <calcPr/>
  <customWorkbookViews>
    <customWorkbookView activeSheetId="0" maximized="1" windowHeight="0" windowWidth="0" guid="{9C4B662D-0919-4B00-8BDD-EFEA0AB244B0}" name="Filter 11"/>
    <customWorkbookView activeSheetId="0" maximized="1" windowHeight="0" windowWidth="0" guid="{5E89038A-0089-4052-AFFF-FC17DDF6777F}" name="Filter 12"/>
    <customWorkbookView activeSheetId="0" maximized="1" windowHeight="0" windowWidth="0" guid="{A90A419E-9955-441E-A159-04AAC63678DA}" name="Filter 13"/>
    <customWorkbookView activeSheetId="0" maximized="1" windowHeight="0" windowWidth="0" guid="{5D25253B-2481-4C34-BB2F-D43189691C67}" name="Filter 14"/>
    <customWorkbookView activeSheetId="0" maximized="1" windowHeight="0" windowWidth="0" guid="{74E24D53-509B-4906-8DCF-3B1D220AD722}" name="Filter 15"/>
    <customWorkbookView activeSheetId="0" maximized="1" windowHeight="0" windowWidth="0" guid="{735D1181-B846-40BC-8D0F-21E5B0A95426}" name="Filter 8"/>
    <customWorkbookView activeSheetId="0" maximized="1" windowHeight="0" windowWidth="0" guid="{8C91377D-7B0C-4FC5-B862-939E68675734}" name="Filter 9"/>
    <customWorkbookView activeSheetId="0" maximized="1" windowHeight="0" windowWidth="0" guid="{C3E1C8B2-C73F-4E4F-B02A-6EEB49F2DC45}" name="Filter 10"/>
    <customWorkbookView activeSheetId="0" maximized="1" windowHeight="0" windowWidth="0" guid="{A6620613-DA55-4E6D-AC79-FF64FE36046B}" name="Filter 6"/>
    <customWorkbookView activeSheetId="0" maximized="1" windowHeight="0" windowWidth="0" guid="{85265B85-C79D-47FE-8333-1B71108684A5}" name="Filter 7"/>
    <customWorkbookView activeSheetId="0" maximized="1" windowHeight="0" windowWidth="0" guid="{2292B4B8-A44B-4C30-A92A-9DBE4C7F9256}" name="Filter 4"/>
    <customWorkbookView activeSheetId="0" maximized="1" windowHeight="0" windowWidth="0" guid="{13B2EE14-E377-474A-B277-CBB575C3F8DC}" name="Filter 5"/>
    <customWorkbookView activeSheetId="0" maximized="1" windowHeight="0" windowWidth="0" guid="{098ABB8B-203E-4B57-B0CE-8AD4C830E072}" name="Filter 2"/>
    <customWorkbookView activeSheetId="0" maximized="1" windowHeight="0" windowWidth="0" guid="{3F25B65C-8729-4AB9-B4DD-CCEE7414F0A2}" name="Filter 3"/>
    <customWorkbookView activeSheetId="0" maximized="1" windowHeight="0" windowWidth="0" guid="{40897CA6-D7A9-4437-8A9C-544F5DD3672D}" name="Filter 1"/>
  </customWorkbookViews>
  <pivotCaches>
    <pivotCache cacheId="0" r:id="rId21"/>
  </pivotCaches>
</workbook>
</file>

<file path=xl/sharedStrings.xml><?xml version="1.0" encoding="utf-8"?>
<sst xmlns="http://schemas.openxmlformats.org/spreadsheetml/2006/main" count="712" uniqueCount="167">
  <si>
    <t>Bike</t>
  </si>
  <si>
    <t>Jan</t>
  </si>
  <si>
    <t>Feb</t>
  </si>
  <si>
    <t>March</t>
  </si>
  <si>
    <t>Total</t>
  </si>
  <si>
    <t>Average</t>
  </si>
  <si>
    <t>Count</t>
  </si>
  <si>
    <t>Bike Model 001</t>
  </si>
  <si>
    <t>Bike Model 002</t>
  </si>
  <si>
    <t>Bike Model 003</t>
  </si>
  <si>
    <t>Bike Model 004</t>
  </si>
  <si>
    <t>Bike Model 005</t>
  </si>
  <si>
    <t>Bike Model 006</t>
  </si>
  <si>
    <t>Bike Model 007</t>
  </si>
  <si>
    <t>Bike Model 008</t>
  </si>
  <si>
    <t>Bike Model 009</t>
  </si>
  <si>
    <t>Bike Model 010</t>
  </si>
  <si>
    <t>Bike Model 011</t>
  </si>
  <si>
    <t>Transpose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</si>
  <si>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</si>
  <si>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</si>
  <si>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</si>
  <si>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</si>
  <si>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</si>
  <si>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</si>
  <si>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</si>
  <si>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</si>
  <si>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</si>
  <si>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</si>
  <si>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Date </t>
  </si>
  <si>
    <t>Sales</t>
  </si>
  <si>
    <t>Text to change the format</t>
  </si>
  <si>
    <t>Unique ID's</t>
  </si>
  <si>
    <t>Sumif</t>
  </si>
  <si>
    <t>Emp Code</t>
  </si>
  <si>
    <t>Sales Incentive</t>
  </si>
  <si>
    <t>Names</t>
  </si>
  <si>
    <t>Name</t>
  </si>
  <si>
    <t>Ashok</t>
  </si>
  <si>
    <t>Bharat</t>
  </si>
  <si>
    <t>Shyam</t>
  </si>
  <si>
    <t>Sita</t>
  </si>
  <si>
    <t>Geeta</t>
  </si>
  <si>
    <t>Ram</t>
  </si>
  <si>
    <t>Kartik</t>
  </si>
  <si>
    <t>Kinjal</t>
  </si>
  <si>
    <t>Savio</t>
  </si>
  <si>
    <t>Venu</t>
  </si>
  <si>
    <t>Robin</t>
  </si>
  <si>
    <t>Rahima</t>
  </si>
  <si>
    <t>Yogesh</t>
  </si>
  <si>
    <t>Panchal</t>
  </si>
  <si>
    <t>Bansal</t>
  </si>
  <si>
    <t>Malik</t>
  </si>
  <si>
    <t>Triven</t>
  </si>
  <si>
    <t>X</t>
  </si>
  <si>
    <t>Z</t>
  </si>
  <si>
    <t>Shorya</t>
  </si>
  <si>
    <t>Sudharshan</t>
  </si>
  <si>
    <t>Anil</t>
  </si>
  <si>
    <t>Deepesh</t>
  </si>
  <si>
    <t>Rahul</t>
  </si>
  <si>
    <t>Rohit</t>
  </si>
  <si>
    <t>Jaimin</t>
  </si>
  <si>
    <t>Veerat</t>
  </si>
  <si>
    <t>Sachin</t>
  </si>
  <si>
    <t>Dhoni</t>
  </si>
  <si>
    <t>Kumble</t>
  </si>
  <si>
    <t>Akshay</t>
  </si>
  <si>
    <t>Tushar</t>
  </si>
  <si>
    <t>Ajay</t>
  </si>
  <si>
    <t>Paresh</t>
  </si>
  <si>
    <t>Bike Sales in a week</t>
  </si>
  <si>
    <t>East</t>
  </si>
  <si>
    <t>West</t>
  </si>
  <si>
    <t>North</t>
  </si>
  <si>
    <t>South</t>
  </si>
  <si>
    <t>Year</t>
  </si>
  <si>
    <t>Month</t>
  </si>
  <si>
    <t>Day</t>
  </si>
  <si>
    <t>Date</t>
  </si>
  <si>
    <t>Region</t>
  </si>
  <si>
    <t>Sale Count</t>
  </si>
  <si>
    <t>Amount</t>
  </si>
  <si>
    <t>If (single rule for Akbar's overall sale)</t>
  </si>
  <si>
    <t>Incentive Options (with IF/And)</t>
  </si>
  <si>
    <t>Sun</t>
  </si>
  <si>
    <t>Joshua</t>
  </si>
  <si>
    <t>Akbar</t>
  </si>
  <si>
    <t>Kavita</t>
  </si>
  <si>
    <t>Rupesh</t>
  </si>
  <si>
    <t>Mon</t>
  </si>
  <si>
    <t>Sahil</t>
  </si>
  <si>
    <t>Tues</t>
  </si>
  <si>
    <t>Roshan</t>
  </si>
  <si>
    <t>Saqib</t>
  </si>
  <si>
    <t>Anuja</t>
  </si>
  <si>
    <t>Moin</t>
  </si>
  <si>
    <t>Wed</t>
  </si>
  <si>
    <t>Thur</t>
  </si>
  <si>
    <t>Product</t>
  </si>
  <si>
    <t>Toal Count</t>
  </si>
  <si>
    <t>Count of specific indiidual (single rule) Contains Akbar</t>
  </si>
  <si>
    <t>Countif</t>
  </si>
  <si>
    <t>Countifs (multiple rules)</t>
  </si>
  <si>
    <t>Toal Sum</t>
  </si>
  <si>
    <t>Sum of sales for specific indiidual (single rule) Contains Akbar</t>
  </si>
  <si>
    <t>Sum</t>
  </si>
  <si>
    <t>Sumifs (multiple rules)</t>
  </si>
  <si>
    <t>Toal Average</t>
  </si>
  <si>
    <t>Average of specific indiidual (single rule) contains Akbar</t>
  </si>
  <si>
    <t>Averageif</t>
  </si>
  <si>
    <t>Averageifs (multiple rules)</t>
  </si>
  <si>
    <t>Averageifs (multiple rules) to remove #DIV/0! error</t>
  </si>
  <si>
    <t>Averageifs (multiple rules) to round up the numbers</t>
  </si>
  <si>
    <t>Supervisor Name</t>
  </si>
  <si>
    <t>Employee Name</t>
  </si>
  <si>
    <t>Sales #</t>
  </si>
  <si>
    <t>Type of Sales</t>
  </si>
  <si>
    <t>Sam</t>
  </si>
  <si>
    <t>Online</t>
  </si>
  <si>
    <t>Walk-In</t>
  </si>
  <si>
    <t>Girija</t>
  </si>
  <si>
    <t>Francis</t>
  </si>
  <si>
    <t>Aniruddha</t>
  </si>
  <si>
    <t>Bhavin</t>
  </si>
  <si>
    <t>Jordan</t>
  </si>
  <si>
    <t>Shilpa</t>
  </si>
  <si>
    <t>Usha</t>
  </si>
  <si>
    <t>Venkat</t>
  </si>
  <si>
    <t>Jack</t>
  </si>
  <si>
    <t>Ankur</t>
  </si>
  <si>
    <t>Neelam</t>
  </si>
  <si>
    <t>Dhruv</t>
  </si>
  <si>
    <t>Jay</t>
  </si>
  <si>
    <t>Mannu</t>
  </si>
  <si>
    <t>Jyoti</t>
  </si>
  <si>
    <t>Fiona</t>
  </si>
  <si>
    <t>Nams</t>
  </si>
  <si>
    <t>Jagdish</t>
  </si>
  <si>
    <t>Naresh</t>
  </si>
  <si>
    <t>Priti</t>
  </si>
  <si>
    <t>SUM of Sales #</t>
  </si>
  <si>
    <t>Grand Total</t>
  </si>
  <si>
    <t>Francis Total</t>
  </si>
  <si>
    <t>Jack Total</t>
  </si>
  <si>
    <t>Jay Total</t>
  </si>
  <si>
    <t>Nams Total</t>
  </si>
  <si>
    <t>Sam Total</t>
  </si>
  <si>
    <t>Shilpa Total</t>
  </si>
  <si>
    <t>Bike's Sold</t>
  </si>
  <si>
    <t>Team Jai</t>
  </si>
  <si>
    <t>Team Ravi</t>
  </si>
  <si>
    <t>Team Tushar</t>
  </si>
  <si>
    <t>Team Vicky</t>
  </si>
  <si>
    <t>Bike Model 1</t>
  </si>
  <si>
    <t>Bike Model 2</t>
  </si>
  <si>
    <t>Bike Model 3</t>
  </si>
  <si>
    <t>Bike Model 4</t>
  </si>
  <si>
    <t>Revenue</t>
  </si>
  <si>
    <t>Net Profit</t>
  </si>
  <si>
    <t>A</t>
  </si>
  <si>
    <t>B</t>
  </si>
  <si>
    <t>C</t>
  </si>
  <si>
    <t>D</t>
  </si>
  <si>
    <t>QUERY(IMPORTRANGE("https://docs.google.com/spreadsheets/d/17GNxxHEhWBLPyI_dKdJK7XI-a3BiP5Uy8VAo_hJvmbI/edit#gid=0","Query / Import !A:N"),"select * where Col14='Alok'")</t>
  </si>
  <si>
    <r>
      <rPr/>
      <t>QUERY(ARRAYFORMULA({IMPORTRANGE("</t>
    </r>
    <r>
      <rPr>
        <b/>
      </rPr>
      <t>spreadsheetURL</t>
    </r>
    <r>
      <rPr/>
      <t>","</t>
    </r>
    <r>
      <rPr>
        <b/>
      </rPr>
      <t>range_string</t>
    </r>
    <r>
      <rPr/>
      <t>");IMPORTRANGE("</t>
    </r>
    <r>
      <rPr>
        <b/>
      </rPr>
      <t>spreadsheetURL</t>
    </r>
    <r>
      <rPr/>
      <t>","</t>
    </r>
    <r>
      <rPr>
        <b/>
      </rPr>
      <t>range_string</t>
    </r>
    <r>
      <rPr/>
      <t xml:space="preserve">")}),"select * where </t>
    </r>
    <r>
      <rPr>
        <b/>
      </rPr>
      <t>Col14</t>
    </r>
    <r>
      <rPr/>
      <t>&lt;&gt;''")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</si>
</sst>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m&quot;-&quot;yyyy"/>
    <numFmt numFmtId="165" formatCode="d-mmm-yy"/>
    <numFmt numFmtId="166" formatCode="&quot;$&quot;#,##0.00"/>
  </numFmts>
  <fonts count="22">
    <font>
      <sz val="10.0"/>
      <color rgb="FF000000"/>
      <name val="Arial"/>
    </font>
    <font>
      <b/>
      <color rgb="FFFFFFFF"/>
      <name val="Open Sans"/>
    </font>
    <font>
      <name val="Arial"/>
    </font>
    <font>
      <name val="Open Sans"/>
    </font>
    <font>
      <color rgb="FF434343"/>
      <name val="Arial"/>
    </font>
    <font>
      <color rgb="FF000000"/>
      <name val="Open Sans"/>
    </font>
    <font/>
    <font>
      <color rgb="FF000000"/>
      <name val="Arial"/>
    </font>
    <font>
      <color rgb="FF222222"/>
      <name val="Arial"/>
    </font>
    <font>
      <color rgb="FF222222"/>
    </font>
    <font>
      <color rgb="FF000000"/>
    </font>
    <font>
      <sz val="11.0"/>
      <color rgb="FF222222"/>
      <name val="Arial"/>
    </font>
    <font>
      <sz val="11.0"/>
      <color rgb="FF222222"/>
      <name val="Roboto"/>
    </font>
    <font>
      <b/>
      <name val="Open Sans"/>
    </font>
    <font>
      <sz val="11.0"/>
      <color rgb="FF000000"/>
      <name val="Inconsolata"/>
    </font>
    <font>
      <color rgb="FFFFFFFF"/>
    </font>
    <font>
      <sz val="9.0"/>
      <color rgb="FFFFFFFF"/>
    </font>
    <font>
      <sz val="9.0"/>
      <name val="Open Sans"/>
    </font>
    <font>
      <color rgb="FFFFFFFF"/>
      <name val="Open Sans"/>
    </font>
    <font>
      <sz val="11.0"/>
      <color rgb="FF434343"/>
      <name val="Roboto"/>
    </font>
    <font>
      <sz val="11.0"/>
      <color rgb="FF434343"/>
      <name val="Open Sans"/>
    </font>
    <font>
      <color rgb="FFF0EEEE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horizontal="center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Font="1"/>
    <xf borderId="1" fillId="0" fontId="2" numFmtId="164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vertical="bottom"/>
    </xf>
    <xf borderId="0" fillId="0" fontId="6" numFmtId="49" xfId="0" applyFont="1" applyNumberFormat="1"/>
    <xf borderId="0" fillId="0" fontId="6" numFmtId="14" xfId="0" applyFont="1" applyNumberFormat="1"/>
    <xf borderId="0" fillId="0" fontId="6" numFmtId="21" xfId="0" applyFont="1" applyNumberFormat="1"/>
    <xf borderId="0" fillId="0" fontId="2" numFmtId="0" xfId="0" applyAlignment="1" applyFont="1">
      <alignment horizontal="center" vertical="bottom"/>
    </xf>
    <xf borderId="1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/>
    </xf>
    <xf borderId="0" fillId="3" fontId="11" numFmtId="0" xfId="0" applyAlignment="1" applyFill="1" applyFont="1">
      <alignment readingOrder="0"/>
    </xf>
    <xf borderId="0" fillId="3" fontId="12" numFmtId="0" xfId="0" applyAlignment="1" applyFont="1">
      <alignment readingOrder="0"/>
    </xf>
    <xf borderId="1" fillId="0" fontId="13" numFmtId="0" xfId="0" applyAlignment="1" applyBorder="1" applyFont="1">
      <alignment horizontal="center" readingOrder="0" vertical="bottom"/>
    </xf>
    <xf borderId="0" fillId="3" fontId="8" numFmtId="0" xfId="0" applyAlignment="1" applyFont="1">
      <alignment readingOrder="0"/>
    </xf>
    <xf borderId="0" fillId="3" fontId="14" numFmtId="0" xfId="0" applyAlignment="1" applyFont="1">
      <alignment horizontal="left"/>
    </xf>
    <xf borderId="1" fillId="2" fontId="1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vertical="bottom"/>
    </xf>
    <xf borderId="1" fillId="0" fontId="3" numFmtId="165" xfId="0" applyAlignment="1" applyBorder="1" applyFont="1" applyNumberFormat="1">
      <alignment horizontal="center" readingOrder="0" vertical="bottom"/>
    </xf>
    <xf borderId="0" fillId="0" fontId="15" numFmtId="0" xfId="0" applyAlignment="1" applyFont="1">
      <alignment horizontal="center"/>
    </xf>
    <xf borderId="2" fillId="0" fontId="3" numFmtId="0" xfId="0" applyAlignment="1" applyBorder="1" applyFont="1">
      <alignment horizontal="center" readingOrder="0" vertical="bottom"/>
    </xf>
    <xf borderId="1" fillId="0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/>
    </xf>
    <xf borderId="0" fillId="3" fontId="15" numFmtId="0" xfId="0" applyAlignment="1" applyFont="1">
      <alignment horizontal="center"/>
    </xf>
    <xf borderId="3" fillId="2" fontId="1" numFmtId="0" xfId="0" applyAlignment="1" applyBorder="1" applyFont="1">
      <alignment horizontal="center" readingOrder="0" vertical="bottom"/>
    </xf>
    <xf borderId="4" fillId="0" fontId="6" numFmtId="0" xfId="0" applyBorder="1" applyFont="1"/>
    <xf borderId="2" fillId="3" fontId="7" numFmtId="0" xfId="0" applyAlignment="1" applyBorder="1" applyFont="1">
      <alignment horizontal="center" vertical="bottom"/>
    </xf>
    <xf borderId="5" fillId="3" fontId="7" numFmtId="0" xfId="0" applyAlignment="1" applyBorder="1" applyFont="1">
      <alignment horizontal="center" readingOrder="0" vertical="bottom"/>
    </xf>
    <xf borderId="2" fillId="3" fontId="5" numFmtId="0" xfId="0" applyAlignment="1" applyBorder="1" applyFont="1">
      <alignment horizontal="center" readingOrder="0" vertical="bottom"/>
    </xf>
    <xf borderId="5" fillId="3" fontId="7" numFmtId="0" xfId="0" applyAlignment="1" applyBorder="1" applyFont="1">
      <alignment horizontal="center" vertical="bottom"/>
    </xf>
    <xf borderId="0" fillId="3" fontId="15" numFmtId="0" xfId="0" applyFont="1"/>
    <xf borderId="0" fillId="0" fontId="15" numFmtId="0" xfId="0" applyFont="1"/>
    <xf borderId="0" fillId="0" fontId="3" numFmtId="0" xfId="0" applyAlignment="1" applyFont="1">
      <alignment horizontal="center"/>
    </xf>
    <xf borderId="0" fillId="0" fontId="3" numFmtId="0" xfId="0" applyFont="1"/>
    <xf borderId="1" fillId="0" fontId="3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/>
    </xf>
    <xf borderId="0" fillId="3" fontId="18" numFmtId="0" xfId="0" applyAlignment="1" applyFont="1">
      <alignment horizontal="center"/>
    </xf>
    <xf borderId="5" fillId="3" fontId="5" numFmtId="0" xfId="0" applyAlignment="1" applyBorder="1" applyFont="1">
      <alignment horizontal="center" vertical="bottom"/>
    </xf>
    <xf borderId="0" fillId="3" fontId="18" numFmtId="0" xfId="0" applyFont="1"/>
    <xf borderId="2" fillId="3" fontId="5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readingOrder="0" vertical="bottom"/>
    </xf>
    <xf borderId="5" fillId="3" fontId="5" numFmtId="0" xfId="0" applyAlignment="1" applyBorder="1" applyFont="1">
      <alignment horizontal="center" readingOrder="0" vertical="bottom"/>
    </xf>
    <xf borderId="1" fillId="4" fontId="19" numFmtId="0" xfId="0" applyAlignment="1" applyBorder="1" applyFill="1" applyFont="1">
      <alignment horizontal="center" vertical="bottom"/>
    </xf>
    <xf borderId="1" fillId="4" fontId="19" numFmtId="0" xfId="0" applyAlignment="1" applyBorder="1" applyFont="1">
      <alignment horizontal="center" readingOrder="0" vertical="bottom"/>
    </xf>
    <xf borderId="1" fillId="4" fontId="20" numFmtId="0" xfId="0" applyAlignment="1" applyBorder="1" applyFont="1">
      <alignment horizontal="center" readingOrder="0" vertical="bottom"/>
    </xf>
    <xf borderId="1" fillId="3" fontId="20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right" readingOrder="0" vertical="bottom"/>
    </xf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0" xfId="0" applyAlignment="1" applyFont="1" applyNumberFormat="1">
      <alignment horizontal="right" vertical="bottom"/>
    </xf>
    <xf borderId="0" fillId="0" fontId="21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pivotCacheDefinition" Target="pivotCache/pivotCacheDefinition1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Team Jai, Team Ravi, Team Tushar and Team Vicky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Chart!$B$1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Chart!$A$2:$A$5</c:f>
            </c:strRef>
          </c:cat>
          <c:val>
            <c:numRef>
              <c:f>Chart!$B$2:$B$5</c:f>
              <c:numCache/>
            </c:numRef>
          </c:val>
        </c:ser>
        <c:ser>
          <c:idx val="1"/>
          <c:order val="1"/>
          <c:tx>
            <c:strRef>
              <c:f>Chart!$C$1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Chart!$A$2:$A$5</c:f>
            </c:strRef>
          </c:cat>
          <c:val>
            <c:numRef>
              <c:f>Chart!$C$2:$C$5</c:f>
              <c:numCache/>
            </c:numRef>
          </c:val>
        </c:ser>
        <c:ser>
          <c:idx val="2"/>
          <c:order val="2"/>
          <c:tx>
            <c:strRef>
              <c:f>Chart!$D$1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Chart!$A$2:$A$5</c:f>
            </c:strRef>
          </c:cat>
          <c:val>
            <c:numRef>
              <c:f>Chart!$D$2:$D$5</c:f>
              <c:numCache/>
            </c:numRef>
          </c:val>
        </c:ser>
        <c:ser>
          <c:idx val="3"/>
          <c:order val="3"/>
          <c:tx>
            <c:strRef>
              <c:f>Chart!$E$1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Chart!$A$2:$A$5</c:f>
            </c:strRef>
          </c:cat>
          <c:val>
            <c:numRef>
              <c:f>Chart!$E$2:$E$5</c:f>
              <c:numCache/>
            </c:numRef>
          </c:val>
        </c:ser>
        <c:axId val="1257254175"/>
        <c:axId val="730303289"/>
      </c:barChart>
      <c:catAx>
        <c:axId val="12572541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Bike's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30303289"/>
      </c:catAx>
      <c:valAx>
        <c:axId val="7303032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5725417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Team Jai, Team Ravi, Team Tushar and Team Vicky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'Macro Recorder 1'!$B$1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'Macro Recorder 1'!$A$2:$A$5</c:f>
            </c:strRef>
          </c:cat>
          <c:val>
            <c:numRef>
              <c:f>'Macro Recorder 1'!$B$2:$B$5</c:f>
              <c:numCache/>
            </c:numRef>
          </c:val>
        </c:ser>
        <c:ser>
          <c:idx val="1"/>
          <c:order val="1"/>
          <c:tx>
            <c:strRef>
              <c:f>'Macro Recorder 1'!$C$1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'Macro Recorder 1'!$A$2:$A$5</c:f>
            </c:strRef>
          </c:cat>
          <c:val>
            <c:numRef>
              <c:f>'Macro Recorder 1'!$C$2:$C$5</c:f>
              <c:numCache/>
            </c:numRef>
          </c:val>
        </c:ser>
        <c:ser>
          <c:idx val="2"/>
          <c:order val="2"/>
          <c:tx>
            <c:strRef>
              <c:f>'Macro Recorder 1'!$D$1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'Macro Recorder 1'!$A$2:$A$5</c:f>
            </c:strRef>
          </c:cat>
          <c:val>
            <c:numRef>
              <c:f>'Macro Recorder 1'!$D$2:$D$5</c:f>
              <c:numCache/>
            </c:numRef>
          </c:val>
        </c:ser>
        <c:ser>
          <c:idx val="3"/>
          <c:order val="3"/>
          <c:tx>
            <c:strRef>
              <c:f>'Macro Recorder 1'!$E$1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'Macro Recorder 1'!$A$2:$A$5</c:f>
            </c:strRef>
          </c:cat>
          <c:val>
            <c:numRef>
              <c:f>'Macro Recorder 1'!$E$2:$E$5</c:f>
              <c:numCache/>
            </c:numRef>
          </c:val>
        </c:ser>
        <c:axId val="1906365191"/>
        <c:axId val="1937423514"/>
      </c:barChart>
      <c:catAx>
        <c:axId val="1906365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Bike's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37423514"/>
      </c:catAx>
      <c:valAx>
        <c:axId val="1937423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06365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Team Jai, Team Ravi, Team Tushar and Team Vicky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'Macro Recorder 2'!$B$1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'Macro Recorder 2'!$A$2:$A$5</c:f>
            </c:strRef>
          </c:cat>
          <c:val>
            <c:numRef>
              <c:f>'Macro Recorder 2'!$B$2:$B$5</c:f>
              <c:numCache/>
            </c:numRef>
          </c:val>
        </c:ser>
        <c:ser>
          <c:idx val="1"/>
          <c:order val="1"/>
          <c:tx>
            <c:strRef>
              <c:f>'Macro Recorder 2'!$C$1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'Macro Recorder 2'!$A$2:$A$5</c:f>
            </c:strRef>
          </c:cat>
          <c:val>
            <c:numRef>
              <c:f>'Macro Recorder 2'!$C$2:$C$5</c:f>
              <c:numCache/>
            </c:numRef>
          </c:val>
        </c:ser>
        <c:ser>
          <c:idx val="2"/>
          <c:order val="2"/>
          <c:tx>
            <c:strRef>
              <c:f>'Macro Recorder 2'!$D$1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'Macro Recorder 2'!$A$2:$A$5</c:f>
            </c:strRef>
          </c:cat>
          <c:val>
            <c:numRef>
              <c:f>'Macro Recorder 2'!$D$2:$D$5</c:f>
              <c:numCache/>
            </c:numRef>
          </c:val>
        </c:ser>
        <c:ser>
          <c:idx val="3"/>
          <c:order val="3"/>
          <c:tx>
            <c:strRef>
              <c:f>'Macro Recorder 2'!$E$1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'Macro Recorder 2'!$A$2:$A$5</c:f>
            </c:strRef>
          </c:cat>
          <c:val>
            <c:numRef>
              <c:f>'Macro Recorder 2'!$E$2:$E$5</c:f>
              <c:numCache/>
            </c:numRef>
          </c:val>
        </c:ser>
        <c:axId val="1492341247"/>
        <c:axId val="1266790693"/>
      </c:barChart>
      <c:catAx>
        <c:axId val="1492341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Bike's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66790693"/>
      </c:catAx>
      <c:valAx>
        <c:axId val="1266790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23412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Team Jai, Team Ravi, Team Tushar and Team Vicky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'Macro Recorder 2'!$B$1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'Macro Recorder 2'!$A$2:$A$5</c:f>
            </c:strRef>
          </c:cat>
          <c:val>
            <c:numRef>
              <c:f>'Macro Recorder 2'!$B$2:$B$5</c:f>
              <c:numCache/>
            </c:numRef>
          </c:val>
        </c:ser>
        <c:ser>
          <c:idx val="1"/>
          <c:order val="1"/>
          <c:tx>
            <c:strRef>
              <c:f>'Macro Recorder 2'!$C$1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'Macro Recorder 2'!$A$2:$A$5</c:f>
            </c:strRef>
          </c:cat>
          <c:val>
            <c:numRef>
              <c:f>'Macro Recorder 2'!$C$2:$C$5</c:f>
              <c:numCache/>
            </c:numRef>
          </c:val>
        </c:ser>
        <c:ser>
          <c:idx val="2"/>
          <c:order val="2"/>
          <c:tx>
            <c:strRef>
              <c:f>'Macro Recorder 2'!$D$1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'Macro Recorder 2'!$A$2:$A$5</c:f>
            </c:strRef>
          </c:cat>
          <c:val>
            <c:numRef>
              <c:f>'Macro Recorder 2'!$D$2:$D$5</c:f>
              <c:numCache/>
            </c:numRef>
          </c:val>
        </c:ser>
        <c:ser>
          <c:idx val="3"/>
          <c:order val="3"/>
          <c:tx>
            <c:strRef>
              <c:f>'Macro Recorder 2'!$E$1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'Macro Recorder 2'!$A$2:$A$5</c:f>
            </c:strRef>
          </c:cat>
          <c:val>
            <c:numRef>
              <c:f>'Macro Recorder 2'!$E$2:$E$5</c:f>
              <c:numCache/>
            </c:numRef>
          </c:val>
        </c:ser>
        <c:axId val="585582535"/>
        <c:axId val="286231305"/>
      </c:barChart>
      <c:catAx>
        <c:axId val="585582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Bike's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86231305"/>
      </c:catAx>
      <c:valAx>
        <c:axId val="286231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855825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6</xdr:row>
      <xdr:rowOff>76200</xdr:rowOff>
    </xdr:from>
    <xdr:ext cx="3952875" cy="2447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6</xdr:row>
      <xdr:rowOff>76200</xdr:rowOff>
    </xdr:from>
    <xdr:ext cx="3952875" cy="24479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400050</xdr:colOff>
      <xdr:row>1</xdr:row>
      <xdr:rowOff>57150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19" sheet="Pivot"/>
  </cacheSource>
  <cacheFields>
    <cacheField name="Emp Code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</sharedItems>
    </cacheField>
    <cacheField name="Supervisor Name" numFmtId="0">
      <sharedItems>
        <s v="Sam"/>
        <s v="Francis"/>
        <s v="Shilpa"/>
        <s v="Jack"/>
        <s v="Jay"/>
        <s v="Nams"/>
      </sharedItems>
    </cacheField>
    <cacheField name="Employee Name" numFmtId="0">
      <sharedItems>
        <s v="Rupesh"/>
        <s v="Akbar"/>
        <s v="Girija"/>
        <s v="Aniruddha"/>
        <s v="Bhavin"/>
        <s v="Jordan"/>
        <s v="Roshan"/>
        <s v="Usha"/>
        <s v="Venkat"/>
        <s v="Ankur"/>
        <s v="Neelam"/>
        <s v="Dhruv"/>
        <s v="Mannu"/>
        <s v="Jyoti"/>
        <s v="Fiona"/>
        <s v="Jagdish"/>
        <s v="Naresh"/>
        <s v="Priti"/>
      </sharedItems>
    </cacheField>
    <cacheField name="Sales #" numFmtId="0">
      <sharedItems containsSemiMixedTypes="0" containsString="0" containsNumber="1" containsInteger="1">
        <n v="2.0"/>
        <n v="4.0"/>
        <n v="5.0"/>
        <n v="7.0"/>
        <n v="9.0"/>
        <n v="8.0"/>
        <n v="1.0"/>
        <n v="3.0"/>
        <n v="6.0"/>
      </sharedItems>
    </cacheField>
    <cacheField name="Type of Sales" numFmtId="0">
      <sharedItems>
        <s v="Online"/>
        <s v="Walk-In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53" cacheId="0" dataCaption="" compact="0" compactData="0">
  <location ref="A1:E27" firstHeaderRow="0" firstDataRow="2" firstDataCol="1"/>
  <pivotFields>
    <pivotField name="Emp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Supervisor Name" axis="axisRow" compact="0" outline="0" multipleItemSelectionAllowed="1" showAll="0" sortType="ascending">
      <items>
        <item x="1"/>
        <item x="3"/>
        <item x="4"/>
        <item x="5"/>
        <item x="0"/>
        <item x="2"/>
        <item t="default"/>
      </items>
    </pivotField>
    <pivotField name="Employee Name" axis="axisRow" compact="0" outline="0" multipleItemSelectionAllowed="1" showAll="0" sortType="ascending">
      <items>
        <item x="1"/>
        <item x="3"/>
        <item x="9"/>
        <item x="4"/>
        <item x="11"/>
        <item x="14"/>
        <item x="2"/>
        <item x="15"/>
        <item x="5"/>
        <item x="13"/>
        <item x="12"/>
        <item x="16"/>
        <item x="10"/>
        <item x="17"/>
        <item x="6"/>
        <item x="0"/>
        <item x="7"/>
        <item x="8"/>
        <item t="default"/>
      </items>
    </pivotField>
    <pivotField name="Sales #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ype of Sales" axis="axisCol" compact="0" outline="0" multipleItemSelectionAllowed="1" showAll="0" sortType="ascending">
      <items>
        <item x="0"/>
        <item x="1"/>
        <item t="default"/>
      </items>
    </pivotField>
  </pivotFields>
  <rowFields>
    <field x="1"/>
    <field x="2"/>
  </rowFields>
  <colFields>
    <field x="4"/>
  </colFields>
  <dataFields>
    <dataField name="SUM of Sales #" fld="3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0.29"/>
    <col customWidth="1" min="4" max="4" width="17.0"/>
    <col customWidth="1" min="6" max="6" width="17.29"/>
    <col customWidth="1" min="7" max="7" width="19.14"/>
    <col customWidth="1" min="8" max="8" width="28.0"/>
    <col customWidth="1" min="9" max="9" width="2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>
        <v>413.0</v>
      </c>
      <c r="C2" s="5">
        <v>430.0</v>
      </c>
      <c r="D2" s="5">
        <v>362.0</v>
      </c>
      <c r="E2" s="5">
        <f t="shared" ref="E2:E12" si="1">SUM(B2:D2)</f>
        <v>1205</v>
      </c>
      <c r="F2" s="5">
        <f t="shared" ref="F2:F12" si="2">AVERAGE(B2:D2)</f>
        <v>401.6666667</v>
      </c>
      <c r="G2" s="6">
        <v>8.0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8</v>
      </c>
      <c r="B3" s="5">
        <v>104.0</v>
      </c>
      <c r="C3" s="5">
        <v>451.0</v>
      </c>
      <c r="D3" s="5">
        <v>368.0</v>
      </c>
      <c r="E3" s="5">
        <f t="shared" si="1"/>
        <v>923</v>
      </c>
      <c r="F3" s="5">
        <f t="shared" si="2"/>
        <v>307.6666667</v>
      </c>
      <c r="G3" s="5">
        <f>count(B3,E3)</f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9</v>
      </c>
      <c r="B4" s="5">
        <v>187.0</v>
      </c>
      <c r="C4" s="5">
        <v>287.0</v>
      </c>
      <c r="D4" s="5">
        <v>390.0</v>
      </c>
      <c r="E4" s="5">
        <f t="shared" si="1"/>
        <v>864</v>
      </c>
      <c r="F4" s="5">
        <f t="shared" si="2"/>
        <v>288</v>
      </c>
      <c r="G4" s="6">
        <v>6.0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10</v>
      </c>
      <c r="B5" s="5">
        <v>499.0</v>
      </c>
      <c r="C5" s="5">
        <v>339.0</v>
      </c>
      <c r="D5" s="5">
        <v>144.0</v>
      </c>
      <c r="E5" s="5">
        <f t="shared" si="1"/>
        <v>982</v>
      </c>
      <c r="F5" s="5">
        <f t="shared" si="2"/>
        <v>327.3333333</v>
      </c>
      <c r="G5" s="5">
        <f>count(B5,E5)</f>
        <v>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11</v>
      </c>
      <c r="B6" s="5">
        <v>359.0</v>
      </c>
      <c r="C6" s="5">
        <v>139.0</v>
      </c>
      <c r="D6" s="5">
        <v>221.0</v>
      </c>
      <c r="E6" s="5">
        <f t="shared" si="1"/>
        <v>719</v>
      </c>
      <c r="F6" s="5">
        <f t="shared" si="2"/>
        <v>239.6666667</v>
      </c>
      <c r="G6" s="6">
        <v>3.0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12</v>
      </c>
      <c r="B7" s="5">
        <v>137.0</v>
      </c>
      <c r="C7" s="5">
        <v>162.0</v>
      </c>
      <c r="D7" s="5">
        <v>227.0</v>
      </c>
      <c r="E7" s="5">
        <f t="shared" si="1"/>
        <v>526</v>
      </c>
      <c r="F7" s="5">
        <f t="shared" si="2"/>
        <v>175.3333333</v>
      </c>
      <c r="G7" s="5">
        <f>count(B7,E7)</f>
        <v>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13</v>
      </c>
      <c r="B8" s="5">
        <v>268.0</v>
      </c>
      <c r="C8" s="5">
        <v>242.0</v>
      </c>
      <c r="D8" s="5">
        <v>231.0</v>
      </c>
      <c r="E8" s="5">
        <f t="shared" si="1"/>
        <v>741</v>
      </c>
      <c r="F8" s="5">
        <f t="shared" si="2"/>
        <v>247</v>
      </c>
      <c r="G8" s="6">
        <v>4.0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14</v>
      </c>
      <c r="B9" s="5">
        <v>485.0</v>
      </c>
      <c r="C9" s="5">
        <v>207.0</v>
      </c>
      <c r="D9" s="5">
        <v>164.0</v>
      </c>
      <c r="E9" s="5">
        <f t="shared" si="1"/>
        <v>856</v>
      </c>
      <c r="F9" s="5">
        <f t="shared" si="2"/>
        <v>285.3333333</v>
      </c>
      <c r="G9" s="5">
        <f t="shared" ref="G9:G11" si="3">count(B9,E9)</f>
        <v>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15</v>
      </c>
      <c r="B10" s="5">
        <v>223.0</v>
      </c>
      <c r="C10" s="5">
        <v>185.0</v>
      </c>
      <c r="D10" s="5">
        <v>221.0</v>
      </c>
      <c r="E10" s="5">
        <f t="shared" si="1"/>
        <v>629</v>
      </c>
      <c r="F10" s="5">
        <f t="shared" si="2"/>
        <v>209.6666667</v>
      </c>
      <c r="G10" s="5">
        <f t="shared" si="3"/>
        <v>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16</v>
      </c>
      <c r="B11" s="5">
        <v>450.0</v>
      </c>
      <c r="C11" s="5">
        <v>321.0</v>
      </c>
      <c r="D11" s="5">
        <v>129.0</v>
      </c>
      <c r="E11" s="5">
        <f t="shared" si="1"/>
        <v>900</v>
      </c>
      <c r="F11" s="5">
        <f t="shared" si="2"/>
        <v>300</v>
      </c>
      <c r="G11" s="5">
        <f t="shared" si="3"/>
        <v>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17</v>
      </c>
      <c r="B12" s="5">
        <v>149.0</v>
      </c>
      <c r="C12" s="5">
        <v>375.0</v>
      </c>
      <c r="D12" s="5">
        <v>130.0</v>
      </c>
      <c r="E12" s="5">
        <f t="shared" si="1"/>
        <v>654</v>
      </c>
      <c r="F12" s="5">
        <f t="shared" si="2"/>
        <v>218</v>
      </c>
      <c r="G12" s="6">
        <v>4.0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</sheetData>
  <customSheetViews>
    <customSheetView guid="{40897CA6-D7A9-4437-8A9C-544F5DD3672D}" filter="1" showAutoFilter="1">
      <autoFilter ref="$A$1:$G$12">
        <filterColumn colId="0">
          <filters>
            <filter val="Bike Model 001"/>
          </filters>
        </filterColumn>
      </autoFilter>
    </customSheetView>
    <customSheetView guid="{3F25B65C-8729-4AB9-B4DD-CCEE7414F0A2}" filter="1" showAutoFilter="1">
      <autoFilter ref="$A$1:$G$12">
        <filterColumn colId="0">
          <filters>
            <filter val="Bike Model 001"/>
          </filters>
        </filterColumn>
      </autoFilter>
    </customSheetView>
    <customSheetView guid="{098ABB8B-203E-4B57-B0CE-8AD4C830E072}" filter="1" showAutoFilter="1">
      <autoFilter ref="$A$1:$G$12">
        <filterColumn colId="0">
          <filters>
            <filter val="Bike Model 002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8.14"/>
    <col customWidth="1" min="4" max="4" width="25.29"/>
    <col customWidth="1" min="5" max="5" width="11.71"/>
    <col customWidth="1" min="6" max="6" width="6.43"/>
  </cols>
  <sheetData>
    <row r="1">
      <c r="A1" s="9"/>
      <c r="B1" s="9"/>
      <c r="C1" s="10" t="s">
        <v>18</v>
      </c>
      <c r="D1" s="10" t="s">
        <v>1</v>
      </c>
      <c r="E1" s="10" t="s">
        <v>2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U1" s="11"/>
      <c r="V1" s="11"/>
      <c r="W1" s="11"/>
      <c r="X1" s="11"/>
      <c r="Y1" s="11"/>
      <c r="Z1" s="11"/>
    </row>
    <row r="2">
      <c r="A2" s="9"/>
      <c r="B2" s="10"/>
      <c r="C2" s="10">
        <v>2018.0</v>
      </c>
      <c r="D2" s="12">
        <f t="array" ref="D2:O2">TRANSPOSE(F8:F19)</f>
        <v>785</v>
      </c>
      <c r="E2" s="12">
        <v>694.0</v>
      </c>
      <c r="F2" s="12">
        <v>794.0</v>
      </c>
      <c r="G2" s="12">
        <v>749.0</v>
      </c>
      <c r="H2" s="12">
        <v>762.0</v>
      </c>
      <c r="I2" s="12">
        <v>751.0</v>
      </c>
      <c r="J2" s="12">
        <v>772.0</v>
      </c>
      <c r="K2" s="12">
        <v>795.0</v>
      </c>
      <c r="L2" s="12">
        <v>747.0</v>
      </c>
      <c r="M2" s="12">
        <v>785.0</v>
      </c>
      <c r="N2" s="12">
        <v>742.0</v>
      </c>
      <c r="O2" s="12">
        <v>780.0</v>
      </c>
      <c r="U2" s="11"/>
      <c r="V2" s="11"/>
      <c r="W2" s="11"/>
      <c r="X2" s="11"/>
      <c r="Y2" s="11"/>
      <c r="Z2" s="11"/>
    </row>
    <row r="3">
      <c r="A3" s="9"/>
      <c r="B3" s="10"/>
      <c r="C3" s="10">
        <v>2019.0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U3" s="11"/>
      <c r="V3" s="11"/>
      <c r="W3" s="11"/>
      <c r="X3" s="11"/>
      <c r="Y3" s="11"/>
      <c r="Z3" s="11"/>
    </row>
    <row r="4">
      <c r="A4" s="9"/>
      <c r="B4" s="10"/>
      <c r="C4" s="10">
        <v>2020.0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14"/>
      <c r="O4" s="14"/>
      <c r="U4" s="11"/>
      <c r="V4" s="11"/>
      <c r="W4" s="11"/>
      <c r="X4" s="11"/>
      <c r="Y4" s="11"/>
      <c r="Z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1"/>
      <c r="V6" s="11"/>
      <c r="W6" s="11"/>
      <c r="X6" s="11"/>
      <c r="Y6" s="11"/>
      <c r="Z6" s="11"/>
    </row>
    <row r="7">
      <c r="A7" s="2" t="s">
        <v>29</v>
      </c>
      <c r="B7" s="1" t="s">
        <v>30</v>
      </c>
      <c r="C7" s="11"/>
      <c r="D7" s="2" t="s">
        <v>31</v>
      </c>
      <c r="E7" s="2" t="s">
        <v>32</v>
      </c>
      <c r="F7" s="2" t="s">
        <v>33</v>
      </c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1"/>
      <c r="V7" s="11"/>
      <c r="W7" s="11"/>
      <c r="X7" s="11"/>
      <c r="Y7" s="11"/>
      <c r="Z7" s="11"/>
    </row>
    <row r="8">
      <c r="A8" s="15">
        <v>43101.0</v>
      </c>
      <c r="B8" s="16">
        <v>28.0</v>
      </c>
      <c r="C8" s="11"/>
      <c r="D8" s="17" t="str">
        <f t="shared" ref="D8:D1103" si="1">TEXT($A8:$A1103,"MMM-YYYY")</f>
        <v>Jan-2018</v>
      </c>
      <c r="E8" s="17" t="str">
        <f>IFERROR(__xludf.DUMMYFUNCTION("UNIQUE(D8:D1103)"),"Jan-2018")</f>
        <v>Jan-2018</v>
      </c>
      <c r="F8" s="18">
        <f t="shared" ref="F8:F43" si="2">SUMIF($D8:$D1103,E8,$B8:$B1103)</f>
        <v>785</v>
      </c>
      <c r="G8" s="11"/>
      <c r="H8" s="19"/>
      <c r="I8" s="19"/>
      <c r="J8" s="19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5">
        <v>43102.0</v>
      </c>
      <c r="B9" s="16">
        <v>22.0</v>
      </c>
      <c r="C9" s="11"/>
      <c r="D9" s="17" t="str">
        <f t="shared" si="1"/>
        <v>Jan-2018</v>
      </c>
      <c r="E9" s="17" t="str">
        <f>IFERROR(__xludf.DUMMYFUNCTION("""COMPUTED_VALUE"""),"Feb-2018")</f>
        <v>Feb-2018</v>
      </c>
      <c r="F9" s="18">
        <f t="shared" si="2"/>
        <v>694</v>
      </c>
      <c r="G9" s="11"/>
      <c r="H9" s="19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5">
        <v>43103.0</v>
      </c>
      <c r="B10" s="16">
        <v>26.0</v>
      </c>
      <c r="C10" s="11"/>
      <c r="D10" s="17" t="str">
        <f t="shared" si="1"/>
        <v>Jan-2018</v>
      </c>
      <c r="E10" s="17" t="str">
        <f>IFERROR(__xludf.DUMMYFUNCTION("""COMPUTED_VALUE"""),"Mar-2018")</f>
        <v>Mar-2018</v>
      </c>
      <c r="F10" s="18">
        <f t="shared" si="2"/>
        <v>794</v>
      </c>
      <c r="G10" s="11"/>
      <c r="H10" s="19"/>
      <c r="I10" s="1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>
        <v>43104.0</v>
      </c>
      <c r="B11" s="16">
        <v>21.0</v>
      </c>
      <c r="C11" s="11"/>
      <c r="D11" s="17" t="str">
        <f t="shared" si="1"/>
        <v>Jan-2018</v>
      </c>
      <c r="E11" s="17" t="str">
        <f>IFERROR(__xludf.DUMMYFUNCTION("""COMPUTED_VALUE"""),"Apr-2018")</f>
        <v>Apr-2018</v>
      </c>
      <c r="F11" s="18">
        <f t="shared" si="2"/>
        <v>749</v>
      </c>
      <c r="G11" s="11"/>
      <c r="H11" s="19"/>
      <c r="I11" s="1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>
        <v>43105.0</v>
      </c>
      <c r="B12" s="16">
        <v>28.0</v>
      </c>
      <c r="C12" s="11"/>
      <c r="D12" s="17" t="str">
        <f t="shared" si="1"/>
        <v>Jan-2018</v>
      </c>
      <c r="E12" s="17" t="str">
        <f>IFERROR(__xludf.DUMMYFUNCTION("""COMPUTED_VALUE"""),"May-2018")</f>
        <v>May-2018</v>
      </c>
      <c r="F12" s="18">
        <f t="shared" si="2"/>
        <v>762</v>
      </c>
      <c r="G12" s="11"/>
      <c r="H12" s="19"/>
      <c r="I12" s="1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5">
        <v>43106.0</v>
      </c>
      <c r="B13" s="16">
        <v>28.0</v>
      </c>
      <c r="C13" s="11"/>
      <c r="D13" s="17" t="str">
        <f t="shared" si="1"/>
        <v>Jan-2018</v>
      </c>
      <c r="E13" s="17" t="str">
        <f>IFERROR(__xludf.DUMMYFUNCTION("""COMPUTED_VALUE"""),"Jun-2018")</f>
        <v>Jun-2018</v>
      </c>
      <c r="F13" s="18">
        <f t="shared" si="2"/>
        <v>751</v>
      </c>
      <c r="G13" s="11"/>
      <c r="H13" s="19"/>
      <c r="I13" s="1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5">
        <v>43107.0</v>
      </c>
      <c r="B14" s="16">
        <v>28.0</v>
      </c>
      <c r="C14" s="11"/>
      <c r="D14" s="17" t="str">
        <f t="shared" si="1"/>
        <v>Jan-2018</v>
      </c>
      <c r="E14" s="17" t="str">
        <f>IFERROR(__xludf.DUMMYFUNCTION("""COMPUTED_VALUE"""),"Jul-2018")</f>
        <v>Jul-2018</v>
      </c>
      <c r="F14" s="18">
        <f t="shared" si="2"/>
        <v>772</v>
      </c>
      <c r="G14" s="11"/>
      <c r="H14" s="19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5">
        <v>43108.0</v>
      </c>
      <c r="B15" s="16">
        <v>27.0</v>
      </c>
      <c r="C15" s="11"/>
      <c r="D15" s="17" t="str">
        <f t="shared" si="1"/>
        <v>Jan-2018</v>
      </c>
      <c r="E15" s="17" t="str">
        <f>IFERROR(__xludf.DUMMYFUNCTION("""COMPUTED_VALUE"""),"Aug-2018")</f>
        <v>Aug-2018</v>
      </c>
      <c r="F15" s="18">
        <f t="shared" si="2"/>
        <v>795</v>
      </c>
      <c r="G15" s="11"/>
      <c r="H15" s="19"/>
      <c r="I15" s="1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5">
        <v>43109.0</v>
      </c>
      <c r="B16" s="16">
        <v>20.0</v>
      </c>
      <c r="C16" s="11"/>
      <c r="D16" s="17" t="str">
        <f t="shared" si="1"/>
        <v>Jan-2018</v>
      </c>
      <c r="E16" s="17" t="str">
        <f>IFERROR(__xludf.DUMMYFUNCTION("""COMPUTED_VALUE"""),"Sep-2018")</f>
        <v>Sep-2018</v>
      </c>
      <c r="F16" s="18">
        <f t="shared" si="2"/>
        <v>747</v>
      </c>
      <c r="G16" s="11"/>
      <c r="H16" s="19"/>
      <c r="I16" s="1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5">
        <v>43110.0</v>
      </c>
      <c r="B17" s="16">
        <v>25.0</v>
      </c>
      <c r="C17" s="11"/>
      <c r="D17" s="17" t="str">
        <f t="shared" si="1"/>
        <v>Jan-2018</v>
      </c>
      <c r="E17" s="17" t="str">
        <f>IFERROR(__xludf.DUMMYFUNCTION("""COMPUTED_VALUE"""),"Oct-2018")</f>
        <v>Oct-2018</v>
      </c>
      <c r="F17" s="18">
        <f t="shared" si="2"/>
        <v>785</v>
      </c>
      <c r="G17" s="11"/>
      <c r="H17" s="19"/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5">
        <v>43111.0</v>
      </c>
      <c r="B18" s="16">
        <v>24.0</v>
      </c>
      <c r="C18" s="11"/>
      <c r="D18" s="17" t="str">
        <f t="shared" si="1"/>
        <v>Jan-2018</v>
      </c>
      <c r="E18" s="17" t="str">
        <f>IFERROR(__xludf.DUMMYFUNCTION("""COMPUTED_VALUE"""),"Nov-2018")</f>
        <v>Nov-2018</v>
      </c>
      <c r="F18" s="18">
        <f t="shared" si="2"/>
        <v>742</v>
      </c>
      <c r="G18" s="11"/>
      <c r="H18" s="19"/>
      <c r="I18" s="1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5">
        <v>43112.0</v>
      </c>
      <c r="B19" s="16">
        <v>28.0</v>
      </c>
      <c r="C19" s="11"/>
      <c r="D19" s="17" t="str">
        <f t="shared" si="1"/>
        <v>Jan-2018</v>
      </c>
      <c r="E19" s="17" t="str">
        <f>IFERROR(__xludf.DUMMYFUNCTION("""COMPUTED_VALUE"""),"Dec-2018")</f>
        <v>Dec-2018</v>
      </c>
      <c r="F19" s="18">
        <f t="shared" si="2"/>
        <v>780</v>
      </c>
      <c r="G19" s="11"/>
      <c r="H19" s="19"/>
      <c r="I19" s="1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5">
        <v>43113.0</v>
      </c>
      <c r="B20" s="16">
        <v>24.0</v>
      </c>
      <c r="C20" s="11"/>
      <c r="D20" s="17" t="str">
        <f t="shared" si="1"/>
        <v>Jan-2018</v>
      </c>
      <c r="E20" s="17" t="str">
        <f>IFERROR(__xludf.DUMMYFUNCTION("""COMPUTED_VALUE"""),"Jan-2019")</f>
        <v>Jan-2019</v>
      </c>
      <c r="F20" s="18">
        <f t="shared" si="2"/>
        <v>788</v>
      </c>
      <c r="G20" s="11"/>
      <c r="H20" s="19"/>
      <c r="I20" s="1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5">
        <v>43114.0</v>
      </c>
      <c r="B21" s="16">
        <v>22.0</v>
      </c>
      <c r="C21" s="11"/>
      <c r="D21" s="17" t="str">
        <f t="shared" si="1"/>
        <v>Jan-2018</v>
      </c>
      <c r="E21" s="17" t="str">
        <f>IFERROR(__xludf.DUMMYFUNCTION("""COMPUTED_VALUE"""),"Feb-2019")</f>
        <v>Feb-2019</v>
      </c>
      <c r="F21" s="18">
        <f t="shared" si="2"/>
        <v>697</v>
      </c>
      <c r="G21" s="11"/>
      <c r="H21" s="19"/>
      <c r="I21" s="1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5">
        <v>43115.0</v>
      </c>
      <c r="B22" s="16">
        <v>27.0</v>
      </c>
      <c r="C22" s="11"/>
      <c r="D22" s="17" t="str">
        <f t="shared" si="1"/>
        <v>Jan-2018</v>
      </c>
      <c r="E22" s="17" t="str">
        <f>IFERROR(__xludf.DUMMYFUNCTION("""COMPUTED_VALUE"""),"Mar-2019")</f>
        <v>Mar-2019</v>
      </c>
      <c r="F22" s="18">
        <f t="shared" si="2"/>
        <v>774</v>
      </c>
      <c r="G22" s="11"/>
      <c r="H22" s="19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5">
        <v>43116.0</v>
      </c>
      <c r="B23" s="16">
        <v>22.0</v>
      </c>
      <c r="C23" s="11"/>
      <c r="D23" s="17" t="str">
        <f t="shared" si="1"/>
        <v>Jan-2018</v>
      </c>
      <c r="E23" s="17" t="str">
        <f>IFERROR(__xludf.DUMMYFUNCTION("""COMPUTED_VALUE"""),"Apr-2019")</f>
        <v>Apr-2019</v>
      </c>
      <c r="F23" s="18">
        <f t="shared" si="2"/>
        <v>744</v>
      </c>
      <c r="G23" s="11"/>
      <c r="H23" s="19"/>
      <c r="I23" s="1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5">
        <v>43117.0</v>
      </c>
      <c r="B24" s="16">
        <v>28.0</v>
      </c>
      <c r="C24" s="11"/>
      <c r="D24" s="17" t="str">
        <f t="shared" si="1"/>
        <v>Jan-2018</v>
      </c>
      <c r="E24" s="17" t="str">
        <f>IFERROR(__xludf.DUMMYFUNCTION("""COMPUTED_VALUE"""),"May-2019")</f>
        <v>May-2019</v>
      </c>
      <c r="F24" s="18">
        <f t="shared" si="2"/>
        <v>767</v>
      </c>
      <c r="G24" s="11"/>
      <c r="H24" s="19"/>
      <c r="I24" s="1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5">
        <v>43118.0</v>
      </c>
      <c r="B25" s="16">
        <v>24.0</v>
      </c>
      <c r="C25" s="11"/>
      <c r="D25" s="17" t="str">
        <f t="shared" si="1"/>
        <v>Jan-2018</v>
      </c>
      <c r="E25" s="17" t="str">
        <f>IFERROR(__xludf.DUMMYFUNCTION("""COMPUTED_VALUE"""),"Jun-2019")</f>
        <v>Jun-2019</v>
      </c>
      <c r="F25" s="18">
        <f t="shared" si="2"/>
        <v>753</v>
      </c>
      <c r="G25" s="11"/>
      <c r="H25" s="19"/>
      <c r="I25" s="1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5">
        <v>43119.0</v>
      </c>
      <c r="B26" s="16">
        <v>24.0</v>
      </c>
      <c r="C26" s="11"/>
      <c r="D26" s="17" t="str">
        <f t="shared" si="1"/>
        <v>Jan-2018</v>
      </c>
      <c r="E26" s="17" t="str">
        <f>IFERROR(__xludf.DUMMYFUNCTION("""COMPUTED_VALUE"""),"Jul-2019")</f>
        <v>Jul-2019</v>
      </c>
      <c r="F26" s="18">
        <f t="shared" si="2"/>
        <v>788</v>
      </c>
      <c r="G26" s="11"/>
      <c r="H26" s="19"/>
      <c r="I26" s="19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5">
        <v>43120.0</v>
      </c>
      <c r="B27" s="16">
        <v>24.0</v>
      </c>
      <c r="C27" s="11"/>
      <c r="D27" s="17" t="str">
        <f t="shared" si="1"/>
        <v>Jan-2018</v>
      </c>
      <c r="E27" s="17" t="str">
        <f>IFERROR(__xludf.DUMMYFUNCTION("""COMPUTED_VALUE"""),"Aug-2019")</f>
        <v>Aug-2019</v>
      </c>
      <c r="F27" s="18">
        <f t="shared" si="2"/>
        <v>794</v>
      </c>
      <c r="G27" s="11"/>
      <c r="H27" s="19"/>
      <c r="I27" s="19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5">
        <v>43121.0</v>
      </c>
      <c r="B28" s="16">
        <v>30.0</v>
      </c>
      <c r="C28" s="11"/>
      <c r="D28" s="17" t="str">
        <f t="shared" si="1"/>
        <v>Jan-2018</v>
      </c>
      <c r="E28" s="17" t="str">
        <f>IFERROR(__xludf.DUMMYFUNCTION("""COMPUTED_VALUE"""),"Sep-2019")</f>
        <v>Sep-2019</v>
      </c>
      <c r="F28" s="18">
        <f t="shared" si="2"/>
        <v>715</v>
      </c>
      <c r="G28" s="11"/>
      <c r="H28" s="19"/>
      <c r="I28" s="19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5">
        <v>43122.0</v>
      </c>
      <c r="B29" s="16">
        <v>28.0</v>
      </c>
      <c r="C29" s="11"/>
      <c r="D29" s="17" t="str">
        <f t="shared" si="1"/>
        <v>Jan-2018</v>
      </c>
      <c r="E29" s="17" t="str">
        <f>IFERROR(__xludf.DUMMYFUNCTION("""COMPUTED_VALUE"""),"Oct-2019")</f>
        <v>Oct-2019</v>
      </c>
      <c r="F29" s="18">
        <f t="shared" si="2"/>
        <v>782</v>
      </c>
      <c r="G29" s="11"/>
      <c r="H29" s="19"/>
      <c r="I29" s="19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5">
        <v>43123.0</v>
      </c>
      <c r="B30" s="16">
        <v>24.0</v>
      </c>
      <c r="C30" s="11"/>
      <c r="D30" s="17" t="str">
        <f t="shared" si="1"/>
        <v>Jan-2018</v>
      </c>
      <c r="E30" s="17" t="str">
        <f>IFERROR(__xludf.DUMMYFUNCTION("""COMPUTED_VALUE"""),"Nov-2019")</f>
        <v>Nov-2019</v>
      </c>
      <c r="F30" s="18">
        <f t="shared" si="2"/>
        <v>726</v>
      </c>
      <c r="G30" s="11"/>
      <c r="H30" s="19"/>
      <c r="I30" s="19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5">
        <v>43124.0</v>
      </c>
      <c r="B31" s="16">
        <v>24.0</v>
      </c>
      <c r="C31" s="11"/>
      <c r="D31" s="17" t="str">
        <f t="shared" si="1"/>
        <v>Jan-2018</v>
      </c>
      <c r="E31" s="17" t="str">
        <f>IFERROR(__xludf.DUMMYFUNCTION("""COMPUTED_VALUE"""),"Dec-2019")</f>
        <v>Dec-2019</v>
      </c>
      <c r="F31" s="18">
        <f t="shared" si="2"/>
        <v>790</v>
      </c>
      <c r="G31" s="11"/>
      <c r="H31" s="19"/>
      <c r="I31" s="19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5">
        <v>43125.0</v>
      </c>
      <c r="B32" s="16">
        <v>22.0</v>
      </c>
      <c r="C32" s="11"/>
      <c r="D32" s="17" t="str">
        <f t="shared" si="1"/>
        <v>Jan-2018</v>
      </c>
      <c r="E32" s="17" t="str">
        <f>IFERROR(__xludf.DUMMYFUNCTION("""COMPUTED_VALUE"""),"Jan-2020")</f>
        <v>Jan-2020</v>
      </c>
      <c r="F32" s="18">
        <f t="shared" si="2"/>
        <v>778</v>
      </c>
      <c r="G32" s="11"/>
      <c r="H32" s="19"/>
      <c r="I32" s="19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5">
        <v>43126.0</v>
      </c>
      <c r="B33" s="16">
        <v>29.0</v>
      </c>
      <c r="C33" s="11"/>
      <c r="D33" s="17" t="str">
        <f t="shared" si="1"/>
        <v>Jan-2018</v>
      </c>
      <c r="E33" s="17" t="str">
        <f>IFERROR(__xludf.DUMMYFUNCTION("""COMPUTED_VALUE"""),"Feb-2020")</f>
        <v>Feb-2020</v>
      </c>
      <c r="F33" s="18">
        <f t="shared" si="2"/>
        <v>742</v>
      </c>
      <c r="G33" s="11"/>
      <c r="H33" s="19"/>
      <c r="I33" s="19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5">
        <v>43127.0</v>
      </c>
      <c r="B34" s="16">
        <v>24.0</v>
      </c>
      <c r="C34" s="11"/>
      <c r="D34" s="17" t="str">
        <f t="shared" si="1"/>
        <v>Jan-2018</v>
      </c>
      <c r="E34" s="17" t="str">
        <f>IFERROR(__xludf.DUMMYFUNCTION("""COMPUTED_VALUE"""),"Mar-2020")</f>
        <v>Mar-2020</v>
      </c>
      <c r="F34" s="18">
        <f t="shared" si="2"/>
        <v>792</v>
      </c>
      <c r="G34" s="11"/>
      <c r="H34" s="19"/>
      <c r="I34" s="19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5">
        <v>43128.0</v>
      </c>
      <c r="B35" s="16">
        <v>28.0</v>
      </c>
      <c r="C35" s="11"/>
      <c r="D35" s="17" t="str">
        <f t="shared" si="1"/>
        <v>Jan-2018</v>
      </c>
      <c r="E35" s="17" t="str">
        <f>IFERROR(__xludf.DUMMYFUNCTION("""COMPUTED_VALUE"""),"Apr-2020")</f>
        <v>Apr-2020</v>
      </c>
      <c r="F35" s="18">
        <f t="shared" si="2"/>
        <v>710</v>
      </c>
      <c r="G35" s="11"/>
      <c r="H35" s="19"/>
      <c r="I35" s="19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5">
        <v>43129.0</v>
      </c>
      <c r="B36" s="16">
        <v>26.0</v>
      </c>
      <c r="C36" s="11"/>
      <c r="D36" s="17" t="str">
        <f t="shared" si="1"/>
        <v>Jan-2018</v>
      </c>
      <c r="E36" s="17" t="str">
        <f>IFERROR(__xludf.DUMMYFUNCTION("""COMPUTED_VALUE"""),"May-2020")</f>
        <v>May-2020</v>
      </c>
      <c r="F36" s="18">
        <f t="shared" si="2"/>
        <v>775</v>
      </c>
      <c r="G36" s="11"/>
      <c r="H36" s="19"/>
      <c r="I36" s="19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5">
        <v>43130.0</v>
      </c>
      <c r="B37" s="16">
        <v>28.0</v>
      </c>
      <c r="C37" s="11"/>
      <c r="D37" s="17" t="str">
        <f t="shared" si="1"/>
        <v>Jan-2018</v>
      </c>
      <c r="E37" s="17" t="str">
        <f>IFERROR(__xludf.DUMMYFUNCTION("""COMPUTED_VALUE"""),"Jun-2020")</f>
        <v>Jun-2020</v>
      </c>
      <c r="F37" s="18">
        <f t="shared" si="2"/>
        <v>755</v>
      </c>
      <c r="G37" s="11"/>
      <c r="H37" s="19"/>
      <c r="I37" s="19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5">
        <v>43131.0</v>
      </c>
      <c r="B38" s="16">
        <v>22.0</v>
      </c>
      <c r="C38" s="11"/>
      <c r="D38" s="17" t="str">
        <f t="shared" si="1"/>
        <v>Jan-2018</v>
      </c>
      <c r="E38" s="17" t="str">
        <f>IFERROR(__xludf.DUMMYFUNCTION("""COMPUTED_VALUE"""),"Jul-2020")</f>
        <v>Jul-2020</v>
      </c>
      <c r="F38" s="18">
        <f t="shared" si="2"/>
        <v>776</v>
      </c>
      <c r="G38" s="11"/>
      <c r="H38" s="19"/>
      <c r="I38" s="19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5">
        <v>43132.0</v>
      </c>
      <c r="B39" s="16">
        <v>25.0</v>
      </c>
      <c r="C39" s="11"/>
      <c r="D39" s="17" t="str">
        <f t="shared" si="1"/>
        <v>Feb-2018</v>
      </c>
      <c r="E39" s="17" t="str">
        <f>IFERROR(__xludf.DUMMYFUNCTION("""COMPUTED_VALUE"""),"Aug-2020")</f>
        <v>Aug-2020</v>
      </c>
      <c r="F39" s="18">
        <f t="shared" si="2"/>
        <v>805</v>
      </c>
      <c r="G39" s="11"/>
      <c r="H39" s="11"/>
      <c r="I39" s="19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5">
        <v>43133.0</v>
      </c>
      <c r="B40" s="16">
        <v>25.0</v>
      </c>
      <c r="C40" s="11"/>
      <c r="D40" s="17" t="str">
        <f t="shared" si="1"/>
        <v>Feb-2018</v>
      </c>
      <c r="E40" s="17" t="str">
        <f>IFERROR(__xludf.DUMMYFUNCTION("""COMPUTED_VALUE"""),"Sep-2020")</f>
        <v>Sep-2020</v>
      </c>
      <c r="F40" s="18">
        <f t="shared" si="2"/>
        <v>776</v>
      </c>
      <c r="G40" s="11"/>
      <c r="H40" s="11"/>
      <c r="I40" s="19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5">
        <v>43134.0</v>
      </c>
      <c r="B41" s="16">
        <v>28.0</v>
      </c>
      <c r="C41" s="11"/>
      <c r="D41" s="17" t="str">
        <f t="shared" si="1"/>
        <v>Feb-2018</v>
      </c>
      <c r="E41" s="17" t="str">
        <f>IFERROR(__xludf.DUMMYFUNCTION("""COMPUTED_VALUE"""),"Oct-2020")</f>
        <v>Oct-2020</v>
      </c>
      <c r="F41" s="18">
        <f t="shared" si="2"/>
        <v>782</v>
      </c>
      <c r="G41" s="11"/>
      <c r="H41" s="11"/>
      <c r="I41" s="19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5">
        <v>43135.0</v>
      </c>
      <c r="B42" s="16">
        <v>26.0</v>
      </c>
      <c r="C42" s="11"/>
      <c r="D42" s="17" t="str">
        <f t="shared" si="1"/>
        <v>Feb-2018</v>
      </c>
      <c r="E42" s="17" t="str">
        <f>IFERROR(__xludf.DUMMYFUNCTION("""COMPUTED_VALUE"""),"Nov-2020")</f>
        <v>Nov-2020</v>
      </c>
      <c r="F42" s="18">
        <f t="shared" si="2"/>
        <v>742</v>
      </c>
      <c r="G42" s="11"/>
      <c r="H42" s="11"/>
      <c r="I42" s="19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5">
        <v>43136.0</v>
      </c>
      <c r="B43" s="16">
        <v>23.0</v>
      </c>
      <c r="C43" s="11"/>
      <c r="D43" s="17" t="str">
        <f t="shared" si="1"/>
        <v>Feb-2018</v>
      </c>
      <c r="E43" s="17" t="str">
        <f>IFERROR(__xludf.DUMMYFUNCTION("""COMPUTED_VALUE"""),"Dec-2020")</f>
        <v>Dec-2020</v>
      </c>
      <c r="F43" s="18">
        <f t="shared" si="2"/>
        <v>760</v>
      </c>
      <c r="G43" s="11"/>
      <c r="H43" s="11"/>
      <c r="I43" s="19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5">
        <v>43137.0</v>
      </c>
      <c r="B44" s="16">
        <v>29.0</v>
      </c>
      <c r="C44" s="11"/>
      <c r="D44" s="17" t="str">
        <f t="shared" si="1"/>
        <v>Feb-2018</v>
      </c>
      <c r="E44" s="11"/>
      <c r="F44" s="11"/>
      <c r="G44" s="11"/>
      <c r="H44" s="11"/>
      <c r="I44" s="19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5">
        <v>43138.0</v>
      </c>
      <c r="B45" s="16">
        <v>21.0</v>
      </c>
      <c r="C45" s="11"/>
      <c r="D45" s="17" t="str">
        <f t="shared" si="1"/>
        <v>Feb-2018</v>
      </c>
      <c r="E45" s="11"/>
      <c r="F45" s="11"/>
      <c r="G45" s="11"/>
      <c r="H45" s="11"/>
      <c r="I45" s="19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5">
        <v>43139.0</v>
      </c>
      <c r="B46" s="16">
        <v>22.0</v>
      </c>
      <c r="C46" s="11"/>
      <c r="D46" s="17" t="str">
        <f t="shared" si="1"/>
        <v>Feb-2018</v>
      </c>
      <c r="E46" s="11"/>
      <c r="F46" s="11"/>
      <c r="G46" s="11"/>
      <c r="H46" s="11"/>
      <c r="I46" s="19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5">
        <v>43140.0</v>
      </c>
      <c r="B47" s="16">
        <v>27.0</v>
      </c>
      <c r="C47" s="11"/>
      <c r="D47" s="17" t="str">
        <f t="shared" si="1"/>
        <v>Feb-2018</v>
      </c>
      <c r="E47" s="11"/>
      <c r="F47" s="11"/>
      <c r="G47" s="11"/>
      <c r="H47" s="11"/>
      <c r="I47" s="19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5">
        <v>43141.0</v>
      </c>
      <c r="B48" s="16">
        <v>22.0</v>
      </c>
      <c r="C48" s="11"/>
      <c r="D48" s="17" t="str">
        <f t="shared" si="1"/>
        <v>Feb-2018</v>
      </c>
      <c r="E48" s="11"/>
      <c r="F48" s="11"/>
      <c r="G48" s="11"/>
      <c r="H48" s="11"/>
      <c r="I48" s="19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5">
        <v>43142.0</v>
      </c>
      <c r="B49" s="16">
        <v>27.0</v>
      </c>
      <c r="C49" s="11"/>
      <c r="D49" s="17" t="str">
        <f t="shared" si="1"/>
        <v>Feb-2018</v>
      </c>
      <c r="E49" s="11"/>
      <c r="F49" s="11"/>
      <c r="G49" s="11"/>
      <c r="H49" s="11"/>
      <c r="I49" s="19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5">
        <v>43143.0</v>
      </c>
      <c r="B50" s="16">
        <v>25.0</v>
      </c>
      <c r="C50" s="11"/>
      <c r="D50" s="17" t="str">
        <f t="shared" si="1"/>
        <v>Feb-2018</v>
      </c>
      <c r="E50" s="11"/>
      <c r="F50" s="11"/>
      <c r="G50" s="11"/>
      <c r="H50" s="11"/>
      <c r="I50" s="19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5">
        <v>43144.0</v>
      </c>
      <c r="B51" s="16">
        <v>24.0</v>
      </c>
      <c r="C51" s="11"/>
      <c r="D51" s="17" t="str">
        <f t="shared" si="1"/>
        <v>Feb-2018</v>
      </c>
      <c r="E51" s="11"/>
      <c r="F51" s="11"/>
      <c r="G51" s="11"/>
      <c r="H51" s="11"/>
      <c r="I51" s="19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5">
        <v>43145.0</v>
      </c>
      <c r="B52" s="16">
        <v>30.0</v>
      </c>
      <c r="C52" s="11"/>
      <c r="D52" s="17" t="str">
        <f t="shared" si="1"/>
        <v>Feb-2018</v>
      </c>
      <c r="E52" s="11"/>
      <c r="F52" s="11"/>
      <c r="G52" s="11"/>
      <c r="H52" s="11"/>
      <c r="I52" s="19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5">
        <v>43146.0</v>
      </c>
      <c r="B53" s="16">
        <v>30.0</v>
      </c>
      <c r="C53" s="11"/>
      <c r="D53" s="17" t="str">
        <f t="shared" si="1"/>
        <v>Feb-2018</v>
      </c>
      <c r="E53" s="11"/>
      <c r="F53" s="11"/>
      <c r="G53" s="11"/>
      <c r="H53" s="11"/>
      <c r="I53" s="19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5">
        <v>43147.0</v>
      </c>
      <c r="B54" s="16">
        <v>22.0</v>
      </c>
      <c r="C54" s="11"/>
      <c r="D54" s="17" t="str">
        <f t="shared" si="1"/>
        <v>Feb-2018</v>
      </c>
      <c r="E54" s="11"/>
      <c r="F54" s="11"/>
      <c r="G54" s="11"/>
      <c r="H54" s="11"/>
      <c r="I54" s="19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5">
        <v>43148.0</v>
      </c>
      <c r="B55" s="16">
        <v>26.0</v>
      </c>
      <c r="C55" s="11"/>
      <c r="D55" s="17" t="str">
        <f t="shared" si="1"/>
        <v>Feb-2018</v>
      </c>
      <c r="E55" s="11"/>
      <c r="F55" s="11"/>
      <c r="G55" s="11"/>
      <c r="H55" s="11"/>
      <c r="I55" s="1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5">
        <v>43149.0</v>
      </c>
      <c r="B56" s="16">
        <v>24.0</v>
      </c>
      <c r="C56" s="11"/>
      <c r="D56" s="17" t="str">
        <f t="shared" si="1"/>
        <v>Feb-2018</v>
      </c>
      <c r="E56" s="11"/>
      <c r="F56" s="11"/>
      <c r="G56" s="11"/>
      <c r="H56" s="11"/>
      <c r="I56" s="1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5">
        <v>43150.0</v>
      </c>
      <c r="B57" s="16">
        <v>20.0</v>
      </c>
      <c r="C57" s="11"/>
      <c r="D57" s="17" t="str">
        <f t="shared" si="1"/>
        <v>Feb-2018</v>
      </c>
      <c r="E57" s="11"/>
      <c r="F57" s="11"/>
      <c r="G57" s="11"/>
      <c r="H57" s="11"/>
      <c r="I57" s="1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5">
        <v>43151.0</v>
      </c>
      <c r="B58" s="16">
        <v>22.0</v>
      </c>
      <c r="C58" s="11"/>
      <c r="D58" s="17" t="str">
        <f t="shared" si="1"/>
        <v>Feb-2018</v>
      </c>
      <c r="E58" s="11"/>
      <c r="F58" s="11"/>
      <c r="G58" s="11"/>
      <c r="H58" s="11"/>
      <c r="I58" s="19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5">
        <v>43152.0</v>
      </c>
      <c r="B59" s="16">
        <v>24.0</v>
      </c>
      <c r="C59" s="11"/>
      <c r="D59" s="17" t="str">
        <f t="shared" si="1"/>
        <v>Feb-2018</v>
      </c>
      <c r="E59" s="11"/>
      <c r="F59" s="11"/>
      <c r="G59" s="11"/>
      <c r="H59" s="11"/>
      <c r="I59" s="19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5">
        <v>43153.0</v>
      </c>
      <c r="B60" s="16">
        <v>23.0</v>
      </c>
      <c r="C60" s="11"/>
      <c r="D60" s="17" t="str">
        <f t="shared" si="1"/>
        <v>Feb-2018</v>
      </c>
      <c r="E60" s="11"/>
      <c r="F60" s="11"/>
      <c r="G60" s="11"/>
      <c r="H60" s="11"/>
      <c r="I60" s="19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5">
        <v>43154.0</v>
      </c>
      <c r="B61" s="16">
        <v>20.0</v>
      </c>
      <c r="C61" s="11"/>
      <c r="D61" s="17" t="str">
        <f t="shared" si="1"/>
        <v>Feb-2018</v>
      </c>
      <c r="E61" s="11"/>
      <c r="F61" s="11"/>
      <c r="G61" s="11"/>
      <c r="H61" s="11"/>
      <c r="I61" s="19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5">
        <v>43155.0</v>
      </c>
      <c r="B62" s="16">
        <v>27.0</v>
      </c>
      <c r="C62" s="11"/>
      <c r="D62" s="17" t="str">
        <f t="shared" si="1"/>
        <v>Feb-2018</v>
      </c>
      <c r="E62" s="11"/>
      <c r="F62" s="11"/>
      <c r="G62" s="11"/>
      <c r="H62" s="11"/>
      <c r="I62" s="19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5">
        <v>43156.0</v>
      </c>
      <c r="B63" s="16">
        <v>23.0</v>
      </c>
      <c r="C63" s="11"/>
      <c r="D63" s="17" t="str">
        <f t="shared" si="1"/>
        <v>Feb-2018</v>
      </c>
      <c r="E63" s="11"/>
      <c r="F63" s="11"/>
      <c r="G63" s="11"/>
      <c r="H63" s="11"/>
      <c r="I63" s="19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5">
        <v>43157.0</v>
      </c>
      <c r="B64" s="16">
        <v>30.0</v>
      </c>
      <c r="C64" s="11"/>
      <c r="D64" s="17" t="str">
        <f t="shared" si="1"/>
        <v>Feb-2018</v>
      </c>
      <c r="E64" s="11"/>
      <c r="F64" s="11"/>
      <c r="G64" s="11"/>
      <c r="H64" s="11"/>
      <c r="I64" s="19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5">
        <v>43158.0</v>
      </c>
      <c r="B65" s="16">
        <v>22.0</v>
      </c>
      <c r="C65" s="11"/>
      <c r="D65" s="17" t="str">
        <f t="shared" si="1"/>
        <v>Feb-2018</v>
      </c>
      <c r="E65" s="11"/>
      <c r="F65" s="11"/>
      <c r="G65" s="11"/>
      <c r="H65" s="11"/>
      <c r="I65" s="19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5">
        <v>43159.0</v>
      </c>
      <c r="B66" s="16">
        <v>27.0</v>
      </c>
      <c r="C66" s="11"/>
      <c r="D66" s="17" t="str">
        <f t="shared" si="1"/>
        <v>Feb-2018</v>
      </c>
      <c r="E66" s="11"/>
      <c r="F66" s="11"/>
      <c r="G66" s="11"/>
      <c r="H66" s="11"/>
      <c r="I66" s="19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5">
        <v>43160.0</v>
      </c>
      <c r="B67" s="16">
        <v>26.0</v>
      </c>
      <c r="C67" s="11"/>
      <c r="D67" s="17" t="str">
        <f t="shared" si="1"/>
        <v>Mar-2018</v>
      </c>
      <c r="E67" s="11"/>
      <c r="F67" s="11"/>
      <c r="G67" s="11"/>
      <c r="H67" s="11"/>
      <c r="I67" s="19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5">
        <v>43161.0</v>
      </c>
      <c r="B68" s="16">
        <v>28.0</v>
      </c>
      <c r="C68" s="11"/>
      <c r="D68" s="17" t="str">
        <f t="shared" si="1"/>
        <v>Mar-2018</v>
      </c>
      <c r="E68" s="11"/>
      <c r="F68" s="11"/>
      <c r="G68" s="11"/>
      <c r="H68" s="11"/>
      <c r="I68" s="19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5">
        <v>43162.0</v>
      </c>
      <c r="B69" s="16">
        <v>25.0</v>
      </c>
      <c r="C69" s="11"/>
      <c r="D69" s="17" t="str">
        <f t="shared" si="1"/>
        <v>Mar-2018</v>
      </c>
      <c r="E69" s="11"/>
      <c r="F69" s="11"/>
      <c r="G69" s="11"/>
      <c r="H69" s="11"/>
      <c r="I69" s="19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5">
        <v>43163.0</v>
      </c>
      <c r="B70" s="16">
        <v>23.0</v>
      </c>
      <c r="C70" s="11"/>
      <c r="D70" s="17" t="str">
        <f t="shared" si="1"/>
        <v>Mar-2018</v>
      </c>
      <c r="E70" s="11"/>
      <c r="F70" s="11"/>
      <c r="G70" s="11"/>
      <c r="H70" s="11"/>
      <c r="I70" s="19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5">
        <v>43164.0</v>
      </c>
      <c r="B71" s="16">
        <v>23.0</v>
      </c>
      <c r="C71" s="11"/>
      <c r="D71" s="17" t="str">
        <f t="shared" si="1"/>
        <v>Mar-2018</v>
      </c>
      <c r="E71" s="11"/>
      <c r="F71" s="11"/>
      <c r="G71" s="11"/>
      <c r="H71" s="11"/>
      <c r="I71" s="19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5">
        <v>43165.0</v>
      </c>
      <c r="B72" s="16">
        <v>27.0</v>
      </c>
      <c r="C72" s="11"/>
      <c r="D72" s="17" t="str">
        <f t="shared" si="1"/>
        <v>Mar-2018</v>
      </c>
      <c r="E72" s="11"/>
      <c r="F72" s="11"/>
      <c r="G72" s="11"/>
      <c r="H72" s="11"/>
      <c r="I72" s="19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5">
        <v>43166.0</v>
      </c>
      <c r="B73" s="16">
        <v>25.0</v>
      </c>
      <c r="C73" s="11"/>
      <c r="D73" s="17" t="str">
        <f t="shared" si="1"/>
        <v>Mar-2018</v>
      </c>
      <c r="E73" s="11"/>
      <c r="F73" s="11"/>
      <c r="G73" s="11"/>
      <c r="H73" s="11"/>
      <c r="I73" s="19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5">
        <v>43167.0</v>
      </c>
      <c r="B74" s="16">
        <v>28.0</v>
      </c>
      <c r="C74" s="11"/>
      <c r="D74" s="17" t="str">
        <f t="shared" si="1"/>
        <v>Mar-2018</v>
      </c>
      <c r="E74" s="11"/>
      <c r="F74" s="11"/>
      <c r="G74" s="11"/>
      <c r="H74" s="11"/>
      <c r="I74" s="19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5">
        <v>43168.0</v>
      </c>
      <c r="B75" s="16">
        <v>26.0</v>
      </c>
      <c r="C75" s="11"/>
      <c r="D75" s="17" t="str">
        <f t="shared" si="1"/>
        <v>Mar-2018</v>
      </c>
      <c r="E75" s="11"/>
      <c r="F75" s="11"/>
      <c r="G75" s="11"/>
      <c r="H75" s="11"/>
      <c r="I75" s="19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5">
        <v>43169.0</v>
      </c>
      <c r="B76" s="16">
        <v>21.0</v>
      </c>
      <c r="C76" s="11"/>
      <c r="D76" s="17" t="str">
        <f t="shared" si="1"/>
        <v>Mar-2018</v>
      </c>
      <c r="E76" s="11"/>
      <c r="F76" s="11"/>
      <c r="G76" s="11"/>
      <c r="H76" s="11"/>
      <c r="I76" s="19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5">
        <v>43170.0</v>
      </c>
      <c r="B77" s="16">
        <v>29.0</v>
      </c>
      <c r="C77" s="11"/>
      <c r="D77" s="17" t="str">
        <f t="shared" si="1"/>
        <v>Mar-2018</v>
      </c>
      <c r="E77" s="11"/>
      <c r="F77" s="11"/>
      <c r="G77" s="11"/>
      <c r="H77" s="11"/>
      <c r="I77" s="19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5">
        <v>43171.0</v>
      </c>
      <c r="B78" s="16">
        <v>25.0</v>
      </c>
      <c r="C78" s="11"/>
      <c r="D78" s="17" t="str">
        <f t="shared" si="1"/>
        <v>Mar-2018</v>
      </c>
      <c r="E78" s="11"/>
      <c r="F78" s="11"/>
      <c r="G78" s="11"/>
      <c r="H78" s="11"/>
      <c r="I78" s="19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5">
        <v>43172.0</v>
      </c>
      <c r="B79" s="16">
        <v>23.0</v>
      </c>
      <c r="C79" s="11"/>
      <c r="D79" s="17" t="str">
        <f t="shared" si="1"/>
        <v>Mar-2018</v>
      </c>
      <c r="E79" s="11"/>
      <c r="F79" s="11"/>
      <c r="G79" s="11"/>
      <c r="H79" s="11"/>
      <c r="I79" s="19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5">
        <v>43173.0</v>
      </c>
      <c r="B80" s="16">
        <v>24.0</v>
      </c>
      <c r="C80" s="11"/>
      <c r="D80" s="17" t="str">
        <f t="shared" si="1"/>
        <v>Mar-2018</v>
      </c>
      <c r="E80" s="11"/>
      <c r="F80" s="11"/>
      <c r="G80" s="11"/>
      <c r="H80" s="11"/>
      <c r="I80" s="19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5">
        <v>43174.0</v>
      </c>
      <c r="B81" s="16">
        <v>29.0</v>
      </c>
      <c r="C81" s="11"/>
      <c r="D81" s="17" t="str">
        <f t="shared" si="1"/>
        <v>Mar-2018</v>
      </c>
      <c r="E81" s="11"/>
      <c r="F81" s="11"/>
      <c r="G81" s="11"/>
      <c r="H81" s="11"/>
      <c r="I81" s="19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5">
        <v>43175.0</v>
      </c>
      <c r="B82" s="16">
        <v>20.0</v>
      </c>
      <c r="C82" s="11"/>
      <c r="D82" s="17" t="str">
        <f t="shared" si="1"/>
        <v>Mar-2018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5">
        <v>43176.0</v>
      </c>
      <c r="B83" s="16">
        <v>28.0</v>
      </c>
      <c r="C83" s="11"/>
      <c r="D83" s="17" t="str">
        <f t="shared" si="1"/>
        <v>Mar-2018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5">
        <v>43177.0</v>
      </c>
      <c r="B84" s="16">
        <v>28.0</v>
      </c>
      <c r="C84" s="11"/>
      <c r="D84" s="17" t="str">
        <f t="shared" si="1"/>
        <v>Mar-2018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5">
        <v>43178.0</v>
      </c>
      <c r="B85" s="16">
        <v>29.0</v>
      </c>
      <c r="C85" s="11"/>
      <c r="D85" s="17" t="str">
        <f t="shared" si="1"/>
        <v>Mar-2018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5">
        <v>43179.0</v>
      </c>
      <c r="B86" s="16">
        <v>27.0</v>
      </c>
      <c r="C86" s="11"/>
      <c r="D86" s="17" t="str">
        <f t="shared" si="1"/>
        <v>Mar-2018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5">
        <v>43180.0</v>
      </c>
      <c r="B87" s="16">
        <v>30.0</v>
      </c>
      <c r="C87" s="11"/>
      <c r="D87" s="17" t="str">
        <f t="shared" si="1"/>
        <v>Mar-2018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5">
        <v>43181.0</v>
      </c>
      <c r="B88" s="16">
        <v>27.0</v>
      </c>
      <c r="C88" s="11"/>
      <c r="D88" s="17" t="str">
        <f t="shared" si="1"/>
        <v>Mar-2018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5">
        <v>43182.0</v>
      </c>
      <c r="B89" s="16">
        <v>24.0</v>
      </c>
      <c r="C89" s="11"/>
      <c r="D89" s="17" t="str">
        <f t="shared" si="1"/>
        <v>Mar-2018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5">
        <v>43183.0</v>
      </c>
      <c r="B90" s="16">
        <v>27.0</v>
      </c>
      <c r="C90" s="11"/>
      <c r="D90" s="17" t="str">
        <f t="shared" si="1"/>
        <v>Mar-2018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5">
        <v>43184.0</v>
      </c>
      <c r="B91" s="16">
        <v>27.0</v>
      </c>
      <c r="C91" s="11"/>
      <c r="D91" s="17" t="str">
        <f t="shared" si="1"/>
        <v>Mar-2018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5">
        <v>43185.0</v>
      </c>
      <c r="B92" s="16">
        <v>26.0</v>
      </c>
      <c r="C92" s="11"/>
      <c r="D92" s="17" t="str">
        <f t="shared" si="1"/>
        <v>Mar-2018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5">
        <v>43186.0</v>
      </c>
      <c r="B93" s="16">
        <v>26.0</v>
      </c>
      <c r="C93" s="11"/>
      <c r="D93" s="17" t="str">
        <f t="shared" si="1"/>
        <v>Mar-2018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5">
        <v>43187.0</v>
      </c>
      <c r="B94" s="16">
        <v>24.0</v>
      </c>
      <c r="C94" s="11"/>
      <c r="D94" s="17" t="str">
        <f t="shared" si="1"/>
        <v>Mar-2018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5">
        <v>43188.0</v>
      </c>
      <c r="B95" s="16">
        <v>27.0</v>
      </c>
      <c r="C95" s="11"/>
      <c r="D95" s="17" t="str">
        <f t="shared" si="1"/>
        <v>Mar-2018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5">
        <v>43189.0</v>
      </c>
      <c r="B96" s="16">
        <v>22.0</v>
      </c>
      <c r="C96" s="11"/>
      <c r="D96" s="17" t="str">
        <f t="shared" si="1"/>
        <v>Mar-2018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5">
        <v>43190.0</v>
      </c>
      <c r="B97" s="16">
        <v>20.0</v>
      </c>
      <c r="C97" s="11"/>
      <c r="D97" s="17" t="str">
        <f t="shared" si="1"/>
        <v>Mar-2018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5">
        <v>43191.0</v>
      </c>
      <c r="B98" s="16">
        <v>20.0</v>
      </c>
      <c r="C98" s="11"/>
      <c r="D98" s="17" t="str">
        <f t="shared" si="1"/>
        <v>Apr-2018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5">
        <v>43192.0</v>
      </c>
      <c r="B99" s="16">
        <v>24.0</v>
      </c>
      <c r="C99" s="11"/>
      <c r="D99" s="17" t="str">
        <f t="shared" si="1"/>
        <v>Apr-2018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5">
        <v>43193.0</v>
      </c>
      <c r="B100" s="16">
        <v>23.0</v>
      </c>
      <c r="C100" s="11"/>
      <c r="D100" s="17" t="str">
        <f t="shared" si="1"/>
        <v>Apr-2018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5">
        <v>43194.0</v>
      </c>
      <c r="B101" s="16">
        <v>23.0</v>
      </c>
      <c r="C101" s="11"/>
      <c r="D101" s="17" t="str">
        <f t="shared" si="1"/>
        <v>Apr-2018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5">
        <v>43195.0</v>
      </c>
      <c r="B102" s="16">
        <v>22.0</v>
      </c>
      <c r="C102" s="11"/>
      <c r="D102" s="17" t="str">
        <f t="shared" si="1"/>
        <v>Apr-2018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5">
        <v>43196.0</v>
      </c>
      <c r="B103" s="16">
        <v>27.0</v>
      </c>
      <c r="C103" s="11"/>
      <c r="D103" s="17" t="str">
        <f t="shared" si="1"/>
        <v>Apr-2018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5">
        <v>43197.0</v>
      </c>
      <c r="B104" s="16">
        <v>23.0</v>
      </c>
      <c r="C104" s="11"/>
      <c r="D104" s="17" t="str">
        <f t="shared" si="1"/>
        <v>Apr-2018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5">
        <v>43198.0</v>
      </c>
      <c r="B105" s="16">
        <v>24.0</v>
      </c>
      <c r="C105" s="11"/>
      <c r="D105" s="17" t="str">
        <f t="shared" si="1"/>
        <v>Apr-2018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5">
        <v>43199.0</v>
      </c>
      <c r="B106" s="16">
        <v>21.0</v>
      </c>
      <c r="C106" s="11"/>
      <c r="D106" s="17" t="str">
        <f t="shared" si="1"/>
        <v>Apr-2018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5">
        <v>43200.0</v>
      </c>
      <c r="B107" s="16">
        <v>28.0</v>
      </c>
      <c r="C107" s="11"/>
      <c r="D107" s="17" t="str">
        <f t="shared" si="1"/>
        <v>Apr-2018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5">
        <v>43201.0</v>
      </c>
      <c r="B108" s="16">
        <v>25.0</v>
      </c>
      <c r="C108" s="11"/>
      <c r="D108" s="17" t="str">
        <f t="shared" si="1"/>
        <v>Apr-2018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5">
        <v>43202.0</v>
      </c>
      <c r="B109" s="16">
        <v>22.0</v>
      </c>
      <c r="C109" s="11"/>
      <c r="D109" s="17" t="str">
        <f t="shared" si="1"/>
        <v>Apr-2018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5">
        <v>43203.0</v>
      </c>
      <c r="B110" s="16">
        <v>24.0</v>
      </c>
      <c r="C110" s="11"/>
      <c r="D110" s="17" t="str">
        <f t="shared" si="1"/>
        <v>Apr-2018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5">
        <v>43204.0</v>
      </c>
      <c r="B111" s="16">
        <v>26.0</v>
      </c>
      <c r="C111" s="11"/>
      <c r="D111" s="17" t="str">
        <f t="shared" si="1"/>
        <v>Apr-2018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5">
        <v>43205.0</v>
      </c>
      <c r="B112" s="16">
        <v>25.0</v>
      </c>
      <c r="C112" s="11"/>
      <c r="D112" s="17" t="str">
        <f t="shared" si="1"/>
        <v>Apr-2018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5">
        <v>43206.0</v>
      </c>
      <c r="B113" s="16">
        <v>29.0</v>
      </c>
      <c r="C113" s="11"/>
      <c r="D113" s="17" t="str">
        <f t="shared" si="1"/>
        <v>Apr-2018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5">
        <v>43207.0</v>
      </c>
      <c r="B114" s="16">
        <v>23.0</v>
      </c>
      <c r="C114" s="11"/>
      <c r="D114" s="17" t="str">
        <f t="shared" si="1"/>
        <v>Apr-2018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5">
        <v>43208.0</v>
      </c>
      <c r="B115" s="16">
        <v>25.0</v>
      </c>
      <c r="C115" s="11"/>
      <c r="D115" s="17" t="str">
        <f t="shared" si="1"/>
        <v>Apr-2018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5">
        <v>43209.0</v>
      </c>
      <c r="B116" s="16">
        <v>25.0</v>
      </c>
      <c r="C116" s="11"/>
      <c r="D116" s="17" t="str">
        <f t="shared" si="1"/>
        <v>Apr-2018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5">
        <v>43210.0</v>
      </c>
      <c r="B117" s="16">
        <v>27.0</v>
      </c>
      <c r="C117" s="11"/>
      <c r="D117" s="17" t="str">
        <f t="shared" si="1"/>
        <v>Apr-2018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5">
        <v>43211.0</v>
      </c>
      <c r="B118" s="16">
        <v>26.0</v>
      </c>
      <c r="C118" s="11"/>
      <c r="D118" s="17" t="str">
        <f t="shared" si="1"/>
        <v>Apr-2018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5">
        <v>43212.0</v>
      </c>
      <c r="B119" s="16">
        <v>20.0</v>
      </c>
      <c r="C119" s="11"/>
      <c r="D119" s="17" t="str">
        <f t="shared" si="1"/>
        <v>Apr-2018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5">
        <v>43213.0</v>
      </c>
      <c r="B120" s="16">
        <v>30.0</v>
      </c>
      <c r="C120" s="11"/>
      <c r="D120" s="17" t="str">
        <f t="shared" si="1"/>
        <v>Apr-2018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5">
        <v>43214.0</v>
      </c>
      <c r="B121" s="16">
        <v>29.0</v>
      </c>
      <c r="C121" s="11"/>
      <c r="D121" s="17" t="str">
        <f t="shared" si="1"/>
        <v>Apr-2018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5">
        <v>43215.0</v>
      </c>
      <c r="B122" s="16">
        <v>27.0</v>
      </c>
      <c r="C122" s="11"/>
      <c r="D122" s="17" t="str">
        <f t="shared" si="1"/>
        <v>Apr-2018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5">
        <v>43216.0</v>
      </c>
      <c r="B123" s="16">
        <v>29.0</v>
      </c>
      <c r="C123" s="11"/>
      <c r="D123" s="17" t="str">
        <f t="shared" si="1"/>
        <v>Apr-2018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5">
        <v>43217.0</v>
      </c>
      <c r="B124" s="16">
        <v>30.0</v>
      </c>
      <c r="C124" s="11"/>
      <c r="D124" s="17" t="str">
        <f t="shared" si="1"/>
        <v>Apr-2018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5">
        <v>43218.0</v>
      </c>
      <c r="B125" s="16">
        <v>23.0</v>
      </c>
      <c r="C125" s="11"/>
      <c r="D125" s="17" t="str">
        <f t="shared" si="1"/>
        <v>Apr-2018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5">
        <v>43219.0</v>
      </c>
      <c r="B126" s="16">
        <v>26.0</v>
      </c>
      <c r="C126" s="11"/>
      <c r="D126" s="17" t="str">
        <f t="shared" si="1"/>
        <v>Apr-2018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5">
        <v>43220.0</v>
      </c>
      <c r="B127" s="16">
        <v>23.0</v>
      </c>
      <c r="C127" s="11"/>
      <c r="D127" s="17" t="str">
        <f t="shared" si="1"/>
        <v>Apr-2018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5">
        <v>43221.0</v>
      </c>
      <c r="B128" s="16">
        <v>24.0</v>
      </c>
      <c r="C128" s="11"/>
      <c r="D128" s="17" t="str">
        <f t="shared" si="1"/>
        <v>May-2018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5">
        <v>43222.0</v>
      </c>
      <c r="B129" s="16">
        <v>22.0</v>
      </c>
      <c r="C129" s="11"/>
      <c r="D129" s="17" t="str">
        <f t="shared" si="1"/>
        <v>May-2018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5">
        <v>43223.0</v>
      </c>
      <c r="B130" s="16">
        <v>21.0</v>
      </c>
      <c r="C130" s="11"/>
      <c r="D130" s="17" t="str">
        <f t="shared" si="1"/>
        <v>May-2018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5">
        <v>43224.0</v>
      </c>
      <c r="B131" s="16">
        <v>24.0</v>
      </c>
      <c r="C131" s="11"/>
      <c r="D131" s="17" t="str">
        <f t="shared" si="1"/>
        <v>May-2018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5">
        <v>43225.0</v>
      </c>
      <c r="B132" s="16">
        <v>26.0</v>
      </c>
      <c r="C132" s="11"/>
      <c r="D132" s="17" t="str">
        <f t="shared" si="1"/>
        <v>May-2018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5">
        <v>43226.0</v>
      </c>
      <c r="B133" s="16">
        <v>22.0</v>
      </c>
      <c r="C133" s="11"/>
      <c r="D133" s="17" t="str">
        <f t="shared" si="1"/>
        <v>May-2018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5">
        <v>43227.0</v>
      </c>
      <c r="B134" s="16">
        <v>20.0</v>
      </c>
      <c r="C134" s="11"/>
      <c r="D134" s="17" t="str">
        <f t="shared" si="1"/>
        <v>May-2018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5">
        <v>43228.0</v>
      </c>
      <c r="B135" s="16">
        <v>26.0</v>
      </c>
      <c r="C135" s="11"/>
      <c r="D135" s="17" t="str">
        <f t="shared" si="1"/>
        <v>May-2018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5">
        <v>43229.0</v>
      </c>
      <c r="B136" s="16">
        <v>29.0</v>
      </c>
      <c r="C136" s="11"/>
      <c r="D136" s="17" t="str">
        <f t="shared" si="1"/>
        <v>May-2018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5">
        <v>43230.0</v>
      </c>
      <c r="B137" s="16">
        <v>20.0</v>
      </c>
      <c r="C137" s="11"/>
      <c r="D137" s="17" t="str">
        <f t="shared" si="1"/>
        <v>May-2018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5">
        <v>43231.0</v>
      </c>
      <c r="B138" s="16">
        <v>20.0</v>
      </c>
      <c r="C138" s="11"/>
      <c r="D138" s="17" t="str">
        <f t="shared" si="1"/>
        <v>May-2018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5">
        <v>43232.0</v>
      </c>
      <c r="B139" s="16">
        <v>30.0</v>
      </c>
      <c r="C139" s="11"/>
      <c r="D139" s="17" t="str">
        <f t="shared" si="1"/>
        <v>May-2018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5">
        <v>43233.0</v>
      </c>
      <c r="B140" s="16">
        <v>26.0</v>
      </c>
      <c r="C140" s="11"/>
      <c r="D140" s="17" t="str">
        <f t="shared" si="1"/>
        <v>May-2018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5">
        <v>43234.0</v>
      </c>
      <c r="B141" s="16">
        <v>20.0</v>
      </c>
      <c r="C141" s="11"/>
      <c r="D141" s="17" t="str">
        <f t="shared" si="1"/>
        <v>May-2018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5">
        <v>43235.0</v>
      </c>
      <c r="B142" s="16">
        <v>28.0</v>
      </c>
      <c r="C142" s="11"/>
      <c r="D142" s="17" t="str">
        <f t="shared" si="1"/>
        <v>May-2018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5">
        <v>43236.0</v>
      </c>
      <c r="B143" s="16">
        <v>22.0</v>
      </c>
      <c r="C143" s="11"/>
      <c r="D143" s="17" t="str">
        <f t="shared" si="1"/>
        <v>May-2018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5">
        <v>43237.0</v>
      </c>
      <c r="B144" s="16">
        <v>24.0</v>
      </c>
      <c r="C144" s="11"/>
      <c r="D144" s="17" t="str">
        <f t="shared" si="1"/>
        <v>May-2018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5">
        <v>43238.0</v>
      </c>
      <c r="B145" s="16">
        <v>25.0</v>
      </c>
      <c r="C145" s="11"/>
      <c r="D145" s="17" t="str">
        <f t="shared" si="1"/>
        <v>May-2018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5">
        <v>43239.0</v>
      </c>
      <c r="B146" s="16">
        <v>23.0</v>
      </c>
      <c r="C146" s="11"/>
      <c r="D146" s="17" t="str">
        <f t="shared" si="1"/>
        <v>May-2018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5">
        <v>43240.0</v>
      </c>
      <c r="B147" s="16">
        <v>26.0</v>
      </c>
      <c r="C147" s="11"/>
      <c r="D147" s="17" t="str">
        <f t="shared" si="1"/>
        <v>May-2018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5">
        <v>43241.0</v>
      </c>
      <c r="B148" s="16">
        <v>27.0</v>
      </c>
      <c r="C148" s="11"/>
      <c r="D148" s="17" t="str">
        <f t="shared" si="1"/>
        <v>May-2018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5">
        <v>43242.0</v>
      </c>
      <c r="B149" s="16">
        <v>30.0</v>
      </c>
      <c r="C149" s="11"/>
      <c r="D149" s="17" t="str">
        <f t="shared" si="1"/>
        <v>May-2018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5">
        <v>43243.0</v>
      </c>
      <c r="B150" s="16">
        <v>27.0</v>
      </c>
      <c r="C150" s="11"/>
      <c r="D150" s="17" t="str">
        <f t="shared" si="1"/>
        <v>May-2018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5">
        <v>43244.0</v>
      </c>
      <c r="B151" s="16">
        <v>23.0</v>
      </c>
      <c r="C151" s="11"/>
      <c r="D151" s="17" t="str">
        <f t="shared" si="1"/>
        <v>May-2018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5">
        <v>43245.0</v>
      </c>
      <c r="B152" s="16">
        <v>30.0</v>
      </c>
      <c r="C152" s="11"/>
      <c r="D152" s="17" t="str">
        <f t="shared" si="1"/>
        <v>May-2018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5">
        <v>43246.0</v>
      </c>
      <c r="B153" s="16">
        <v>22.0</v>
      </c>
      <c r="C153" s="11"/>
      <c r="D153" s="17" t="str">
        <f t="shared" si="1"/>
        <v>May-2018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5">
        <v>43247.0</v>
      </c>
      <c r="B154" s="16">
        <v>21.0</v>
      </c>
      <c r="C154" s="11"/>
      <c r="D154" s="17" t="str">
        <f t="shared" si="1"/>
        <v>May-2018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5">
        <v>43248.0</v>
      </c>
      <c r="B155" s="16">
        <v>23.0</v>
      </c>
      <c r="C155" s="11"/>
      <c r="D155" s="17" t="str">
        <f t="shared" si="1"/>
        <v>May-2018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5">
        <v>43249.0</v>
      </c>
      <c r="B156" s="16">
        <v>29.0</v>
      </c>
      <c r="C156" s="11"/>
      <c r="D156" s="17" t="str">
        <f t="shared" si="1"/>
        <v>May-2018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5">
        <v>43250.0</v>
      </c>
      <c r="B157" s="16">
        <v>25.0</v>
      </c>
      <c r="C157" s="11"/>
      <c r="D157" s="17" t="str">
        <f t="shared" si="1"/>
        <v>May-2018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5">
        <v>43251.0</v>
      </c>
      <c r="B158" s="16">
        <v>27.0</v>
      </c>
      <c r="C158" s="11"/>
      <c r="D158" s="17" t="str">
        <f t="shared" si="1"/>
        <v>May-2018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5">
        <v>43252.0</v>
      </c>
      <c r="B159" s="16">
        <v>23.0</v>
      </c>
      <c r="C159" s="11"/>
      <c r="D159" s="17" t="str">
        <f t="shared" si="1"/>
        <v>Jun-2018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5">
        <v>43253.0</v>
      </c>
      <c r="B160" s="16">
        <v>21.0</v>
      </c>
      <c r="C160" s="11"/>
      <c r="D160" s="17" t="str">
        <f t="shared" si="1"/>
        <v>Jun-2018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5">
        <v>43254.0</v>
      </c>
      <c r="B161" s="16">
        <v>24.0</v>
      </c>
      <c r="C161" s="11"/>
      <c r="D161" s="17" t="str">
        <f t="shared" si="1"/>
        <v>Jun-2018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5">
        <v>43255.0</v>
      </c>
      <c r="B162" s="16">
        <v>21.0</v>
      </c>
      <c r="C162" s="11"/>
      <c r="D162" s="17" t="str">
        <f t="shared" si="1"/>
        <v>Jun-2018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5">
        <v>43256.0</v>
      </c>
      <c r="B163" s="16">
        <v>22.0</v>
      </c>
      <c r="C163" s="11"/>
      <c r="D163" s="17" t="str">
        <f t="shared" si="1"/>
        <v>Jun-2018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5">
        <v>43257.0</v>
      </c>
      <c r="B164" s="16">
        <v>30.0</v>
      </c>
      <c r="C164" s="11"/>
      <c r="D164" s="17" t="str">
        <f t="shared" si="1"/>
        <v>Jun-2018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5">
        <v>43258.0</v>
      </c>
      <c r="B165" s="16">
        <v>22.0</v>
      </c>
      <c r="C165" s="11"/>
      <c r="D165" s="17" t="str">
        <f t="shared" si="1"/>
        <v>Jun-2018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5">
        <v>43259.0</v>
      </c>
      <c r="B166" s="16">
        <v>28.0</v>
      </c>
      <c r="C166" s="11"/>
      <c r="D166" s="17" t="str">
        <f t="shared" si="1"/>
        <v>Jun-2018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5">
        <v>43260.0</v>
      </c>
      <c r="B167" s="16">
        <v>20.0</v>
      </c>
      <c r="C167" s="11"/>
      <c r="D167" s="17" t="str">
        <f t="shared" si="1"/>
        <v>Jun-2018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5">
        <v>43261.0</v>
      </c>
      <c r="B168" s="16">
        <v>24.0</v>
      </c>
      <c r="C168" s="11"/>
      <c r="D168" s="17" t="str">
        <f t="shared" si="1"/>
        <v>Jun-2018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5">
        <v>43262.0</v>
      </c>
      <c r="B169" s="16">
        <v>23.0</v>
      </c>
      <c r="C169" s="11"/>
      <c r="D169" s="17" t="str">
        <f t="shared" si="1"/>
        <v>Jun-2018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5">
        <v>43263.0</v>
      </c>
      <c r="B170" s="16">
        <v>27.0</v>
      </c>
      <c r="C170" s="11"/>
      <c r="D170" s="17" t="str">
        <f t="shared" si="1"/>
        <v>Jun-2018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5">
        <v>43264.0</v>
      </c>
      <c r="B171" s="16">
        <v>26.0</v>
      </c>
      <c r="C171" s="11"/>
      <c r="D171" s="17" t="str">
        <f t="shared" si="1"/>
        <v>Jun-2018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5">
        <v>43265.0</v>
      </c>
      <c r="B172" s="16">
        <v>24.0</v>
      </c>
      <c r="C172" s="11"/>
      <c r="D172" s="17" t="str">
        <f t="shared" si="1"/>
        <v>Jun-2018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5">
        <v>43266.0</v>
      </c>
      <c r="B173" s="16">
        <v>21.0</v>
      </c>
      <c r="C173" s="11"/>
      <c r="D173" s="17" t="str">
        <f t="shared" si="1"/>
        <v>Jun-2018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5">
        <v>43267.0</v>
      </c>
      <c r="B174" s="16">
        <v>25.0</v>
      </c>
      <c r="C174" s="11"/>
      <c r="D174" s="17" t="str">
        <f t="shared" si="1"/>
        <v>Jun-2018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5">
        <v>43268.0</v>
      </c>
      <c r="B175" s="16">
        <v>29.0</v>
      </c>
      <c r="C175" s="11"/>
      <c r="D175" s="17" t="str">
        <f t="shared" si="1"/>
        <v>Jun-2018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5">
        <v>43269.0</v>
      </c>
      <c r="B176" s="16">
        <v>28.0</v>
      </c>
      <c r="C176" s="11"/>
      <c r="D176" s="17" t="str">
        <f t="shared" si="1"/>
        <v>Jun-2018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5">
        <v>43270.0</v>
      </c>
      <c r="B177" s="16">
        <v>30.0</v>
      </c>
      <c r="C177" s="11"/>
      <c r="D177" s="17" t="str">
        <f t="shared" si="1"/>
        <v>Jun-2018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5">
        <v>43271.0</v>
      </c>
      <c r="B178" s="16">
        <v>26.0</v>
      </c>
      <c r="C178" s="11"/>
      <c r="D178" s="17" t="str">
        <f t="shared" si="1"/>
        <v>Jun-2018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5">
        <v>43272.0</v>
      </c>
      <c r="B179" s="16">
        <v>26.0</v>
      </c>
      <c r="C179" s="11"/>
      <c r="D179" s="17" t="str">
        <f t="shared" si="1"/>
        <v>Jun-2018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5">
        <v>43273.0</v>
      </c>
      <c r="B180" s="16">
        <v>23.0</v>
      </c>
      <c r="C180" s="11"/>
      <c r="D180" s="17" t="str">
        <f t="shared" si="1"/>
        <v>Jun-2018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5">
        <v>43274.0</v>
      </c>
      <c r="B181" s="16">
        <v>23.0</v>
      </c>
      <c r="C181" s="11"/>
      <c r="D181" s="17" t="str">
        <f t="shared" si="1"/>
        <v>Jun-2018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5">
        <v>43275.0</v>
      </c>
      <c r="B182" s="16">
        <v>27.0</v>
      </c>
      <c r="C182" s="11"/>
      <c r="D182" s="17" t="str">
        <f t="shared" si="1"/>
        <v>Jun-2018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5">
        <v>43276.0</v>
      </c>
      <c r="B183" s="16">
        <v>26.0</v>
      </c>
      <c r="C183" s="11"/>
      <c r="D183" s="17" t="str">
        <f t="shared" si="1"/>
        <v>Jun-2018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5">
        <v>43277.0</v>
      </c>
      <c r="B184" s="16">
        <v>28.0</v>
      </c>
      <c r="C184" s="11"/>
      <c r="D184" s="17" t="str">
        <f t="shared" si="1"/>
        <v>Jun-2018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5">
        <v>43278.0</v>
      </c>
      <c r="B185" s="16">
        <v>30.0</v>
      </c>
      <c r="C185" s="11"/>
      <c r="D185" s="17" t="str">
        <f t="shared" si="1"/>
        <v>Jun-2018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5">
        <v>43279.0</v>
      </c>
      <c r="B186" s="16">
        <v>28.0</v>
      </c>
      <c r="C186" s="11"/>
      <c r="D186" s="17" t="str">
        <f t="shared" si="1"/>
        <v>Jun-2018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5">
        <v>43280.0</v>
      </c>
      <c r="B187" s="16">
        <v>20.0</v>
      </c>
      <c r="C187" s="11"/>
      <c r="D187" s="17" t="str">
        <f t="shared" si="1"/>
        <v>Jun-2018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5">
        <v>43281.0</v>
      </c>
      <c r="B188" s="16">
        <v>26.0</v>
      </c>
      <c r="C188" s="11"/>
      <c r="D188" s="17" t="str">
        <f t="shared" si="1"/>
        <v>Jun-2018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5">
        <v>43282.0</v>
      </c>
      <c r="B189" s="16">
        <v>29.0</v>
      </c>
      <c r="C189" s="11"/>
      <c r="D189" s="17" t="str">
        <f t="shared" si="1"/>
        <v>Jul-2018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5">
        <v>43283.0</v>
      </c>
      <c r="B190" s="16">
        <v>20.0</v>
      </c>
      <c r="C190" s="11"/>
      <c r="D190" s="17" t="str">
        <f t="shared" si="1"/>
        <v>Jul-2018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5">
        <v>43284.0</v>
      </c>
      <c r="B191" s="16">
        <v>24.0</v>
      </c>
      <c r="C191" s="11"/>
      <c r="D191" s="17" t="str">
        <f t="shared" si="1"/>
        <v>Jul-2018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5">
        <v>43285.0</v>
      </c>
      <c r="B192" s="16">
        <v>21.0</v>
      </c>
      <c r="C192" s="11"/>
      <c r="D192" s="17" t="str">
        <f t="shared" si="1"/>
        <v>Jul-2018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5">
        <v>43286.0</v>
      </c>
      <c r="B193" s="16">
        <v>22.0</v>
      </c>
      <c r="C193" s="11"/>
      <c r="D193" s="17" t="str">
        <f t="shared" si="1"/>
        <v>Jul-2018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5">
        <v>43287.0</v>
      </c>
      <c r="B194" s="16">
        <v>27.0</v>
      </c>
      <c r="C194" s="11"/>
      <c r="D194" s="17" t="str">
        <f t="shared" si="1"/>
        <v>Jul-2018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5">
        <v>43288.0</v>
      </c>
      <c r="B195" s="16">
        <v>27.0</v>
      </c>
      <c r="C195" s="11"/>
      <c r="D195" s="17" t="str">
        <f t="shared" si="1"/>
        <v>Jul-2018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5">
        <v>43289.0</v>
      </c>
      <c r="B196" s="16">
        <v>30.0</v>
      </c>
      <c r="C196" s="11"/>
      <c r="D196" s="17" t="str">
        <f t="shared" si="1"/>
        <v>Jul-2018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5">
        <v>43290.0</v>
      </c>
      <c r="B197" s="16">
        <v>22.0</v>
      </c>
      <c r="C197" s="11"/>
      <c r="D197" s="17" t="str">
        <f t="shared" si="1"/>
        <v>Jul-2018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5">
        <v>43291.0</v>
      </c>
      <c r="B198" s="16">
        <v>28.0</v>
      </c>
      <c r="C198" s="11"/>
      <c r="D198" s="17" t="str">
        <f t="shared" si="1"/>
        <v>Jul-2018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5">
        <v>43292.0</v>
      </c>
      <c r="B199" s="16">
        <v>20.0</v>
      </c>
      <c r="C199" s="11"/>
      <c r="D199" s="17" t="str">
        <f t="shared" si="1"/>
        <v>Jul-2018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5">
        <v>43293.0</v>
      </c>
      <c r="B200" s="16">
        <v>30.0</v>
      </c>
      <c r="C200" s="11"/>
      <c r="D200" s="17" t="str">
        <f t="shared" si="1"/>
        <v>Jul-2018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5">
        <v>43294.0</v>
      </c>
      <c r="B201" s="16">
        <v>22.0</v>
      </c>
      <c r="C201" s="11"/>
      <c r="D201" s="17" t="str">
        <f t="shared" si="1"/>
        <v>Jul-2018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5">
        <v>43295.0</v>
      </c>
      <c r="B202" s="16">
        <v>27.0</v>
      </c>
      <c r="C202" s="11"/>
      <c r="D202" s="17" t="str">
        <f t="shared" si="1"/>
        <v>Jul-2018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5">
        <v>43296.0</v>
      </c>
      <c r="B203" s="16">
        <v>28.0</v>
      </c>
      <c r="C203" s="11"/>
      <c r="D203" s="17" t="str">
        <f t="shared" si="1"/>
        <v>Jul-2018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5">
        <v>43297.0</v>
      </c>
      <c r="B204" s="16">
        <v>24.0</v>
      </c>
      <c r="C204" s="11"/>
      <c r="D204" s="17" t="str">
        <f t="shared" si="1"/>
        <v>Jul-2018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5">
        <v>43298.0</v>
      </c>
      <c r="B205" s="16">
        <v>27.0</v>
      </c>
      <c r="C205" s="11"/>
      <c r="D205" s="17" t="str">
        <f t="shared" si="1"/>
        <v>Jul-2018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5">
        <v>43299.0</v>
      </c>
      <c r="B206" s="16">
        <v>27.0</v>
      </c>
      <c r="C206" s="11"/>
      <c r="D206" s="17" t="str">
        <f t="shared" si="1"/>
        <v>Jul-2018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5">
        <v>43300.0</v>
      </c>
      <c r="B207" s="16">
        <v>28.0</v>
      </c>
      <c r="C207" s="11"/>
      <c r="D207" s="17" t="str">
        <f t="shared" si="1"/>
        <v>Jul-2018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5">
        <v>43301.0</v>
      </c>
      <c r="B208" s="16">
        <v>25.0</v>
      </c>
      <c r="C208" s="11"/>
      <c r="D208" s="17" t="str">
        <f t="shared" si="1"/>
        <v>Jul-2018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5">
        <v>43302.0</v>
      </c>
      <c r="B209" s="16">
        <v>24.0</v>
      </c>
      <c r="C209" s="11"/>
      <c r="D209" s="17" t="str">
        <f t="shared" si="1"/>
        <v>Jul-2018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5">
        <v>43303.0</v>
      </c>
      <c r="B210" s="16">
        <v>20.0</v>
      </c>
      <c r="C210" s="11"/>
      <c r="D210" s="17" t="str">
        <f t="shared" si="1"/>
        <v>Jul-2018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5">
        <v>43304.0</v>
      </c>
      <c r="B211" s="16">
        <v>24.0</v>
      </c>
      <c r="C211" s="11"/>
      <c r="D211" s="17" t="str">
        <f t="shared" si="1"/>
        <v>Jul-2018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5">
        <v>43305.0</v>
      </c>
      <c r="B212" s="16">
        <v>20.0</v>
      </c>
      <c r="C212" s="11"/>
      <c r="D212" s="17" t="str">
        <f t="shared" si="1"/>
        <v>Jul-2018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5">
        <v>43306.0</v>
      </c>
      <c r="B213" s="16">
        <v>21.0</v>
      </c>
      <c r="C213" s="11"/>
      <c r="D213" s="17" t="str">
        <f t="shared" si="1"/>
        <v>Jul-2018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5">
        <v>43307.0</v>
      </c>
      <c r="B214" s="16">
        <v>27.0</v>
      </c>
      <c r="C214" s="11"/>
      <c r="D214" s="17" t="str">
        <f t="shared" si="1"/>
        <v>Jul-2018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5">
        <v>43308.0</v>
      </c>
      <c r="B215" s="16">
        <v>25.0</v>
      </c>
      <c r="C215" s="11"/>
      <c r="D215" s="17" t="str">
        <f t="shared" si="1"/>
        <v>Jul-2018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5">
        <v>43309.0</v>
      </c>
      <c r="B216" s="16">
        <v>27.0</v>
      </c>
      <c r="C216" s="11"/>
      <c r="D216" s="17" t="str">
        <f t="shared" si="1"/>
        <v>Jul-2018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5">
        <v>43310.0</v>
      </c>
      <c r="B217" s="16">
        <v>24.0</v>
      </c>
      <c r="C217" s="11"/>
      <c r="D217" s="17" t="str">
        <f t="shared" si="1"/>
        <v>Jul-2018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5">
        <v>43311.0</v>
      </c>
      <c r="B218" s="16">
        <v>23.0</v>
      </c>
      <c r="C218" s="11"/>
      <c r="D218" s="17" t="str">
        <f t="shared" si="1"/>
        <v>Jul-2018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5">
        <v>43312.0</v>
      </c>
      <c r="B219" s="16">
        <v>29.0</v>
      </c>
      <c r="C219" s="11"/>
      <c r="D219" s="17" t="str">
        <f t="shared" si="1"/>
        <v>Jul-2018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5">
        <v>43313.0</v>
      </c>
      <c r="B220" s="16">
        <v>21.0</v>
      </c>
      <c r="C220" s="11"/>
      <c r="D220" s="17" t="str">
        <f t="shared" si="1"/>
        <v>Aug-2018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5">
        <v>43314.0</v>
      </c>
      <c r="B221" s="16">
        <v>27.0</v>
      </c>
      <c r="C221" s="11"/>
      <c r="D221" s="17" t="str">
        <f t="shared" si="1"/>
        <v>Aug-2018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5">
        <v>43315.0</v>
      </c>
      <c r="B222" s="16">
        <v>24.0</v>
      </c>
      <c r="C222" s="11"/>
      <c r="D222" s="17" t="str">
        <f t="shared" si="1"/>
        <v>Aug-2018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5">
        <v>43316.0</v>
      </c>
      <c r="B223" s="16">
        <v>30.0</v>
      </c>
      <c r="C223" s="11"/>
      <c r="D223" s="17" t="str">
        <f t="shared" si="1"/>
        <v>Aug-2018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5">
        <v>43317.0</v>
      </c>
      <c r="B224" s="16">
        <v>21.0</v>
      </c>
      <c r="C224" s="11"/>
      <c r="D224" s="17" t="str">
        <f t="shared" si="1"/>
        <v>Aug-2018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5">
        <v>43318.0</v>
      </c>
      <c r="B225" s="16">
        <v>27.0</v>
      </c>
      <c r="C225" s="11"/>
      <c r="D225" s="17" t="str">
        <f t="shared" si="1"/>
        <v>Aug-2018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5">
        <v>43319.0</v>
      </c>
      <c r="B226" s="16">
        <v>24.0</v>
      </c>
      <c r="C226" s="11"/>
      <c r="D226" s="17" t="str">
        <f t="shared" si="1"/>
        <v>Aug-2018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5">
        <v>43320.0</v>
      </c>
      <c r="B227" s="16">
        <v>30.0</v>
      </c>
      <c r="C227" s="11"/>
      <c r="D227" s="17" t="str">
        <f t="shared" si="1"/>
        <v>Aug-2018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5">
        <v>43321.0</v>
      </c>
      <c r="B228" s="16">
        <v>28.0</v>
      </c>
      <c r="C228" s="11"/>
      <c r="D228" s="17" t="str">
        <f t="shared" si="1"/>
        <v>Aug-2018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5">
        <v>43322.0</v>
      </c>
      <c r="B229" s="16">
        <v>22.0</v>
      </c>
      <c r="C229" s="11"/>
      <c r="D229" s="17" t="str">
        <f t="shared" si="1"/>
        <v>Aug-2018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5">
        <v>43323.0</v>
      </c>
      <c r="B230" s="16">
        <v>30.0</v>
      </c>
      <c r="C230" s="11"/>
      <c r="D230" s="17" t="str">
        <f t="shared" si="1"/>
        <v>Aug-2018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5">
        <v>43324.0</v>
      </c>
      <c r="B231" s="16">
        <v>29.0</v>
      </c>
      <c r="C231" s="11"/>
      <c r="D231" s="17" t="str">
        <f t="shared" si="1"/>
        <v>Aug-2018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5">
        <v>43325.0</v>
      </c>
      <c r="B232" s="16">
        <v>30.0</v>
      </c>
      <c r="C232" s="11"/>
      <c r="D232" s="17" t="str">
        <f t="shared" si="1"/>
        <v>Aug-2018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5">
        <v>43326.0</v>
      </c>
      <c r="B233" s="16">
        <v>27.0</v>
      </c>
      <c r="C233" s="11"/>
      <c r="D233" s="17" t="str">
        <f t="shared" si="1"/>
        <v>Aug-2018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5">
        <v>43327.0</v>
      </c>
      <c r="B234" s="16">
        <v>22.0</v>
      </c>
      <c r="C234" s="11"/>
      <c r="D234" s="17" t="str">
        <f t="shared" si="1"/>
        <v>Aug-2018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5">
        <v>43328.0</v>
      </c>
      <c r="B235" s="16">
        <v>26.0</v>
      </c>
      <c r="C235" s="11"/>
      <c r="D235" s="17" t="str">
        <f t="shared" si="1"/>
        <v>Aug-2018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5">
        <v>43329.0</v>
      </c>
      <c r="B236" s="16">
        <v>25.0</v>
      </c>
      <c r="C236" s="11"/>
      <c r="D236" s="17" t="str">
        <f t="shared" si="1"/>
        <v>Aug-2018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5">
        <v>43330.0</v>
      </c>
      <c r="B237" s="16">
        <v>21.0</v>
      </c>
      <c r="C237" s="11"/>
      <c r="D237" s="17" t="str">
        <f t="shared" si="1"/>
        <v>Aug-2018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5">
        <v>43331.0</v>
      </c>
      <c r="B238" s="16">
        <v>26.0</v>
      </c>
      <c r="C238" s="11"/>
      <c r="D238" s="17" t="str">
        <f t="shared" si="1"/>
        <v>Aug-2018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5">
        <v>43332.0</v>
      </c>
      <c r="B239" s="16">
        <v>25.0</v>
      </c>
      <c r="C239" s="11"/>
      <c r="D239" s="17" t="str">
        <f t="shared" si="1"/>
        <v>Aug-2018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5">
        <v>43333.0</v>
      </c>
      <c r="B240" s="16">
        <v>25.0</v>
      </c>
      <c r="C240" s="11"/>
      <c r="D240" s="17" t="str">
        <f t="shared" si="1"/>
        <v>Aug-2018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5">
        <v>43334.0</v>
      </c>
      <c r="B241" s="16">
        <v>22.0</v>
      </c>
      <c r="C241" s="11"/>
      <c r="D241" s="17" t="str">
        <f t="shared" si="1"/>
        <v>Aug-2018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5">
        <v>43335.0</v>
      </c>
      <c r="B242" s="16">
        <v>26.0</v>
      </c>
      <c r="C242" s="11"/>
      <c r="D242" s="17" t="str">
        <f t="shared" si="1"/>
        <v>Aug-2018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5">
        <v>43336.0</v>
      </c>
      <c r="B243" s="16">
        <v>28.0</v>
      </c>
      <c r="C243" s="11"/>
      <c r="D243" s="17" t="str">
        <f t="shared" si="1"/>
        <v>Aug-2018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5">
        <v>43337.0</v>
      </c>
      <c r="B244" s="16">
        <v>28.0</v>
      </c>
      <c r="C244" s="11"/>
      <c r="D244" s="17" t="str">
        <f t="shared" si="1"/>
        <v>Aug-2018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5">
        <v>43338.0</v>
      </c>
      <c r="B245" s="16">
        <v>22.0</v>
      </c>
      <c r="C245" s="11"/>
      <c r="D245" s="17" t="str">
        <f t="shared" si="1"/>
        <v>Aug-2018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5">
        <v>43339.0</v>
      </c>
      <c r="B246" s="16">
        <v>30.0</v>
      </c>
      <c r="C246" s="11"/>
      <c r="D246" s="17" t="str">
        <f t="shared" si="1"/>
        <v>Aug-2018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5">
        <v>43340.0</v>
      </c>
      <c r="B247" s="16">
        <v>26.0</v>
      </c>
      <c r="C247" s="11"/>
      <c r="D247" s="17" t="str">
        <f t="shared" si="1"/>
        <v>Aug-2018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5">
        <v>43341.0</v>
      </c>
      <c r="B248" s="16">
        <v>20.0</v>
      </c>
      <c r="C248" s="11"/>
      <c r="D248" s="17" t="str">
        <f t="shared" si="1"/>
        <v>Aug-2018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5">
        <v>43342.0</v>
      </c>
      <c r="B249" s="16">
        <v>26.0</v>
      </c>
      <c r="C249" s="11"/>
      <c r="D249" s="17" t="str">
        <f t="shared" si="1"/>
        <v>Aug-2018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5">
        <v>43343.0</v>
      </c>
      <c r="B250" s="16">
        <v>27.0</v>
      </c>
      <c r="C250" s="11"/>
      <c r="D250" s="17" t="str">
        <f t="shared" si="1"/>
        <v>Aug-2018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5">
        <v>43344.0</v>
      </c>
      <c r="B251" s="16">
        <v>26.0</v>
      </c>
      <c r="C251" s="11"/>
      <c r="D251" s="17" t="str">
        <f t="shared" si="1"/>
        <v>Sep-2018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5">
        <v>43345.0</v>
      </c>
      <c r="B252" s="16">
        <v>28.0</v>
      </c>
      <c r="C252" s="11"/>
      <c r="D252" s="17" t="str">
        <f t="shared" si="1"/>
        <v>Sep-2018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5">
        <v>43346.0</v>
      </c>
      <c r="B253" s="16">
        <v>23.0</v>
      </c>
      <c r="C253" s="11"/>
      <c r="D253" s="17" t="str">
        <f t="shared" si="1"/>
        <v>Sep-2018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5">
        <v>43347.0</v>
      </c>
      <c r="B254" s="16">
        <v>30.0</v>
      </c>
      <c r="C254" s="11"/>
      <c r="D254" s="17" t="str">
        <f t="shared" si="1"/>
        <v>Sep-2018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5">
        <v>43348.0</v>
      </c>
      <c r="B255" s="16">
        <v>22.0</v>
      </c>
      <c r="C255" s="11"/>
      <c r="D255" s="17" t="str">
        <f t="shared" si="1"/>
        <v>Sep-2018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5">
        <v>43349.0</v>
      </c>
      <c r="B256" s="16">
        <v>22.0</v>
      </c>
      <c r="C256" s="11"/>
      <c r="D256" s="17" t="str">
        <f t="shared" si="1"/>
        <v>Sep-2018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5">
        <v>43350.0</v>
      </c>
      <c r="B257" s="16">
        <v>29.0</v>
      </c>
      <c r="C257" s="11"/>
      <c r="D257" s="17" t="str">
        <f t="shared" si="1"/>
        <v>Sep-2018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5">
        <v>43351.0</v>
      </c>
      <c r="B258" s="16">
        <v>27.0</v>
      </c>
      <c r="C258" s="11"/>
      <c r="D258" s="17" t="str">
        <f t="shared" si="1"/>
        <v>Sep-2018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5">
        <v>43352.0</v>
      </c>
      <c r="B259" s="16">
        <v>28.0</v>
      </c>
      <c r="C259" s="11"/>
      <c r="D259" s="17" t="str">
        <f t="shared" si="1"/>
        <v>Sep-2018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5">
        <v>43353.0</v>
      </c>
      <c r="B260" s="16">
        <v>22.0</v>
      </c>
      <c r="C260" s="11"/>
      <c r="D260" s="17" t="str">
        <f t="shared" si="1"/>
        <v>Sep-2018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5">
        <v>43354.0</v>
      </c>
      <c r="B261" s="16">
        <v>27.0</v>
      </c>
      <c r="C261" s="11"/>
      <c r="D261" s="17" t="str">
        <f t="shared" si="1"/>
        <v>Sep-2018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5">
        <v>43355.0</v>
      </c>
      <c r="B262" s="16">
        <v>25.0</v>
      </c>
      <c r="C262" s="11"/>
      <c r="D262" s="17" t="str">
        <f t="shared" si="1"/>
        <v>Sep-2018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5">
        <v>43356.0</v>
      </c>
      <c r="B263" s="16">
        <v>25.0</v>
      </c>
      <c r="C263" s="11"/>
      <c r="D263" s="17" t="str">
        <f t="shared" si="1"/>
        <v>Sep-2018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5">
        <v>43357.0</v>
      </c>
      <c r="B264" s="16">
        <v>21.0</v>
      </c>
      <c r="C264" s="11"/>
      <c r="D264" s="17" t="str">
        <f t="shared" si="1"/>
        <v>Sep-2018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5">
        <v>43358.0</v>
      </c>
      <c r="B265" s="16">
        <v>27.0</v>
      </c>
      <c r="C265" s="11"/>
      <c r="D265" s="17" t="str">
        <f t="shared" si="1"/>
        <v>Sep-2018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5">
        <v>43359.0</v>
      </c>
      <c r="B266" s="16">
        <v>21.0</v>
      </c>
      <c r="C266" s="11"/>
      <c r="D266" s="17" t="str">
        <f t="shared" si="1"/>
        <v>Sep-2018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5">
        <v>43360.0</v>
      </c>
      <c r="B267" s="16">
        <v>30.0</v>
      </c>
      <c r="C267" s="11"/>
      <c r="D267" s="17" t="str">
        <f t="shared" si="1"/>
        <v>Sep-2018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5">
        <v>43361.0</v>
      </c>
      <c r="B268" s="16">
        <v>21.0</v>
      </c>
      <c r="C268" s="11"/>
      <c r="D268" s="17" t="str">
        <f t="shared" si="1"/>
        <v>Sep-2018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5">
        <v>43362.0</v>
      </c>
      <c r="B269" s="16">
        <v>20.0</v>
      </c>
      <c r="C269" s="11"/>
      <c r="D269" s="17" t="str">
        <f t="shared" si="1"/>
        <v>Sep-2018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5">
        <v>43363.0</v>
      </c>
      <c r="B270" s="16">
        <v>25.0</v>
      </c>
      <c r="C270" s="11"/>
      <c r="D270" s="17" t="str">
        <f t="shared" si="1"/>
        <v>Sep-2018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5">
        <v>43364.0</v>
      </c>
      <c r="B271" s="16">
        <v>28.0</v>
      </c>
      <c r="C271" s="11"/>
      <c r="D271" s="17" t="str">
        <f t="shared" si="1"/>
        <v>Sep-2018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5">
        <v>43365.0</v>
      </c>
      <c r="B272" s="16">
        <v>23.0</v>
      </c>
      <c r="C272" s="11"/>
      <c r="D272" s="17" t="str">
        <f t="shared" si="1"/>
        <v>Sep-2018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5">
        <v>43366.0</v>
      </c>
      <c r="B273" s="16">
        <v>25.0</v>
      </c>
      <c r="C273" s="11"/>
      <c r="D273" s="17" t="str">
        <f t="shared" si="1"/>
        <v>Sep-2018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5">
        <v>43367.0</v>
      </c>
      <c r="B274" s="16">
        <v>29.0</v>
      </c>
      <c r="C274" s="11"/>
      <c r="D274" s="17" t="str">
        <f t="shared" si="1"/>
        <v>Sep-2018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5">
        <v>43368.0</v>
      </c>
      <c r="B275" s="16">
        <v>21.0</v>
      </c>
      <c r="C275" s="11"/>
      <c r="D275" s="17" t="str">
        <f t="shared" si="1"/>
        <v>Sep-2018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5">
        <v>43369.0</v>
      </c>
      <c r="B276" s="16">
        <v>28.0</v>
      </c>
      <c r="C276" s="11"/>
      <c r="D276" s="17" t="str">
        <f t="shared" si="1"/>
        <v>Sep-2018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5">
        <v>43370.0</v>
      </c>
      <c r="B277" s="16">
        <v>20.0</v>
      </c>
      <c r="C277" s="11"/>
      <c r="D277" s="17" t="str">
        <f t="shared" si="1"/>
        <v>Sep-2018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5">
        <v>43371.0</v>
      </c>
      <c r="B278" s="16">
        <v>22.0</v>
      </c>
      <c r="C278" s="11"/>
      <c r="D278" s="17" t="str">
        <f t="shared" si="1"/>
        <v>Sep-2018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5">
        <v>43372.0</v>
      </c>
      <c r="B279" s="16">
        <v>28.0</v>
      </c>
      <c r="C279" s="11"/>
      <c r="D279" s="17" t="str">
        <f t="shared" si="1"/>
        <v>Sep-2018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5">
        <v>43373.0</v>
      </c>
      <c r="B280" s="16">
        <v>24.0</v>
      </c>
      <c r="C280" s="11"/>
      <c r="D280" s="17" t="str">
        <f t="shared" si="1"/>
        <v>Sep-2018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5">
        <v>43374.0</v>
      </c>
      <c r="B281" s="16">
        <v>29.0</v>
      </c>
      <c r="C281" s="11"/>
      <c r="D281" s="17" t="str">
        <f t="shared" si="1"/>
        <v>Oct-2018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5">
        <v>43375.0</v>
      </c>
      <c r="B282" s="16">
        <v>30.0</v>
      </c>
      <c r="C282" s="11"/>
      <c r="D282" s="17" t="str">
        <f t="shared" si="1"/>
        <v>Oct-2018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5">
        <v>43376.0</v>
      </c>
      <c r="B283" s="16">
        <v>24.0</v>
      </c>
      <c r="C283" s="11"/>
      <c r="D283" s="17" t="str">
        <f t="shared" si="1"/>
        <v>Oct-2018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5">
        <v>43377.0</v>
      </c>
      <c r="B284" s="16">
        <v>21.0</v>
      </c>
      <c r="C284" s="11"/>
      <c r="D284" s="17" t="str">
        <f t="shared" si="1"/>
        <v>Oct-2018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5">
        <v>43378.0</v>
      </c>
      <c r="B285" s="16">
        <v>23.0</v>
      </c>
      <c r="C285" s="11"/>
      <c r="D285" s="17" t="str">
        <f t="shared" si="1"/>
        <v>Oct-2018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5">
        <v>43379.0</v>
      </c>
      <c r="B286" s="16">
        <v>28.0</v>
      </c>
      <c r="C286" s="11"/>
      <c r="D286" s="17" t="str">
        <f t="shared" si="1"/>
        <v>Oct-2018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5">
        <v>43380.0</v>
      </c>
      <c r="B287" s="16">
        <v>23.0</v>
      </c>
      <c r="C287" s="11"/>
      <c r="D287" s="17" t="str">
        <f t="shared" si="1"/>
        <v>Oct-2018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5">
        <v>43381.0</v>
      </c>
      <c r="B288" s="16">
        <v>23.0</v>
      </c>
      <c r="C288" s="11"/>
      <c r="D288" s="17" t="str">
        <f t="shared" si="1"/>
        <v>Oct-2018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5">
        <v>43382.0</v>
      </c>
      <c r="B289" s="16">
        <v>29.0</v>
      </c>
      <c r="C289" s="11"/>
      <c r="D289" s="17" t="str">
        <f t="shared" si="1"/>
        <v>Oct-2018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5">
        <v>43383.0</v>
      </c>
      <c r="B290" s="16">
        <v>20.0</v>
      </c>
      <c r="C290" s="11"/>
      <c r="D290" s="17" t="str">
        <f t="shared" si="1"/>
        <v>Oct-2018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5">
        <v>43384.0</v>
      </c>
      <c r="B291" s="16">
        <v>25.0</v>
      </c>
      <c r="C291" s="11"/>
      <c r="D291" s="17" t="str">
        <f t="shared" si="1"/>
        <v>Oct-2018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5">
        <v>43385.0</v>
      </c>
      <c r="B292" s="16">
        <v>27.0</v>
      </c>
      <c r="C292" s="11"/>
      <c r="D292" s="17" t="str">
        <f t="shared" si="1"/>
        <v>Oct-2018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5">
        <v>43386.0</v>
      </c>
      <c r="B293" s="16">
        <v>24.0</v>
      </c>
      <c r="C293" s="11"/>
      <c r="D293" s="17" t="str">
        <f t="shared" si="1"/>
        <v>Oct-2018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5">
        <v>43387.0</v>
      </c>
      <c r="B294" s="16">
        <v>30.0</v>
      </c>
      <c r="C294" s="11"/>
      <c r="D294" s="17" t="str">
        <f t="shared" si="1"/>
        <v>Oct-2018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5">
        <v>43388.0</v>
      </c>
      <c r="B295" s="16">
        <v>24.0</v>
      </c>
      <c r="C295" s="11"/>
      <c r="D295" s="17" t="str">
        <f t="shared" si="1"/>
        <v>Oct-2018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5">
        <v>43389.0</v>
      </c>
      <c r="B296" s="16">
        <v>26.0</v>
      </c>
      <c r="C296" s="11"/>
      <c r="D296" s="17" t="str">
        <f t="shared" si="1"/>
        <v>Oct-2018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5">
        <v>43390.0</v>
      </c>
      <c r="B297" s="16">
        <v>20.0</v>
      </c>
      <c r="C297" s="11"/>
      <c r="D297" s="17" t="str">
        <f t="shared" si="1"/>
        <v>Oct-2018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5">
        <v>43391.0</v>
      </c>
      <c r="B298" s="16">
        <v>24.0</v>
      </c>
      <c r="C298" s="11"/>
      <c r="D298" s="17" t="str">
        <f t="shared" si="1"/>
        <v>Oct-2018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5">
        <v>43392.0</v>
      </c>
      <c r="B299" s="16">
        <v>27.0</v>
      </c>
      <c r="C299" s="11"/>
      <c r="D299" s="17" t="str">
        <f t="shared" si="1"/>
        <v>Oct-2018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5">
        <v>43393.0</v>
      </c>
      <c r="B300" s="16">
        <v>23.0</v>
      </c>
      <c r="C300" s="11"/>
      <c r="D300" s="17" t="str">
        <f t="shared" si="1"/>
        <v>Oct-2018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5">
        <v>43394.0</v>
      </c>
      <c r="B301" s="16">
        <v>29.0</v>
      </c>
      <c r="C301" s="11"/>
      <c r="D301" s="17" t="str">
        <f t="shared" si="1"/>
        <v>Oct-2018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5">
        <v>43395.0</v>
      </c>
      <c r="B302" s="16">
        <v>28.0</v>
      </c>
      <c r="C302" s="11"/>
      <c r="D302" s="17" t="str">
        <f t="shared" si="1"/>
        <v>Oct-2018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5">
        <v>43396.0</v>
      </c>
      <c r="B303" s="16">
        <v>22.0</v>
      </c>
      <c r="C303" s="11"/>
      <c r="D303" s="17" t="str">
        <f t="shared" si="1"/>
        <v>Oct-2018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5">
        <v>43397.0</v>
      </c>
      <c r="B304" s="16">
        <v>28.0</v>
      </c>
      <c r="C304" s="11"/>
      <c r="D304" s="17" t="str">
        <f t="shared" si="1"/>
        <v>Oct-2018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5">
        <v>43398.0</v>
      </c>
      <c r="B305" s="16">
        <v>22.0</v>
      </c>
      <c r="C305" s="11"/>
      <c r="D305" s="17" t="str">
        <f t="shared" si="1"/>
        <v>Oct-2018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5">
        <v>43399.0</v>
      </c>
      <c r="B306" s="16">
        <v>24.0</v>
      </c>
      <c r="C306" s="11"/>
      <c r="D306" s="17" t="str">
        <f t="shared" si="1"/>
        <v>Oct-2018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5">
        <v>43400.0</v>
      </c>
      <c r="B307" s="16">
        <v>24.0</v>
      </c>
      <c r="C307" s="11"/>
      <c r="D307" s="17" t="str">
        <f t="shared" si="1"/>
        <v>Oct-2018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5">
        <v>43401.0</v>
      </c>
      <c r="B308" s="16">
        <v>26.0</v>
      </c>
      <c r="C308" s="11"/>
      <c r="D308" s="17" t="str">
        <f t="shared" si="1"/>
        <v>Oct-2018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5">
        <v>43402.0</v>
      </c>
      <c r="B309" s="16">
        <v>29.0</v>
      </c>
      <c r="C309" s="11"/>
      <c r="D309" s="17" t="str">
        <f t="shared" si="1"/>
        <v>Oct-2018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5">
        <v>43403.0</v>
      </c>
      <c r="B310" s="16">
        <v>25.0</v>
      </c>
      <c r="C310" s="11"/>
      <c r="D310" s="17" t="str">
        <f t="shared" si="1"/>
        <v>Oct-2018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5">
        <v>43404.0</v>
      </c>
      <c r="B311" s="16">
        <v>28.0</v>
      </c>
      <c r="C311" s="11"/>
      <c r="D311" s="17" t="str">
        <f t="shared" si="1"/>
        <v>Oct-2018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5">
        <v>43405.0</v>
      </c>
      <c r="B312" s="16">
        <v>24.0</v>
      </c>
      <c r="C312" s="11"/>
      <c r="D312" s="17" t="str">
        <f t="shared" si="1"/>
        <v>Nov-2018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5">
        <v>43406.0</v>
      </c>
      <c r="B313" s="16">
        <v>20.0</v>
      </c>
      <c r="C313" s="11"/>
      <c r="D313" s="17" t="str">
        <f t="shared" si="1"/>
        <v>Nov-2018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5">
        <v>43407.0</v>
      </c>
      <c r="B314" s="16">
        <v>24.0</v>
      </c>
      <c r="C314" s="11"/>
      <c r="D314" s="17" t="str">
        <f t="shared" si="1"/>
        <v>Nov-2018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5">
        <v>43408.0</v>
      </c>
      <c r="B315" s="16">
        <v>22.0</v>
      </c>
      <c r="C315" s="11"/>
      <c r="D315" s="17" t="str">
        <f t="shared" si="1"/>
        <v>Nov-2018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5">
        <v>43409.0</v>
      </c>
      <c r="B316" s="16">
        <v>20.0</v>
      </c>
      <c r="C316" s="11"/>
      <c r="D316" s="17" t="str">
        <f t="shared" si="1"/>
        <v>Nov-2018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5">
        <v>43410.0</v>
      </c>
      <c r="B317" s="16">
        <v>24.0</v>
      </c>
      <c r="C317" s="11"/>
      <c r="D317" s="17" t="str">
        <f t="shared" si="1"/>
        <v>Nov-2018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5">
        <v>43411.0</v>
      </c>
      <c r="B318" s="16">
        <v>30.0</v>
      </c>
      <c r="C318" s="11"/>
      <c r="D318" s="17" t="str">
        <f t="shared" si="1"/>
        <v>Nov-2018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5">
        <v>43412.0</v>
      </c>
      <c r="B319" s="16">
        <v>28.0</v>
      </c>
      <c r="C319" s="11"/>
      <c r="D319" s="17" t="str">
        <f t="shared" si="1"/>
        <v>Nov-2018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5">
        <v>43413.0</v>
      </c>
      <c r="B320" s="16">
        <v>29.0</v>
      </c>
      <c r="C320" s="11"/>
      <c r="D320" s="17" t="str">
        <f t="shared" si="1"/>
        <v>Nov-2018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5">
        <v>43414.0</v>
      </c>
      <c r="B321" s="16">
        <v>30.0</v>
      </c>
      <c r="C321" s="11"/>
      <c r="D321" s="17" t="str">
        <f t="shared" si="1"/>
        <v>Nov-2018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5">
        <v>43415.0</v>
      </c>
      <c r="B322" s="16">
        <v>21.0</v>
      </c>
      <c r="C322" s="11"/>
      <c r="D322" s="17" t="str">
        <f t="shared" si="1"/>
        <v>Nov-2018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5">
        <v>43416.0</v>
      </c>
      <c r="B323" s="16">
        <v>22.0</v>
      </c>
      <c r="C323" s="11"/>
      <c r="D323" s="17" t="str">
        <f t="shared" si="1"/>
        <v>Nov-2018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5">
        <v>43417.0</v>
      </c>
      <c r="B324" s="16">
        <v>22.0</v>
      </c>
      <c r="C324" s="11"/>
      <c r="D324" s="17" t="str">
        <f t="shared" si="1"/>
        <v>Nov-2018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5">
        <v>43418.0</v>
      </c>
      <c r="B325" s="16">
        <v>21.0</v>
      </c>
      <c r="C325" s="11"/>
      <c r="D325" s="17" t="str">
        <f t="shared" si="1"/>
        <v>Nov-2018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5">
        <v>43419.0</v>
      </c>
      <c r="B326" s="16">
        <v>24.0</v>
      </c>
      <c r="C326" s="11"/>
      <c r="D326" s="17" t="str">
        <f t="shared" si="1"/>
        <v>Nov-2018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5">
        <v>43420.0</v>
      </c>
      <c r="B327" s="16">
        <v>27.0</v>
      </c>
      <c r="C327" s="11"/>
      <c r="D327" s="17" t="str">
        <f t="shared" si="1"/>
        <v>Nov-2018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5">
        <v>43421.0</v>
      </c>
      <c r="B328" s="16">
        <v>21.0</v>
      </c>
      <c r="C328" s="11"/>
      <c r="D328" s="17" t="str">
        <f t="shared" si="1"/>
        <v>Nov-2018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5">
        <v>43422.0</v>
      </c>
      <c r="B329" s="16">
        <v>20.0</v>
      </c>
      <c r="C329" s="11"/>
      <c r="D329" s="17" t="str">
        <f t="shared" si="1"/>
        <v>Nov-2018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5">
        <v>43423.0</v>
      </c>
      <c r="B330" s="16">
        <v>28.0</v>
      </c>
      <c r="C330" s="11"/>
      <c r="D330" s="17" t="str">
        <f t="shared" si="1"/>
        <v>Nov-2018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5">
        <v>43424.0</v>
      </c>
      <c r="B331" s="16">
        <v>26.0</v>
      </c>
      <c r="C331" s="11"/>
      <c r="D331" s="17" t="str">
        <f t="shared" si="1"/>
        <v>Nov-2018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5">
        <v>43425.0</v>
      </c>
      <c r="B332" s="16">
        <v>22.0</v>
      </c>
      <c r="C332" s="11"/>
      <c r="D332" s="17" t="str">
        <f t="shared" si="1"/>
        <v>Nov-2018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5">
        <v>43426.0</v>
      </c>
      <c r="B333" s="16">
        <v>27.0</v>
      </c>
      <c r="C333" s="11"/>
      <c r="D333" s="17" t="str">
        <f t="shared" si="1"/>
        <v>Nov-2018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5">
        <v>43427.0</v>
      </c>
      <c r="B334" s="16">
        <v>30.0</v>
      </c>
      <c r="C334" s="11"/>
      <c r="D334" s="17" t="str">
        <f t="shared" si="1"/>
        <v>Nov-2018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5">
        <v>43428.0</v>
      </c>
      <c r="B335" s="16">
        <v>23.0</v>
      </c>
      <c r="C335" s="11"/>
      <c r="D335" s="17" t="str">
        <f t="shared" si="1"/>
        <v>Nov-2018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5">
        <v>43429.0</v>
      </c>
      <c r="B336" s="16">
        <v>25.0</v>
      </c>
      <c r="C336" s="11"/>
      <c r="D336" s="17" t="str">
        <f t="shared" si="1"/>
        <v>Nov-2018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5">
        <v>43430.0</v>
      </c>
      <c r="B337" s="16">
        <v>21.0</v>
      </c>
      <c r="C337" s="11"/>
      <c r="D337" s="17" t="str">
        <f t="shared" si="1"/>
        <v>Nov-2018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5">
        <v>43431.0</v>
      </c>
      <c r="B338" s="16">
        <v>28.0</v>
      </c>
      <c r="C338" s="11"/>
      <c r="D338" s="17" t="str">
        <f t="shared" si="1"/>
        <v>Nov-2018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5">
        <v>43432.0</v>
      </c>
      <c r="B339" s="16">
        <v>27.0</v>
      </c>
      <c r="C339" s="11"/>
      <c r="D339" s="17" t="str">
        <f t="shared" si="1"/>
        <v>Nov-2018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5">
        <v>43433.0</v>
      </c>
      <c r="B340" s="16">
        <v>30.0</v>
      </c>
      <c r="C340" s="11"/>
      <c r="D340" s="17" t="str">
        <f t="shared" si="1"/>
        <v>Nov-2018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5">
        <v>43434.0</v>
      </c>
      <c r="B341" s="16">
        <v>26.0</v>
      </c>
      <c r="C341" s="11"/>
      <c r="D341" s="17" t="str">
        <f t="shared" si="1"/>
        <v>Nov-2018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5">
        <v>43435.0</v>
      </c>
      <c r="B342" s="16">
        <v>22.0</v>
      </c>
      <c r="C342" s="11"/>
      <c r="D342" s="17" t="str">
        <f t="shared" si="1"/>
        <v>Dec-2018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5">
        <v>43436.0</v>
      </c>
      <c r="B343" s="16">
        <v>24.0</v>
      </c>
      <c r="C343" s="11"/>
      <c r="D343" s="17" t="str">
        <f t="shared" si="1"/>
        <v>Dec-2018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5">
        <v>43437.0</v>
      </c>
      <c r="B344" s="16">
        <v>25.0</v>
      </c>
      <c r="C344" s="11"/>
      <c r="D344" s="17" t="str">
        <f t="shared" si="1"/>
        <v>Dec-2018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5">
        <v>43438.0</v>
      </c>
      <c r="B345" s="16">
        <v>30.0</v>
      </c>
      <c r="C345" s="11"/>
      <c r="D345" s="17" t="str">
        <f t="shared" si="1"/>
        <v>Dec-2018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5">
        <v>43439.0</v>
      </c>
      <c r="B346" s="16">
        <v>20.0</v>
      </c>
      <c r="C346" s="11"/>
      <c r="D346" s="17" t="str">
        <f t="shared" si="1"/>
        <v>Dec-2018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5">
        <v>43440.0</v>
      </c>
      <c r="B347" s="16">
        <v>30.0</v>
      </c>
      <c r="C347" s="11"/>
      <c r="D347" s="17" t="str">
        <f t="shared" si="1"/>
        <v>Dec-2018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5">
        <v>43441.0</v>
      </c>
      <c r="B348" s="16">
        <v>29.0</v>
      </c>
      <c r="C348" s="11"/>
      <c r="D348" s="17" t="str">
        <f t="shared" si="1"/>
        <v>Dec-2018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5">
        <v>43442.0</v>
      </c>
      <c r="B349" s="16">
        <v>21.0</v>
      </c>
      <c r="C349" s="11"/>
      <c r="D349" s="17" t="str">
        <f t="shared" si="1"/>
        <v>Dec-2018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5">
        <v>43443.0</v>
      </c>
      <c r="B350" s="16">
        <v>22.0</v>
      </c>
      <c r="C350" s="11"/>
      <c r="D350" s="17" t="str">
        <f t="shared" si="1"/>
        <v>Dec-2018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5">
        <v>43444.0</v>
      </c>
      <c r="B351" s="16">
        <v>20.0</v>
      </c>
      <c r="C351" s="11"/>
      <c r="D351" s="17" t="str">
        <f t="shared" si="1"/>
        <v>Dec-2018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5">
        <v>43445.0</v>
      </c>
      <c r="B352" s="16">
        <v>29.0</v>
      </c>
      <c r="C352" s="11"/>
      <c r="D352" s="17" t="str">
        <f t="shared" si="1"/>
        <v>Dec-2018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5">
        <v>43446.0</v>
      </c>
      <c r="B353" s="16">
        <v>29.0</v>
      </c>
      <c r="C353" s="11"/>
      <c r="D353" s="17" t="str">
        <f t="shared" si="1"/>
        <v>Dec-2018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5">
        <v>43447.0</v>
      </c>
      <c r="B354" s="16">
        <v>22.0</v>
      </c>
      <c r="C354" s="11"/>
      <c r="D354" s="17" t="str">
        <f t="shared" si="1"/>
        <v>Dec-2018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5">
        <v>43448.0</v>
      </c>
      <c r="B355" s="16">
        <v>24.0</v>
      </c>
      <c r="C355" s="11"/>
      <c r="D355" s="17" t="str">
        <f t="shared" si="1"/>
        <v>Dec-2018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5">
        <v>43449.0</v>
      </c>
      <c r="B356" s="16">
        <v>27.0</v>
      </c>
      <c r="C356" s="11"/>
      <c r="D356" s="17" t="str">
        <f t="shared" si="1"/>
        <v>Dec-2018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5">
        <v>43450.0</v>
      </c>
      <c r="B357" s="16">
        <v>23.0</v>
      </c>
      <c r="C357" s="11"/>
      <c r="D357" s="17" t="str">
        <f t="shared" si="1"/>
        <v>Dec-2018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5">
        <v>43451.0</v>
      </c>
      <c r="B358" s="16">
        <v>27.0</v>
      </c>
      <c r="C358" s="11"/>
      <c r="D358" s="17" t="str">
        <f t="shared" si="1"/>
        <v>Dec-2018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5">
        <v>43452.0</v>
      </c>
      <c r="B359" s="16">
        <v>27.0</v>
      </c>
      <c r="C359" s="11"/>
      <c r="D359" s="17" t="str">
        <f t="shared" si="1"/>
        <v>Dec-2018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5">
        <v>43453.0</v>
      </c>
      <c r="B360" s="16">
        <v>30.0</v>
      </c>
      <c r="C360" s="11"/>
      <c r="D360" s="17" t="str">
        <f t="shared" si="1"/>
        <v>Dec-2018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5">
        <v>43454.0</v>
      </c>
      <c r="B361" s="16">
        <v>22.0</v>
      </c>
      <c r="C361" s="11"/>
      <c r="D361" s="17" t="str">
        <f t="shared" si="1"/>
        <v>Dec-2018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5">
        <v>43455.0</v>
      </c>
      <c r="B362" s="16">
        <v>30.0</v>
      </c>
      <c r="C362" s="11"/>
      <c r="D362" s="17" t="str">
        <f t="shared" si="1"/>
        <v>Dec-2018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5">
        <v>43456.0</v>
      </c>
      <c r="B363" s="16">
        <v>22.0</v>
      </c>
      <c r="C363" s="11"/>
      <c r="D363" s="17" t="str">
        <f t="shared" si="1"/>
        <v>Dec-2018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5">
        <v>43457.0</v>
      </c>
      <c r="B364" s="16">
        <v>23.0</v>
      </c>
      <c r="C364" s="11"/>
      <c r="D364" s="17" t="str">
        <f t="shared" si="1"/>
        <v>Dec-2018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5">
        <v>43458.0</v>
      </c>
      <c r="B365" s="16">
        <v>25.0</v>
      </c>
      <c r="C365" s="11"/>
      <c r="D365" s="17" t="str">
        <f t="shared" si="1"/>
        <v>Dec-2018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5">
        <v>43459.0</v>
      </c>
      <c r="B366" s="16">
        <v>24.0</v>
      </c>
      <c r="C366" s="11"/>
      <c r="D366" s="17" t="str">
        <f t="shared" si="1"/>
        <v>Dec-2018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5">
        <v>43460.0</v>
      </c>
      <c r="B367" s="16">
        <v>26.0</v>
      </c>
      <c r="C367" s="11"/>
      <c r="D367" s="17" t="str">
        <f t="shared" si="1"/>
        <v>Dec-2018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5">
        <v>43461.0</v>
      </c>
      <c r="B368" s="16">
        <v>25.0</v>
      </c>
      <c r="C368" s="11"/>
      <c r="D368" s="17" t="str">
        <f t="shared" si="1"/>
        <v>Dec-2018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5">
        <v>43462.0</v>
      </c>
      <c r="B369" s="16">
        <v>30.0</v>
      </c>
      <c r="C369" s="11"/>
      <c r="D369" s="17" t="str">
        <f t="shared" si="1"/>
        <v>Dec-2018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5">
        <v>43463.0</v>
      </c>
      <c r="B370" s="16">
        <v>21.0</v>
      </c>
      <c r="C370" s="11"/>
      <c r="D370" s="17" t="str">
        <f t="shared" si="1"/>
        <v>Dec-2018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5">
        <v>43464.0</v>
      </c>
      <c r="B371" s="16">
        <v>24.0</v>
      </c>
      <c r="C371" s="11"/>
      <c r="D371" s="17" t="str">
        <f t="shared" si="1"/>
        <v>Dec-2018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5">
        <v>43465.0</v>
      </c>
      <c r="B372" s="16">
        <v>27.0</v>
      </c>
      <c r="C372" s="11"/>
      <c r="D372" s="17" t="str">
        <f t="shared" si="1"/>
        <v>Dec-2018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5">
        <v>43466.0</v>
      </c>
      <c r="B373" s="16">
        <v>25.0</v>
      </c>
      <c r="C373" s="11"/>
      <c r="D373" s="17" t="str">
        <f t="shared" si="1"/>
        <v>Jan-2019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5">
        <v>43467.0</v>
      </c>
      <c r="B374" s="16">
        <v>22.0</v>
      </c>
      <c r="C374" s="11"/>
      <c r="D374" s="17" t="str">
        <f t="shared" si="1"/>
        <v>Jan-2019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5">
        <v>43468.0</v>
      </c>
      <c r="B375" s="16">
        <v>27.0</v>
      </c>
      <c r="C375" s="11"/>
      <c r="D375" s="17" t="str">
        <f t="shared" si="1"/>
        <v>Jan-2019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5">
        <v>43469.0</v>
      </c>
      <c r="B376" s="16">
        <v>26.0</v>
      </c>
      <c r="C376" s="11"/>
      <c r="D376" s="17" t="str">
        <f t="shared" si="1"/>
        <v>Jan-2019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5">
        <v>43470.0</v>
      </c>
      <c r="B377" s="16">
        <v>30.0</v>
      </c>
      <c r="C377" s="11"/>
      <c r="D377" s="17" t="str">
        <f t="shared" si="1"/>
        <v>Jan-2019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5">
        <v>43471.0</v>
      </c>
      <c r="B378" s="16">
        <v>26.0</v>
      </c>
      <c r="C378" s="11"/>
      <c r="D378" s="17" t="str">
        <f t="shared" si="1"/>
        <v>Jan-2019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5">
        <v>43472.0</v>
      </c>
      <c r="B379" s="16">
        <v>22.0</v>
      </c>
      <c r="C379" s="11"/>
      <c r="D379" s="17" t="str">
        <f t="shared" si="1"/>
        <v>Jan-2019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5">
        <v>43473.0</v>
      </c>
      <c r="B380" s="16">
        <v>30.0</v>
      </c>
      <c r="C380" s="11"/>
      <c r="D380" s="17" t="str">
        <f t="shared" si="1"/>
        <v>Jan-2019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5">
        <v>43474.0</v>
      </c>
      <c r="B381" s="16">
        <v>28.0</v>
      </c>
      <c r="C381" s="11"/>
      <c r="D381" s="17" t="str">
        <f t="shared" si="1"/>
        <v>Jan-2019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5">
        <v>43475.0</v>
      </c>
      <c r="B382" s="16">
        <v>22.0</v>
      </c>
      <c r="C382" s="11"/>
      <c r="D382" s="17" t="str">
        <f t="shared" si="1"/>
        <v>Jan-2019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5">
        <v>43476.0</v>
      </c>
      <c r="B383" s="16">
        <v>27.0</v>
      </c>
      <c r="C383" s="11"/>
      <c r="D383" s="17" t="str">
        <f t="shared" si="1"/>
        <v>Jan-2019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5">
        <v>43477.0</v>
      </c>
      <c r="B384" s="16">
        <v>24.0</v>
      </c>
      <c r="C384" s="11"/>
      <c r="D384" s="17" t="str">
        <f t="shared" si="1"/>
        <v>Jan-2019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5">
        <v>43478.0</v>
      </c>
      <c r="B385" s="16">
        <v>27.0</v>
      </c>
      <c r="C385" s="11"/>
      <c r="D385" s="17" t="str">
        <f t="shared" si="1"/>
        <v>Jan-2019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5">
        <v>43479.0</v>
      </c>
      <c r="B386" s="16">
        <v>27.0</v>
      </c>
      <c r="C386" s="11"/>
      <c r="D386" s="17" t="str">
        <f t="shared" si="1"/>
        <v>Jan-2019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5">
        <v>43480.0</v>
      </c>
      <c r="B387" s="16">
        <v>24.0</v>
      </c>
      <c r="C387" s="11"/>
      <c r="D387" s="17" t="str">
        <f t="shared" si="1"/>
        <v>Jan-2019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5">
        <v>43481.0</v>
      </c>
      <c r="B388" s="16">
        <v>26.0</v>
      </c>
      <c r="C388" s="11"/>
      <c r="D388" s="17" t="str">
        <f t="shared" si="1"/>
        <v>Jan-2019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5">
        <v>43482.0</v>
      </c>
      <c r="B389" s="16">
        <v>30.0</v>
      </c>
      <c r="C389" s="11"/>
      <c r="D389" s="17" t="str">
        <f t="shared" si="1"/>
        <v>Jan-2019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5">
        <v>43483.0</v>
      </c>
      <c r="B390" s="16">
        <v>20.0</v>
      </c>
      <c r="C390" s="11"/>
      <c r="D390" s="17" t="str">
        <f t="shared" si="1"/>
        <v>Jan-2019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5">
        <v>43484.0</v>
      </c>
      <c r="B391" s="16">
        <v>22.0</v>
      </c>
      <c r="C391" s="11"/>
      <c r="D391" s="17" t="str">
        <f t="shared" si="1"/>
        <v>Jan-2019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5">
        <v>43485.0</v>
      </c>
      <c r="B392" s="16">
        <v>30.0</v>
      </c>
      <c r="C392" s="11"/>
      <c r="D392" s="17" t="str">
        <f t="shared" si="1"/>
        <v>Jan-2019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5">
        <v>43486.0</v>
      </c>
      <c r="B393" s="16">
        <v>30.0</v>
      </c>
      <c r="C393" s="11"/>
      <c r="D393" s="17" t="str">
        <f t="shared" si="1"/>
        <v>Jan-2019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5">
        <v>43487.0</v>
      </c>
      <c r="B394" s="16">
        <v>27.0</v>
      </c>
      <c r="C394" s="11"/>
      <c r="D394" s="17" t="str">
        <f t="shared" si="1"/>
        <v>Jan-2019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5">
        <v>43488.0</v>
      </c>
      <c r="B395" s="16">
        <v>22.0</v>
      </c>
      <c r="C395" s="11"/>
      <c r="D395" s="17" t="str">
        <f t="shared" si="1"/>
        <v>Jan-2019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5">
        <v>43489.0</v>
      </c>
      <c r="B396" s="16">
        <v>28.0</v>
      </c>
      <c r="C396" s="11"/>
      <c r="D396" s="17" t="str">
        <f t="shared" si="1"/>
        <v>Jan-2019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5">
        <v>43490.0</v>
      </c>
      <c r="B397" s="16">
        <v>21.0</v>
      </c>
      <c r="C397" s="11"/>
      <c r="D397" s="17" t="str">
        <f t="shared" si="1"/>
        <v>Jan-2019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5">
        <v>43491.0</v>
      </c>
      <c r="B398" s="16">
        <v>21.0</v>
      </c>
      <c r="C398" s="11"/>
      <c r="D398" s="17" t="str">
        <f t="shared" si="1"/>
        <v>Jan-2019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5">
        <v>43492.0</v>
      </c>
      <c r="B399" s="16">
        <v>26.0</v>
      </c>
      <c r="C399" s="11"/>
      <c r="D399" s="17" t="str">
        <f t="shared" si="1"/>
        <v>Jan-2019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5">
        <v>43493.0</v>
      </c>
      <c r="B400" s="16">
        <v>22.0</v>
      </c>
      <c r="C400" s="11"/>
      <c r="D400" s="17" t="str">
        <f t="shared" si="1"/>
        <v>Jan-2019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5">
        <v>43494.0</v>
      </c>
      <c r="B401" s="16">
        <v>28.0</v>
      </c>
      <c r="C401" s="11"/>
      <c r="D401" s="17" t="str">
        <f t="shared" si="1"/>
        <v>Jan-2019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5">
        <v>43495.0</v>
      </c>
      <c r="B402" s="16">
        <v>20.0</v>
      </c>
      <c r="C402" s="11"/>
      <c r="D402" s="17" t="str">
        <f t="shared" si="1"/>
        <v>Jan-2019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5">
        <v>43496.0</v>
      </c>
      <c r="B403" s="16">
        <v>28.0</v>
      </c>
      <c r="C403" s="11"/>
      <c r="D403" s="17" t="str">
        <f t="shared" si="1"/>
        <v>Jan-2019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5">
        <v>43497.0</v>
      </c>
      <c r="B404" s="16">
        <v>23.0</v>
      </c>
      <c r="C404" s="11"/>
      <c r="D404" s="17" t="str">
        <f t="shared" si="1"/>
        <v>Feb-2019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5">
        <v>43498.0</v>
      </c>
      <c r="B405" s="16">
        <v>22.0</v>
      </c>
      <c r="C405" s="11"/>
      <c r="D405" s="17" t="str">
        <f t="shared" si="1"/>
        <v>Feb-2019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5">
        <v>43499.0</v>
      </c>
      <c r="B406" s="16">
        <v>23.0</v>
      </c>
      <c r="C406" s="11"/>
      <c r="D406" s="17" t="str">
        <f t="shared" si="1"/>
        <v>Feb-2019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5">
        <v>43500.0</v>
      </c>
      <c r="B407" s="16">
        <v>27.0</v>
      </c>
      <c r="C407" s="11"/>
      <c r="D407" s="17" t="str">
        <f t="shared" si="1"/>
        <v>Feb-2019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5">
        <v>43501.0</v>
      </c>
      <c r="B408" s="16">
        <v>26.0</v>
      </c>
      <c r="C408" s="11"/>
      <c r="D408" s="17" t="str">
        <f t="shared" si="1"/>
        <v>Feb-2019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5">
        <v>43502.0</v>
      </c>
      <c r="B409" s="16">
        <v>27.0</v>
      </c>
      <c r="C409" s="11"/>
      <c r="D409" s="17" t="str">
        <f t="shared" si="1"/>
        <v>Feb-2019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5">
        <v>43503.0</v>
      </c>
      <c r="B410" s="16">
        <v>23.0</v>
      </c>
      <c r="C410" s="11"/>
      <c r="D410" s="17" t="str">
        <f t="shared" si="1"/>
        <v>Feb-2019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5">
        <v>43504.0</v>
      </c>
      <c r="B411" s="16">
        <v>22.0</v>
      </c>
      <c r="C411" s="11"/>
      <c r="D411" s="17" t="str">
        <f t="shared" si="1"/>
        <v>Feb-2019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5">
        <v>43505.0</v>
      </c>
      <c r="B412" s="16">
        <v>21.0</v>
      </c>
      <c r="C412" s="11"/>
      <c r="D412" s="17" t="str">
        <f t="shared" si="1"/>
        <v>Feb-2019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5">
        <v>43506.0</v>
      </c>
      <c r="B413" s="16">
        <v>27.0</v>
      </c>
      <c r="C413" s="11"/>
      <c r="D413" s="17" t="str">
        <f t="shared" si="1"/>
        <v>Feb-2019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5">
        <v>43507.0</v>
      </c>
      <c r="B414" s="16">
        <v>30.0</v>
      </c>
      <c r="C414" s="11"/>
      <c r="D414" s="17" t="str">
        <f t="shared" si="1"/>
        <v>Feb-2019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5">
        <v>43508.0</v>
      </c>
      <c r="B415" s="16">
        <v>21.0</v>
      </c>
      <c r="C415" s="11"/>
      <c r="D415" s="17" t="str">
        <f t="shared" si="1"/>
        <v>Feb-2019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5">
        <v>43509.0</v>
      </c>
      <c r="B416" s="16">
        <v>26.0</v>
      </c>
      <c r="C416" s="11"/>
      <c r="D416" s="17" t="str">
        <f t="shared" si="1"/>
        <v>Feb-2019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5">
        <v>43510.0</v>
      </c>
      <c r="B417" s="16">
        <v>27.0</v>
      </c>
      <c r="C417" s="11"/>
      <c r="D417" s="17" t="str">
        <f t="shared" si="1"/>
        <v>Feb-2019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5">
        <v>43511.0</v>
      </c>
      <c r="B418" s="16">
        <v>21.0</v>
      </c>
      <c r="C418" s="11"/>
      <c r="D418" s="17" t="str">
        <f t="shared" si="1"/>
        <v>Feb-2019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5">
        <v>43512.0</v>
      </c>
      <c r="B419" s="16">
        <v>24.0</v>
      </c>
      <c r="C419" s="11"/>
      <c r="D419" s="17" t="str">
        <f t="shared" si="1"/>
        <v>Feb-2019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5">
        <v>43513.0</v>
      </c>
      <c r="B420" s="16">
        <v>21.0</v>
      </c>
      <c r="C420" s="11"/>
      <c r="D420" s="17" t="str">
        <f t="shared" si="1"/>
        <v>Feb-2019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5">
        <v>43514.0</v>
      </c>
      <c r="B421" s="16">
        <v>29.0</v>
      </c>
      <c r="C421" s="11"/>
      <c r="D421" s="17" t="str">
        <f t="shared" si="1"/>
        <v>Feb-2019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5">
        <v>43515.0</v>
      </c>
      <c r="B422" s="16">
        <v>26.0</v>
      </c>
      <c r="C422" s="11"/>
      <c r="D422" s="17" t="str">
        <f t="shared" si="1"/>
        <v>Feb-2019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5">
        <v>43516.0</v>
      </c>
      <c r="B423" s="16">
        <v>27.0</v>
      </c>
      <c r="C423" s="11"/>
      <c r="D423" s="17" t="str">
        <f t="shared" si="1"/>
        <v>Feb-2019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5">
        <v>43517.0</v>
      </c>
      <c r="B424" s="16">
        <v>27.0</v>
      </c>
      <c r="C424" s="11"/>
      <c r="D424" s="17" t="str">
        <f t="shared" si="1"/>
        <v>Feb-2019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5">
        <v>43518.0</v>
      </c>
      <c r="B425" s="16">
        <v>27.0</v>
      </c>
      <c r="C425" s="11"/>
      <c r="D425" s="17" t="str">
        <f t="shared" si="1"/>
        <v>Feb-2019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5">
        <v>43519.0</v>
      </c>
      <c r="B426" s="16">
        <v>21.0</v>
      </c>
      <c r="C426" s="11"/>
      <c r="D426" s="17" t="str">
        <f t="shared" si="1"/>
        <v>Feb-2019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5">
        <v>43520.0</v>
      </c>
      <c r="B427" s="16">
        <v>28.0</v>
      </c>
      <c r="C427" s="11"/>
      <c r="D427" s="17" t="str">
        <f t="shared" si="1"/>
        <v>Feb-2019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5">
        <v>43521.0</v>
      </c>
      <c r="B428" s="16">
        <v>30.0</v>
      </c>
      <c r="C428" s="11"/>
      <c r="D428" s="17" t="str">
        <f t="shared" si="1"/>
        <v>Feb-2019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5">
        <v>43522.0</v>
      </c>
      <c r="B429" s="16">
        <v>26.0</v>
      </c>
      <c r="C429" s="11"/>
      <c r="D429" s="17" t="str">
        <f t="shared" si="1"/>
        <v>Feb-2019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5">
        <v>43523.0</v>
      </c>
      <c r="B430" s="16">
        <v>25.0</v>
      </c>
      <c r="C430" s="11"/>
      <c r="D430" s="17" t="str">
        <f t="shared" si="1"/>
        <v>Feb-2019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5">
        <v>43524.0</v>
      </c>
      <c r="B431" s="16">
        <v>20.0</v>
      </c>
      <c r="C431" s="11"/>
      <c r="D431" s="17" t="str">
        <f t="shared" si="1"/>
        <v>Feb-2019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5">
        <v>43525.0</v>
      </c>
      <c r="B432" s="16">
        <v>26.0</v>
      </c>
      <c r="C432" s="11"/>
      <c r="D432" s="17" t="str">
        <f t="shared" si="1"/>
        <v>Mar-2019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5">
        <v>43526.0</v>
      </c>
      <c r="B433" s="16">
        <v>30.0</v>
      </c>
      <c r="C433" s="11"/>
      <c r="D433" s="17" t="str">
        <f t="shared" si="1"/>
        <v>Mar-2019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5">
        <v>43527.0</v>
      </c>
      <c r="B434" s="16">
        <v>24.0</v>
      </c>
      <c r="C434" s="11"/>
      <c r="D434" s="17" t="str">
        <f t="shared" si="1"/>
        <v>Mar-2019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5">
        <v>43528.0</v>
      </c>
      <c r="B435" s="16">
        <v>30.0</v>
      </c>
      <c r="C435" s="11"/>
      <c r="D435" s="17" t="str">
        <f t="shared" si="1"/>
        <v>Mar-2019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5">
        <v>43529.0</v>
      </c>
      <c r="B436" s="16">
        <v>28.0</v>
      </c>
      <c r="C436" s="11"/>
      <c r="D436" s="17" t="str">
        <f t="shared" si="1"/>
        <v>Mar-2019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5">
        <v>43530.0</v>
      </c>
      <c r="B437" s="16">
        <v>30.0</v>
      </c>
      <c r="C437" s="11"/>
      <c r="D437" s="17" t="str">
        <f t="shared" si="1"/>
        <v>Mar-2019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5">
        <v>43531.0</v>
      </c>
      <c r="B438" s="16">
        <v>23.0</v>
      </c>
      <c r="C438" s="11"/>
      <c r="D438" s="17" t="str">
        <f t="shared" si="1"/>
        <v>Mar-2019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5">
        <v>43532.0</v>
      </c>
      <c r="B439" s="16">
        <v>23.0</v>
      </c>
      <c r="C439" s="11"/>
      <c r="D439" s="17" t="str">
        <f t="shared" si="1"/>
        <v>Mar-2019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5">
        <v>43533.0</v>
      </c>
      <c r="B440" s="16">
        <v>24.0</v>
      </c>
      <c r="C440" s="11"/>
      <c r="D440" s="17" t="str">
        <f t="shared" si="1"/>
        <v>Mar-2019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5">
        <v>43534.0</v>
      </c>
      <c r="B441" s="16">
        <v>21.0</v>
      </c>
      <c r="C441" s="11"/>
      <c r="D441" s="17" t="str">
        <f t="shared" si="1"/>
        <v>Mar-2019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5">
        <v>43535.0</v>
      </c>
      <c r="B442" s="16">
        <v>21.0</v>
      </c>
      <c r="C442" s="11"/>
      <c r="D442" s="17" t="str">
        <f t="shared" si="1"/>
        <v>Mar-2019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5">
        <v>43536.0</v>
      </c>
      <c r="B443" s="16">
        <v>28.0</v>
      </c>
      <c r="C443" s="11"/>
      <c r="D443" s="17" t="str">
        <f t="shared" si="1"/>
        <v>Mar-2019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5">
        <v>43537.0</v>
      </c>
      <c r="B444" s="16">
        <v>26.0</v>
      </c>
      <c r="C444" s="11"/>
      <c r="D444" s="17" t="str">
        <f t="shared" si="1"/>
        <v>Mar-2019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5">
        <v>43538.0</v>
      </c>
      <c r="B445" s="16">
        <v>22.0</v>
      </c>
      <c r="C445" s="11"/>
      <c r="D445" s="17" t="str">
        <f t="shared" si="1"/>
        <v>Mar-2019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5">
        <v>43539.0</v>
      </c>
      <c r="B446" s="16">
        <v>21.0</v>
      </c>
      <c r="C446" s="11"/>
      <c r="D446" s="17" t="str">
        <f t="shared" si="1"/>
        <v>Mar-2019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5">
        <v>43540.0</v>
      </c>
      <c r="B447" s="16">
        <v>24.0</v>
      </c>
      <c r="C447" s="11"/>
      <c r="D447" s="17" t="str">
        <f t="shared" si="1"/>
        <v>Mar-2019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5">
        <v>43541.0</v>
      </c>
      <c r="B448" s="16">
        <v>20.0</v>
      </c>
      <c r="C448" s="11"/>
      <c r="D448" s="17" t="str">
        <f t="shared" si="1"/>
        <v>Mar-2019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5">
        <v>43542.0</v>
      </c>
      <c r="B449" s="16">
        <v>25.0</v>
      </c>
      <c r="C449" s="11"/>
      <c r="D449" s="17" t="str">
        <f t="shared" si="1"/>
        <v>Mar-2019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5">
        <v>43543.0</v>
      </c>
      <c r="B450" s="16">
        <v>22.0</v>
      </c>
      <c r="C450" s="11"/>
      <c r="D450" s="17" t="str">
        <f t="shared" si="1"/>
        <v>Mar-2019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5">
        <v>43544.0</v>
      </c>
      <c r="B451" s="16">
        <v>27.0</v>
      </c>
      <c r="C451" s="11"/>
      <c r="D451" s="17" t="str">
        <f t="shared" si="1"/>
        <v>Mar-2019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5">
        <v>43545.0</v>
      </c>
      <c r="B452" s="16">
        <v>27.0</v>
      </c>
      <c r="C452" s="11"/>
      <c r="D452" s="17" t="str">
        <f t="shared" si="1"/>
        <v>Mar-2019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5">
        <v>43546.0</v>
      </c>
      <c r="B453" s="16">
        <v>20.0</v>
      </c>
      <c r="C453" s="11"/>
      <c r="D453" s="17" t="str">
        <f t="shared" si="1"/>
        <v>Mar-2019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5">
        <v>43547.0</v>
      </c>
      <c r="B454" s="16">
        <v>27.0</v>
      </c>
      <c r="C454" s="11"/>
      <c r="D454" s="17" t="str">
        <f t="shared" si="1"/>
        <v>Mar-2019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5">
        <v>43548.0</v>
      </c>
      <c r="B455" s="16">
        <v>25.0</v>
      </c>
      <c r="C455" s="11"/>
      <c r="D455" s="17" t="str">
        <f t="shared" si="1"/>
        <v>Mar-2019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5">
        <v>43549.0</v>
      </c>
      <c r="B456" s="16">
        <v>28.0</v>
      </c>
      <c r="C456" s="11"/>
      <c r="D456" s="17" t="str">
        <f t="shared" si="1"/>
        <v>Mar-2019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5">
        <v>43550.0</v>
      </c>
      <c r="B457" s="16">
        <v>26.0</v>
      </c>
      <c r="C457" s="11"/>
      <c r="D457" s="17" t="str">
        <f t="shared" si="1"/>
        <v>Mar-2019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5">
        <v>43551.0</v>
      </c>
      <c r="B458" s="16">
        <v>27.0</v>
      </c>
      <c r="C458" s="11"/>
      <c r="D458" s="17" t="str">
        <f t="shared" si="1"/>
        <v>Mar-2019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5">
        <v>43552.0</v>
      </c>
      <c r="B459" s="16">
        <v>26.0</v>
      </c>
      <c r="C459" s="11"/>
      <c r="D459" s="17" t="str">
        <f t="shared" si="1"/>
        <v>Mar-2019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5">
        <v>43553.0</v>
      </c>
      <c r="B460" s="16">
        <v>25.0</v>
      </c>
      <c r="C460" s="11"/>
      <c r="D460" s="17" t="str">
        <f t="shared" si="1"/>
        <v>Mar-2019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5">
        <v>43554.0</v>
      </c>
      <c r="B461" s="16">
        <v>21.0</v>
      </c>
      <c r="C461" s="11"/>
      <c r="D461" s="17" t="str">
        <f t="shared" si="1"/>
        <v>Mar-2019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5">
        <v>43555.0</v>
      </c>
      <c r="B462" s="16">
        <v>27.0</v>
      </c>
      <c r="C462" s="11"/>
      <c r="D462" s="17" t="str">
        <f t="shared" si="1"/>
        <v>Mar-2019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5">
        <v>43556.0</v>
      </c>
      <c r="B463" s="16">
        <v>24.0</v>
      </c>
      <c r="C463" s="11"/>
      <c r="D463" s="17" t="str">
        <f t="shared" si="1"/>
        <v>Apr-2019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5">
        <v>43557.0</v>
      </c>
      <c r="B464" s="16">
        <v>23.0</v>
      </c>
      <c r="C464" s="11"/>
      <c r="D464" s="17" t="str">
        <f t="shared" si="1"/>
        <v>Apr-2019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5">
        <v>43558.0</v>
      </c>
      <c r="B465" s="16">
        <v>29.0</v>
      </c>
      <c r="C465" s="11"/>
      <c r="D465" s="17" t="str">
        <f t="shared" si="1"/>
        <v>Apr-2019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5">
        <v>43559.0</v>
      </c>
      <c r="B466" s="16">
        <v>28.0</v>
      </c>
      <c r="C466" s="11"/>
      <c r="D466" s="17" t="str">
        <f t="shared" si="1"/>
        <v>Apr-2019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5">
        <v>43560.0</v>
      </c>
      <c r="B467" s="16">
        <v>23.0</v>
      </c>
      <c r="C467" s="11"/>
      <c r="D467" s="17" t="str">
        <f t="shared" si="1"/>
        <v>Apr-2019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5">
        <v>43561.0</v>
      </c>
      <c r="B468" s="16">
        <v>22.0</v>
      </c>
      <c r="C468" s="11"/>
      <c r="D468" s="17" t="str">
        <f t="shared" si="1"/>
        <v>Apr-2019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5">
        <v>43562.0</v>
      </c>
      <c r="B469" s="16">
        <v>25.0</v>
      </c>
      <c r="C469" s="11"/>
      <c r="D469" s="17" t="str">
        <f t="shared" si="1"/>
        <v>Apr-2019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5">
        <v>43563.0</v>
      </c>
      <c r="B470" s="16">
        <v>23.0</v>
      </c>
      <c r="C470" s="11"/>
      <c r="D470" s="17" t="str">
        <f t="shared" si="1"/>
        <v>Apr-2019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5">
        <v>43564.0</v>
      </c>
      <c r="B471" s="16">
        <v>22.0</v>
      </c>
      <c r="C471" s="11"/>
      <c r="D471" s="17" t="str">
        <f t="shared" si="1"/>
        <v>Apr-2019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5">
        <v>43565.0</v>
      </c>
      <c r="B472" s="16">
        <v>25.0</v>
      </c>
      <c r="C472" s="11"/>
      <c r="D472" s="17" t="str">
        <f t="shared" si="1"/>
        <v>Apr-2019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5">
        <v>43566.0</v>
      </c>
      <c r="B473" s="16">
        <v>24.0</v>
      </c>
      <c r="C473" s="11"/>
      <c r="D473" s="17" t="str">
        <f t="shared" si="1"/>
        <v>Apr-2019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5">
        <v>43567.0</v>
      </c>
      <c r="B474" s="16">
        <v>26.0</v>
      </c>
      <c r="C474" s="11"/>
      <c r="D474" s="17" t="str">
        <f t="shared" si="1"/>
        <v>Apr-2019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5">
        <v>43568.0</v>
      </c>
      <c r="B475" s="16">
        <v>29.0</v>
      </c>
      <c r="C475" s="11"/>
      <c r="D475" s="17" t="str">
        <f t="shared" si="1"/>
        <v>Apr-2019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5">
        <v>43569.0</v>
      </c>
      <c r="B476" s="16">
        <v>21.0</v>
      </c>
      <c r="C476" s="11"/>
      <c r="D476" s="17" t="str">
        <f t="shared" si="1"/>
        <v>Apr-2019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5">
        <v>43570.0</v>
      </c>
      <c r="B477" s="16">
        <v>21.0</v>
      </c>
      <c r="C477" s="11"/>
      <c r="D477" s="17" t="str">
        <f t="shared" si="1"/>
        <v>Apr-2019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5">
        <v>43571.0</v>
      </c>
      <c r="B478" s="16">
        <v>20.0</v>
      </c>
      <c r="C478" s="11"/>
      <c r="D478" s="17" t="str">
        <f t="shared" si="1"/>
        <v>Apr-2019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5">
        <v>43572.0</v>
      </c>
      <c r="B479" s="16">
        <v>26.0</v>
      </c>
      <c r="C479" s="11"/>
      <c r="D479" s="17" t="str">
        <f t="shared" si="1"/>
        <v>Apr-2019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5">
        <v>43573.0</v>
      </c>
      <c r="B480" s="16">
        <v>21.0</v>
      </c>
      <c r="C480" s="11"/>
      <c r="D480" s="17" t="str">
        <f t="shared" si="1"/>
        <v>Apr-2019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5">
        <v>43574.0</v>
      </c>
      <c r="B481" s="16">
        <v>25.0</v>
      </c>
      <c r="C481" s="11"/>
      <c r="D481" s="17" t="str">
        <f t="shared" si="1"/>
        <v>Apr-2019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5">
        <v>43575.0</v>
      </c>
      <c r="B482" s="16">
        <v>26.0</v>
      </c>
      <c r="C482" s="11"/>
      <c r="D482" s="17" t="str">
        <f t="shared" si="1"/>
        <v>Apr-2019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5">
        <v>43576.0</v>
      </c>
      <c r="B483" s="16">
        <v>30.0</v>
      </c>
      <c r="C483" s="11"/>
      <c r="D483" s="17" t="str">
        <f t="shared" si="1"/>
        <v>Apr-2019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5">
        <v>43577.0</v>
      </c>
      <c r="B484" s="16">
        <v>30.0</v>
      </c>
      <c r="C484" s="11"/>
      <c r="D484" s="17" t="str">
        <f t="shared" si="1"/>
        <v>Apr-2019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5">
        <v>43578.0</v>
      </c>
      <c r="B485" s="16">
        <v>26.0</v>
      </c>
      <c r="C485" s="11"/>
      <c r="D485" s="17" t="str">
        <f t="shared" si="1"/>
        <v>Apr-2019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5">
        <v>43579.0</v>
      </c>
      <c r="B486" s="16">
        <v>21.0</v>
      </c>
      <c r="C486" s="11"/>
      <c r="D486" s="17" t="str">
        <f t="shared" si="1"/>
        <v>Apr-2019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5">
        <v>43580.0</v>
      </c>
      <c r="B487" s="16">
        <v>29.0</v>
      </c>
      <c r="C487" s="11"/>
      <c r="D487" s="17" t="str">
        <f t="shared" si="1"/>
        <v>Apr-2019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5">
        <v>43581.0</v>
      </c>
      <c r="B488" s="16">
        <v>21.0</v>
      </c>
      <c r="C488" s="11"/>
      <c r="D488" s="17" t="str">
        <f t="shared" si="1"/>
        <v>Apr-2019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5">
        <v>43582.0</v>
      </c>
      <c r="B489" s="16">
        <v>30.0</v>
      </c>
      <c r="C489" s="11"/>
      <c r="D489" s="17" t="str">
        <f t="shared" si="1"/>
        <v>Apr-2019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5">
        <v>43583.0</v>
      </c>
      <c r="B490" s="16">
        <v>29.0</v>
      </c>
      <c r="C490" s="11"/>
      <c r="D490" s="17" t="str">
        <f t="shared" si="1"/>
        <v>Apr-2019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5">
        <v>43584.0</v>
      </c>
      <c r="B491" s="16">
        <v>24.0</v>
      </c>
      <c r="C491" s="11"/>
      <c r="D491" s="17" t="str">
        <f t="shared" si="1"/>
        <v>Apr-2019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5">
        <v>43585.0</v>
      </c>
      <c r="B492" s="16">
        <v>21.0</v>
      </c>
      <c r="C492" s="11"/>
      <c r="D492" s="17" t="str">
        <f t="shared" si="1"/>
        <v>Apr-2019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5">
        <v>43586.0</v>
      </c>
      <c r="B493" s="16">
        <v>29.0</v>
      </c>
      <c r="C493" s="11"/>
      <c r="D493" s="17" t="str">
        <f t="shared" si="1"/>
        <v>May-2019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5">
        <v>43587.0</v>
      </c>
      <c r="B494" s="16">
        <v>20.0</v>
      </c>
      <c r="C494" s="11"/>
      <c r="D494" s="17" t="str">
        <f t="shared" si="1"/>
        <v>May-2019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5">
        <v>43588.0</v>
      </c>
      <c r="B495" s="16">
        <v>29.0</v>
      </c>
      <c r="C495" s="11"/>
      <c r="D495" s="17" t="str">
        <f t="shared" si="1"/>
        <v>May-2019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5">
        <v>43589.0</v>
      </c>
      <c r="B496" s="16">
        <v>25.0</v>
      </c>
      <c r="C496" s="11"/>
      <c r="D496" s="17" t="str">
        <f t="shared" si="1"/>
        <v>May-2019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5">
        <v>43590.0</v>
      </c>
      <c r="B497" s="16">
        <v>21.0</v>
      </c>
      <c r="C497" s="11"/>
      <c r="D497" s="17" t="str">
        <f t="shared" si="1"/>
        <v>May-2019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5">
        <v>43591.0</v>
      </c>
      <c r="B498" s="16">
        <v>21.0</v>
      </c>
      <c r="C498" s="11"/>
      <c r="D498" s="17" t="str">
        <f t="shared" si="1"/>
        <v>May-2019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5">
        <v>43592.0</v>
      </c>
      <c r="B499" s="16">
        <v>20.0</v>
      </c>
      <c r="C499" s="11"/>
      <c r="D499" s="17" t="str">
        <f t="shared" si="1"/>
        <v>May-2019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5">
        <v>43593.0</v>
      </c>
      <c r="B500" s="16">
        <v>22.0</v>
      </c>
      <c r="C500" s="11"/>
      <c r="D500" s="17" t="str">
        <f t="shared" si="1"/>
        <v>May-2019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5">
        <v>43594.0</v>
      </c>
      <c r="B501" s="16">
        <v>27.0</v>
      </c>
      <c r="C501" s="11"/>
      <c r="D501" s="17" t="str">
        <f t="shared" si="1"/>
        <v>May-2019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5">
        <v>43595.0</v>
      </c>
      <c r="B502" s="16">
        <v>25.0</v>
      </c>
      <c r="C502" s="11"/>
      <c r="D502" s="17" t="str">
        <f t="shared" si="1"/>
        <v>May-2019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5">
        <v>43596.0</v>
      </c>
      <c r="B503" s="16">
        <v>24.0</v>
      </c>
      <c r="C503" s="11"/>
      <c r="D503" s="17" t="str">
        <f t="shared" si="1"/>
        <v>May-2019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5">
        <v>43597.0</v>
      </c>
      <c r="B504" s="16">
        <v>23.0</v>
      </c>
      <c r="C504" s="11"/>
      <c r="D504" s="17" t="str">
        <f t="shared" si="1"/>
        <v>May-2019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5">
        <v>43598.0</v>
      </c>
      <c r="B505" s="16">
        <v>29.0</v>
      </c>
      <c r="C505" s="11"/>
      <c r="D505" s="17" t="str">
        <f t="shared" si="1"/>
        <v>May-2019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5">
        <v>43599.0</v>
      </c>
      <c r="B506" s="16">
        <v>20.0</v>
      </c>
      <c r="C506" s="11"/>
      <c r="D506" s="17" t="str">
        <f t="shared" si="1"/>
        <v>May-2019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5">
        <v>43600.0</v>
      </c>
      <c r="B507" s="16">
        <v>20.0</v>
      </c>
      <c r="C507" s="11"/>
      <c r="D507" s="17" t="str">
        <f t="shared" si="1"/>
        <v>May-2019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5">
        <v>43601.0</v>
      </c>
      <c r="B508" s="16">
        <v>26.0</v>
      </c>
      <c r="C508" s="11"/>
      <c r="D508" s="17" t="str">
        <f t="shared" si="1"/>
        <v>May-2019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5">
        <v>43602.0</v>
      </c>
      <c r="B509" s="16">
        <v>25.0</v>
      </c>
      <c r="C509" s="11"/>
      <c r="D509" s="17" t="str">
        <f t="shared" si="1"/>
        <v>May-2019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5">
        <v>43603.0</v>
      </c>
      <c r="B510" s="16">
        <v>22.0</v>
      </c>
      <c r="C510" s="11"/>
      <c r="D510" s="17" t="str">
        <f t="shared" si="1"/>
        <v>May-2019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5">
        <v>43604.0</v>
      </c>
      <c r="B511" s="16">
        <v>28.0</v>
      </c>
      <c r="C511" s="11"/>
      <c r="D511" s="17" t="str">
        <f t="shared" si="1"/>
        <v>May-2019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5">
        <v>43605.0</v>
      </c>
      <c r="B512" s="16">
        <v>30.0</v>
      </c>
      <c r="C512" s="11"/>
      <c r="D512" s="17" t="str">
        <f t="shared" si="1"/>
        <v>May-2019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5">
        <v>43606.0</v>
      </c>
      <c r="B513" s="16">
        <v>24.0</v>
      </c>
      <c r="C513" s="11"/>
      <c r="D513" s="17" t="str">
        <f t="shared" si="1"/>
        <v>May-2019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5">
        <v>43607.0</v>
      </c>
      <c r="B514" s="16">
        <v>28.0</v>
      </c>
      <c r="C514" s="11"/>
      <c r="D514" s="17" t="str">
        <f t="shared" si="1"/>
        <v>May-2019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5">
        <v>43608.0</v>
      </c>
      <c r="B515" s="16">
        <v>23.0</v>
      </c>
      <c r="C515" s="11"/>
      <c r="D515" s="17" t="str">
        <f t="shared" si="1"/>
        <v>May-2019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5">
        <v>43609.0</v>
      </c>
      <c r="B516" s="16">
        <v>23.0</v>
      </c>
      <c r="C516" s="11"/>
      <c r="D516" s="17" t="str">
        <f t="shared" si="1"/>
        <v>May-2019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5">
        <v>43610.0</v>
      </c>
      <c r="B517" s="16">
        <v>24.0</v>
      </c>
      <c r="C517" s="11"/>
      <c r="D517" s="17" t="str">
        <f t="shared" si="1"/>
        <v>May-2019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5">
        <v>43611.0</v>
      </c>
      <c r="B518" s="16">
        <v>23.0</v>
      </c>
      <c r="C518" s="11"/>
      <c r="D518" s="17" t="str">
        <f t="shared" si="1"/>
        <v>May-2019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5">
        <v>43612.0</v>
      </c>
      <c r="B519" s="16">
        <v>29.0</v>
      </c>
      <c r="C519" s="11"/>
      <c r="D519" s="17" t="str">
        <f t="shared" si="1"/>
        <v>May-2019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5">
        <v>43613.0</v>
      </c>
      <c r="B520" s="16">
        <v>24.0</v>
      </c>
      <c r="C520" s="11"/>
      <c r="D520" s="17" t="str">
        <f t="shared" si="1"/>
        <v>May-2019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5">
        <v>43614.0</v>
      </c>
      <c r="B521" s="16">
        <v>29.0</v>
      </c>
      <c r="C521" s="11"/>
      <c r="D521" s="17" t="str">
        <f t="shared" si="1"/>
        <v>May-2019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5">
        <v>43615.0</v>
      </c>
      <c r="B522" s="16">
        <v>26.0</v>
      </c>
      <c r="C522" s="11"/>
      <c r="D522" s="17" t="str">
        <f t="shared" si="1"/>
        <v>May-2019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5">
        <v>43616.0</v>
      </c>
      <c r="B523" s="16">
        <v>28.0</v>
      </c>
      <c r="C523" s="11"/>
      <c r="D523" s="17" t="str">
        <f t="shared" si="1"/>
        <v>May-2019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5">
        <v>43617.0</v>
      </c>
      <c r="B524" s="16">
        <v>22.0</v>
      </c>
      <c r="C524" s="11"/>
      <c r="D524" s="17" t="str">
        <f t="shared" si="1"/>
        <v>Jun-2019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5">
        <v>43618.0</v>
      </c>
      <c r="B525" s="16">
        <v>28.0</v>
      </c>
      <c r="C525" s="11"/>
      <c r="D525" s="17" t="str">
        <f t="shared" si="1"/>
        <v>Jun-2019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5">
        <v>43619.0</v>
      </c>
      <c r="B526" s="16">
        <v>30.0</v>
      </c>
      <c r="C526" s="11"/>
      <c r="D526" s="17" t="str">
        <f t="shared" si="1"/>
        <v>Jun-2019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5">
        <v>43620.0</v>
      </c>
      <c r="B527" s="16">
        <v>30.0</v>
      </c>
      <c r="C527" s="11"/>
      <c r="D527" s="17" t="str">
        <f t="shared" si="1"/>
        <v>Jun-2019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5">
        <v>43621.0</v>
      </c>
      <c r="B528" s="16">
        <v>28.0</v>
      </c>
      <c r="C528" s="11"/>
      <c r="D528" s="17" t="str">
        <f t="shared" si="1"/>
        <v>Jun-2019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5">
        <v>43622.0</v>
      </c>
      <c r="B529" s="16">
        <v>26.0</v>
      </c>
      <c r="C529" s="11"/>
      <c r="D529" s="17" t="str">
        <f t="shared" si="1"/>
        <v>Jun-2019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5">
        <v>43623.0</v>
      </c>
      <c r="B530" s="16">
        <v>21.0</v>
      </c>
      <c r="C530" s="11"/>
      <c r="D530" s="17" t="str">
        <f t="shared" si="1"/>
        <v>Jun-2019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5">
        <v>43624.0</v>
      </c>
      <c r="B531" s="16">
        <v>20.0</v>
      </c>
      <c r="C531" s="11"/>
      <c r="D531" s="17" t="str">
        <f t="shared" si="1"/>
        <v>Jun-2019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5">
        <v>43625.0</v>
      </c>
      <c r="B532" s="16">
        <v>22.0</v>
      </c>
      <c r="C532" s="11"/>
      <c r="D532" s="17" t="str">
        <f t="shared" si="1"/>
        <v>Jun-2019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5">
        <v>43626.0</v>
      </c>
      <c r="B533" s="16">
        <v>26.0</v>
      </c>
      <c r="C533" s="11"/>
      <c r="D533" s="17" t="str">
        <f t="shared" si="1"/>
        <v>Jun-2019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5">
        <v>43627.0</v>
      </c>
      <c r="B534" s="16">
        <v>25.0</v>
      </c>
      <c r="C534" s="11"/>
      <c r="D534" s="17" t="str">
        <f t="shared" si="1"/>
        <v>Jun-2019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5">
        <v>43628.0</v>
      </c>
      <c r="B535" s="16">
        <v>27.0</v>
      </c>
      <c r="C535" s="11"/>
      <c r="D535" s="17" t="str">
        <f t="shared" si="1"/>
        <v>Jun-2019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5">
        <v>43629.0</v>
      </c>
      <c r="B536" s="16">
        <v>28.0</v>
      </c>
      <c r="C536" s="11"/>
      <c r="D536" s="17" t="str">
        <f t="shared" si="1"/>
        <v>Jun-2019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5">
        <v>43630.0</v>
      </c>
      <c r="B537" s="16">
        <v>22.0</v>
      </c>
      <c r="C537" s="11"/>
      <c r="D537" s="17" t="str">
        <f t="shared" si="1"/>
        <v>Jun-2019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5">
        <v>43631.0</v>
      </c>
      <c r="B538" s="16">
        <v>29.0</v>
      </c>
      <c r="C538" s="11"/>
      <c r="D538" s="17" t="str">
        <f t="shared" si="1"/>
        <v>Jun-2019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5">
        <v>43632.0</v>
      </c>
      <c r="B539" s="16">
        <v>24.0</v>
      </c>
      <c r="C539" s="11"/>
      <c r="D539" s="17" t="str">
        <f t="shared" si="1"/>
        <v>Jun-2019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5">
        <v>43633.0</v>
      </c>
      <c r="B540" s="16">
        <v>20.0</v>
      </c>
      <c r="C540" s="11"/>
      <c r="D540" s="17" t="str">
        <f t="shared" si="1"/>
        <v>Jun-2019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5">
        <v>43634.0</v>
      </c>
      <c r="B541" s="16">
        <v>29.0</v>
      </c>
      <c r="C541" s="11"/>
      <c r="D541" s="17" t="str">
        <f t="shared" si="1"/>
        <v>Jun-2019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5">
        <v>43635.0</v>
      </c>
      <c r="B542" s="16">
        <v>30.0</v>
      </c>
      <c r="C542" s="11"/>
      <c r="D542" s="17" t="str">
        <f t="shared" si="1"/>
        <v>Jun-2019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5">
        <v>43636.0</v>
      </c>
      <c r="B543" s="16">
        <v>24.0</v>
      </c>
      <c r="C543" s="11"/>
      <c r="D543" s="17" t="str">
        <f t="shared" si="1"/>
        <v>Jun-2019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5">
        <v>43637.0</v>
      </c>
      <c r="B544" s="16">
        <v>22.0</v>
      </c>
      <c r="C544" s="11"/>
      <c r="D544" s="17" t="str">
        <f t="shared" si="1"/>
        <v>Jun-2019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5">
        <v>43638.0</v>
      </c>
      <c r="B545" s="16">
        <v>26.0</v>
      </c>
      <c r="C545" s="11"/>
      <c r="D545" s="17" t="str">
        <f t="shared" si="1"/>
        <v>Jun-2019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5">
        <v>43639.0</v>
      </c>
      <c r="B546" s="16">
        <v>30.0</v>
      </c>
      <c r="C546" s="11"/>
      <c r="D546" s="17" t="str">
        <f t="shared" si="1"/>
        <v>Jun-2019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5">
        <v>43640.0</v>
      </c>
      <c r="B547" s="16">
        <v>28.0</v>
      </c>
      <c r="C547" s="11"/>
      <c r="D547" s="17" t="str">
        <f t="shared" si="1"/>
        <v>Jun-2019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5">
        <v>43641.0</v>
      </c>
      <c r="B548" s="16">
        <v>21.0</v>
      </c>
      <c r="C548" s="11"/>
      <c r="D548" s="17" t="str">
        <f t="shared" si="1"/>
        <v>Jun-2019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5">
        <v>43642.0</v>
      </c>
      <c r="B549" s="16">
        <v>24.0</v>
      </c>
      <c r="C549" s="11"/>
      <c r="D549" s="17" t="str">
        <f t="shared" si="1"/>
        <v>Jun-2019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5">
        <v>43643.0</v>
      </c>
      <c r="B550" s="16">
        <v>23.0</v>
      </c>
      <c r="C550" s="11"/>
      <c r="D550" s="17" t="str">
        <f t="shared" si="1"/>
        <v>Jun-2019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5">
        <v>43644.0</v>
      </c>
      <c r="B551" s="16">
        <v>22.0</v>
      </c>
      <c r="C551" s="11"/>
      <c r="D551" s="17" t="str">
        <f t="shared" si="1"/>
        <v>Jun-2019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5">
        <v>43645.0</v>
      </c>
      <c r="B552" s="16">
        <v>23.0</v>
      </c>
      <c r="C552" s="11"/>
      <c r="D552" s="17" t="str">
        <f t="shared" si="1"/>
        <v>Jun-2019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5">
        <v>43646.0</v>
      </c>
      <c r="B553" s="16">
        <v>23.0</v>
      </c>
      <c r="C553" s="11"/>
      <c r="D553" s="17" t="str">
        <f t="shared" si="1"/>
        <v>Jun-2019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5">
        <v>43647.0</v>
      </c>
      <c r="B554" s="16">
        <v>27.0</v>
      </c>
      <c r="C554" s="11"/>
      <c r="D554" s="17" t="str">
        <f t="shared" si="1"/>
        <v>Jul-2019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5">
        <v>43648.0</v>
      </c>
      <c r="B555" s="16">
        <v>23.0</v>
      </c>
      <c r="C555" s="11"/>
      <c r="D555" s="17" t="str">
        <f t="shared" si="1"/>
        <v>Jul-2019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5">
        <v>43649.0</v>
      </c>
      <c r="B556" s="16">
        <v>23.0</v>
      </c>
      <c r="C556" s="11"/>
      <c r="D556" s="17" t="str">
        <f t="shared" si="1"/>
        <v>Jul-2019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5">
        <v>43650.0</v>
      </c>
      <c r="B557" s="16">
        <v>29.0</v>
      </c>
      <c r="C557" s="11"/>
      <c r="D557" s="17" t="str">
        <f t="shared" si="1"/>
        <v>Jul-2019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5">
        <v>43651.0</v>
      </c>
      <c r="B558" s="16">
        <v>29.0</v>
      </c>
      <c r="C558" s="11"/>
      <c r="D558" s="17" t="str">
        <f t="shared" si="1"/>
        <v>Jul-2019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5">
        <v>43652.0</v>
      </c>
      <c r="B559" s="16">
        <v>23.0</v>
      </c>
      <c r="C559" s="11"/>
      <c r="D559" s="17" t="str">
        <f t="shared" si="1"/>
        <v>Jul-2019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5">
        <v>43653.0</v>
      </c>
      <c r="B560" s="16">
        <v>21.0</v>
      </c>
      <c r="C560" s="11"/>
      <c r="D560" s="17" t="str">
        <f t="shared" si="1"/>
        <v>Jul-2019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5">
        <v>43654.0</v>
      </c>
      <c r="B561" s="16">
        <v>20.0</v>
      </c>
      <c r="C561" s="11"/>
      <c r="D561" s="17" t="str">
        <f t="shared" si="1"/>
        <v>Jul-2019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5">
        <v>43655.0</v>
      </c>
      <c r="B562" s="16">
        <v>27.0</v>
      </c>
      <c r="C562" s="11"/>
      <c r="D562" s="17" t="str">
        <f t="shared" si="1"/>
        <v>Jul-2019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5">
        <v>43656.0</v>
      </c>
      <c r="B563" s="16">
        <v>28.0</v>
      </c>
      <c r="C563" s="11"/>
      <c r="D563" s="17" t="str">
        <f t="shared" si="1"/>
        <v>Jul-2019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5">
        <v>43657.0</v>
      </c>
      <c r="B564" s="16">
        <v>20.0</v>
      </c>
      <c r="C564" s="11"/>
      <c r="D564" s="17" t="str">
        <f t="shared" si="1"/>
        <v>Jul-2019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5">
        <v>43658.0</v>
      </c>
      <c r="B565" s="16">
        <v>27.0</v>
      </c>
      <c r="C565" s="11"/>
      <c r="D565" s="17" t="str">
        <f t="shared" si="1"/>
        <v>Jul-2019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5">
        <v>43659.0</v>
      </c>
      <c r="B566" s="16">
        <v>30.0</v>
      </c>
      <c r="C566" s="11"/>
      <c r="D566" s="17" t="str">
        <f t="shared" si="1"/>
        <v>Jul-2019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5">
        <v>43660.0</v>
      </c>
      <c r="B567" s="16">
        <v>24.0</v>
      </c>
      <c r="C567" s="11"/>
      <c r="D567" s="17" t="str">
        <f t="shared" si="1"/>
        <v>Jul-2019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5">
        <v>43661.0</v>
      </c>
      <c r="B568" s="16">
        <v>28.0</v>
      </c>
      <c r="C568" s="11"/>
      <c r="D568" s="17" t="str">
        <f t="shared" si="1"/>
        <v>Jul-2019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5">
        <v>43662.0</v>
      </c>
      <c r="B569" s="16">
        <v>26.0</v>
      </c>
      <c r="C569" s="11"/>
      <c r="D569" s="17" t="str">
        <f t="shared" si="1"/>
        <v>Jul-2019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5">
        <v>43663.0</v>
      </c>
      <c r="B570" s="16">
        <v>22.0</v>
      </c>
      <c r="C570" s="11"/>
      <c r="D570" s="17" t="str">
        <f t="shared" si="1"/>
        <v>Jul-2019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5">
        <v>43664.0</v>
      </c>
      <c r="B571" s="16">
        <v>29.0</v>
      </c>
      <c r="C571" s="11"/>
      <c r="D571" s="17" t="str">
        <f t="shared" si="1"/>
        <v>Jul-2019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5">
        <v>43665.0</v>
      </c>
      <c r="B572" s="16">
        <v>28.0</v>
      </c>
      <c r="C572" s="11"/>
      <c r="D572" s="17" t="str">
        <f t="shared" si="1"/>
        <v>Jul-2019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5">
        <v>43666.0</v>
      </c>
      <c r="B573" s="16">
        <v>26.0</v>
      </c>
      <c r="C573" s="11"/>
      <c r="D573" s="17" t="str">
        <f t="shared" si="1"/>
        <v>Jul-2019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5">
        <v>43667.0</v>
      </c>
      <c r="B574" s="16">
        <v>27.0</v>
      </c>
      <c r="C574" s="11"/>
      <c r="D574" s="17" t="str">
        <f t="shared" si="1"/>
        <v>Jul-2019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5">
        <v>43668.0</v>
      </c>
      <c r="B575" s="16">
        <v>25.0</v>
      </c>
      <c r="C575" s="11"/>
      <c r="D575" s="17" t="str">
        <f t="shared" si="1"/>
        <v>Jul-2019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5">
        <v>43669.0</v>
      </c>
      <c r="B576" s="16">
        <v>25.0</v>
      </c>
      <c r="C576" s="11"/>
      <c r="D576" s="17" t="str">
        <f t="shared" si="1"/>
        <v>Jul-2019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5">
        <v>43670.0</v>
      </c>
      <c r="B577" s="16">
        <v>27.0</v>
      </c>
      <c r="C577" s="11"/>
      <c r="D577" s="17" t="str">
        <f t="shared" si="1"/>
        <v>Jul-2019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5">
        <v>43671.0</v>
      </c>
      <c r="B578" s="16">
        <v>22.0</v>
      </c>
      <c r="C578" s="11"/>
      <c r="D578" s="17" t="str">
        <f t="shared" si="1"/>
        <v>Jul-2019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5">
        <v>43672.0</v>
      </c>
      <c r="B579" s="16">
        <v>28.0</v>
      </c>
      <c r="C579" s="11"/>
      <c r="D579" s="17" t="str">
        <f t="shared" si="1"/>
        <v>Jul-2019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5">
        <v>43673.0</v>
      </c>
      <c r="B580" s="16">
        <v>27.0</v>
      </c>
      <c r="C580" s="11"/>
      <c r="D580" s="17" t="str">
        <f t="shared" si="1"/>
        <v>Jul-2019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5">
        <v>43674.0</v>
      </c>
      <c r="B581" s="16">
        <v>23.0</v>
      </c>
      <c r="C581" s="11"/>
      <c r="D581" s="17" t="str">
        <f t="shared" si="1"/>
        <v>Jul-2019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5">
        <v>43675.0</v>
      </c>
      <c r="B582" s="16">
        <v>23.0</v>
      </c>
      <c r="C582" s="11"/>
      <c r="D582" s="17" t="str">
        <f t="shared" si="1"/>
        <v>Jul-2019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5">
        <v>43676.0</v>
      </c>
      <c r="B583" s="16">
        <v>25.0</v>
      </c>
      <c r="C583" s="11"/>
      <c r="D583" s="17" t="str">
        <f t="shared" si="1"/>
        <v>Jul-2019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5">
        <v>43677.0</v>
      </c>
      <c r="B584" s="16">
        <v>26.0</v>
      </c>
      <c r="C584" s="11"/>
      <c r="D584" s="17" t="str">
        <f t="shared" si="1"/>
        <v>Jul-2019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5">
        <v>43678.0</v>
      </c>
      <c r="B585" s="16">
        <v>23.0</v>
      </c>
      <c r="C585" s="11"/>
      <c r="D585" s="17" t="str">
        <f t="shared" si="1"/>
        <v>Aug-2019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5">
        <v>43679.0</v>
      </c>
      <c r="B586" s="16">
        <v>26.0</v>
      </c>
      <c r="C586" s="11"/>
      <c r="D586" s="17" t="str">
        <f t="shared" si="1"/>
        <v>Aug-2019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5">
        <v>43680.0</v>
      </c>
      <c r="B587" s="16">
        <v>25.0</v>
      </c>
      <c r="C587" s="11"/>
      <c r="D587" s="17" t="str">
        <f t="shared" si="1"/>
        <v>Aug-2019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5">
        <v>43681.0</v>
      </c>
      <c r="B588" s="16">
        <v>20.0</v>
      </c>
      <c r="C588" s="11"/>
      <c r="D588" s="17" t="str">
        <f t="shared" si="1"/>
        <v>Aug-2019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5">
        <v>43682.0</v>
      </c>
      <c r="B589" s="16">
        <v>30.0</v>
      </c>
      <c r="C589" s="11"/>
      <c r="D589" s="17" t="str">
        <f t="shared" si="1"/>
        <v>Aug-2019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5">
        <v>43683.0</v>
      </c>
      <c r="B590" s="16">
        <v>23.0</v>
      </c>
      <c r="C590" s="11"/>
      <c r="D590" s="17" t="str">
        <f t="shared" si="1"/>
        <v>Aug-2019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5">
        <v>43684.0</v>
      </c>
      <c r="B591" s="16">
        <v>28.0</v>
      </c>
      <c r="C591" s="11"/>
      <c r="D591" s="17" t="str">
        <f t="shared" si="1"/>
        <v>Aug-2019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5">
        <v>43685.0</v>
      </c>
      <c r="B592" s="16">
        <v>26.0</v>
      </c>
      <c r="C592" s="11"/>
      <c r="D592" s="17" t="str">
        <f t="shared" si="1"/>
        <v>Aug-2019</v>
      </c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5">
        <v>43686.0</v>
      </c>
      <c r="B593" s="16">
        <v>30.0</v>
      </c>
      <c r="C593" s="11"/>
      <c r="D593" s="17" t="str">
        <f t="shared" si="1"/>
        <v>Aug-2019</v>
      </c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5">
        <v>43687.0</v>
      </c>
      <c r="B594" s="16">
        <v>27.0</v>
      </c>
      <c r="C594" s="11"/>
      <c r="D594" s="17" t="str">
        <f t="shared" si="1"/>
        <v>Aug-2019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5">
        <v>43688.0</v>
      </c>
      <c r="B595" s="16">
        <v>27.0</v>
      </c>
      <c r="C595" s="11"/>
      <c r="D595" s="17" t="str">
        <f t="shared" si="1"/>
        <v>Aug-2019</v>
      </c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5">
        <v>43689.0</v>
      </c>
      <c r="B596" s="16">
        <v>21.0</v>
      </c>
      <c r="C596" s="11"/>
      <c r="D596" s="17" t="str">
        <f t="shared" si="1"/>
        <v>Aug-2019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5">
        <v>43690.0</v>
      </c>
      <c r="B597" s="16">
        <v>29.0</v>
      </c>
      <c r="C597" s="11"/>
      <c r="D597" s="17" t="str">
        <f t="shared" si="1"/>
        <v>Aug-2019</v>
      </c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5">
        <v>43691.0</v>
      </c>
      <c r="B598" s="16">
        <v>25.0</v>
      </c>
      <c r="C598" s="11"/>
      <c r="D598" s="17" t="str">
        <f t="shared" si="1"/>
        <v>Aug-2019</v>
      </c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5">
        <v>43692.0</v>
      </c>
      <c r="B599" s="16">
        <v>29.0</v>
      </c>
      <c r="C599" s="11"/>
      <c r="D599" s="17" t="str">
        <f t="shared" si="1"/>
        <v>Aug-2019</v>
      </c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5">
        <v>43693.0</v>
      </c>
      <c r="B600" s="16">
        <v>21.0</v>
      </c>
      <c r="C600" s="11"/>
      <c r="D600" s="17" t="str">
        <f t="shared" si="1"/>
        <v>Aug-2019</v>
      </c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5">
        <v>43694.0</v>
      </c>
      <c r="B601" s="16">
        <v>29.0</v>
      </c>
      <c r="C601" s="11"/>
      <c r="D601" s="17" t="str">
        <f t="shared" si="1"/>
        <v>Aug-2019</v>
      </c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5">
        <v>43695.0</v>
      </c>
      <c r="B602" s="16">
        <v>26.0</v>
      </c>
      <c r="C602" s="11"/>
      <c r="D602" s="17" t="str">
        <f t="shared" si="1"/>
        <v>Aug-2019</v>
      </c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5">
        <v>43696.0</v>
      </c>
      <c r="B603" s="16">
        <v>22.0</v>
      </c>
      <c r="C603" s="11"/>
      <c r="D603" s="17" t="str">
        <f t="shared" si="1"/>
        <v>Aug-2019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5">
        <v>43697.0</v>
      </c>
      <c r="B604" s="16">
        <v>30.0</v>
      </c>
      <c r="C604" s="11"/>
      <c r="D604" s="17" t="str">
        <f t="shared" si="1"/>
        <v>Aug-2019</v>
      </c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5">
        <v>43698.0</v>
      </c>
      <c r="B605" s="16">
        <v>26.0</v>
      </c>
      <c r="C605" s="11"/>
      <c r="D605" s="17" t="str">
        <f t="shared" si="1"/>
        <v>Aug-2019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5">
        <v>43699.0</v>
      </c>
      <c r="B606" s="16">
        <v>23.0</v>
      </c>
      <c r="C606" s="11"/>
      <c r="D606" s="17" t="str">
        <f t="shared" si="1"/>
        <v>Aug-2019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5">
        <v>43700.0</v>
      </c>
      <c r="B607" s="16">
        <v>21.0</v>
      </c>
      <c r="C607" s="11"/>
      <c r="D607" s="17" t="str">
        <f t="shared" si="1"/>
        <v>Aug-2019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5">
        <v>43701.0</v>
      </c>
      <c r="B608" s="16">
        <v>29.0</v>
      </c>
      <c r="C608" s="11"/>
      <c r="D608" s="17" t="str">
        <f t="shared" si="1"/>
        <v>Aug-2019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5">
        <v>43702.0</v>
      </c>
      <c r="B609" s="16">
        <v>23.0</v>
      </c>
      <c r="C609" s="11"/>
      <c r="D609" s="17" t="str">
        <f t="shared" si="1"/>
        <v>Aug-2019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5">
        <v>43703.0</v>
      </c>
      <c r="B610" s="16">
        <v>28.0</v>
      </c>
      <c r="C610" s="11"/>
      <c r="D610" s="17" t="str">
        <f t="shared" si="1"/>
        <v>Aug-2019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5">
        <v>43704.0</v>
      </c>
      <c r="B611" s="16">
        <v>25.0</v>
      </c>
      <c r="C611" s="11"/>
      <c r="D611" s="17" t="str">
        <f t="shared" si="1"/>
        <v>Aug-2019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5">
        <v>43705.0</v>
      </c>
      <c r="B612" s="16">
        <v>25.0</v>
      </c>
      <c r="C612" s="11"/>
      <c r="D612" s="17" t="str">
        <f t="shared" si="1"/>
        <v>Aug-2019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5">
        <v>43706.0</v>
      </c>
      <c r="B613" s="16">
        <v>30.0</v>
      </c>
      <c r="C613" s="11"/>
      <c r="D613" s="17" t="str">
        <f t="shared" si="1"/>
        <v>Aug-2019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5">
        <v>43707.0</v>
      </c>
      <c r="B614" s="16">
        <v>25.0</v>
      </c>
      <c r="C614" s="11"/>
      <c r="D614" s="17" t="str">
        <f t="shared" si="1"/>
        <v>Aug-2019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5">
        <v>43708.0</v>
      </c>
      <c r="B615" s="16">
        <v>22.0</v>
      </c>
      <c r="C615" s="11"/>
      <c r="D615" s="17" t="str">
        <f t="shared" si="1"/>
        <v>Aug-2019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5">
        <v>43709.0</v>
      </c>
      <c r="B616" s="16">
        <v>22.0</v>
      </c>
      <c r="C616" s="11"/>
      <c r="D616" s="17" t="str">
        <f t="shared" si="1"/>
        <v>Sep-2019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5">
        <v>43710.0</v>
      </c>
      <c r="B617" s="16">
        <v>23.0</v>
      </c>
      <c r="C617" s="11"/>
      <c r="D617" s="17" t="str">
        <f t="shared" si="1"/>
        <v>Sep-2019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5">
        <v>43711.0</v>
      </c>
      <c r="B618" s="16">
        <v>20.0</v>
      </c>
      <c r="C618" s="11"/>
      <c r="D618" s="17" t="str">
        <f t="shared" si="1"/>
        <v>Sep-2019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5">
        <v>43712.0</v>
      </c>
      <c r="B619" s="16">
        <v>24.0</v>
      </c>
      <c r="C619" s="11"/>
      <c r="D619" s="17" t="str">
        <f t="shared" si="1"/>
        <v>Sep-2019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5">
        <v>43713.0</v>
      </c>
      <c r="B620" s="16">
        <v>20.0</v>
      </c>
      <c r="C620" s="11"/>
      <c r="D620" s="17" t="str">
        <f t="shared" si="1"/>
        <v>Sep-2019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5">
        <v>43714.0</v>
      </c>
      <c r="B621" s="16">
        <v>23.0</v>
      </c>
      <c r="C621" s="11"/>
      <c r="D621" s="17" t="str">
        <f t="shared" si="1"/>
        <v>Sep-2019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5">
        <v>43715.0</v>
      </c>
      <c r="B622" s="16">
        <v>26.0</v>
      </c>
      <c r="C622" s="11"/>
      <c r="D622" s="17" t="str">
        <f t="shared" si="1"/>
        <v>Sep-2019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5">
        <v>43716.0</v>
      </c>
      <c r="B623" s="16">
        <v>26.0</v>
      </c>
      <c r="C623" s="11"/>
      <c r="D623" s="17" t="str">
        <f t="shared" si="1"/>
        <v>Sep-2019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5">
        <v>43717.0</v>
      </c>
      <c r="B624" s="16">
        <v>25.0</v>
      </c>
      <c r="C624" s="11"/>
      <c r="D624" s="17" t="str">
        <f t="shared" si="1"/>
        <v>Sep-2019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5">
        <v>43718.0</v>
      </c>
      <c r="B625" s="16">
        <v>27.0</v>
      </c>
      <c r="C625" s="11"/>
      <c r="D625" s="17" t="str">
        <f t="shared" si="1"/>
        <v>Sep-2019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5">
        <v>43719.0</v>
      </c>
      <c r="B626" s="16">
        <v>20.0</v>
      </c>
      <c r="C626" s="11"/>
      <c r="D626" s="17" t="str">
        <f t="shared" si="1"/>
        <v>Sep-2019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5">
        <v>43720.0</v>
      </c>
      <c r="B627" s="16">
        <v>21.0</v>
      </c>
      <c r="C627" s="11"/>
      <c r="D627" s="17" t="str">
        <f t="shared" si="1"/>
        <v>Sep-2019</v>
      </c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5">
        <v>43721.0</v>
      </c>
      <c r="B628" s="16">
        <v>22.0</v>
      </c>
      <c r="C628" s="11"/>
      <c r="D628" s="17" t="str">
        <f t="shared" si="1"/>
        <v>Sep-2019</v>
      </c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5">
        <v>43722.0</v>
      </c>
      <c r="B629" s="16">
        <v>29.0</v>
      </c>
      <c r="C629" s="11"/>
      <c r="D629" s="17" t="str">
        <f t="shared" si="1"/>
        <v>Sep-2019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5">
        <v>43723.0</v>
      </c>
      <c r="B630" s="16">
        <v>24.0</v>
      </c>
      <c r="C630" s="11"/>
      <c r="D630" s="17" t="str">
        <f t="shared" si="1"/>
        <v>Sep-2019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5">
        <v>43724.0</v>
      </c>
      <c r="B631" s="16">
        <v>22.0</v>
      </c>
      <c r="C631" s="11"/>
      <c r="D631" s="17" t="str">
        <f t="shared" si="1"/>
        <v>Sep-2019</v>
      </c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5">
        <v>43725.0</v>
      </c>
      <c r="B632" s="16">
        <v>30.0</v>
      </c>
      <c r="C632" s="11"/>
      <c r="D632" s="17" t="str">
        <f t="shared" si="1"/>
        <v>Sep-2019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5">
        <v>43726.0</v>
      </c>
      <c r="B633" s="16">
        <v>22.0</v>
      </c>
      <c r="C633" s="11"/>
      <c r="D633" s="17" t="str">
        <f t="shared" si="1"/>
        <v>Sep-2019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5">
        <v>43727.0</v>
      </c>
      <c r="B634" s="16">
        <v>23.0</v>
      </c>
      <c r="C634" s="11"/>
      <c r="D634" s="17" t="str">
        <f t="shared" si="1"/>
        <v>Sep-2019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5">
        <v>43728.0</v>
      </c>
      <c r="B635" s="16">
        <v>21.0</v>
      </c>
      <c r="C635" s="11"/>
      <c r="D635" s="17" t="str">
        <f t="shared" si="1"/>
        <v>Sep-2019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5">
        <v>43729.0</v>
      </c>
      <c r="B636" s="16">
        <v>20.0</v>
      </c>
      <c r="C636" s="11"/>
      <c r="D636" s="17" t="str">
        <f t="shared" si="1"/>
        <v>Sep-2019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5">
        <v>43730.0</v>
      </c>
      <c r="B637" s="16">
        <v>23.0</v>
      </c>
      <c r="C637" s="11"/>
      <c r="D637" s="17" t="str">
        <f t="shared" si="1"/>
        <v>Sep-2019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5">
        <v>43731.0</v>
      </c>
      <c r="B638" s="16">
        <v>28.0</v>
      </c>
      <c r="C638" s="11"/>
      <c r="D638" s="17" t="str">
        <f t="shared" si="1"/>
        <v>Sep-2019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5">
        <v>43732.0</v>
      </c>
      <c r="B639" s="16">
        <v>30.0</v>
      </c>
      <c r="C639" s="11"/>
      <c r="D639" s="17" t="str">
        <f t="shared" si="1"/>
        <v>Sep-2019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5">
        <v>43733.0</v>
      </c>
      <c r="B640" s="16">
        <v>24.0</v>
      </c>
      <c r="C640" s="11"/>
      <c r="D640" s="17" t="str">
        <f t="shared" si="1"/>
        <v>Sep-2019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5">
        <v>43734.0</v>
      </c>
      <c r="B641" s="16">
        <v>20.0</v>
      </c>
      <c r="C641" s="11"/>
      <c r="D641" s="17" t="str">
        <f t="shared" si="1"/>
        <v>Sep-2019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5">
        <v>43735.0</v>
      </c>
      <c r="B642" s="16">
        <v>20.0</v>
      </c>
      <c r="C642" s="11"/>
      <c r="D642" s="17" t="str">
        <f t="shared" si="1"/>
        <v>Sep-2019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5">
        <v>43736.0</v>
      </c>
      <c r="B643" s="16">
        <v>25.0</v>
      </c>
      <c r="C643" s="11"/>
      <c r="D643" s="17" t="str">
        <f t="shared" si="1"/>
        <v>Sep-2019</v>
      </c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5">
        <v>43737.0</v>
      </c>
      <c r="B644" s="16">
        <v>30.0</v>
      </c>
      <c r="C644" s="11"/>
      <c r="D644" s="17" t="str">
        <f t="shared" si="1"/>
        <v>Sep-2019</v>
      </c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5">
        <v>43738.0</v>
      </c>
      <c r="B645" s="16">
        <v>25.0</v>
      </c>
      <c r="C645" s="11"/>
      <c r="D645" s="17" t="str">
        <f t="shared" si="1"/>
        <v>Sep-2019</v>
      </c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5">
        <v>43739.0</v>
      </c>
      <c r="B646" s="16">
        <v>23.0</v>
      </c>
      <c r="C646" s="11"/>
      <c r="D646" s="17" t="str">
        <f t="shared" si="1"/>
        <v>Oct-2019</v>
      </c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5">
        <v>43740.0</v>
      </c>
      <c r="B647" s="16">
        <v>29.0</v>
      </c>
      <c r="C647" s="11"/>
      <c r="D647" s="17" t="str">
        <f t="shared" si="1"/>
        <v>Oct-2019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5">
        <v>43741.0</v>
      </c>
      <c r="B648" s="16">
        <v>23.0</v>
      </c>
      <c r="C648" s="11"/>
      <c r="D648" s="17" t="str">
        <f t="shared" si="1"/>
        <v>Oct-2019</v>
      </c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5">
        <v>43742.0</v>
      </c>
      <c r="B649" s="16">
        <v>23.0</v>
      </c>
      <c r="C649" s="11"/>
      <c r="D649" s="17" t="str">
        <f t="shared" si="1"/>
        <v>Oct-2019</v>
      </c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5">
        <v>43743.0</v>
      </c>
      <c r="B650" s="16">
        <v>26.0</v>
      </c>
      <c r="C650" s="11"/>
      <c r="D650" s="17" t="str">
        <f t="shared" si="1"/>
        <v>Oct-2019</v>
      </c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5">
        <v>43744.0</v>
      </c>
      <c r="B651" s="16">
        <v>26.0</v>
      </c>
      <c r="C651" s="11"/>
      <c r="D651" s="17" t="str">
        <f t="shared" si="1"/>
        <v>Oct-2019</v>
      </c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5">
        <v>43745.0</v>
      </c>
      <c r="B652" s="16">
        <v>27.0</v>
      </c>
      <c r="C652" s="11"/>
      <c r="D652" s="17" t="str">
        <f t="shared" si="1"/>
        <v>Oct-2019</v>
      </c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5">
        <v>43746.0</v>
      </c>
      <c r="B653" s="16">
        <v>24.0</v>
      </c>
      <c r="C653" s="11"/>
      <c r="D653" s="17" t="str">
        <f t="shared" si="1"/>
        <v>Oct-2019</v>
      </c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5">
        <v>43747.0</v>
      </c>
      <c r="B654" s="16">
        <v>25.0</v>
      </c>
      <c r="C654" s="11"/>
      <c r="D654" s="17" t="str">
        <f t="shared" si="1"/>
        <v>Oct-2019</v>
      </c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5">
        <v>43748.0</v>
      </c>
      <c r="B655" s="16">
        <v>30.0</v>
      </c>
      <c r="C655" s="11"/>
      <c r="D655" s="17" t="str">
        <f t="shared" si="1"/>
        <v>Oct-2019</v>
      </c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5">
        <v>43749.0</v>
      </c>
      <c r="B656" s="16">
        <v>28.0</v>
      </c>
      <c r="C656" s="11"/>
      <c r="D656" s="17" t="str">
        <f t="shared" si="1"/>
        <v>Oct-2019</v>
      </c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5">
        <v>43750.0</v>
      </c>
      <c r="B657" s="16">
        <v>26.0</v>
      </c>
      <c r="C657" s="11"/>
      <c r="D657" s="17" t="str">
        <f t="shared" si="1"/>
        <v>Oct-2019</v>
      </c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5">
        <v>43751.0</v>
      </c>
      <c r="B658" s="16">
        <v>22.0</v>
      </c>
      <c r="C658" s="11"/>
      <c r="D658" s="17" t="str">
        <f t="shared" si="1"/>
        <v>Oct-2019</v>
      </c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5">
        <v>43752.0</v>
      </c>
      <c r="B659" s="16">
        <v>22.0</v>
      </c>
      <c r="C659" s="11"/>
      <c r="D659" s="17" t="str">
        <f t="shared" si="1"/>
        <v>Oct-2019</v>
      </c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5">
        <v>43753.0</v>
      </c>
      <c r="B660" s="16">
        <v>23.0</v>
      </c>
      <c r="C660" s="11"/>
      <c r="D660" s="17" t="str">
        <f t="shared" si="1"/>
        <v>Oct-2019</v>
      </c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5">
        <v>43754.0</v>
      </c>
      <c r="B661" s="16">
        <v>23.0</v>
      </c>
      <c r="C661" s="11"/>
      <c r="D661" s="17" t="str">
        <f t="shared" si="1"/>
        <v>Oct-2019</v>
      </c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5">
        <v>43755.0</v>
      </c>
      <c r="B662" s="16">
        <v>23.0</v>
      </c>
      <c r="C662" s="11"/>
      <c r="D662" s="17" t="str">
        <f t="shared" si="1"/>
        <v>Oct-2019</v>
      </c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5">
        <v>43756.0</v>
      </c>
      <c r="B663" s="16">
        <v>28.0</v>
      </c>
      <c r="C663" s="11"/>
      <c r="D663" s="17" t="str">
        <f t="shared" si="1"/>
        <v>Oct-2019</v>
      </c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5">
        <v>43757.0</v>
      </c>
      <c r="B664" s="16">
        <v>22.0</v>
      </c>
      <c r="C664" s="11"/>
      <c r="D664" s="17" t="str">
        <f t="shared" si="1"/>
        <v>Oct-2019</v>
      </c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5">
        <v>43758.0</v>
      </c>
      <c r="B665" s="16">
        <v>24.0</v>
      </c>
      <c r="C665" s="11"/>
      <c r="D665" s="17" t="str">
        <f t="shared" si="1"/>
        <v>Oct-2019</v>
      </c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5">
        <v>43759.0</v>
      </c>
      <c r="B666" s="16">
        <v>23.0</v>
      </c>
      <c r="C666" s="11"/>
      <c r="D666" s="17" t="str">
        <f t="shared" si="1"/>
        <v>Oct-2019</v>
      </c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5">
        <v>43760.0</v>
      </c>
      <c r="B667" s="16">
        <v>27.0</v>
      </c>
      <c r="C667" s="11"/>
      <c r="D667" s="17" t="str">
        <f t="shared" si="1"/>
        <v>Oct-2019</v>
      </c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5">
        <v>43761.0</v>
      </c>
      <c r="B668" s="16">
        <v>25.0</v>
      </c>
      <c r="C668" s="11"/>
      <c r="D668" s="17" t="str">
        <f t="shared" si="1"/>
        <v>Oct-2019</v>
      </c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5">
        <v>43762.0</v>
      </c>
      <c r="B669" s="16">
        <v>24.0</v>
      </c>
      <c r="C669" s="11"/>
      <c r="D669" s="17" t="str">
        <f t="shared" si="1"/>
        <v>Oct-2019</v>
      </c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5">
        <v>43763.0</v>
      </c>
      <c r="B670" s="16">
        <v>29.0</v>
      </c>
      <c r="C670" s="11"/>
      <c r="D670" s="17" t="str">
        <f t="shared" si="1"/>
        <v>Oct-2019</v>
      </c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5">
        <v>43764.0</v>
      </c>
      <c r="B671" s="16">
        <v>23.0</v>
      </c>
      <c r="C671" s="11"/>
      <c r="D671" s="17" t="str">
        <f t="shared" si="1"/>
        <v>Oct-2019</v>
      </c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5">
        <v>43765.0</v>
      </c>
      <c r="B672" s="16">
        <v>27.0</v>
      </c>
      <c r="C672" s="11"/>
      <c r="D672" s="17" t="str">
        <f t="shared" si="1"/>
        <v>Oct-2019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5">
        <v>43766.0</v>
      </c>
      <c r="B673" s="16">
        <v>26.0</v>
      </c>
      <c r="C673" s="11"/>
      <c r="D673" s="17" t="str">
        <f t="shared" si="1"/>
        <v>Oct-2019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5">
        <v>43767.0</v>
      </c>
      <c r="B674" s="16">
        <v>28.0</v>
      </c>
      <c r="C674" s="11"/>
      <c r="D674" s="17" t="str">
        <f t="shared" si="1"/>
        <v>Oct-2019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5">
        <v>43768.0</v>
      </c>
      <c r="B675" s="16">
        <v>28.0</v>
      </c>
      <c r="C675" s="11"/>
      <c r="D675" s="17" t="str">
        <f t="shared" si="1"/>
        <v>Oct-2019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5">
        <v>43769.0</v>
      </c>
      <c r="B676" s="16">
        <v>25.0</v>
      </c>
      <c r="C676" s="11"/>
      <c r="D676" s="17" t="str">
        <f t="shared" si="1"/>
        <v>Oct-2019</v>
      </c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5">
        <v>43770.0</v>
      </c>
      <c r="B677" s="16">
        <v>23.0</v>
      </c>
      <c r="C677" s="11"/>
      <c r="D677" s="17" t="str">
        <f t="shared" si="1"/>
        <v>Nov-2019</v>
      </c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5">
        <v>43771.0</v>
      </c>
      <c r="B678" s="16">
        <v>20.0</v>
      </c>
      <c r="C678" s="11"/>
      <c r="D678" s="17" t="str">
        <f t="shared" si="1"/>
        <v>Nov-2019</v>
      </c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5">
        <v>43772.0</v>
      </c>
      <c r="B679" s="16">
        <v>25.0</v>
      </c>
      <c r="C679" s="11"/>
      <c r="D679" s="17" t="str">
        <f t="shared" si="1"/>
        <v>Nov-2019</v>
      </c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5">
        <v>43773.0</v>
      </c>
      <c r="B680" s="16">
        <v>21.0</v>
      </c>
      <c r="C680" s="11"/>
      <c r="D680" s="17" t="str">
        <f t="shared" si="1"/>
        <v>Nov-2019</v>
      </c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5">
        <v>43774.0</v>
      </c>
      <c r="B681" s="16">
        <v>23.0</v>
      </c>
      <c r="C681" s="11"/>
      <c r="D681" s="17" t="str">
        <f t="shared" si="1"/>
        <v>Nov-2019</v>
      </c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5">
        <v>43775.0</v>
      </c>
      <c r="B682" s="16">
        <v>21.0</v>
      </c>
      <c r="C682" s="11"/>
      <c r="D682" s="17" t="str">
        <f t="shared" si="1"/>
        <v>Nov-2019</v>
      </c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5">
        <v>43776.0</v>
      </c>
      <c r="B683" s="16">
        <v>29.0</v>
      </c>
      <c r="C683" s="11"/>
      <c r="D683" s="17" t="str">
        <f t="shared" si="1"/>
        <v>Nov-2019</v>
      </c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5">
        <v>43777.0</v>
      </c>
      <c r="B684" s="16">
        <v>21.0</v>
      </c>
      <c r="C684" s="11"/>
      <c r="D684" s="17" t="str">
        <f t="shared" si="1"/>
        <v>Nov-2019</v>
      </c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5">
        <v>43778.0</v>
      </c>
      <c r="B685" s="16">
        <v>27.0</v>
      </c>
      <c r="C685" s="11"/>
      <c r="D685" s="17" t="str">
        <f t="shared" si="1"/>
        <v>Nov-2019</v>
      </c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5">
        <v>43779.0</v>
      </c>
      <c r="B686" s="16">
        <v>23.0</v>
      </c>
      <c r="C686" s="11"/>
      <c r="D686" s="17" t="str">
        <f t="shared" si="1"/>
        <v>Nov-2019</v>
      </c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5">
        <v>43780.0</v>
      </c>
      <c r="B687" s="16">
        <v>29.0</v>
      </c>
      <c r="C687" s="11"/>
      <c r="D687" s="17" t="str">
        <f t="shared" si="1"/>
        <v>Nov-2019</v>
      </c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5">
        <v>43781.0</v>
      </c>
      <c r="B688" s="16">
        <v>28.0</v>
      </c>
      <c r="C688" s="11"/>
      <c r="D688" s="17" t="str">
        <f t="shared" si="1"/>
        <v>Nov-2019</v>
      </c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5">
        <v>43782.0</v>
      </c>
      <c r="B689" s="16">
        <v>27.0</v>
      </c>
      <c r="C689" s="11"/>
      <c r="D689" s="17" t="str">
        <f t="shared" si="1"/>
        <v>Nov-2019</v>
      </c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5">
        <v>43783.0</v>
      </c>
      <c r="B690" s="16">
        <v>23.0</v>
      </c>
      <c r="C690" s="11"/>
      <c r="D690" s="17" t="str">
        <f t="shared" si="1"/>
        <v>Nov-2019</v>
      </c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5">
        <v>43784.0</v>
      </c>
      <c r="B691" s="16">
        <v>23.0</v>
      </c>
      <c r="C691" s="11"/>
      <c r="D691" s="17" t="str">
        <f t="shared" si="1"/>
        <v>Nov-2019</v>
      </c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5">
        <v>43785.0</v>
      </c>
      <c r="B692" s="16">
        <v>20.0</v>
      </c>
      <c r="C692" s="11"/>
      <c r="D692" s="17" t="str">
        <f t="shared" si="1"/>
        <v>Nov-2019</v>
      </c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5">
        <v>43786.0</v>
      </c>
      <c r="B693" s="16">
        <v>24.0</v>
      </c>
      <c r="C693" s="11"/>
      <c r="D693" s="17" t="str">
        <f t="shared" si="1"/>
        <v>Nov-2019</v>
      </c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5">
        <v>43787.0</v>
      </c>
      <c r="B694" s="16">
        <v>23.0</v>
      </c>
      <c r="C694" s="11"/>
      <c r="D694" s="17" t="str">
        <f t="shared" si="1"/>
        <v>Nov-2019</v>
      </c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5">
        <v>43788.0</v>
      </c>
      <c r="B695" s="16">
        <v>29.0</v>
      </c>
      <c r="C695" s="11"/>
      <c r="D695" s="17" t="str">
        <f t="shared" si="1"/>
        <v>Nov-2019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5">
        <v>43789.0</v>
      </c>
      <c r="B696" s="16">
        <v>29.0</v>
      </c>
      <c r="C696" s="11"/>
      <c r="D696" s="17" t="str">
        <f t="shared" si="1"/>
        <v>Nov-2019</v>
      </c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5">
        <v>43790.0</v>
      </c>
      <c r="B697" s="16">
        <v>20.0</v>
      </c>
      <c r="C697" s="11"/>
      <c r="D697" s="17" t="str">
        <f t="shared" si="1"/>
        <v>Nov-2019</v>
      </c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5">
        <v>43791.0</v>
      </c>
      <c r="B698" s="16">
        <v>22.0</v>
      </c>
      <c r="C698" s="11"/>
      <c r="D698" s="17" t="str">
        <f t="shared" si="1"/>
        <v>Nov-2019</v>
      </c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5">
        <v>43792.0</v>
      </c>
      <c r="B699" s="16">
        <v>28.0</v>
      </c>
      <c r="C699" s="11"/>
      <c r="D699" s="17" t="str">
        <f t="shared" si="1"/>
        <v>Nov-2019</v>
      </c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5">
        <v>43793.0</v>
      </c>
      <c r="B700" s="16">
        <v>20.0</v>
      </c>
      <c r="C700" s="11"/>
      <c r="D700" s="17" t="str">
        <f t="shared" si="1"/>
        <v>Nov-2019</v>
      </c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5">
        <v>43794.0</v>
      </c>
      <c r="B701" s="16">
        <v>30.0</v>
      </c>
      <c r="C701" s="11"/>
      <c r="D701" s="17" t="str">
        <f t="shared" si="1"/>
        <v>Nov-2019</v>
      </c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5">
        <v>43795.0</v>
      </c>
      <c r="B702" s="16">
        <v>26.0</v>
      </c>
      <c r="C702" s="11"/>
      <c r="D702" s="17" t="str">
        <f t="shared" si="1"/>
        <v>Nov-2019</v>
      </c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5">
        <v>43796.0</v>
      </c>
      <c r="B703" s="16">
        <v>20.0</v>
      </c>
      <c r="C703" s="11"/>
      <c r="D703" s="17" t="str">
        <f t="shared" si="1"/>
        <v>Nov-2019</v>
      </c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5">
        <v>43797.0</v>
      </c>
      <c r="B704" s="16">
        <v>24.0</v>
      </c>
      <c r="C704" s="11"/>
      <c r="D704" s="17" t="str">
        <f t="shared" si="1"/>
        <v>Nov-2019</v>
      </c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5">
        <v>43798.0</v>
      </c>
      <c r="B705" s="16">
        <v>26.0</v>
      </c>
      <c r="C705" s="11"/>
      <c r="D705" s="17" t="str">
        <f t="shared" si="1"/>
        <v>Nov-2019</v>
      </c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5">
        <v>43799.0</v>
      </c>
      <c r="B706" s="16">
        <v>22.0</v>
      </c>
      <c r="C706" s="11"/>
      <c r="D706" s="17" t="str">
        <f t="shared" si="1"/>
        <v>Nov-2019</v>
      </c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5">
        <v>43800.0</v>
      </c>
      <c r="B707" s="16">
        <v>29.0</v>
      </c>
      <c r="C707" s="11"/>
      <c r="D707" s="17" t="str">
        <f t="shared" si="1"/>
        <v>Dec-2019</v>
      </c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5">
        <v>43801.0</v>
      </c>
      <c r="B708" s="16">
        <v>21.0</v>
      </c>
      <c r="C708" s="11"/>
      <c r="D708" s="17" t="str">
        <f t="shared" si="1"/>
        <v>Dec-2019</v>
      </c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5">
        <v>43802.0</v>
      </c>
      <c r="B709" s="16">
        <v>29.0</v>
      </c>
      <c r="C709" s="11"/>
      <c r="D709" s="17" t="str">
        <f t="shared" si="1"/>
        <v>Dec-2019</v>
      </c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5">
        <v>43803.0</v>
      </c>
      <c r="B710" s="16">
        <v>20.0</v>
      </c>
      <c r="C710" s="11"/>
      <c r="D710" s="17" t="str">
        <f t="shared" si="1"/>
        <v>Dec-2019</v>
      </c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5">
        <v>43804.0</v>
      </c>
      <c r="B711" s="16">
        <v>30.0</v>
      </c>
      <c r="C711" s="11"/>
      <c r="D711" s="17" t="str">
        <f t="shared" si="1"/>
        <v>Dec-2019</v>
      </c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5">
        <v>43805.0</v>
      </c>
      <c r="B712" s="16">
        <v>28.0</v>
      </c>
      <c r="C712" s="11"/>
      <c r="D712" s="17" t="str">
        <f t="shared" si="1"/>
        <v>Dec-2019</v>
      </c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5">
        <v>43806.0</v>
      </c>
      <c r="B713" s="16">
        <v>20.0</v>
      </c>
      <c r="C713" s="11"/>
      <c r="D713" s="17" t="str">
        <f t="shared" si="1"/>
        <v>Dec-2019</v>
      </c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5">
        <v>43807.0</v>
      </c>
      <c r="B714" s="16">
        <v>22.0</v>
      </c>
      <c r="C714" s="11"/>
      <c r="D714" s="17" t="str">
        <f t="shared" si="1"/>
        <v>Dec-2019</v>
      </c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5">
        <v>43808.0</v>
      </c>
      <c r="B715" s="16">
        <v>26.0</v>
      </c>
      <c r="C715" s="11"/>
      <c r="D715" s="17" t="str">
        <f t="shared" si="1"/>
        <v>Dec-2019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5">
        <v>43809.0</v>
      </c>
      <c r="B716" s="16">
        <v>27.0</v>
      </c>
      <c r="C716" s="11"/>
      <c r="D716" s="17" t="str">
        <f t="shared" si="1"/>
        <v>Dec-2019</v>
      </c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5">
        <v>43810.0</v>
      </c>
      <c r="B717" s="16">
        <v>27.0</v>
      </c>
      <c r="C717" s="11"/>
      <c r="D717" s="17" t="str">
        <f t="shared" si="1"/>
        <v>Dec-2019</v>
      </c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5">
        <v>43811.0</v>
      </c>
      <c r="B718" s="16">
        <v>29.0</v>
      </c>
      <c r="C718" s="11"/>
      <c r="D718" s="17" t="str">
        <f t="shared" si="1"/>
        <v>Dec-2019</v>
      </c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5">
        <v>43812.0</v>
      </c>
      <c r="B719" s="16">
        <v>20.0</v>
      </c>
      <c r="C719" s="11"/>
      <c r="D719" s="17" t="str">
        <f t="shared" si="1"/>
        <v>Dec-2019</v>
      </c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5">
        <v>43813.0</v>
      </c>
      <c r="B720" s="16">
        <v>28.0</v>
      </c>
      <c r="C720" s="11"/>
      <c r="D720" s="17" t="str">
        <f t="shared" si="1"/>
        <v>Dec-2019</v>
      </c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5">
        <v>43814.0</v>
      </c>
      <c r="B721" s="16">
        <v>23.0</v>
      </c>
      <c r="C721" s="11"/>
      <c r="D721" s="17" t="str">
        <f t="shared" si="1"/>
        <v>Dec-2019</v>
      </c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5">
        <v>43815.0</v>
      </c>
      <c r="B722" s="16">
        <v>30.0</v>
      </c>
      <c r="C722" s="11"/>
      <c r="D722" s="17" t="str">
        <f t="shared" si="1"/>
        <v>Dec-2019</v>
      </c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5">
        <v>43816.0</v>
      </c>
      <c r="B723" s="16">
        <v>27.0</v>
      </c>
      <c r="C723" s="11"/>
      <c r="D723" s="17" t="str">
        <f t="shared" si="1"/>
        <v>Dec-2019</v>
      </c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5">
        <v>43817.0</v>
      </c>
      <c r="B724" s="16">
        <v>23.0</v>
      </c>
      <c r="C724" s="11"/>
      <c r="D724" s="17" t="str">
        <f t="shared" si="1"/>
        <v>Dec-2019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5">
        <v>43818.0</v>
      </c>
      <c r="B725" s="16">
        <v>23.0</v>
      </c>
      <c r="C725" s="11"/>
      <c r="D725" s="17" t="str">
        <f t="shared" si="1"/>
        <v>Dec-2019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5">
        <v>43819.0</v>
      </c>
      <c r="B726" s="16">
        <v>26.0</v>
      </c>
      <c r="C726" s="11"/>
      <c r="D726" s="17" t="str">
        <f t="shared" si="1"/>
        <v>Dec-2019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5">
        <v>43820.0</v>
      </c>
      <c r="B727" s="16">
        <v>30.0</v>
      </c>
      <c r="C727" s="11"/>
      <c r="D727" s="17" t="str">
        <f t="shared" si="1"/>
        <v>Dec-2019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5">
        <v>43821.0</v>
      </c>
      <c r="B728" s="16">
        <v>23.0</v>
      </c>
      <c r="C728" s="11"/>
      <c r="D728" s="17" t="str">
        <f t="shared" si="1"/>
        <v>Dec-2019</v>
      </c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5">
        <v>43822.0</v>
      </c>
      <c r="B729" s="16">
        <v>30.0</v>
      </c>
      <c r="C729" s="11"/>
      <c r="D729" s="17" t="str">
        <f t="shared" si="1"/>
        <v>Dec-2019</v>
      </c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5">
        <v>43823.0</v>
      </c>
      <c r="B730" s="16">
        <v>22.0</v>
      </c>
      <c r="C730" s="11"/>
      <c r="D730" s="17" t="str">
        <f t="shared" si="1"/>
        <v>Dec-2019</v>
      </c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5">
        <v>43824.0</v>
      </c>
      <c r="B731" s="16">
        <v>22.0</v>
      </c>
      <c r="C731" s="11"/>
      <c r="D731" s="17" t="str">
        <f t="shared" si="1"/>
        <v>Dec-2019</v>
      </c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5">
        <v>43825.0</v>
      </c>
      <c r="B732" s="16">
        <v>30.0</v>
      </c>
      <c r="C732" s="11"/>
      <c r="D732" s="17" t="str">
        <f t="shared" si="1"/>
        <v>Dec-2019</v>
      </c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5">
        <v>43826.0</v>
      </c>
      <c r="B733" s="16">
        <v>21.0</v>
      </c>
      <c r="C733" s="11"/>
      <c r="D733" s="17" t="str">
        <f t="shared" si="1"/>
        <v>Dec-2019</v>
      </c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5">
        <v>43827.0</v>
      </c>
      <c r="B734" s="16">
        <v>21.0</v>
      </c>
      <c r="C734" s="11"/>
      <c r="D734" s="17" t="str">
        <f t="shared" si="1"/>
        <v>Dec-2019</v>
      </c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5">
        <v>43828.0</v>
      </c>
      <c r="B735" s="16">
        <v>28.0</v>
      </c>
      <c r="C735" s="11"/>
      <c r="D735" s="17" t="str">
        <f t="shared" si="1"/>
        <v>Dec-2019</v>
      </c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5">
        <v>43829.0</v>
      </c>
      <c r="B736" s="16">
        <v>25.0</v>
      </c>
      <c r="C736" s="11"/>
      <c r="D736" s="17" t="str">
        <f t="shared" si="1"/>
        <v>Dec-2019</v>
      </c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5">
        <v>43830.0</v>
      </c>
      <c r="B737" s="16">
        <v>30.0</v>
      </c>
      <c r="C737" s="11"/>
      <c r="D737" s="17" t="str">
        <f t="shared" si="1"/>
        <v>Dec-2019</v>
      </c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5">
        <v>43831.0</v>
      </c>
      <c r="B738" s="16">
        <v>24.0</v>
      </c>
      <c r="C738" s="11"/>
      <c r="D738" s="17" t="str">
        <f t="shared" si="1"/>
        <v>Jan-2020</v>
      </c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5">
        <v>43832.0</v>
      </c>
      <c r="B739" s="16">
        <v>25.0</v>
      </c>
      <c r="C739" s="11"/>
      <c r="D739" s="17" t="str">
        <f t="shared" si="1"/>
        <v>Jan-2020</v>
      </c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5">
        <v>43833.0</v>
      </c>
      <c r="B740" s="16">
        <v>24.0</v>
      </c>
      <c r="C740" s="11"/>
      <c r="D740" s="17" t="str">
        <f t="shared" si="1"/>
        <v>Jan-2020</v>
      </c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5">
        <v>43834.0</v>
      </c>
      <c r="B741" s="16">
        <v>22.0</v>
      </c>
      <c r="C741" s="11"/>
      <c r="D741" s="17" t="str">
        <f t="shared" si="1"/>
        <v>Jan-2020</v>
      </c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5">
        <v>43835.0</v>
      </c>
      <c r="B742" s="16">
        <v>23.0</v>
      </c>
      <c r="C742" s="11"/>
      <c r="D742" s="17" t="str">
        <f t="shared" si="1"/>
        <v>Jan-2020</v>
      </c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5">
        <v>43836.0</v>
      </c>
      <c r="B743" s="16">
        <v>26.0</v>
      </c>
      <c r="C743" s="11"/>
      <c r="D743" s="17" t="str">
        <f t="shared" si="1"/>
        <v>Jan-2020</v>
      </c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5">
        <v>43837.0</v>
      </c>
      <c r="B744" s="16">
        <v>20.0</v>
      </c>
      <c r="C744" s="11"/>
      <c r="D744" s="17" t="str">
        <f t="shared" si="1"/>
        <v>Jan-2020</v>
      </c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5">
        <v>43838.0</v>
      </c>
      <c r="B745" s="16">
        <v>29.0</v>
      </c>
      <c r="C745" s="11"/>
      <c r="D745" s="17" t="str">
        <f t="shared" si="1"/>
        <v>Jan-2020</v>
      </c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5">
        <v>43839.0</v>
      </c>
      <c r="B746" s="16">
        <v>25.0</v>
      </c>
      <c r="C746" s="11"/>
      <c r="D746" s="17" t="str">
        <f t="shared" si="1"/>
        <v>Jan-2020</v>
      </c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5">
        <v>43840.0</v>
      </c>
      <c r="B747" s="16">
        <v>23.0</v>
      </c>
      <c r="C747" s="11"/>
      <c r="D747" s="17" t="str">
        <f t="shared" si="1"/>
        <v>Jan-2020</v>
      </c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5">
        <v>43841.0</v>
      </c>
      <c r="B748" s="16">
        <v>28.0</v>
      </c>
      <c r="C748" s="11"/>
      <c r="D748" s="17" t="str">
        <f t="shared" si="1"/>
        <v>Jan-2020</v>
      </c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5">
        <v>43842.0</v>
      </c>
      <c r="B749" s="16">
        <v>29.0</v>
      </c>
      <c r="C749" s="11"/>
      <c r="D749" s="17" t="str">
        <f t="shared" si="1"/>
        <v>Jan-2020</v>
      </c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5">
        <v>43843.0</v>
      </c>
      <c r="B750" s="16">
        <v>23.0</v>
      </c>
      <c r="C750" s="11"/>
      <c r="D750" s="17" t="str">
        <f t="shared" si="1"/>
        <v>Jan-2020</v>
      </c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5">
        <v>43844.0</v>
      </c>
      <c r="B751" s="16">
        <v>23.0</v>
      </c>
      <c r="C751" s="11"/>
      <c r="D751" s="17" t="str">
        <f t="shared" si="1"/>
        <v>Jan-2020</v>
      </c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5">
        <v>43845.0</v>
      </c>
      <c r="B752" s="16">
        <v>26.0</v>
      </c>
      <c r="C752" s="11"/>
      <c r="D752" s="17" t="str">
        <f t="shared" si="1"/>
        <v>Jan-2020</v>
      </c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5">
        <v>43846.0</v>
      </c>
      <c r="B753" s="16">
        <v>24.0</v>
      </c>
      <c r="C753" s="11"/>
      <c r="D753" s="17" t="str">
        <f t="shared" si="1"/>
        <v>Jan-2020</v>
      </c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5">
        <v>43847.0</v>
      </c>
      <c r="B754" s="16">
        <v>27.0</v>
      </c>
      <c r="C754" s="11"/>
      <c r="D754" s="17" t="str">
        <f t="shared" si="1"/>
        <v>Jan-2020</v>
      </c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5">
        <v>43848.0</v>
      </c>
      <c r="B755" s="16">
        <v>26.0</v>
      </c>
      <c r="C755" s="11"/>
      <c r="D755" s="17" t="str">
        <f t="shared" si="1"/>
        <v>Jan-2020</v>
      </c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5">
        <v>43849.0</v>
      </c>
      <c r="B756" s="16">
        <v>22.0</v>
      </c>
      <c r="C756" s="11"/>
      <c r="D756" s="17" t="str">
        <f t="shared" si="1"/>
        <v>Jan-2020</v>
      </c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5">
        <v>43850.0</v>
      </c>
      <c r="B757" s="16">
        <v>29.0</v>
      </c>
      <c r="C757" s="11"/>
      <c r="D757" s="17" t="str">
        <f t="shared" si="1"/>
        <v>Jan-2020</v>
      </c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5">
        <v>43851.0</v>
      </c>
      <c r="B758" s="16">
        <v>23.0</v>
      </c>
      <c r="C758" s="11"/>
      <c r="D758" s="17" t="str">
        <f t="shared" si="1"/>
        <v>Jan-2020</v>
      </c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5">
        <v>43852.0</v>
      </c>
      <c r="B759" s="16">
        <v>29.0</v>
      </c>
      <c r="C759" s="11"/>
      <c r="D759" s="17" t="str">
        <f t="shared" si="1"/>
        <v>Jan-2020</v>
      </c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5">
        <v>43853.0</v>
      </c>
      <c r="B760" s="16">
        <v>27.0</v>
      </c>
      <c r="C760" s="11"/>
      <c r="D760" s="17" t="str">
        <f t="shared" si="1"/>
        <v>Jan-2020</v>
      </c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5">
        <v>43854.0</v>
      </c>
      <c r="B761" s="16">
        <v>29.0</v>
      </c>
      <c r="C761" s="11"/>
      <c r="D761" s="17" t="str">
        <f t="shared" si="1"/>
        <v>Jan-2020</v>
      </c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5">
        <v>43855.0</v>
      </c>
      <c r="B762" s="16">
        <v>25.0</v>
      </c>
      <c r="C762" s="11"/>
      <c r="D762" s="17" t="str">
        <f t="shared" si="1"/>
        <v>Jan-2020</v>
      </c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5">
        <v>43856.0</v>
      </c>
      <c r="B763" s="16">
        <v>26.0</v>
      </c>
      <c r="C763" s="11"/>
      <c r="D763" s="17" t="str">
        <f t="shared" si="1"/>
        <v>Jan-2020</v>
      </c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5">
        <v>43857.0</v>
      </c>
      <c r="B764" s="16">
        <v>22.0</v>
      </c>
      <c r="C764" s="11"/>
      <c r="D764" s="17" t="str">
        <f t="shared" si="1"/>
        <v>Jan-2020</v>
      </c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5">
        <v>43858.0</v>
      </c>
      <c r="B765" s="16">
        <v>28.0</v>
      </c>
      <c r="C765" s="11"/>
      <c r="D765" s="17" t="str">
        <f t="shared" si="1"/>
        <v>Jan-2020</v>
      </c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5">
        <v>43859.0</v>
      </c>
      <c r="B766" s="16">
        <v>20.0</v>
      </c>
      <c r="C766" s="11"/>
      <c r="D766" s="17" t="str">
        <f t="shared" si="1"/>
        <v>Jan-2020</v>
      </c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5">
        <v>43860.0</v>
      </c>
      <c r="B767" s="16">
        <v>28.0</v>
      </c>
      <c r="C767" s="11"/>
      <c r="D767" s="17" t="str">
        <f t="shared" si="1"/>
        <v>Jan-2020</v>
      </c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5">
        <v>43861.0</v>
      </c>
      <c r="B768" s="16">
        <v>23.0</v>
      </c>
      <c r="C768" s="11"/>
      <c r="D768" s="17" t="str">
        <f t="shared" si="1"/>
        <v>Jan-2020</v>
      </c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5">
        <v>43862.0</v>
      </c>
      <c r="B769" s="16">
        <v>22.0</v>
      </c>
      <c r="C769" s="11"/>
      <c r="D769" s="17" t="str">
        <f t="shared" si="1"/>
        <v>Feb-2020</v>
      </c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5">
        <v>43863.0</v>
      </c>
      <c r="B770" s="16">
        <v>29.0</v>
      </c>
      <c r="C770" s="11"/>
      <c r="D770" s="17" t="str">
        <f t="shared" si="1"/>
        <v>Feb-2020</v>
      </c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5">
        <v>43864.0</v>
      </c>
      <c r="B771" s="16">
        <v>27.0</v>
      </c>
      <c r="C771" s="11"/>
      <c r="D771" s="17" t="str">
        <f t="shared" si="1"/>
        <v>Feb-2020</v>
      </c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5">
        <v>43865.0</v>
      </c>
      <c r="B772" s="16">
        <v>29.0</v>
      </c>
      <c r="C772" s="11"/>
      <c r="D772" s="17" t="str">
        <f t="shared" si="1"/>
        <v>Feb-2020</v>
      </c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5">
        <v>43866.0</v>
      </c>
      <c r="B773" s="16">
        <v>28.0</v>
      </c>
      <c r="C773" s="11"/>
      <c r="D773" s="17" t="str">
        <f t="shared" si="1"/>
        <v>Feb-2020</v>
      </c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5">
        <v>43867.0</v>
      </c>
      <c r="B774" s="16">
        <v>30.0</v>
      </c>
      <c r="C774" s="11"/>
      <c r="D774" s="17" t="str">
        <f t="shared" si="1"/>
        <v>Feb-2020</v>
      </c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5">
        <v>43868.0</v>
      </c>
      <c r="B775" s="16">
        <v>22.0</v>
      </c>
      <c r="C775" s="11"/>
      <c r="D775" s="17" t="str">
        <f t="shared" si="1"/>
        <v>Feb-2020</v>
      </c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5">
        <v>43869.0</v>
      </c>
      <c r="B776" s="16">
        <v>20.0</v>
      </c>
      <c r="C776" s="11"/>
      <c r="D776" s="17" t="str">
        <f t="shared" si="1"/>
        <v>Feb-2020</v>
      </c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5">
        <v>43870.0</v>
      </c>
      <c r="B777" s="16">
        <v>24.0</v>
      </c>
      <c r="C777" s="11"/>
      <c r="D777" s="17" t="str">
        <f t="shared" si="1"/>
        <v>Feb-2020</v>
      </c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5">
        <v>43871.0</v>
      </c>
      <c r="B778" s="16">
        <v>25.0</v>
      </c>
      <c r="C778" s="11"/>
      <c r="D778" s="17" t="str">
        <f t="shared" si="1"/>
        <v>Feb-2020</v>
      </c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5">
        <v>43872.0</v>
      </c>
      <c r="B779" s="16">
        <v>25.0</v>
      </c>
      <c r="C779" s="11"/>
      <c r="D779" s="17" t="str">
        <f t="shared" si="1"/>
        <v>Feb-2020</v>
      </c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5">
        <v>43873.0</v>
      </c>
      <c r="B780" s="16">
        <v>29.0</v>
      </c>
      <c r="C780" s="11"/>
      <c r="D780" s="17" t="str">
        <f t="shared" si="1"/>
        <v>Feb-2020</v>
      </c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5">
        <v>43874.0</v>
      </c>
      <c r="B781" s="16">
        <v>29.0</v>
      </c>
      <c r="C781" s="11"/>
      <c r="D781" s="17" t="str">
        <f t="shared" si="1"/>
        <v>Feb-2020</v>
      </c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5">
        <v>43875.0</v>
      </c>
      <c r="B782" s="16">
        <v>27.0</v>
      </c>
      <c r="C782" s="11"/>
      <c r="D782" s="17" t="str">
        <f t="shared" si="1"/>
        <v>Feb-2020</v>
      </c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5">
        <v>43876.0</v>
      </c>
      <c r="B783" s="16">
        <v>21.0</v>
      </c>
      <c r="C783" s="11"/>
      <c r="D783" s="17" t="str">
        <f t="shared" si="1"/>
        <v>Feb-2020</v>
      </c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5">
        <v>43877.0</v>
      </c>
      <c r="B784" s="16">
        <v>26.0</v>
      </c>
      <c r="C784" s="11"/>
      <c r="D784" s="17" t="str">
        <f t="shared" si="1"/>
        <v>Feb-2020</v>
      </c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5">
        <v>43878.0</v>
      </c>
      <c r="B785" s="16">
        <v>24.0</v>
      </c>
      <c r="C785" s="11"/>
      <c r="D785" s="17" t="str">
        <f t="shared" si="1"/>
        <v>Feb-2020</v>
      </c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5">
        <v>43879.0</v>
      </c>
      <c r="B786" s="16">
        <v>28.0</v>
      </c>
      <c r="C786" s="11"/>
      <c r="D786" s="17" t="str">
        <f t="shared" si="1"/>
        <v>Feb-2020</v>
      </c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5">
        <v>43880.0</v>
      </c>
      <c r="B787" s="16">
        <v>20.0</v>
      </c>
      <c r="C787" s="11"/>
      <c r="D787" s="17" t="str">
        <f t="shared" si="1"/>
        <v>Feb-2020</v>
      </c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5">
        <v>43881.0</v>
      </c>
      <c r="B788" s="16">
        <v>27.0</v>
      </c>
      <c r="C788" s="11"/>
      <c r="D788" s="17" t="str">
        <f t="shared" si="1"/>
        <v>Feb-2020</v>
      </c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5">
        <v>43882.0</v>
      </c>
      <c r="B789" s="16">
        <v>28.0</v>
      </c>
      <c r="C789" s="11"/>
      <c r="D789" s="17" t="str">
        <f t="shared" si="1"/>
        <v>Feb-2020</v>
      </c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5">
        <v>43883.0</v>
      </c>
      <c r="B790" s="16">
        <v>30.0</v>
      </c>
      <c r="C790" s="11"/>
      <c r="D790" s="17" t="str">
        <f t="shared" si="1"/>
        <v>Feb-2020</v>
      </c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5">
        <v>43884.0</v>
      </c>
      <c r="B791" s="16">
        <v>28.0</v>
      </c>
      <c r="C791" s="11"/>
      <c r="D791" s="17" t="str">
        <f t="shared" si="1"/>
        <v>Feb-2020</v>
      </c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5">
        <v>43885.0</v>
      </c>
      <c r="B792" s="16">
        <v>27.0</v>
      </c>
      <c r="C792" s="11"/>
      <c r="D792" s="17" t="str">
        <f t="shared" si="1"/>
        <v>Feb-2020</v>
      </c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5">
        <v>43886.0</v>
      </c>
      <c r="B793" s="16">
        <v>21.0</v>
      </c>
      <c r="C793" s="11"/>
      <c r="D793" s="17" t="str">
        <f t="shared" si="1"/>
        <v>Feb-2020</v>
      </c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5">
        <v>43887.0</v>
      </c>
      <c r="B794" s="16">
        <v>23.0</v>
      </c>
      <c r="C794" s="11"/>
      <c r="D794" s="17" t="str">
        <f t="shared" si="1"/>
        <v>Feb-2020</v>
      </c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5">
        <v>43888.0</v>
      </c>
      <c r="B795" s="16">
        <v>20.0</v>
      </c>
      <c r="C795" s="11"/>
      <c r="D795" s="17" t="str">
        <f t="shared" si="1"/>
        <v>Feb-2020</v>
      </c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5">
        <v>43889.0</v>
      </c>
      <c r="B796" s="16">
        <v>29.0</v>
      </c>
      <c r="C796" s="11"/>
      <c r="D796" s="17" t="str">
        <f t="shared" si="1"/>
        <v>Feb-2020</v>
      </c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5">
        <v>43890.0</v>
      </c>
      <c r="B797" s="16">
        <v>24.0</v>
      </c>
      <c r="C797" s="11"/>
      <c r="D797" s="17" t="str">
        <f t="shared" si="1"/>
        <v>Feb-2020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5">
        <v>43891.0</v>
      </c>
      <c r="B798" s="16">
        <v>23.0</v>
      </c>
      <c r="C798" s="11"/>
      <c r="D798" s="17" t="str">
        <f t="shared" si="1"/>
        <v>Mar-2020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5">
        <v>43892.0</v>
      </c>
      <c r="B799" s="16">
        <v>26.0</v>
      </c>
      <c r="C799" s="11"/>
      <c r="D799" s="17" t="str">
        <f t="shared" si="1"/>
        <v>Mar-2020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5">
        <v>43893.0</v>
      </c>
      <c r="B800" s="16">
        <v>21.0</v>
      </c>
      <c r="C800" s="11"/>
      <c r="D800" s="17" t="str">
        <f t="shared" si="1"/>
        <v>Mar-2020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5">
        <v>43894.0</v>
      </c>
      <c r="B801" s="16">
        <v>29.0</v>
      </c>
      <c r="C801" s="11"/>
      <c r="D801" s="17" t="str">
        <f t="shared" si="1"/>
        <v>Mar-2020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5">
        <v>43895.0</v>
      </c>
      <c r="B802" s="16">
        <v>27.0</v>
      </c>
      <c r="C802" s="11"/>
      <c r="D802" s="17" t="str">
        <f t="shared" si="1"/>
        <v>Mar-2020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5">
        <v>43896.0</v>
      </c>
      <c r="B803" s="16">
        <v>25.0</v>
      </c>
      <c r="C803" s="11"/>
      <c r="D803" s="17" t="str">
        <f t="shared" si="1"/>
        <v>Mar-2020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5">
        <v>43897.0</v>
      </c>
      <c r="B804" s="16">
        <v>24.0</v>
      </c>
      <c r="C804" s="11"/>
      <c r="D804" s="17" t="str">
        <f t="shared" si="1"/>
        <v>Mar-2020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5">
        <v>43898.0</v>
      </c>
      <c r="B805" s="16">
        <v>30.0</v>
      </c>
      <c r="C805" s="11"/>
      <c r="D805" s="17" t="str">
        <f t="shared" si="1"/>
        <v>Mar-2020</v>
      </c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5">
        <v>43899.0</v>
      </c>
      <c r="B806" s="16">
        <v>23.0</v>
      </c>
      <c r="C806" s="11"/>
      <c r="D806" s="17" t="str">
        <f t="shared" si="1"/>
        <v>Mar-2020</v>
      </c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5">
        <v>43900.0</v>
      </c>
      <c r="B807" s="16">
        <v>24.0</v>
      </c>
      <c r="C807" s="11"/>
      <c r="D807" s="17" t="str">
        <f t="shared" si="1"/>
        <v>Mar-2020</v>
      </c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5">
        <v>43901.0</v>
      </c>
      <c r="B808" s="16">
        <v>27.0</v>
      </c>
      <c r="C808" s="11"/>
      <c r="D808" s="17" t="str">
        <f t="shared" si="1"/>
        <v>Mar-2020</v>
      </c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5">
        <v>43902.0</v>
      </c>
      <c r="B809" s="16">
        <v>25.0</v>
      </c>
      <c r="C809" s="11"/>
      <c r="D809" s="17" t="str">
        <f t="shared" si="1"/>
        <v>Mar-2020</v>
      </c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5">
        <v>43903.0</v>
      </c>
      <c r="B810" s="16">
        <v>25.0</v>
      </c>
      <c r="C810" s="11"/>
      <c r="D810" s="17" t="str">
        <f t="shared" si="1"/>
        <v>Mar-2020</v>
      </c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5">
        <v>43904.0</v>
      </c>
      <c r="B811" s="16">
        <v>21.0</v>
      </c>
      <c r="C811" s="11"/>
      <c r="D811" s="17" t="str">
        <f t="shared" si="1"/>
        <v>Mar-2020</v>
      </c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5">
        <v>43905.0</v>
      </c>
      <c r="B812" s="16">
        <v>30.0</v>
      </c>
      <c r="C812" s="11"/>
      <c r="D812" s="17" t="str">
        <f t="shared" si="1"/>
        <v>Mar-2020</v>
      </c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5">
        <v>43906.0</v>
      </c>
      <c r="B813" s="16">
        <v>25.0</v>
      </c>
      <c r="C813" s="11"/>
      <c r="D813" s="17" t="str">
        <f t="shared" si="1"/>
        <v>Mar-2020</v>
      </c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5">
        <v>43907.0</v>
      </c>
      <c r="B814" s="16">
        <v>29.0</v>
      </c>
      <c r="C814" s="11"/>
      <c r="D814" s="17" t="str">
        <f t="shared" si="1"/>
        <v>Mar-2020</v>
      </c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5">
        <v>43908.0</v>
      </c>
      <c r="B815" s="16">
        <v>22.0</v>
      </c>
      <c r="C815" s="11"/>
      <c r="D815" s="17" t="str">
        <f t="shared" si="1"/>
        <v>Mar-2020</v>
      </c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5">
        <v>43909.0</v>
      </c>
      <c r="B816" s="16">
        <v>25.0</v>
      </c>
      <c r="C816" s="11"/>
      <c r="D816" s="17" t="str">
        <f t="shared" si="1"/>
        <v>Mar-2020</v>
      </c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5">
        <v>43910.0</v>
      </c>
      <c r="B817" s="16">
        <v>25.0</v>
      </c>
      <c r="C817" s="11"/>
      <c r="D817" s="17" t="str">
        <f t="shared" si="1"/>
        <v>Mar-2020</v>
      </c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5">
        <v>43911.0</v>
      </c>
      <c r="B818" s="16">
        <v>20.0</v>
      </c>
      <c r="C818" s="11"/>
      <c r="D818" s="17" t="str">
        <f t="shared" si="1"/>
        <v>Mar-2020</v>
      </c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5">
        <v>43912.0</v>
      </c>
      <c r="B819" s="16">
        <v>25.0</v>
      </c>
      <c r="C819" s="11"/>
      <c r="D819" s="17" t="str">
        <f t="shared" si="1"/>
        <v>Mar-2020</v>
      </c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5">
        <v>43913.0</v>
      </c>
      <c r="B820" s="16">
        <v>25.0</v>
      </c>
      <c r="C820" s="11"/>
      <c r="D820" s="17" t="str">
        <f t="shared" si="1"/>
        <v>Mar-2020</v>
      </c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5">
        <v>43914.0</v>
      </c>
      <c r="B821" s="16">
        <v>30.0</v>
      </c>
      <c r="C821" s="11"/>
      <c r="D821" s="17" t="str">
        <f t="shared" si="1"/>
        <v>Mar-2020</v>
      </c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5">
        <v>43915.0</v>
      </c>
      <c r="B822" s="16">
        <v>23.0</v>
      </c>
      <c r="C822" s="11"/>
      <c r="D822" s="17" t="str">
        <f t="shared" si="1"/>
        <v>Mar-2020</v>
      </c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5">
        <v>43916.0</v>
      </c>
      <c r="B823" s="16">
        <v>27.0</v>
      </c>
      <c r="C823" s="11"/>
      <c r="D823" s="17" t="str">
        <f t="shared" si="1"/>
        <v>Mar-2020</v>
      </c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5">
        <v>43917.0</v>
      </c>
      <c r="B824" s="16">
        <v>30.0</v>
      </c>
      <c r="C824" s="11"/>
      <c r="D824" s="17" t="str">
        <f t="shared" si="1"/>
        <v>Mar-2020</v>
      </c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5">
        <v>43918.0</v>
      </c>
      <c r="B825" s="16">
        <v>29.0</v>
      </c>
      <c r="C825" s="11"/>
      <c r="D825" s="17" t="str">
        <f t="shared" si="1"/>
        <v>Mar-2020</v>
      </c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5">
        <v>43919.0</v>
      </c>
      <c r="B826" s="16">
        <v>23.0</v>
      </c>
      <c r="C826" s="11"/>
      <c r="D826" s="17" t="str">
        <f t="shared" si="1"/>
        <v>Mar-2020</v>
      </c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5">
        <v>43920.0</v>
      </c>
      <c r="B827" s="16">
        <v>24.0</v>
      </c>
      <c r="C827" s="11"/>
      <c r="D827" s="17" t="str">
        <f t="shared" si="1"/>
        <v>Mar-2020</v>
      </c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5">
        <v>43921.0</v>
      </c>
      <c r="B828" s="16">
        <v>30.0</v>
      </c>
      <c r="C828" s="11"/>
      <c r="D828" s="17" t="str">
        <f t="shared" si="1"/>
        <v>Mar-2020</v>
      </c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5">
        <v>43922.0</v>
      </c>
      <c r="B829" s="16">
        <v>25.0</v>
      </c>
      <c r="C829" s="11"/>
      <c r="D829" s="17" t="str">
        <f t="shared" si="1"/>
        <v>Apr-2020</v>
      </c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5">
        <v>43923.0</v>
      </c>
      <c r="B830" s="16">
        <v>23.0</v>
      </c>
      <c r="C830" s="11"/>
      <c r="D830" s="17" t="str">
        <f t="shared" si="1"/>
        <v>Apr-2020</v>
      </c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5">
        <v>43924.0</v>
      </c>
      <c r="B831" s="16">
        <v>28.0</v>
      </c>
      <c r="C831" s="11"/>
      <c r="D831" s="17" t="str">
        <f t="shared" si="1"/>
        <v>Apr-2020</v>
      </c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5">
        <v>43925.0</v>
      </c>
      <c r="B832" s="16">
        <v>20.0</v>
      </c>
      <c r="C832" s="11"/>
      <c r="D832" s="17" t="str">
        <f t="shared" si="1"/>
        <v>Apr-2020</v>
      </c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5">
        <v>43926.0</v>
      </c>
      <c r="B833" s="16">
        <v>21.0</v>
      </c>
      <c r="C833" s="11"/>
      <c r="D833" s="17" t="str">
        <f t="shared" si="1"/>
        <v>Apr-2020</v>
      </c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5">
        <v>43927.0</v>
      </c>
      <c r="B834" s="16">
        <v>22.0</v>
      </c>
      <c r="C834" s="11"/>
      <c r="D834" s="17" t="str">
        <f t="shared" si="1"/>
        <v>Apr-2020</v>
      </c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5">
        <v>43928.0</v>
      </c>
      <c r="B835" s="16">
        <v>26.0</v>
      </c>
      <c r="C835" s="11"/>
      <c r="D835" s="17" t="str">
        <f t="shared" si="1"/>
        <v>Apr-2020</v>
      </c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5">
        <v>43929.0</v>
      </c>
      <c r="B836" s="16">
        <v>22.0</v>
      </c>
      <c r="C836" s="11"/>
      <c r="D836" s="17" t="str">
        <f t="shared" si="1"/>
        <v>Apr-2020</v>
      </c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5">
        <v>43930.0</v>
      </c>
      <c r="B837" s="16">
        <v>20.0</v>
      </c>
      <c r="C837" s="11"/>
      <c r="D837" s="17" t="str">
        <f t="shared" si="1"/>
        <v>Apr-2020</v>
      </c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5">
        <v>43931.0</v>
      </c>
      <c r="B838" s="16">
        <v>20.0</v>
      </c>
      <c r="C838" s="11"/>
      <c r="D838" s="17" t="str">
        <f t="shared" si="1"/>
        <v>Apr-2020</v>
      </c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5">
        <v>43932.0</v>
      </c>
      <c r="B839" s="16">
        <v>29.0</v>
      </c>
      <c r="C839" s="11"/>
      <c r="D839" s="17" t="str">
        <f t="shared" si="1"/>
        <v>Apr-2020</v>
      </c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5">
        <v>43933.0</v>
      </c>
      <c r="B840" s="16">
        <v>23.0</v>
      </c>
      <c r="C840" s="11"/>
      <c r="D840" s="17" t="str">
        <f t="shared" si="1"/>
        <v>Apr-2020</v>
      </c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5">
        <v>43934.0</v>
      </c>
      <c r="B841" s="16">
        <v>21.0</v>
      </c>
      <c r="C841" s="11"/>
      <c r="D841" s="17" t="str">
        <f t="shared" si="1"/>
        <v>Apr-2020</v>
      </c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5">
        <v>43935.0</v>
      </c>
      <c r="B842" s="16">
        <v>28.0</v>
      </c>
      <c r="C842" s="11"/>
      <c r="D842" s="17" t="str">
        <f t="shared" si="1"/>
        <v>Apr-2020</v>
      </c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5">
        <v>43936.0</v>
      </c>
      <c r="B843" s="16">
        <v>27.0</v>
      </c>
      <c r="C843" s="11"/>
      <c r="D843" s="17" t="str">
        <f t="shared" si="1"/>
        <v>Apr-2020</v>
      </c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5">
        <v>43937.0</v>
      </c>
      <c r="B844" s="16">
        <v>24.0</v>
      </c>
      <c r="C844" s="11"/>
      <c r="D844" s="17" t="str">
        <f t="shared" si="1"/>
        <v>Apr-2020</v>
      </c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5">
        <v>43938.0</v>
      </c>
      <c r="B845" s="16">
        <v>23.0</v>
      </c>
      <c r="C845" s="11"/>
      <c r="D845" s="17" t="str">
        <f t="shared" si="1"/>
        <v>Apr-2020</v>
      </c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5">
        <v>43939.0</v>
      </c>
      <c r="B846" s="16">
        <v>22.0</v>
      </c>
      <c r="C846" s="11"/>
      <c r="D846" s="17" t="str">
        <f t="shared" si="1"/>
        <v>Apr-2020</v>
      </c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5">
        <v>43940.0</v>
      </c>
      <c r="B847" s="16">
        <v>28.0</v>
      </c>
      <c r="C847" s="11"/>
      <c r="D847" s="17" t="str">
        <f t="shared" si="1"/>
        <v>Apr-2020</v>
      </c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5">
        <v>43941.0</v>
      </c>
      <c r="B848" s="16">
        <v>21.0</v>
      </c>
      <c r="C848" s="11"/>
      <c r="D848" s="17" t="str">
        <f t="shared" si="1"/>
        <v>Apr-2020</v>
      </c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5">
        <v>43942.0</v>
      </c>
      <c r="B849" s="16">
        <v>26.0</v>
      </c>
      <c r="C849" s="11"/>
      <c r="D849" s="17" t="str">
        <f t="shared" si="1"/>
        <v>Apr-2020</v>
      </c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5">
        <v>43943.0</v>
      </c>
      <c r="B850" s="16">
        <v>24.0</v>
      </c>
      <c r="C850" s="11"/>
      <c r="D850" s="17" t="str">
        <f t="shared" si="1"/>
        <v>Apr-2020</v>
      </c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5">
        <v>43944.0</v>
      </c>
      <c r="B851" s="16">
        <v>27.0</v>
      </c>
      <c r="C851" s="11"/>
      <c r="D851" s="17" t="str">
        <f t="shared" si="1"/>
        <v>Apr-2020</v>
      </c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5">
        <v>43945.0</v>
      </c>
      <c r="B852" s="16">
        <v>23.0</v>
      </c>
      <c r="C852" s="11"/>
      <c r="D852" s="17" t="str">
        <f t="shared" si="1"/>
        <v>Apr-2020</v>
      </c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5">
        <v>43946.0</v>
      </c>
      <c r="B853" s="16">
        <v>21.0</v>
      </c>
      <c r="C853" s="11"/>
      <c r="D853" s="17" t="str">
        <f t="shared" si="1"/>
        <v>Apr-2020</v>
      </c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5">
        <v>43947.0</v>
      </c>
      <c r="B854" s="16">
        <v>26.0</v>
      </c>
      <c r="C854" s="11"/>
      <c r="D854" s="17" t="str">
        <f t="shared" si="1"/>
        <v>Apr-2020</v>
      </c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5">
        <v>43948.0</v>
      </c>
      <c r="B855" s="16">
        <v>23.0</v>
      </c>
      <c r="C855" s="11"/>
      <c r="D855" s="17" t="str">
        <f t="shared" si="1"/>
        <v>Apr-2020</v>
      </c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5">
        <v>43949.0</v>
      </c>
      <c r="B856" s="16">
        <v>24.0</v>
      </c>
      <c r="C856" s="11"/>
      <c r="D856" s="17" t="str">
        <f t="shared" si="1"/>
        <v>Apr-2020</v>
      </c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5">
        <v>43950.0</v>
      </c>
      <c r="B857" s="16">
        <v>23.0</v>
      </c>
      <c r="C857" s="11"/>
      <c r="D857" s="17" t="str">
        <f t="shared" si="1"/>
        <v>Apr-2020</v>
      </c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5">
        <v>43951.0</v>
      </c>
      <c r="B858" s="16">
        <v>20.0</v>
      </c>
      <c r="C858" s="11"/>
      <c r="D858" s="17" t="str">
        <f t="shared" si="1"/>
        <v>Apr-2020</v>
      </c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5">
        <v>43952.0</v>
      </c>
      <c r="B859" s="16">
        <v>26.0</v>
      </c>
      <c r="C859" s="11"/>
      <c r="D859" s="17" t="str">
        <f t="shared" si="1"/>
        <v>May-2020</v>
      </c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5">
        <v>43953.0</v>
      </c>
      <c r="B860" s="16">
        <v>24.0</v>
      </c>
      <c r="C860" s="11"/>
      <c r="D860" s="17" t="str">
        <f t="shared" si="1"/>
        <v>May-2020</v>
      </c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5">
        <v>43954.0</v>
      </c>
      <c r="B861" s="16">
        <v>20.0</v>
      </c>
      <c r="C861" s="11"/>
      <c r="D861" s="17" t="str">
        <f t="shared" si="1"/>
        <v>May-2020</v>
      </c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5">
        <v>43955.0</v>
      </c>
      <c r="B862" s="16">
        <v>28.0</v>
      </c>
      <c r="C862" s="11"/>
      <c r="D862" s="17" t="str">
        <f t="shared" si="1"/>
        <v>May-2020</v>
      </c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5">
        <v>43956.0</v>
      </c>
      <c r="B863" s="16">
        <v>22.0</v>
      </c>
      <c r="C863" s="11"/>
      <c r="D863" s="17" t="str">
        <f t="shared" si="1"/>
        <v>May-2020</v>
      </c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5">
        <v>43957.0</v>
      </c>
      <c r="B864" s="16">
        <v>29.0</v>
      </c>
      <c r="C864" s="11"/>
      <c r="D864" s="17" t="str">
        <f t="shared" si="1"/>
        <v>May-2020</v>
      </c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5">
        <v>43958.0</v>
      </c>
      <c r="B865" s="16">
        <v>26.0</v>
      </c>
      <c r="C865" s="11"/>
      <c r="D865" s="17" t="str">
        <f t="shared" si="1"/>
        <v>May-2020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5">
        <v>43959.0</v>
      </c>
      <c r="B866" s="16">
        <v>20.0</v>
      </c>
      <c r="C866" s="11"/>
      <c r="D866" s="17" t="str">
        <f t="shared" si="1"/>
        <v>May-2020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5">
        <v>43960.0</v>
      </c>
      <c r="B867" s="16">
        <v>20.0</v>
      </c>
      <c r="C867" s="11"/>
      <c r="D867" s="17" t="str">
        <f t="shared" si="1"/>
        <v>May-2020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5">
        <v>43961.0</v>
      </c>
      <c r="B868" s="16">
        <v>30.0</v>
      </c>
      <c r="C868" s="11"/>
      <c r="D868" s="17" t="str">
        <f t="shared" si="1"/>
        <v>May-2020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5">
        <v>43962.0</v>
      </c>
      <c r="B869" s="16">
        <v>27.0</v>
      </c>
      <c r="C869" s="11"/>
      <c r="D869" s="17" t="str">
        <f t="shared" si="1"/>
        <v>May-2020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5">
        <v>43963.0</v>
      </c>
      <c r="B870" s="16">
        <v>26.0</v>
      </c>
      <c r="C870" s="11"/>
      <c r="D870" s="17" t="str">
        <f t="shared" si="1"/>
        <v>May-2020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5">
        <v>43964.0</v>
      </c>
      <c r="B871" s="16">
        <v>23.0</v>
      </c>
      <c r="C871" s="11"/>
      <c r="D871" s="17" t="str">
        <f t="shared" si="1"/>
        <v>May-2020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5">
        <v>43965.0</v>
      </c>
      <c r="B872" s="16">
        <v>20.0</v>
      </c>
      <c r="C872" s="11"/>
      <c r="D872" s="17" t="str">
        <f t="shared" si="1"/>
        <v>May-2020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5">
        <v>43966.0</v>
      </c>
      <c r="B873" s="16">
        <v>29.0</v>
      </c>
      <c r="C873" s="11"/>
      <c r="D873" s="17" t="str">
        <f t="shared" si="1"/>
        <v>May-2020</v>
      </c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5">
        <v>43967.0</v>
      </c>
      <c r="B874" s="16">
        <v>30.0</v>
      </c>
      <c r="C874" s="11"/>
      <c r="D874" s="17" t="str">
        <f t="shared" si="1"/>
        <v>May-2020</v>
      </c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5">
        <v>43968.0</v>
      </c>
      <c r="B875" s="16">
        <v>20.0</v>
      </c>
      <c r="C875" s="11"/>
      <c r="D875" s="17" t="str">
        <f t="shared" si="1"/>
        <v>May-2020</v>
      </c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5">
        <v>43969.0</v>
      </c>
      <c r="B876" s="16">
        <v>29.0</v>
      </c>
      <c r="C876" s="11"/>
      <c r="D876" s="17" t="str">
        <f t="shared" si="1"/>
        <v>May-2020</v>
      </c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5">
        <v>43970.0</v>
      </c>
      <c r="B877" s="16">
        <v>25.0</v>
      </c>
      <c r="C877" s="11"/>
      <c r="D877" s="17" t="str">
        <f t="shared" si="1"/>
        <v>May-2020</v>
      </c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5">
        <v>43971.0</v>
      </c>
      <c r="B878" s="16">
        <v>23.0</v>
      </c>
      <c r="C878" s="11"/>
      <c r="D878" s="17" t="str">
        <f t="shared" si="1"/>
        <v>May-2020</v>
      </c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5">
        <v>43972.0</v>
      </c>
      <c r="B879" s="16">
        <v>29.0</v>
      </c>
      <c r="C879" s="11"/>
      <c r="D879" s="17" t="str">
        <f t="shared" si="1"/>
        <v>May-2020</v>
      </c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5">
        <v>43973.0</v>
      </c>
      <c r="B880" s="16">
        <v>29.0</v>
      </c>
      <c r="C880" s="11"/>
      <c r="D880" s="17" t="str">
        <f t="shared" si="1"/>
        <v>May-2020</v>
      </c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5">
        <v>43974.0</v>
      </c>
      <c r="B881" s="16">
        <v>29.0</v>
      </c>
      <c r="C881" s="11"/>
      <c r="D881" s="17" t="str">
        <f t="shared" si="1"/>
        <v>May-2020</v>
      </c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5">
        <v>43975.0</v>
      </c>
      <c r="B882" s="16">
        <v>21.0</v>
      </c>
      <c r="C882" s="11"/>
      <c r="D882" s="17" t="str">
        <f t="shared" si="1"/>
        <v>May-2020</v>
      </c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5">
        <v>43976.0</v>
      </c>
      <c r="B883" s="16">
        <v>26.0</v>
      </c>
      <c r="C883" s="11"/>
      <c r="D883" s="17" t="str">
        <f t="shared" si="1"/>
        <v>May-2020</v>
      </c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5">
        <v>43977.0</v>
      </c>
      <c r="B884" s="16">
        <v>26.0</v>
      </c>
      <c r="C884" s="11"/>
      <c r="D884" s="17" t="str">
        <f t="shared" si="1"/>
        <v>May-2020</v>
      </c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5">
        <v>43978.0</v>
      </c>
      <c r="B885" s="16">
        <v>27.0</v>
      </c>
      <c r="C885" s="11"/>
      <c r="D885" s="17" t="str">
        <f t="shared" si="1"/>
        <v>May-2020</v>
      </c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5">
        <v>43979.0</v>
      </c>
      <c r="B886" s="16">
        <v>20.0</v>
      </c>
      <c r="C886" s="11"/>
      <c r="D886" s="17" t="str">
        <f t="shared" si="1"/>
        <v>May-2020</v>
      </c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5">
        <v>43980.0</v>
      </c>
      <c r="B887" s="16">
        <v>23.0</v>
      </c>
      <c r="C887" s="11"/>
      <c r="D887" s="17" t="str">
        <f t="shared" si="1"/>
        <v>May-2020</v>
      </c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5">
        <v>43981.0</v>
      </c>
      <c r="B888" s="16">
        <v>21.0</v>
      </c>
      <c r="C888" s="11"/>
      <c r="D888" s="17" t="str">
        <f t="shared" si="1"/>
        <v>May-2020</v>
      </c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5">
        <v>43982.0</v>
      </c>
      <c r="B889" s="16">
        <v>27.0</v>
      </c>
      <c r="C889" s="11"/>
      <c r="D889" s="17" t="str">
        <f t="shared" si="1"/>
        <v>May-2020</v>
      </c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5">
        <v>43983.0</v>
      </c>
      <c r="B890" s="16">
        <v>28.0</v>
      </c>
      <c r="C890" s="11"/>
      <c r="D890" s="17" t="str">
        <f t="shared" si="1"/>
        <v>Jun-2020</v>
      </c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5">
        <v>43984.0</v>
      </c>
      <c r="B891" s="16">
        <v>21.0</v>
      </c>
      <c r="C891" s="11"/>
      <c r="D891" s="17" t="str">
        <f t="shared" si="1"/>
        <v>Jun-2020</v>
      </c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5">
        <v>43985.0</v>
      </c>
      <c r="B892" s="16">
        <v>21.0</v>
      </c>
      <c r="C892" s="11"/>
      <c r="D892" s="17" t="str">
        <f t="shared" si="1"/>
        <v>Jun-2020</v>
      </c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5">
        <v>43986.0</v>
      </c>
      <c r="B893" s="16">
        <v>28.0</v>
      </c>
      <c r="C893" s="11"/>
      <c r="D893" s="17" t="str">
        <f t="shared" si="1"/>
        <v>Jun-2020</v>
      </c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5">
        <v>43987.0</v>
      </c>
      <c r="B894" s="16">
        <v>21.0</v>
      </c>
      <c r="C894" s="11"/>
      <c r="D894" s="17" t="str">
        <f t="shared" si="1"/>
        <v>Jun-2020</v>
      </c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5">
        <v>43988.0</v>
      </c>
      <c r="B895" s="16">
        <v>25.0</v>
      </c>
      <c r="C895" s="11"/>
      <c r="D895" s="17" t="str">
        <f t="shared" si="1"/>
        <v>Jun-2020</v>
      </c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5">
        <v>43989.0</v>
      </c>
      <c r="B896" s="16">
        <v>24.0</v>
      </c>
      <c r="C896" s="11"/>
      <c r="D896" s="17" t="str">
        <f t="shared" si="1"/>
        <v>Jun-2020</v>
      </c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5">
        <v>43990.0</v>
      </c>
      <c r="B897" s="16">
        <v>20.0</v>
      </c>
      <c r="C897" s="11"/>
      <c r="D897" s="17" t="str">
        <f t="shared" si="1"/>
        <v>Jun-2020</v>
      </c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5">
        <v>43991.0</v>
      </c>
      <c r="B898" s="16">
        <v>22.0</v>
      </c>
      <c r="C898" s="11"/>
      <c r="D898" s="17" t="str">
        <f t="shared" si="1"/>
        <v>Jun-2020</v>
      </c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5">
        <v>43992.0</v>
      </c>
      <c r="B899" s="16">
        <v>27.0</v>
      </c>
      <c r="C899" s="11"/>
      <c r="D899" s="17" t="str">
        <f t="shared" si="1"/>
        <v>Jun-2020</v>
      </c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5">
        <v>43993.0</v>
      </c>
      <c r="B900" s="16">
        <v>25.0</v>
      </c>
      <c r="C900" s="11"/>
      <c r="D900" s="17" t="str">
        <f t="shared" si="1"/>
        <v>Jun-2020</v>
      </c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5">
        <v>43994.0</v>
      </c>
      <c r="B901" s="16">
        <v>29.0</v>
      </c>
      <c r="C901" s="11"/>
      <c r="D901" s="17" t="str">
        <f t="shared" si="1"/>
        <v>Jun-2020</v>
      </c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5">
        <v>43995.0</v>
      </c>
      <c r="B902" s="16">
        <v>28.0</v>
      </c>
      <c r="C902" s="11"/>
      <c r="D902" s="17" t="str">
        <f t="shared" si="1"/>
        <v>Jun-2020</v>
      </c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5">
        <v>43996.0</v>
      </c>
      <c r="B903" s="16">
        <v>23.0</v>
      </c>
      <c r="C903" s="11"/>
      <c r="D903" s="17" t="str">
        <f t="shared" si="1"/>
        <v>Jun-2020</v>
      </c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5">
        <v>43997.0</v>
      </c>
      <c r="B904" s="16">
        <v>30.0</v>
      </c>
      <c r="C904" s="11"/>
      <c r="D904" s="17" t="str">
        <f t="shared" si="1"/>
        <v>Jun-2020</v>
      </c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5">
        <v>43998.0</v>
      </c>
      <c r="B905" s="16">
        <v>21.0</v>
      </c>
      <c r="C905" s="11"/>
      <c r="D905" s="17" t="str">
        <f t="shared" si="1"/>
        <v>Jun-2020</v>
      </c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5">
        <v>43999.0</v>
      </c>
      <c r="B906" s="16">
        <v>21.0</v>
      </c>
      <c r="C906" s="11"/>
      <c r="D906" s="17" t="str">
        <f t="shared" si="1"/>
        <v>Jun-2020</v>
      </c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5">
        <v>44000.0</v>
      </c>
      <c r="B907" s="16">
        <v>24.0</v>
      </c>
      <c r="C907" s="11"/>
      <c r="D907" s="17" t="str">
        <f t="shared" si="1"/>
        <v>Jun-2020</v>
      </c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5">
        <v>44001.0</v>
      </c>
      <c r="B908" s="16">
        <v>21.0</v>
      </c>
      <c r="C908" s="11"/>
      <c r="D908" s="17" t="str">
        <f t="shared" si="1"/>
        <v>Jun-2020</v>
      </c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5">
        <v>44002.0</v>
      </c>
      <c r="B909" s="16">
        <v>29.0</v>
      </c>
      <c r="C909" s="11"/>
      <c r="D909" s="17" t="str">
        <f t="shared" si="1"/>
        <v>Jun-2020</v>
      </c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5">
        <v>44003.0</v>
      </c>
      <c r="B910" s="16">
        <v>25.0</v>
      </c>
      <c r="C910" s="11"/>
      <c r="D910" s="17" t="str">
        <f t="shared" si="1"/>
        <v>Jun-2020</v>
      </c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5">
        <v>44004.0</v>
      </c>
      <c r="B911" s="16">
        <v>24.0</v>
      </c>
      <c r="C911" s="11"/>
      <c r="D911" s="17" t="str">
        <f t="shared" si="1"/>
        <v>Jun-2020</v>
      </c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5">
        <v>44005.0</v>
      </c>
      <c r="B912" s="16">
        <v>27.0</v>
      </c>
      <c r="C912" s="11"/>
      <c r="D912" s="17" t="str">
        <f t="shared" si="1"/>
        <v>Jun-2020</v>
      </c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5">
        <v>44006.0</v>
      </c>
      <c r="B913" s="16">
        <v>30.0</v>
      </c>
      <c r="C913" s="11"/>
      <c r="D913" s="17" t="str">
        <f t="shared" si="1"/>
        <v>Jun-2020</v>
      </c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5">
        <v>44007.0</v>
      </c>
      <c r="B914" s="16">
        <v>29.0</v>
      </c>
      <c r="C914" s="11"/>
      <c r="D914" s="17" t="str">
        <f t="shared" si="1"/>
        <v>Jun-2020</v>
      </c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5">
        <v>44008.0</v>
      </c>
      <c r="B915" s="16">
        <v>30.0</v>
      </c>
      <c r="C915" s="11"/>
      <c r="D915" s="17" t="str">
        <f t="shared" si="1"/>
        <v>Jun-2020</v>
      </c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5">
        <v>44009.0</v>
      </c>
      <c r="B916" s="16">
        <v>21.0</v>
      </c>
      <c r="C916" s="11"/>
      <c r="D916" s="17" t="str">
        <f t="shared" si="1"/>
        <v>Jun-2020</v>
      </c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5">
        <v>44010.0</v>
      </c>
      <c r="B917" s="16">
        <v>24.0</v>
      </c>
      <c r="C917" s="11"/>
      <c r="D917" s="17" t="str">
        <f t="shared" si="1"/>
        <v>Jun-2020</v>
      </c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5">
        <v>44011.0</v>
      </c>
      <c r="B918" s="16">
        <v>28.0</v>
      </c>
      <c r="C918" s="11"/>
      <c r="D918" s="17" t="str">
        <f t="shared" si="1"/>
        <v>Jun-2020</v>
      </c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5">
        <v>44012.0</v>
      </c>
      <c r="B919" s="16">
        <v>29.0</v>
      </c>
      <c r="C919" s="11"/>
      <c r="D919" s="17" t="str">
        <f t="shared" si="1"/>
        <v>Jun-2020</v>
      </c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5">
        <v>44013.0</v>
      </c>
      <c r="B920" s="16">
        <v>21.0</v>
      </c>
      <c r="C920" s="11"/>
      <c r="D920" s="17" t="str">
        <f t="shared" si="1"/>
        <v>Jul-2020</v>
      </c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5">
        <v>44014.0</v>
      </c>
      <c r="B921" s="16">
        <v>26.0</v>
      </c>
      <c r="C921" s="11"/>
      <c r="D921" s="17" t="str">
        <f t="shared" si="1"/>
        <v>Jul-2020</v>
      </c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5">
        <v>44015.0</v>
      </c>
      <c r="B922" s="16">
        <v>30.0</v>
      </c>
      <c r="C922" s="11"/>
      <c r="D922" s="17" t="str">
        <f t="shared" si="1"/>
        <v>Jul-2020</v>
      </c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5">
        <v>44016.0</v>
      </c>
      <c r="B923" s="16">
        <v>22.0</v>
      </c>
      <c r="C923" s="11"/>
      <c r="D923" s="17" t="str">
        <f t="shared" si="1"/>
        <v>Jul-2020</v>
      </c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5">
        <v>44017.0</v>
      </c>
      <c r="B924" s="16">
        <v>30.0</v>
      </c>
      <c r="C924" s="11"/>
      <c r="D924" s="17" t="str">
        <f t="shared" si="1"/>
        <v>Jul-2020</v>
      </c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5">
        <v>44018.0</v>
      </c>
      <c r="B925" s="16">
        <v>29.0</v>
      </c>
      <c r="C925" s="11"/>
      <c r="D925" s="17" t="str">
        <f t="shared" si="1"/>
        <v>Jul-2020</v>
      </c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5">
        <v>44019.0</v>
      </c>
      <c r="B926" s="16">
        <v>21.0</v>
      </c>
      <c r="C926" s="11"/>
      <c r="D926" s="17" t="str">
        <f t="shared" si="1"/>
        <v>Jul-2020</v>
      </c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5">
        <v>44020.0</v>
      </c>
      <c r="B927" s="16">
        <v>25.0</v>
      </c>
      <c r="C927" s="11"/>
      <c r="D927" s="17" t="str">
        <f t="shared" si="1"/>
        <v>Jul-2020</v>
      </c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5">
        <v>44021.0</v>
      </c>
      <c r="B928" s="16">
        <v>29.0</v>
      </c>
      <c r="C928" s="11"/>
      <c r="D928" s="17" t="str">
        <f t="shared" si="1"/>
        <v>Jul-2020</v>
      </c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5">
        <v>44022.0</v>
      </c>
      <c r="B929" s="16">
        <v>20.0</v>
      </c>
      <c r="C929" s="11"/>
      <c r="D929" s="17" t="str">
        <f t="shared" si="1"/>
        <v>Jul-2020</v>
      </c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5">
        <v>44023.0</v>
      </c>
      <c r="B930" s="16">
        <v>22.0</v>
      </c>
      <c r="C930" s="11"/>
      <c r="D930" s="17" t="str">
        <f t="shared" si="1"/>
        <v>Jul-2020</v>
      </c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5">
        <v>44024.0</v>
      </c>
      <c r="B931" s="16">
        <v>24.0</v>
      </c>
      <c r="C931" s="11"/>
      <c r="D931" s="17" t="str">
        <f t="shared" si="1"/>
        <v>Jul-2020</v>
      </c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5">
        <v>44025.0</v>
      </c>
      <c r="B932" s="16">
        <v>20.0</v>
      </c>
      <c r="C932" s="11"/>
      <c r="D932" s="17" t="str">
        <f t="shared" si="1"/>
        <v>Jul-2020</v>
      </c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5">
        <v>44026.0</v>
      </c>
      <c r="B933" s="16">
        <v>20.0</v>
      </c>
      <c r="C933" s="11"/>
      <c r="D933" s="17" t="str">
        <f t="shared" si="1"/>
        <v>Jul-2020</v>
      </c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5">
        <v>44027.0</v>
      </c>
      <c r="B934" s="16">
        <v>29.0</v>
      </c>
      <c r="C934" s="11"/>
      <c r="D934" s="17" t="str">
        <f t="shared" si="1"/>
        <v>Jul-2020</v>
      </c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5">
        <v>44028.0</v>
      </c>
      <c r="B935" s="16">
        <v>25.0</v>
      </c>
      <c r="C935" s="11"/>
      <c r="D935" s="17" t="str">
        <f t="shared" si="1"/>
        <v>Jul-2020</v>
      </c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5">
        <v>44029.0</v>
      </c>
      <c r="B936" s="16">
        <v>25.0</v>
      </c>
      <c r="C936" s="11"/>
      <c r="D936" s="17" t="str">
        <f t="shared" si="1"/>
        <v>Jul-2020</v>
      </c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5">
        <v>44030.0</v>
      </c>
      <c r="B937" s="16">
        <v>27.0</v>
      </c>
      <c r="C937" s="11"/>
      <c r="D937" s="17" t="str">
        <f t="shared" si="1"/>
        <v>Jul-2020</v>
      </c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5">
        <v>44031.0</v>
      </c>
      <c r="B938" s="16">
        <v>22.0</v>
      </c>
      <c r="C938" s="11"/>
      <c r="D938" s="17" t="str">
        <f t="shared" si="1"/>
        <v>Jul-2020</v>
      </c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5">
        <v>44032.0</v>
      </c>
      <c r="B939" s="16">
        <v>23.0</v>
      </c>
      <c r="C939" s="11"/>
      <c r="D939" s="17" t="str">
        <f t="shared" si="1"/>
        <v>Jul-2020</v>
      </c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5">
        <v>44033.0</v>
      </c>
      <c r="B940" s="16">
        <v>20.0</v>
      </c>
      <c r="C940" s="11"/>
      <c r="D940" s="17" t="str">
        <f t="shared" si="1"/>
        <v>Jul-2020</v>
      </c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5">
        <v>44034.0</v>
      </c>
      <c r="B941" s="16">
        <v>29.0</v>
      </c>
      <c r="C941" s="11"/>
      <c r="D941" s="17" t="str">
        <f t="shared" si="1"/>
        <v>Jul-2020</v>
      </c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5">
        <v>44035.0</v>
      </c>
      <c r="B942" s="16">
        <v>23.0</v>
      </c>
      <c r="C942" s="11"/>
      <c r="D942" s="17" t="str">
        <f t="shared" si="1"/>
        <v>Jul-2020</v>
      </c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5">
        <v>44036.0</v>
      </c>
      <c r="B943" s="16">
        <v>26.0</v>
      </c>
      <c r="C943" s="11"/>
      <c r="D943" s="17" t="str">
        <f t="shared" si="1"/>
        <v>Jul-2020</v>
      </c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5">
        <v>44037.0</v>
      </c>
      <c r="B944" s="16">
        <v>28.0</v>
      </c>
      <c r="C944" s="11"/>
      <c r="D944" s="17" t="str">
        <f t="shared" si="1"/>
        <v>Jul-2020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5">
        <v>44038.0</v>
      </c>
      <c r="B945" s="16">
        <v>25.0</v>
      </c>
      <c r="C945" s="11"/>
      <c r="D945" s="17" t="str">
        <f t="shared" si="1"/>
        <v>Jul-2020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5">
        <v>44039.0</v>
      </c>
      <c r="B946" s="16">
        <v>26.0</v>
      </c>
      <c r="C946" s="11"/>
      <c r="D946" s="17" t="str">
        <f t="shared" si="1"/>
        <v>Jul-2020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5">
        <v>44040.0</v>
      </c>
      <c r="B947" s="16">
        <v>27.0</v>
      </c>
      <c r="C947" s="11"/>
      <c r="D947" s="17" t="str">
        <f t="shared" si="1"/>
        <v>Jul-2020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5">
        <v>44041.0</v>
      </c>
      <c r="B948" s="16">
        <v>27.0</v>
      </c>
      <c r="C948" s="11"/>
      <c r="D948" s="17" t="str">
        <f t="shared" si="1"/>
        <v>Jul-2020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5">
        <v>44042.0</v>
      </c>
      <c r="B949" s="16">
        <v>25.0</v>
      </c>
      <c r="C949" s="11"/>
      <c r="D949" s="17" t="str">
        <f t="shared" si="1"/>
        <v>Jul-2020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5">
        <v>44043.0</v>
      </c>
      <c r="B950" s="16">
        <v>30.0</v>
      </c>
      <c r="C950" s="11"/>
      <c r="D950" s="17" t="str">
        <f t="shared" si="1"/>
        <v>Jul-2020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5">
        <v>44044.0</v>
      </c>
      <c r="B951" s="16">
        <v>21.0</v>
      </c>
      <c r="C951" s="11"/>
      <c r="D951" s="17" t="str">
        <f t="shared" si="1"/>
        <v>Aug-2020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5">
        <v>44045.0</v>
      </c>
      <c r="B952" s="16">
        <v>25.0</v>
      </c>
      <c r="C952" s="11"/>
      <c r="D952" s="17" t="str">
        <f t="shared" si="1"/>
        <v>Aug-2020</v>
      </c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5">
        <v>44046.0</v>
      </c>
      <c r="B953" s="16">
        <v>26.0</v>
      </c>
      <c r="C953" s="11"/>
      <c r="D953" s="17" t="str">
        <f t="shared" si="1"/>
        <v>Aug-2020</v>
      </c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5">
        <v>44047.0</v>
      </c>
      <c r="B954" s="16">
        <v>26.0</v>
      </c>
      <c r="C954" s="11"/>
      <c r="D954" s="17" t="str">
        <f t="shared" si="1"/>
        <v>Aug-2020</v>
      </c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5">
        <v>44048.0</v>
      </c>
      <c r="B955" s="16">
        <v>28.0</v>
      </c>
      <c r="C955" s="11"/>
      <c r="D955" s="17" t="str">
        <f t="shared" si="1"/>
        <v>Aug-2020</v>
      </c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5">
        <v>44049.0</v>
      </c>
      <c r="B956" s="16">
        <v>26.0</v>
      </c>
      <c r="C956" s="11"/>
      <c r="D956" s="17" t="str">
        <f t="shared" si="1"/>
        <v>Aug-2020</v>
      </c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5">
        <v>44050.0</v>
      </c>
      <c r="B957" s="16">
        <v>28.0</v>
      </c>
      <c r="C957" s="11"/>
      <c r="D957" s="17" t="str">
        <f t="shared" si="1"/>
        <v>Aug-2020</v>
      </c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5">
        <v>44051.0</v>
      </c>
      <c r="B958" s="16">
        <v>20.0</v>
      </c>
      <c r="C958" s="11"/>
      <c r="D958" s="17" t="str">
        <f t="shared" si="1"/>
        <v>Aug-2020</v>
      </c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5">
        <v>44052.0</v>
      </c>
      <c r="B959" s="16">
        <v>24.0</v>
      </c>
      <c r="C959" s="11"/>
      <c r="D959" s="17" t="str">
        <f t="shared" si="1"/>
        <v>Aug-2020</v>
      </c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5">
        <v>44053.0</v>
      </c>
      <c r="B960" s="16">
        <v>29.0</v>
      </c>
      <c r="C960" s="11"/>
      <c r="D960" s="17" t="str">
        <f t="shared" si="1"/>
        <v>Aug-2020</v>
      </c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5">
        <v>44054.0</v>
      </c>
      <c r="B961" s="16">
        <v>24.0</v>
      </c>
      <c r="C961" s="11"/>
      <c r="D961" s="17" t="str">
        <f t="shared" si="1"/>
        <v>Aug-2020</v>
      </c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5">
        <v>44055.0</v>
      </c>
      <c r="B962" s="16">
        <v>22.0</v>
      </c>
      <c r="C962" s="11"/>
      <c r="D962" s="17" t="str">
        <f t="shared" si="1"/>
        <v>Aug-2020</v>
      </c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5">
        <v>44056.0</v>
      </c>
      <c r="B963" s="16">
        <v>30.0</v>
      </c>
      <c r="C963" s="11"/>
      <c r="D963" s="17" t="str">
        <f t="shared" si="1"/>
        <v>Aug-2020</v>
      </c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5">
        <v>44057.0</v>
      </c>
      <c r="B964" s="16">
        <v>28.0</v>
      </c>
      <c r="C964" s="11"/>
      <c r="D964" s="17" t="str">
        <f t="shared" si="1"/>
        <v>Aug-2020</v>
      </c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5">
        <v>44058.0</v>
      </c>
      <c r="B965" s="16">
        <v>30.0</v>
      </c>
      <c r="C965" s="11"/>
      <c r="D965" s="17" t="str">
        <f t="shared" si="1"/>
        <v>Aug-2020</v>
      </c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5">
        <v>44059.0</v>
      </c>
      <c r="B966" s="16">
        <v>26.0</v>
      </c>
      <c r="C966" s="11"/>
      <c r="D966" s="17" t="str">
        <f t="shared" si="1"/>
        <v>Aug-2020</v>
      </c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5">
        <v>44060.0</v>
      </c>
      <c r="B967" s="16">
        <v>21.0</v>
      </c>
      <c r="C967" s="11"/>
      <c r="D967" s="17" t="str">
        <f t="shared" si="1"/>
        <v>Aug-2020</v>
      </c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5">
        <v>44061.0</v>
      </c>
      <c r="B968" s="16">
        <v>29.0</v>
      </c>
      <c r="C968" s="11"/>
      <c r="D968" s="17" t="str">
        <f t="shared" si="1"/>
        <v>Aug-2020</v>
      </c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5">
        <v>44062.0</v>
      </c>
      <c r="B969" s="16">
        <v>28.0</v>
      </c>
      <c r="C969" s="11"/>
      <c r="D969" s="17" t="str">
        <f t="shared" si="1"/>
        <v>Aug-2020</v>
      </c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5">
        <v>44063.0</v>
      </c>
      <c r="B970" s="16">
        <v>28.0</v>
      </c>
      <c r="C970" s="11"/>
      <c r="D970" s="17" t="str">
        <f t="shared" si="1"/>
        <v>Aug-2020</v>
      </c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5">
        <v>44064.0</v>
      </c>
      <c r="B971" s="16">
        <v>20.0</v>
      </c>
      <c r="C971" s="11"/>
      <c r="D971" s="17" t="str">
        <f t="shared" si="1"/>
        <v>Aug-2020</v>
      </c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5">
        <v>44065.0</v>
      </c>
      <c r="B972" s="16">
        <v>20.0</v>
      </c>
      <c r="C972" s="11"/>
      <c r="D972" s="17" t="str">
        <f t="shared" si="1"/>
        <v>Aug-2020</v>
      </c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5">
        <v>44066.0</v>
      </c>
      <c r="B973" s="16">
        <v>26.0</v>
      </c>
      <c r="C973" s="11"/>
      <c r="D973" s="17" t="str">
        <f t="shared" si="1"/>
        <v>Aug-2020</v>
      </c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5">
        <v>44067.0</v>
      </c>
      <c r="B974" s="16">
        <v>30.0</v>
      </c>
      <c r="C974" s="11"/>
      <c r="D974" s="17" t="str">
        <f t="shared" si="1"/>
        <v>Aug-2020</v>
      </c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5">
        <v>44068.0</v>
      </c>
      <c r="B975" s="16">
        <v>27.0</v>
      </c>
      <c r="C975" s="11"/>
      <c r="D975" s="17" t="str">
        <f t="shared" si="1"/>
        <v>Aug-2020</v>
      </c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5">
        <v>44069.0</v>
      </c>
      <c r="B976" s="16">
        <v>27.0</v>
      </c>
      <c r="C976" s="11"/>
      <c r="D976" s="17" t="str">
        <f t="shared" si="1"/>
        <v>Aug-2020</v>
      </c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5">
        <v>44070.0</v>
      </c>
      <c r="B977" s="16">
        <v>30.0</v>
      </c>
      <c r="C977" s="11"/>
      <c r="D977" s="17" t="str">
        <f t="shared" si="1"/>
        <v>Aug-2020</v>
      </c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5">
        <v>44071.0</v>
      </c>
      <c r="B978" s="16">
        <v>27.0</v>
      </c>
      <c r="C978" s="11"/>
      <c r="D978" s="17" t="str">
        <f t="shared" si="1"/>
        <v>Aug-2020</v>
      </c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5">
        <v>44072.0</v>
      </c>
      <c r="B979" s="16">
        <v>26.0</v>
      </c>
      <c r="C979" s="11"/>
      <c r="D979" s="17" t="str">
        <f t="shared" si="1"/>
        <v>Aug-2020</v>
      </c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5">
        <v>44073.0</v>
      </c>
      <c r="B980" s="16">
        <v>29.0</v>
      </c>
      <c r="C980" s="11"/>
      <c r="D980" s="17" t="str">
        <f t="shared" si="1"/>
        <v>Aug-2020</v>
      </c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5">
        <v>44074.0</v>
      </c>
      <c r="B981" s="16">
        <v>24.0</v>
      </c>
      <c r="C981" s="11"/>
      <c r="D981" s="17" t="str">
        <f t="shared" si="1"/>
        <v>Aug-2020</v>
      </c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5">
        <v>44075.0</v>
      </c>
      <c r="B982" s="16">
        <v>30.0</v>
      </c>
      <c r="C982" s="11"/>
      <c r="D982" s="17" t="str">
        <f t="shared" si="1"/>
        <v>Sep-2020</v>
      </c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5">
        <v>44076.0</v>
      </c>
      <c r="B983" s="16">
        <v>30.0</v>
      </c>
      <c r="C983" s="11"/>
      <c r="D983" s="17" t="str">
        <f t="shared" si="1"/>
        <v>Sep-2020</v>
      </c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5">
        <v>44077.0</v>
      </c>
      <c r="B984" s="16">
        <v>20.0</v>
      </c>
      <c r="C984" s="11"/>
      <c r="D984" s="17" t="str">
        <f t="shared" si="1"/>
        <v>Sep-2020</v>
      </c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5">
        <v>44078.0</v>
      </c>
      <c r="B985" s="16">
        <v>20.0</v>
      </c>
      <c r="C985" s="11"/>
      <c r="D985" s="17" t="str">
        <f t="shared" si="1"/>
        <v>Sep-2020</v>
      </c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5">
        <v>44079.0</v>
      </c>
      <c r="B986" s="16">
        <v>26.0</v>
      </c>
      <c r="C986" s="11"/>
      <c r="D986" s="17" t="str">
        <f t="shared" si="1"/>
        <v>Sep-2020</v>
      </c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5">
        <v>44080.0</v>
      </c>
      <c r="B987" s="16">
        <v>27.0</v>
      </c>
      <c r="C987" s="11"/>
      <c r="D987" s="17" t="str">
        <f t="shared" si="1"/>
        <v>Sep-2020</v>
      </c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5">
        <v>44081.0</v>
      </c>
      <c r="B988" s="16">
        <v>22.0</v>
      </c>
      <c r="C988" s="11"/>
      <c r="D988" s="17" t="str">
        <f t="shared" si="1"/>
        <v>Sep-2020</v>
      </c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5">
        <v>44082.0</v>
      </c>
      <c r="B989" s="16">
        <v>25.0</v>
      </c>
      <c r="C989" s="11"/>
      <c r="D989" s="17" t="str">
        <f t="shared" si="1"/>
        <v>Sep-2020</v>
      </c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5">
        <v>44083.0</v>
      </c>
      <c r="B990" s="16">
        <v>30.0</v>
      </c>
      <c r="C990" s="11"/>
      <c r="D990" s="17" t="str">
        <f t="shared" si="1"/>
        <v>Sep-2020</v>
      </c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5">
        <v>44084.0</v>
      </c>
      <c r="B991" s="16">
        <v>27.0</v>
      </c>
      <c r="C991" s="11"/>
      <c r="D991" s="17" t="str">
        <f t="shared" si="1"/>
        <v>Sep-2020</v>
      </c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5">
        <v>44085.0</v>
      </c>
      <c r="B992" s="16">
        <v>23.0</v>
      </c>
      <c r="C992" s="11"/>
      <c r="D992" s="17" t="str">
        <f t="shared" si="1"/>
        <v>Sep-2020</v>
      </c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5">
        <v>44086.0</v>
      </c>
      <c r="B993" s="16">
        <v>23.0</v>
      </c>
      <c r="C993" s="11"/>
      <c r="D993" s="17" t="str">
        <f t="shared" si="1"/>
        <v>Sep-2020</v>
      </c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5">
        <v>44087.0</v>
      </c>
      <c r="B994" s="16">
        <v>27.0</v>
      </c>
      <c r="C994" s="11"/>
      <c r="D994" s="17" t="str">
        <f t="shared" si="1"/>
        <v>Sep-2020</v>
      </c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5">
        <v>44088.0</v>
      </c>
      <c r="B995" s="16">
        <v>20.0</v>
      </c>
      <c r="C995" s="11"/>
      <c r="D995" s="17" t="str">
        <f t="shared" si="1"/>
        <v>Sep-2020</v>
      </c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5">
        <v>44089.0</v>
      </c>
      <c r="B996" s="16">
        <v>28.0</v>
      </c>
      <c r="C996" s="11"/>
      <c r="D996" s="17" t="str">
        <f t="shared" si="1"/>
        <v>Sep-2020</v>
      </c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5">
        <v>44090.0</v>
      </c>
      <c r="B997" s="16">
        <v>27.0</v>
      </c>
      <c r="C997" s="11"/>
      <c r="D997" s="17" t="str">
        <f t="shared" si="1"/>
        <v>Sep-2020</v>
      </c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5">
        <v>44091.0</v>
      </c>
      <c r="B998" s="16">
        <v>29.0</v>
      </c>
      <c r="C998" s="11"/>
      <c r="D998" s="17" t="str">
        <f t="shared" si="1"/>
        <v>Sep-2020</v>
      </c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5">
        <v>44092.0</v>
      </c>
      <c r="B999" s="16">
        <v>27.0</v>
      </c>
      <c r="C999" s="11"/>
      <c r="D999" s="17" t="str">
        <f t="shared" si="1"/>
        <v>Sep-2020</v>
      </c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5">
        <v>44093.0</v>
      </c>
      <c r="B1000" s="16">
        <v>22.0</v>
      </c>
      <c r="C1000" s="11"/>
      <c r="D1000" s="17" t="str">
        <f t="shared" si="1"/>
        <v>Sep-2020</v>
      </c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5">
        <v>44094.0</v>
      </c>
      <c r="B1001" s="16">
        <v>22.0</v>
      </c>
      <c r="C1001" s="11"/>
      <c r="D1001" s="17" t="str">
        <f t="shared" si="1"/>
        <v>Sep-2020</v>
      </c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5">
        <v>44095.0</v>
      </c>
      <c r="B1002" s="16">
        <v>29.0</v>
      </c>
      <c r="C1002" s="11"/>
      <c r="D1002" s="17" t="str">
        <f t="shared" si="1"/>
        <v>Sep-2020</v>
      </c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5">
        <v>44096.0</v>
      </c>
      <c r="B1003" s="16">
        <v>30.0</v>
      </c>
      <c r="C1003" s="11"/>
      <c r="D1003" s="17" t="str">
        <f t="shared" si="1"/>
        <v>Sep-2020</v>
      </c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5">
        <v>44097.0</v>
      </c>
      <c r="B1004" s="16">
        <v>25.0</v>
      </c>
      <c r="C1004" s="11"/>
      <c r="D1004" s="17" t="str">
        <f t="shared" si="1"/>
        <v>Sep-2020</v>
      </c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5">
        <v>44098.0</v>
      </c>
      <c r="B1005" s="16">
        <v>30.0</v>
      </c>
      <c r="C1005" s="11"/>
      <c r="D1005" s="17" t="str">
        <f t="shared" si="1"/>
        <v>Sep-2020</v>
      </c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5">
        <v>44099.0</v>
      </c>
      <c r="B1006" s="16">
        <v>30.0</v>
      </c>
      <c r="C1006" s="11"/>
      <c r="D1006" s="17" t="str">
        <f t="shared" si="1"/>
        <v>Sep-2020</v>
      </c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5">
        <v>44100.0</v>
      </c>
      <c r="B1007" s="16">
        <v>21.0</v>
      </c>
      <c r="C1007" s="11"/>
      <c r="D1007" s="17" t="str">
        <f t="shared" si="1"/>
        <v>Sep-2020</v>
      </c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5">
        <v>44101.0</v>
      </c>
      <c r="B1008" s="16">
        <v>25.0</v>
      </c>
      <c r="C1008" s="11"/>
      <c r="D1008" s="17" t="str">
        <f t="shared" si="1"/>
        <v>Sep-2020</v>
      </c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5">
        <v>44102.0</v>
      </c>
      <c r="B1009" s="16">
        <v>27.0</v>
      </c>
      <c r="C1009" s="11"/>
      <c r="D1009" s="17" t="str">
        <f t="shared" si="1"/>
        <v>Sep-2020</v>
      </c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5">
        <v>44103.0</v>
      </c>
      <c r="B1010" s="16">
        <v>27.0</v>
      </c>
      <c r="C1010" s="11"/>
      <c r="D1010" s="17" t="str">
        <f t="shared" si="1"/>
        <v>Sep-2020</v>
      </c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5">
        <v>44104.0</v>
      </c>
      <c r="B1011" s="16">
        <v>27.0</v>
      </c>
      <c r="C1011" s="11"/>
      <c r="D1011" s="17" t="str">
        <f t="shared" si="1"/>
        <v>Sep-2020</v>
      </c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5">
        <v>44105.0</v>
      </c>
      <c r="B1012" s="16">
        <v>25.0</v>
      </c>
      <c r="C1012" s="11"/>
      <c r="D1012" s="17" t="str">
        <f t="shared" si="1"/>
        <v>Oct-2020</v>
      </c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5">
        <v>44106.0</v>
      </c>
      <c r="B1013" s="16">
        <v>20.0</v>
      </c>
      <c r="C1013" s="11"/>
      <c r="D1013" s="17" t="str">
        <f t="shared" si="1"/>
        <v>Oct-2020</v>
      </c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5">
        <v>44107.0</v>
      </c>
      <c r="B1014" s="16">
        <v>30.0</v>
      </c>
      <c r="C1014" s="11"/>
      <c r="D1014" s="17" t="str">
        <f t="shared" si="1"/>
        <v>Oct-2020</v>
      </c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5">
        <v>44108.0</v>
      </c>
      <c r="B1015" s="16">
        <v>30.0</v>
      </c>
      <c r="C1015" s="11"/>
      <c r="D1015" s="17" t="str">
        <f t="shared" si="1"/>
        <v>Oct-2020</v>
      </c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15">
        <v>44109.0</v>
      </c>
      <c r="B1016" s="16">
        <v>28.0</v>
      </c>
      <c r="C1016" s="11"/>
      <c r="D1016" s="17" t="str">
        <f t="shared" si="1"/>
        <v>Oct-2020</v>
      </c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>
      <c r="A1017" s="15">
        <v>44110.0</v>
      </c>
      <c r="B1017" s="16">
        <v>23.0</v>
      </c>
      <c r="C1017" s="11"/>
      <c r="D1017" s="17" t="str">
        <f t="shared" si="1"/>
        <v>Oct-2020</v>
      </c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>
      <c r="A1018" s="15">
        <v>44111.0</v>
      </c>
      <c r="B1018" s="16">
        <v>30.0</v>
      </c>
      <c r="C1018" s="11"/>
      <c r="D1018" s="17" t="str">
        <f t="shared" si="1"/>
        <v>Oct-2020</v>
      </c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>
      <c r="A1019" s="15">
        <v>44112.0</v>
      </c>
      <c r="B1019" s="16">
        <v>25.0</v>
      </c>
      <c r="C1019" s="11"/>
      <c r="D1019" s="17" t="str">
        <f t="shared" si="1"/>
        <v>Oct-2020</v>
      </c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>
      <c r="A1020" s="15">
        <v>44113.0</v>
      </c>
      <c r="B1020" s="16">
        <v>26.0</v>
      </c>
      <c r="C1020" s="11"/>
      <c r="D1020" s="17" t="str">
        <f t="shared" si="1"/>
        <v>Oct-2020</v>
      </c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>
      <c r="A1021" s="15">
        <v>44114.0</v>
      </c>
      <c r="B1021" s="16">
        <v>29.0</v>
      </c>
      <c r="C1021" s="11"/>
      <c r="D1021" s="17" t="str">
        <f t="shared" si="1"/>
        <v>Oct-2020</v>
      </c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>
      <c r="A1022" s="15">
        <v>44115.0</v>
      </c>
      <c r="B1022" s="16">
        <v>26.0</v>
      </c>
      <c r="C1022" s="11"/>
      <c r="D1022" s="17" t="str">
        <f t="shared" si="1"/>
        <v>Oct-2020</v>
      </c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>
      <c r="A1023" s="15">
        <v>44116.0</v>
      </c>
      <c r="B1023" s="16">
        <v>27.0</v>
      </c>
      <c r="C1023" s="11"/>
      <c r="D1023" s="17" t="str">
        <f t="shared" si="1"/>
        <v>Oct-2020</v>
      </c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>
      <c r="A1024" s="15">
        <v>44117.0</v>
      </c>
      <c r="B1024" s="16">
        <v>25.0</v>
      </c>
      <c r="C1024" s="11"/>
      <c r="D1024" s="17" t="str">
        <f t="shared" si="1"/>
        <v>Oct-2020</v>
      </c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>
      <c r="A1025" s="15">
        <v>44118.0</v>
      </c>
      <c r="B1025" s="16">
        <v>22.0</v>
      </c>
      <c r="C1025" s="11"/>
      <c r="D1025" s="17" t="str">
        <f t="shared" si="1"/>
        <v>Oct-2020</v>
      </c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>
      <c r="A1026" s="15">
        <v>44119.0</v>
      </c>
      <c r="B1026" s="16">
        <v>22.0</v>
      </c>
      <c r="C1026" s="11"/>
      <c r="D1026" s="17" t="str">
        <f t="shared" si="1"/>
        <v>Oct-2020</v>
      </c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>
      <c r="A1027" s="15">
        <v>44120.0</v>
      </c>
      <c r="B1027" s="16">
        <v>20.0</v>
      </c>
      <c r="C1027" s="11"/>
      <c r="D1027" s="17" t="str">
        <f t="shared" si="1"/>
        <v>Oct-2020</v>
      </c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>
      <c r="A1028" s="15">
        <v>44121.0</v>
      </c>
      <c r="B1028" s="16">
        <v>21.0</v>
      </c>
      <c r="C1028" s="11"/>
      <c r="D1028" s="17" t="str">
        <f t="shared" si="1"/>
        <v>Oct-2020</v>
      </c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>
      <c r="A1029" s="15">
        <v>44122.0</v>
      </c>
      <c r="B1029" s="16">
        <v>23.0</v>
      </c>
      <c r="C1029" s="11"/>
      <c r="D1029" s="17" t="str">
        <f t="shared" si="1"/>
        <v>Oct-2020</v>
      </c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>
      <c r="A1030" s="15">
        <v>44123.0</v>
      </c>
      <c r="B1030" s="16">
        <v>30.0</v>
      </c>
      <c r="C1030" s="11"/>
      <c r="D1030" s="17" t="str">
        <f t="shared" si="1"/>
        <v>Oct-2020</v>
      </c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>
      <c r="A1031" s="15">
        <v>44124.0</v>
      </c>
      <c r="B1031" s="16">
        <v>30.0</v>
      </c>
      <c r="C1031" s="11"/>
      <c r="D1031" s="17" t="str">
        <f t="shared" si="1"/>
        <v>Oct-2020</v>
      </c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>
      <c r="A1032" s="15">
        <v>44125.0</v>
      </c>
      <c r="B1032" s="16">
        <v>29.0</v>
      </c>
      <c r="C1032" s="11"/>
      <c r="D1032" s="17" t="str">
        <f t="shared" si="1"/>
        <v>Oct-2020</v>
      </c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>
      <c r="A1033" s="15">
        <v>44126.0</v>
      </c>
      <c r="B1033" s="16">
        <v>28.0</v>
      </c>
      <c r="C1033" s="11"/>
      <c r="D1033" s="17" t="str">
        <f t="shared" si="1"/>
        <v>Oct-2020</v>
      </c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>
      <c r="A1034" s="15">
        <v>44127.0</v>
      </c>
      <c r="B1034" s="16">
        <v>23.0</v>
      </c>
      <c r="C1034" s="11"/>
      <c r="D1034" s="17" t="str">
        <f t="shared" si="1"/>
        <v>Oct-2020</v>
      </c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>
      <c r="A1035" s="15">
        <v>44128.0</v>
      </c>
      <c r="B1035" s="16">
        <v>20.0</v>
      </c>
      <c r="C1035" s="11"/>
      <c r="D1035" s="17" t="str">
        <f t="shared" si="1"/>
        <v>Oct-2020</v>
      </c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>
      <c r="A1036" s="15">
        <v>44129.0</v>
      </c>
      <c r="B1036" s="16">
        <v>22.0</v>
      </c>
      <c r="C1036" s="11"/>
      <c r="D1036" s="17" t="str">
        <f t="shared" si="1"/>
        <v>Oct-2020</v>
      </c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>
      <c r="A1037" s="15">
        <v>44130.0</v>
      </c>
      <c r="B1037" s="16">
        <v>22.0</v>
      </c>
      <c r="C1037" s="11"/>
      <c r="D1037" s="17" t="str">
        <f t="shared" si="1"/>
        <v>Oct-2020</v>
      </c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>
      <c r="A1038" s="15">
        <v>44131.0</v>
      </c>
      <c r="B1038" s="16">
        <v>24.0</v>
      </c>
      <c r="C1038" s="11"/>
      <c r="D1038" s="17" t="str">
        <f t="shared" si="1"/>
        <v>Oct-2020</v>
      </c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>
      <c r="A1039" s="15">
        <v>44132.0</v>
      </c>
      <c r="B1039" s="16">
        <v>23.0</v>
      </c>
      <c r="C1039" s="11"/>
      <c r="D1039" s="17" t="str">
        <f t="shared" si="1"/>
        <v>Oct-2020</v>
      </c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>
      <c r="A1040" s="15">
        <v>44133.0</v>
      </c>
      <c r="B1040" s="16">
        <v>28.0</v>
      </c>
      <c r="C1040" s="11"/>
      <c r="D1040" s="17" t="str">
        <f t="shared" si="1"/>
        <v>Oct-2020</v>
      </c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>
      <c r="A1041" s="15">
        <v>44134.0</v>
      </c>
      <c r="B1041" s="16">
        <v>30.0</v>
      </c>
      <c r="C1041" s="11"/>
      <c r="D1041" s="17" t="str">
        <f t="shared" si="1"/>
        <v>Oct-2020</v>
      </c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>
      <c r="A1042" s="15">
        <v>44135.0</v>
      </c>
      <c r="B1042" s="16">
        <v>21.0</v>
      </c>
      <c r="C1042" s="11"/>
      <c r="D1042" s="17" t="str">
        <f t="shared" si="1"/>
        <v>Oct-2020</v>
      </c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>
      <c r="A1043" s="15">
        <v>44136.0</v>
      </c>
      <c r="B1043" s="16">
        <v>25.0</v>
      </c>
      <c r="C1043" s="11"/>
      <c r="D1043" s="17" t="str">
        <f t="shared" si="1"/>
        <v>Nov-2020</v>
      </c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>
      <c r="A1044" s="15">
        <v>44137.0</v>
      </c>
      <c r="B1044" s="16">
        <v>28.0</v>
      </c>
      <c r="C1044" s="11"/>
      <c r="D1044" s="17" t="str">
        <f t="shared" si="1"/>
        <v>Nov-2020</v>
      </c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>
      <c r="A1045" s="15">
        <v>44138.0</v>
      </c>
      <c r="B1045" s="16">
        <v>20.0</v>
      </c>
      <c r="C1045" s="11"/>
      <c r="D1045" s="17" t="str">
        <f t="shared" si="1"/>
        <v>Nov-2020</v>
      </c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>
      <c r="A1046" s="15">
        <v>44139.0</v>
      </c>
      <c r="B1046" s="16">
        <v>26.0</v>
      </c>
      <c r="C1046" s="11"/>
      <c r="D1046" s="17" t="str">
        <f t="shared" si="1"/>
        <v>Nov-2020</v>
      </c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>
      <c r="A1047" s="15">
        <v>44140.0</v>
      </c>
      <c r="B1047" s="16">
        <v>29.0</v>
      </c>
      <c r="C1047" s="11"/>
      <c r="D1047" s="17" t="str">
        <f t="shared" si="1"/>
        <v>Nov-2020</v>
      </c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>
      <c r="A1048" s="15">
        <v>44141.0</v>
      </c>
      <c r="B1048" s="16">
        <v>22.0</v>
      </c>
      <c r="C1048" s="11"/>
      <c r="D1048" s="17" t="str">
        <f t="shared" si="1"/>
        <v>Nov-2020</v>
      </c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>
      <c r="A1049" s="15">
        <v>44142.0</v>
      </c>
      <c r="B1049" s="16">
        <v>22.0</v>
      </c>
      <c r="C1049" s="11"/>
      <c r="D1049" s="17" t="str">
        <f t="shared" si="1"/>
        <v>Nov-2020</v>
      </c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>
      <c r="A1050" s="15">
        <v>44143.0</v>
      </c>
      <c r="B1050" s="16">
        <v>22.0</v>
      </c>
      <c r="C1050" s="11"/>
      <c r="D1050" s="17" t="str">
        <f t="shared" si="1"/>
        <v>Nov-2020</v>
      </c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>
      <c r="A1051" s="15">
        <v>44144.0</v>
      </c>
      <c r="B1051" s="16">
        <v>24.0</v>
      </c>
      <c r="C1051" s="11"/>
      <c r="D1051" s="17" t="str">
        <f t="shared" si="1"/>
        <v>Nov-2020</v>
      </c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>
      <c r="A1052" s="15">
        <v>44145.0</v>
      </c>
      <c r="B1052" s="16">
        <v>24.0</v>
      </c>
      <c r="C1052" s="11"/>
      <c r="D1052" s="17" t="str">
        <f t="shared" si="1"/>
        <v>Nov-2020</v>
      </c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>
      <c r="A1053" s="15">
        <v>44146.0</v>
      </c>
      <c r="B1053" s="16">
        <v>20.0</v>
      </c>
      <c r="C1053" s="11"/>
      <c r="D1053" s="17" t="str">
        <f t="shared" si="1"/>
        <v>Nov-2020</v>
      </c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>
      <c r="A1054" s="15">
        <v>44147.0</v>
      </c>
      <c r="B1054" s="16">
        <v>26.0</v>
      </c>
      <c r="C1054" s="11"/>
      <c r="D1054" s="17" t="str">
        <f t="shared" si="1"/>
        <v>Nov-2020</v>
      </c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>
      <c r="A1055" s="15">
        <v>44148.0</v>
      </c>
      <c r="B1055" s="16">
        <v>22.0</v>
      </c>
      <c r="C1055" s="11"/>
      <c r="D1055" s="17" t="str">
        <f t="shared" si="1"/>
        <v>Nov-2020</v>
      </c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>
      <c r="A1056" s="15">
        <v>44149.0</v>
      </c>
      <c r="B1056" s="16">
        <v>28.0</v>
      </c>
      <c r="C1056" s="11"/>
      <c r="D1056" s="17" t="str">
        <f t="shared" si="1"/>
        <v>Nov-2020</v>
      </c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>
      <c r="A1057" s="15">
        <v>44150.0</v>
      </c>
      <c r="B1057" s="16">
        <v>29.0</v>
      </c>
      <c r="C1057" s="11"/>
      <c r="D1057" s="17" t="str">
        <f t="shared" si="1"/>
        <v>Nov-2020</v>
      </c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>
      <c r="A1058" s="15">
        <v>44151.0</v>
      </c>
      <c r="B1058" s="16">
        <v>27.0</v>
      </c>
      <c r="C1058" s="11"/>
      <c r="D1058" s="17" t="str">
        <f t="shared" si="1"/>
        <v>Nov-2020</v>
      </c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>
      <c r="A1059" s="15">
        <v>44152.0</v>
      </c>
      <c r="B1059" s="16">
        <v>29.0</v>
      </c>
      <c r="C1059" s="11"/>
      <c r="D1059" s="17" t="str">
        <f t="shared" si="1"/>
        <v>Nov-2020</v>
      </c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>
      <c r="A1060" s="15">
        <v>44153.0</v>
      </c>
      <c r="B1060" s="16">
        <v>30.0</v>
      </c>
      <c r="C1060" s="11"/>
      <c r="D1060" s="17" t="str">
        <f t="shared" si="1"/>
        <v>Nov-2020</v>
      </c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>
      <c r="A1061" s="15">
        <v>44154.0</v>
      </c>
      <c r="B1061" s="16">
        <v>27.0</v>
      </c>
      <c r="C1061" s="11"/>
      <c r="D1061" s="17" t="str">
        <f t="shared" si="1"/>
        <v>Nov-2020</v>
      </c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>
      <c r="A1062" s="15">
        <v>44155.0</v>
      </c>
      <c r="B1062" s="16">
        <v>21.0</v>
      </c>
      <c r="C1062" s="11"/>
      <c r="D1062" s="17" t="str">
        <f t="shared" si="1"/>
        <v>Nov-2020</v>
      </c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>
      <c r="A1063" s="15">
        <v>44156.0</v>
      </c>
      <c r="B1063" s="16">
        <v>21.0</v>
      </c>
      <c r="C1063" s="11"/>
      <c r="D1063" s="17" t="str">
        <f t="shared" si="1"/>
        <v>Nov-2020</v>
      </c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>
      <c r="A1064" s="15">
        <v>44157.0</v>
      </c>
      <c r="B1064" s="16">
        <v>22.0</v>
      </c>
      <c r="C1064" s="11"/>
      <c r="D1064" s="17" t="str">
        <f t="shared" si="1"/>
        <v>Nov-2020</v>
      </c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>
      <c r="A1065" s="15">
        <v>44158.0</v>
      </c>
      <c r="B1065" s="16">
        <v>25.0</v>
      </c>
      <c r="C1065" s="11"/>
      <c r="D1065" s="17" t="str">
        <f t="shared" si="1"/>
        <v>Nov-2020</v>
      </c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>
      <c r="A1066" s="15">
        <v>44159.0</v>
      </c>
      <c r="B1066" s="16">
        <v>22.0</v>
      </c>
      <c r="C1066" s="11"/>
      <c r="D1066" s="17" t="str">
        <f t="shared" si="1"/>
        <v>Nov-2020</v>
      </c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>
      <c r="A1067" s="15">
        <v>44160.0</v>
      </c>
      <c r="B1067" s="16">
        <v>25.0</v>
      </c>
      <c r="C1067" s="11"/>
      <c r="D1067" s="17" t="str">
        <f t="shared" si="1"/>
        <v>Nov-2020</v>
      </c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>
      <c r="A1068" s="15">
        <v>44161.0</v>
      </c>
      <c r="B1068" s="16">
        <v>24.0</v>
      </c>
      <c r="C1068" s="11"/>
      <c r="D1068" s="17" t="str">
        <f t="shared" si="1"/>
        <v>Nov-2020</v>
      </c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>
      <c r="A1069" s="15">
        <v>44162.0</v>
      </c>
      <c r="B1069" s="16">
        <v>30.0</v>
      </c>
      <c r="C1069" s="11"/>
      <c r="D1069" s="17" t="str">
        <f t="shared" si="1"/>
        <v>Nov-2020</v>
      </c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>
      <c r="A1070" s="15">
        <v>44163.0</v>
      </c>
      <c r="B1070" s="16">
        <v>26.0</v>
      </c>
      <c r="C1070" s="11"/>
      <c r="D1070" s="17" t="str">
        <f t="shared" si="1"/>
        <v>Nov-2020</v>
      </c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>
      <c r="A1071" s="15">
        <v>44164.0</v>
      </c>
      <c r="B1071" s="16">
        <v>21.0</v>
      </c>
      <c r="C1071" s="11"/>
      <c r="D1071" s="17" t="str">
        <f t="shared" si="1"/>
        <v>Nov-2020</v>
      </c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>
      <c r="A1072" s="15">
        <v>44165.0</v>
      </c>
      <c r="B1072" s="16">
        <v>25.0</v>
      </c>
      <c r="C1072" s="11"/>
      <c r="D1072" s="17" t="str">
        <f t="shared" si="1"/>
        <v>Nov-2020</v>
      </c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>
      <c r="A1073" s="15">
        <v>44166.0</v>
      </c>
      <c r="B1073" s="16">
        <v>20.0</v>
      </c>
      <c r="C1073" s="11"/>
      <c r="D1073" s="17" t="str">
        <f t="shared" si="1"/>
        <v>Dec-2020</v>
      </c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>
      <c r="A1074" s="15">
        <v>44167.0</v>
      </c>
      <c r="B1074" s="16">
        <v>22.0</v>
      </c>
      <c r="C1074" s="11"/>
      <c r="D1074" s="17" t="str">
        <f t="shared" si="1"/>
        <v>Dec-2020</v>
      </c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>
      <c r="A1075" s="15">
        <v>44168.0</v>
      </c>
      <c r="B1075" s="16">
        <v>21.0</v>
      </c>
      <c r="C1075" s="11"/>
      <c r="D1075" s="17" t="str">
        <f t="shared" si="1"/>
        <v>Dec-2020</v>
      </c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>
      <c r="A1076" s="15">
        <v>44169.0</v>
      </c>
      <c r="B1076" s="16">
        <v>20.0</v>
      </c>
      <c r="C1076" s="11"/>
      <c r="D1076" s="17" t="str">
        <f t="shared" si="1"/>
        <v>Dec-2020</v>
      </c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>
      <c r="A1077" s="15">
        <v>44170.0</v>
      </c>
      <c r="B1077" s="16">
        <v>27.0</v>
      </c>
      <c r="C1077" s="11"/>
      <c r="D1077" s="17" t="str">
        <f t="shared" si="1"/>
        <v>Dec-2020</v>
      </c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>
      <c r="A1078" s="15">
        <v>44171.0</v>
      </c>
      <c r="B1078" s="16">
        <v>23.0</v>
      </c>
      <c r="C1078" s="11"/>
      <c r="D1078" s="17" t="str">
        <f t="shared" si="1"/>
        <v>Dec-2020</v>
      </c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>
      <c r="A1079" s="15">
        <v>44172.0</v>
      </c>
      <c r="B1079" s="16">
        <v>27.0</v>
      </c>
      <c r="C1079" s="11"/>
      <c r="D1079" s="17" t="str">
        <f t="shared" si="1"/>
        <v>Dec-2020</v>
      </c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>
      <c r="A1080" s="15">
        <v>44173.0</v>
      </c>
      <c r="B1080" s="16">
        <v>20.0</v>
      </c>
      <c r="C1080" s="11"/>
      <c r="D1080" s="17" t="str">
        <f t="shared" si="1"/>
        <v>Dec-2020</v>
      </c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>
      <c r="A1081" s="15">
        <v>44174.0</v>
      </c>
      <c r="B1081" s="16">
        <v>23.0</v>
      </c>
      <c r="C1081" s="11"/>
      <c r="D1081" s="17" t="str">
        <f t="shared" si="1"/>
        <v>Dec-2020</v>
      </c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>
      <c r="A1082" s="15">
        <v>44175.0</v>
      </c>
      <c r="B1082" s="16">
        <v>30.0</v>
      </c>
      <c r="C1082" s="11"/>
      <c r="D1082" s="17" t="str">
        <f t="shared" si="1"/>
        <v>Dec-2020</v>
      </c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>
      <c r="A1083" s="15">
        <v>44176.0</v>
      </c>
      <c r="B1083" s="16">
        <v>24.0</v>
      </c>
      <c r="C1083" s="11"/>
      <c r="D1083" s="17" t="str">
        <f t="shared" si="1"/>
        <v>Dec-2020</v>
      </c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>
      <c r="A1084" s="15">
        <v>44177.0</v>
      </c>
      <c r="B1084" s="16">
        <v>21.0</v>
      </c>
      <c r="C1084" s="11"/>
      <c r="D1084" s="17" t="str">
        <f t="shared" si="1"/>
        <v>Dec-2020</v>
      </c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>
      <c r="A1085" s="15">
        <v>44178.0</v>
      </c>
      <c r="B1085" s="16">
        <v>28.0</v>
      </c>
      <c r="C1085" s="11"/>
      <c r="D1085" s="17" t="str">
        <f t="shared" si="1"/>
        <v>Dec-2020</v>
      </c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>
      <c r="A1086" s="15">
        <v>44179.0</v>
      </c>
      <c r="B1086" s="16">
        <v>26.0</v>
      </c>
      <c r="C1086" s="11"/>
      <c r="D1086" s="17" t="str">
        <f t="shared" si="1"/>
        <v>Dec-2020</v>
      </c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>
      <c r="A1087" s="15">
        <v>44180.0</v>
      </c>
      <c r="B1087" s="16">
        <v>25.0</v>
      </c>
      <c r="C1087" s="11"/>
      <c r="D1087" s="17" t="str">
        <f t="shared" si="1"/>
        <v>Dec-2020</v>
      </c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>
      <c r="A1088" s="15">
        <v>44181.0</v>
      </c>
      <c r="B1088" s="16">
        <v>24.0</v>
      </c>
      <c r="C1088" s="11"/>
      <c r="D1088" s="17" t="str">
        <f t="shared" si="1"/>
        <v>Dec-2020</v>
      </c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>
      <c r="A1089" s="15">
        <v>44182.0</v>
      </c>
      <c r="B1089" s="16">
        <v>22.0</v>
      </c>
      <c r="C1089" s="11"/>
      <c r="D1089" s="17" t="str">
        <f t="shared" si="1"/>
        <v>Dec-2020</v>
      </c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>
      <c r="A1090" s="15">
        <v>44183.0</v>
      </c>
      <c r="B1090" s="16">
        <v>21.0</v>
      </c>
      <c r="C1090" s="11"/>
      <c r="D1090" s="17" t="str">
        <f t="shared" si="1"/>
        <v>Dec-2020</v>
      </c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>
      <c r="A1091" s="15">
        <v>44184.0</v>
      </c>
      <c r="B1091" s="16">
        <v>24.0</v>
      </c>
      <c r="C1091" s="11"/>
      <c r="D1091" s="17" t="str">
        <f t="shared" si="1"/>
        <v>Dec-2020</v>
      </c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>
      <c r="A1092" s="15">
        <v>44185.0</v>
      </c>
      <c r="B1092" s="16">
        <v>30.0</v>
      </c>
      <c r="C1092" s="11"/>
      <c r="D1092" s="17" t="str">
        <f t="shared" si="1"/>
        <v>Dec-2020</v>
      </c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>
      <c r="A1093" s="15">
        <v>44186.0</v>
      </c>
      <c r="B1093" s="16">
        <v>30.0</v>
      </c>
      <c r="C1093" s="11"/>
      <c r="D1093" s="17" t="str">
        <f t="shared" si="1"/>
        <v>Dec-2020</v>
      </c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>
      <c r="A1094" s="15">
        <v>44187.0</v>
      </c>
      <c r="B1094" s="16">
        <v>21.0</v>
      </c>
      <c r="C1094" s="11"/>
      <c r="D1094" s="17" t="str">
        <f t="shared" si="1"/>
        <v>Dec-2020</v>
      </c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>
      <c r="A1095" s="15">
        <v>44188.0</v>
      </c>
      <c r="B1095" s="16">
        <v>26.0</v>
      </c>
      <c r="C1095" s="11"/>
      <c r="D1095" s="17" t="str">
        <f t="shared" si="1"/>
        <v>Dec-2020</v>
      </c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>
      <c r="A1096" s="15">
        <v>44189.0</v>
      </c>
      <c r="B1096" s="16">
        <v>30.0</v>
      </c>
      <c r="C1096" s="11"/>
      <c r="D1096" s="17" t="str">
        <f t="shared" si="1"/>
        <v>Dec-2020</v>
      </c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>
      <c r="A1097" s="15">
        <v>44190.0</v>
      </c>
      <c r="B1097" s="16">
        <v>25.0</v>
      </c>
      <c r="C1097" s="11"/>
      <c r="D1097" s="17" t="str">
        <f t="shared" si="1"/>
        <v>Dec-2020</v>
      </c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>
      <c r="A1098" s="15">
        <v>44191.0</v>
      </c>
      <c r="B1098" s="16">
        <v>26.0</v>
      </c>
      <c r="C1098" s="11"/>
      <c r="D1098" s="17" t="str">
        <f t="shared" si="1"/>
        <v>Dec-2020</v>
      </c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>
      <c r="A1099" s="15">
        <v>44192.0</v>
      </c>
      <c r="B1099" s="16">
        <v>23.0</v>
      </c>
      <c r="C1099" s="11"/>
      <c r="D1099" s="17" t="str">
        <f t="shared" si="1"/>
        <v>Dec-2020</v>
      </c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>
      <c r="A1100" s="15">
        <v>44193.0</v>
      </c>
      <c r="B1100" s="16">
        <v>24.0</v>
      </c>
      <c r="C1100" s="11"/>
      <c r="D1100" s="17" t="str">
        <f t="shared" si="1"/>
        <v>Dec-2020</v>
      </c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>
      <c r="A1101" s="15">
        <v>44194.0</v>
      </c>
      <c r="B1101" s="16">
        <v>28.0</v>
      </c>
      <c r="C1101" s="11"/>
      <c r="D1101" s="17" t="str">
        <f t="shared" si="1"/>
        <v>Dec-2020</v>
      </c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>
      <c r="A1102" s="15">
        <v>44195.0</v>
      </c>
      <c r="B1102" s="16">
        <v>26.0</v>
      </c>
      <c r="C1102" s="11"/>
      <c r="D1102" s="17" t="str">
        <f t="shared" si="1"/>
        <v>Dec-2020</v>
      </c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>
      <c r="A1103" s="15">
        <v>44196.0</v>
      </c>
      <c r="B1103" s="16">
        <v>23.0</v>
      </c>
      <c r="C1103" s="11"/>
      <c r="D1103" s="17" t="str">
        <f t="shared" si="1"/>
        <v>Dec-2020</v>
      </c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>
      <c r="A1104" s="20"/>
      <c r="B1104" s="3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>
      <c r="A1105" s="20"/>
      <c r="B1105" s="3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>
      <c r="A1106" s="20"/>
      <c r="B1106" s="3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>
      <c r="A1107" s="20"/>
      <c r="B1107" s="3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>
      <c r="A1108" s="20"/>
      <c r="B1108" s="3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>
      <c r="A1109" s="20"/>
      <c r="B1109" s="3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>
      <c r="A1110" s="20"/>
      <c r="B1110" s="3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>
      <c r="A1111" s="20"/>
      <c r="B1111" s="3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>
      <c r="A1112" s="20"/>
      <c r="B1112" s="3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>
      <c r="A1113" s="20"/>
      <c r="B1113" s="3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>
      <c r="A1114" s="20"/>
      <c r="B1114" s="3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>
      <c r="A1115" s="20"/>
      <c r="B1115" s="3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>
      <c r="A1116" s="20"/>
      <c r="B1116" s="3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>
      <c r="A1117" s="20"/>
      <c r="B1117" s="3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>
      <c r="A1118" s="20"/>
      <c r="B1118" s="3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>
      <c r="A1119" s="20"/>
      <c r="B1119" s="3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>
      <c r="A1120" s="20"/>
      <c r="B1120" s="3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>
      <c r="A1121" s="20"/>
      <c r="B1121" s="3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>
      <c r="A1122" s="20"/>
      <c r="B1122" s="3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>
      <c r="A1123" s="20"/>
      <c r="B1123" s="3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>
      <c r="A1124" s="20"/>
      <c r="B1124" s="3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>
      <c r="A1125" s="20"/>
      <c r="B1125" s="3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>
      <c r="A1126" s="20"/>
      <c r="B1126" s="3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>
      <c r="A1127" s="20"/>
      <c r="B1127" s="3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>
      <c r="A1128" s="20"/>
      <c r="B1128" s="3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>
      <c r="A1129" s="20"/>
      <c r="B1129" s="3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>
      <c r="A1130" s="20"/>
      <c r="B1130" s="3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>
      <c r="A1131" s="20"/>
      <c r="B1131" s="3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>
      <c r="A1132" s="20"/>
      <c r="B1132" s="3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>
      <c r="A1133" s="20"/>
      <c r="B1133" s="3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>
      <c r="A1134" s="20"/>
      <c r="B1134" s="3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>
      <c r="A1135" s="20"/>
      <c r="B1135" s="3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>
      <c r="A1136" s="20"/>
      <c r="B1136" s="3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>
      <c r="A1137" s="20"/>
      <c r="B1137" s="3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>
      <c r="A1138" s="20"/>
      <c r="B1138" s="3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>
      <c r="A1139" s="20"/>
      <c r="B1139" s="3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>
      <c r="A1140" s="20"/>
      <c r="B1140" s="3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>
      <c r="A1141" s="20"/>
      <c r="B1141" s="3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>
      <c r="A1142" s="20"/>
      <c r="B1142" s="3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>
      <c r="A1143" s="20"/>
      <c r="B1143" s="3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>
      <c r="A1144" s="20"/>
      <c r="B1144" s="3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>
      <c r="A1145" s="20"/>
      <c r="B1145" s="3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>
      <c r="A1146" s="20"/>
      <c r="B1146" s="3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>
      <c r="A1147" s="20"/>
      <c r="B1147" s="3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>
      <c r="A1148" s="20"/>
      <c r="B1148" s="3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>
      <c r="A1149" s="20"/>
      <c r="B1149" s="3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>
      <c r="A1150" s="20"/>
      <c r="B1150" s="3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>
      <c r="A1151" s="20"/>
      <c r="B1151" s="3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>
      <c r="A1152" s="20"/>
      <c r="B1152" s="3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>
      <c r="A1153" s="20"/>
      <c r="B1153" s="3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>
      <c r="A1154" s="20"/>
      <c r="B1154" s="3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>
      <c r="A1155" s="20"/>
      <c r="B1155" s="3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>
      <c r="A1156" s="20"/>
      <c r="B1156" s="3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>
      <c r="A1157" s="20"/>
      <c r="B1157" s="3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>
      <c r="A1158" s="20"/>
      <c r="B1158" s="3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>
      <c r="A1159" s="20"/>
      <c r="B1159" s="3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>
      <c r="A1160" s="20"/>
      <c r="B1160" s="3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>
      <c r="A1161" s="20"/>
      <c r="B1161" s="3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>
      <c r="A1162" s="20"/>
      <c r="B1162" s="3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>
      <c r="A1163" s="20"/>
      <c r="B1163" s="3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>
      <c r="A1164" s="20"/>
      <c r="B1164" s="3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>
      <c r="A1165" s="20"/>
      <c r="B1165" s="3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>
      <c r="A1166" s="20"/>
      <c r="B1166" s="3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>
      <c r="A1167" s="20"/>
      <c r="B1167" s="3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>
      <c r="A1168" s="20"/>
      <c r="B1168" s="3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>
      <c r="A1169" s="20"/>
      <c r="B1169" s="3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>
      <c r="A1170" s="20"/>
      <c r="B1170" s="3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>
      <c r="A1171" s="20"/>
      <c r="B1171" s="3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>
      <c r="A1172" s="20"/>
      <c r="B1172" s="3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>
      <c r="A1173" s="20"/>
      <c r="B1173" s="3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>
      <c r="A1174" s="20"/>
      <c r="B1174" s="3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>
      <c r="A1175" s="20"/>
      <c r="B1175" s="3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>
      <c r="A1176" s="20"/>
      <c r="B1176" s="3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>
      <c r="A1177" s="20"/>
      <c r="B1177" s="3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>
      <c r="A1178" s="20"/>
      <c r="B1178" s="3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>
      <c r="A1179" s="20"/>
      <c r="B1179" s="3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>
      <c r="A1180" s="20"/>
      <c r="B1180" s="3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>
      <c r="A1181" s="20"/>
      <c r="B1181" s="3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>
      <c r="A1182" s="20"/>
      <c r="B1182" s="3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>
      <c r="A1183" s="20"/>
      <c r="B1183" s="3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>
      <c r="A1184" s="20"/>
      <c r="B1184" s="3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>
      <c r="A1185" s="20"/>
      <c r="B1185" s="3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>
      <c r="A1186" s="20"/>
      <c r="B1186" s="3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>
      <c r="A1187" s="20"/>
      <c r="B1187" s="3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>
      <c r="A1188" s="20"/>
      <c r="B1188" s="3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>
      <c r="A1189" s="20"/>
      <c r="B1189" s="3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>
      <c r="A1190" s="20"/>
      <c r="B1190" s="3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>
      <c r="A1191" s="20"/>
      <c r="B1191" s="3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>
      <c r="A1192" s="20"/>
      <c r="B1192" s="3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>
      <c r="A1193" s="20"/>
      <c r="B1193" s="3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>
      <c r="A1194" s="20"/>
      <c r="B1194" s="3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>
      <c r="A1195" s="20"/>
      <c r="B1195" s="3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>
      <c r="A1196" s="20"/>
      <c r="B1196" s="3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>
      <c r="A1197" s="20"/>
      <c r="B1197" s="3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>
      <c r="A1198" s="20"/>
      <c r="B1198" s="3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>
      <c r="A1199" s="20"/>
      <c r="B1199" s="3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>
      <c r="A1200" s="20"/>
      <c r="B1200" s="3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>
      <c r="A1201" s="20"/>
      <c r="B1201" s="3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>
      <c r="A1202" s="20"/>
      <c r="B1202" s="3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>
      <c r="A1203" s="20"/>
      <c r="B1203" s="3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tr">
        <f>IFERROR(__xludf.DUMMYFUNCTION("IMPORTRANGE(""https://docs.google.com/spreadsheets/d/1HzDRnC9O12MiHdXrvZap9KHL0DK1Mb3Bqlvjavgxidg/edit#gid=0"",""Query / Import !A:NOV"")"),"Enquiry No")</f>
        <v>Enquiry No</v>
      </c>
      <c r="B1" s="21" t="str">
        <f>IFERROR(__xludf.DUMMYFUNCTION("""COMPUTED_VALUE"""),"Enquiry Month")</f>
        <v>Enquiry Month</v>
      </c>
      <c r="C1" s="21" t="str">
        <f>IFERROR(__xludf.DUMMYFUNCTION("""COMPUTED_VALUE"""),"Enquiry Date")</f>
        <v>Enquiry Date</v>
      </c>
      <c r="D1" s="21" t="str">
        <f>IFERROR(__xludf.DUMMYFUNCTION("""COMPUTED_VALUE"""),"Enquiry Time")</f>
        <v>Enquiry Time</v>
      </c>
      <c r="E1" s="21" t="str">
        <f>IFERROR(__xludf.DUMMYFUNCTION("""COMPUTED_VALUE"""),"Region")</f>
        <v>Region</v>
      </c>
      <c r="F1" s="21" t="str">
        <f>IFERROR(__xludf.DUMMYFUNCTION("""COMPUTED_VALUE"""),"State")</f>
        <v>State</v>
      </c>
      <c r="G1" s="21" t="str">
        <f>IFERROR(__xludf.DUMMYFUNCTION("""COMPUTED_VALUE"""),"City")</f>
        <v>City</v>
      </c>
      <c r="H1" s="21" t="str">
        <f>IFERROR(__xludf.DUMMYFUNCTION("""COMPUTED_VALUE"""),"Company")</f>
        <v>Company</v>
      </c>
      <c r="I1" s="21" t="str">
        <f>IFERROR(__xludf.DUMMYFUNCTION("""COMPUTED_VALUE"""),"Store Code")</f>
        <v>Store Code</v>
      </c>
      <c r="J1" s="21" t="str">
        <f>IFERROR(__xludf.DUMMYFUNCTION("""COMPUTED_VALUE"""),"Store")</f>
        <v>Store</v>
      </c>
      <c r="K1" s="21" t="str">
        <f>IFERROR(__xludf.DUMMYFUNCTION("""COMPUTED_VALUE"""),"Test Ride Taken")</f>
        <v>Test Ride Taken</v>
      </c>
      <c r="L1" s="21" t="str">
        <f>IFERROR(__xludf.DUMMYFUNCTION("""COMPUTED_VALUE"""),"Enquiry Status")</f>
        <v>Enquiry Status</v>
      </c>
      <c r="M1" s="21" t="str">
        <f>IFERROR(__xludf.DUMMYFUNCTION("""COMPUTED_VALUE"""),"Current Enquiry Status")</f>
        <v>Current Enquiry Status</v>
      </c>
      <c r="N1" s="21" t="str">
        <f>IFERROR(__xludf.DUMMYFUNCTION("""COMPUTED_VALUE"""),"Salesperson")</f>
        <v>Salesperson</v>
      </c>
    </row>
    <row r="2">
      <c r="A2" t="str">
        <f>IFERROR(__xludf.DUMMYFUNCTION("""COMPUTED_VALUE"""),"VENQ5124151604532")</f>
        <v>VENQ5124151604532</v>
      </c>
      <c r="B2" t="str">
        <f>IFERROR(__xludf.DUMMYFUNCTION("""COMPUTED_VALUE"""),"January19")</f>
        <v>January19</v>
      </c>
      <c r="C2" s="22">
        <f>IFERROR(__xludf.DUMMYFUNCTION("""COMPUTED_VALUE"""),43466.0)</f>
        <v>43466</v>
      </c>
      <c r="D2" s="23">
        <f>IFERROR(__xludf.DUMMYFUNCTION("""COMPUTED_VALUE"""),0.5388194444444444)</f>
        <v>0.5388194444</v>
      </c>
      <c r="E2" s="21" t="str">
        <f>IFERROR(__xludf.DUMMYFUNCTION("""COMPUTED_VALUE"""),"R10")</f>
        <v>R10</v>
      </c>
      <c r="F2" s="21" t="str">
        <f>IFERROR(__xludf.DUMMYFUNCTION("""COMPUTED_VALUE"""),"Karnataka")</f>
        <v>Karnataka</v>
      </c>
      <c r="G2" s="21" t="str">
        <f>IFERROR(__xludf.DUMMYFUNCTION("""COMPUTED_VALUE"""),"Bangalore")</f>
        <v>Bangalore</v>
      </c>
      <c r="H2" s="21" t="str">
        <f>IFERROR(__xludf.DUMMYFUNCTION("""COMPUTED_VALUE"""),"Accelerate Motors")</f>
        <v>Accelerate Motors</v>
      </c>
      <c r="I2" s="21" t="str">
        <f>IFERROR(__xludf.DUMMYFUNCTION("""COMPUTED_VALUE"""),"5124")</f>
        <v>5124</v>
      </c>
      <c r="J2" s="21" t="str">
        <f>IFERROR(__xludf.DUMMYFUNCTION("""COMPUTED_VALUE"""),"Accelerate Motors - Sales")</f>
        <v>Accelerate Motors - Sales</v>
      </c>
      <c r="K2" t="str">
        <f>IFERROR(__xludf.DUMMYFUNCTION("""COMPUTED_VALUE"""),"Checked")</f>
        <v>Checked</v>
      </c>
      <c r="L2" s="21" t="str">
        <f>IFERROR(__xludf.DUMMYFUNCTION("""COMPUTED_VALUE"""),"HOT")</f>
        <v>HOT</v>
      </c>
      <c r="N2" s="21" t="str">
        <f>IFERROR(__xludf.DUMMYFUNCTION("""COMPUTED_VALUE"""),"Mr. VINAY A")</f>
        <v>Mr. VINAY A</v>
      </c>
    </row>
    <row r="3">
      <c r="A3" t="str">
        <f>IFERROR(__xludf.DUMMYFUNCTION("""COMPUTED_VALUE"""),"VENQ5124151604533")</f>
        <v>VENQ5124151604533</v>
      </c>
      <c r="B3" t="str">
        <f>IFERROR(__xludf.DUMMYFUNCTION("""COMPUTED_VALUE"""),"January19")</f>
        <v>January19</v>
      </c>
      <c r="C3" s="22">
        <f>IFERROR(__xludf.DUMMYFUNCTION("""COMPUTED_VALUE"""),43466.0)</f>
        <v>43466</v>
      </c>
      <c r="D3" s="23">
        <f>IFERROR(__xludf.DUMMYFUNCTION("""COMPUTED_VALUE"""),0.5685069444444445)</f>
        <v>0.5685069444</v>
      </c>
      <c r="E3" s="21" t="str">
        <f>IFERROR(__xludf.DUMMYFUNCTION("""COMPUTED_VALUE"""),"R10")</f>
        <v>R10</v>
      </c>
      <c r="F3" s="21" t="str">
        <f>IFERROR(__xludf.DUMMYFUNCTION("""COMPUTED_VALUE"""),"Karnataka")</f>
        <v>Karnataka</v>
      </c>
      <c r="G3" s="21" t="str">
        <f>IFERROR(__xludf.DUMMYFUNCTION("""COMPUTED_VALUE"""),"Bangalore")</f>
        <v>Bangalore</v>
      </c>
      <c r="H3" s="21" t="str">
        <f>IFERROR(__xludf.DUMMYFUNCTION("""COMPUTED_VALUE"""),"Accelerate Motors")</f>
        <v>Accelerate Motors</v>
      </c>
      <c r="I3" s="21" t="str">
        <f>IFERROR(__xludf.DUMMYFUNCTION("""COMPUTED_VALUE"""),"5124")</f>
        <v>5124</v>
      </c>
      <c r="J3" s="21" t="str">
        <f>IFERROR(__xludf.DUMMYFUNCTION("""COMPUTED_VALUE"""),"Accelerate Motors - Sales")</f>
        <v>Accelerate Motors - Sales</v>
      </c>
      <c r="K3" t="str">
        <f>IFERROR(__xludf.DUMMYFUNCTION("""COMPUTED_VALUE"""),"Checked")</f>
        <v>Checked</v>
      </c>
      <c r="L3" s="21" t="str">
        <f>IFERROR(__xludf.DUMMYFUNCTION("""COMPUTED_VALUE"""),"HOT")</f>
        <v>HOT</v>
      </c>
      <c r="N3" s="21" t="str">
        <f>IFERROR(__xludf.DUMMYFUNCTION("""COMPUTED_VALUE"""),"Mr. VINAY A")</f>
        <v>Mr. VINAY A</v>
      </c>
    </row>
    <row r="4">
      <c r="A4" t="str">
        <f>IFERROR(__xludf.DUMMYFUNCTION("""COMPUTED_VALUE"""),"VENQ5124151604534")</f>
        <v>VENQ5124151604534</v>
      </c>
      <c r="B4" t="str">
        <f>IFERROR(__xludf.DUMMYFUNCTION("""COMPUTED_VALUE"""),"January19")</f>
        <v>January19</v>
      </c>
      <c r="C4" s="22">
        <f>IFERROR(__xludf.DUMMYFUNCTION("""COMPUTED_VALUE"""),43466.0)</f>
        <v>43466</v>
      </c>
      <c r="D4" s="23">
        <f>IFERROR(__xludf.DUMMYFUNCTION("""COMPUTED_VALUE"""),0.571863425925926)</f>
        <v>0.5718634259</v>
      </c>
      <c r="E4" s="21" t="str">
        <f>IFERROR(__xludf.DUMMYFUNCTION("""COMPUTED_VALUE"""),"R10")</f>
        <v>R10</v>
      </c>
      <c r="F4" s="21" t="str">
        <f>IFERROR(__xludf.DUMMYFUNCTION("""COMPUTED_VALUE"""),"Karnataka")</f>
        <v>Karnataka</v>
      </c>
      <c r="G4" s="21" t="str">
        <f>IFERROR(__xludf.DUMMYFUNCTION("""COMPUTED_VALUE"""),"Bangalore")</f>
        <v>Bangalore</v>
      </c>
      <c r="H4" s="21" t="str">
        <f>IFERROR(__xludf.DUMMYFUNCTION("""COMPUTED_VALUE"""),"Accelerate Motors")</f>
        <v>Accelerate Motors</v>
      </c>
      <c r="I4" s="21" t="str">
        <f>IFERROR(__xludf.DUMMYFUNCTION("""COMPUTED_VALUE"""),"5124")</f>
        <v>5124</v>
      </c>
      <c r="J4" s="21" t="str">
        <f>IFERROR(__xludf.DUMMYFUNCTION("""COMPUTED_VALUE"""),"Accelerate Motors - Sales")</f>
        <v>Accelerate Motors - Sales</v>
      </c>
      <c r="K4" t="str">
        <f>IFERROR(__xludf.DUMMYFUNCTION("""COMPUTED_VALUE"""),"Checked")</f>
        <v>Checked</v>
      </c>
      <c r="L4" s="21" t="str">
        <f>IFERROR(__xludf.DUMMYFUNCTION("""COMPUTED_VALUE"""),"HOT")</f>
        <v>HOT</v>
      </c>
      <c r="N4" s="21" t="str">
        <f>IFERROR(__xludf.DUMMYFUNCTION("""COMPUTED_VALUE"""),"Mr. VINAY A")</f>
        <v>Mr. VINAY A</v>
      </c>
    </row>
    <row r="5">
      <c r="A5" t="str">
        <f>IFERROR(__xludf.DUMMYFUNCTION("""COMPUTED_VALUE"""),"VENQ5124151604535")</f>
        <v>VENQ5124151604535</v>
      </c>
      <c r="B5" t="str">
        <f>IFERROR(__xludf.DUMMYFUNCTION("""COMPUTED_VALUE"""),"January19")</f>
        <v>January19</v>
      </c>
      <c r="C5" s="22">
        <f>IFERROR(__xludf.DUMMYFUNCTION("""COMPUTED_VALUE"""),43466.0)</f>
        <v>43466</v>
      </c>
      <c r="D5" s="23">
        <f>IFERROR(__xludf.DUMMYFUNCTION("""COMPUTED_VALUE"""),0.5804398148148148)</f>
        <v>0.5804398148</v>
      </c>
      <c r="E5" s="21" t="str">
        <f>IFERROR(__xludf.DUMMYFUNCTION("""COMPUTED_VALUE"""),"R10")</f>
        <v>R10</v>
      </c>
      <c r="F5" s="21" t="str">
        <f>IFERROR(__xludf.DUMMYFUNCTION("""COMPUTED_VALUE"""),"Karnataka")</f>
        <v>Karnataka</v>
      </c>
      <c r="G5" s="21" t="str">
        <f>IFERROR(__xludf.DUMMYFUNCTION("""COMPUTED_VALUE"""),"Bangalore")</f>
        <v>Bangalore</v>
      </c>
      <c r="H5" s="21" t="str">
        <f>IFERROR(__xludf.DUMMYFUNCTION("""COMPUTED_VALUE"""),"Accelerate Motors")</f>
        <v>Accelerate Motors</v>
      </c>
      <c r="I5" s="21" t="str">
        <f>IFERROR(__xludf.DUMMYFUNCTION("""COMPUTED_VALUE"""),"5124")</f>
        <v>5124</v>
      </c>
      <c r="J5" s="21" t="str">
        <f>IFERROR(__xludf.DUMMYFUNCTION("""COMPUTED_VALUE"""),"Accelerate Motors - Sales")</f>
        <v>Accelerate Motors - Sales</v>
      </c>
      <c r="K5" t="str">
        <f>IFERROR(__xludf.DUMMYFUNCTION("""COMPUTED_VALUE"""),"Checked")</f>
        <v>Checked</v>
      </c>
      <c r="L5" s="21" t="str">
        <f>IFERROR(__xludf.DUMMYFUNCTION("""COMPUTED_VALUE"""),"HOT")</f>
        <v>HOT</v>
      </c>
      <c r="N5" s="21" t="str">
        <f>IFERROR(__xludf.DUMMYFUNCTION("""COMPUTED_VALUE"""),"Mr. VINAY A")</f>
        <v>Mr. VINAY A</v>
      </c>
    </row>
    <row r="6">
      <c r="A6" t="str">
        <f>IFERROR(__xludf.DUMMYFUNCTION("""COMPUTED_VALUE"""),"VENQ5124151604536")</f>
        <v>VENQ5124151604536</v>
      </c>
      <c r="B6" t="str">
        <f>IFERROR(__xludf.DUMMYFUNCTION("""COMPUTED_VALUE"""),"January19")</f>
        <v>January19</v>
      </c>
      <c r="C6" s="22">
        <f>IFERROR(__xludf.DUMMYFUNCTION("""COMPUTED_VALUE"""),43466.0)</f>
        <v>43466</v>
      </c>
      <c r="D6" s="23">
        <f>IFERROR(__xludf.DUMMYFUNCTION("""COMPUTED_VALUE"""),0.5851041666666666)</f>
        <v>0.5851041667</v>
      </c>
      <c r="E6" s="21" t="str">
        <f>IFERROR(__xludf.DUMMYFUNCTION("""COMPUTED_VALUE"""),"R10")</f>
        <v>R10</v>
      </c>
      <c r="F6" s="21" t="str">
        <f>IFERROR(__xludf.DUMMYFUNCTION("""COMPUTED_VALUE"""),"Karnataka")</f>
        <v>Karnataka</v>
      </c>
      <c r="G6" s="21" t="str">
        <f>IFERROR(__xludf.DUMMYFUNCTION("""COMPUTED_VALUE"""),"Bangalore")</f>
        <v>Bangalore</v>
      </c>
      <c r="H6" s="21" t="str">
        <f>IFERROR(__xludf.DUMMYFUNCTION("""COMPUTED_VALUE"""),"Accelerate Motors")</f>
        <v>Accelerate Motors</v>
      </c>
      <c r="I6" s="21" t="str">
        <f>IFERROR(__xludf.DUMMYFUNCTION("""COMPUTED_VALUE"""),"5124")</f>
        <v>5124</v>
      </c>
      <c r="J6" s="21" t="str">
        <f>IFERROR(__xludf.DUMMYFUNCTION("""COMPUTED_VALUE"""),"Accelerate Motors - Sales")</f>
        <v>Accelerate Motors - Sales</v>
      </c>
      <c r="K6" t="str">
        <f>IFERROR(__xludf.DUMMYFUNCTION("""COMPUTED_VALUE"""),"Checked")</f>
        <v>Checked</v>
      </c>
      <c r="L6" s="21" t="str">
        <f>IFERROR(__xludf.DUMMYFUNCTION("""COMPUTED_VALUE"""),"HOT")</f>
        <v>HOT</v>
      </c>
      <c r="N6" s="21" t="str">
        <f>IFERROR(__xludf.DUMMYFUNCTION("""COMPUTED_VALUE"""),"Mr. VINAY A")</f>
        <v>Mr. VINAY A</v>
      </c>
    </row>
    <row r="7">
      <c r="A7" t="str">
        <f>IFERROR(__xludf.DUMMYFUNCTION("""COMPUTED_VALUE"""),"VENQ5124151604537")</f>
        <v>VENQ5124151604537</v>
      </c>
      <c r="B7" t="str">
        <f>IFERROR(__xludf.DUMMYFUNCTION("""COMPUTED_VALUE"""),"January19")</f>
        <v>January19</v>
      </c>
      <c r="C7" s="22">
        <f>IFERROR(__xludf.DUMMYFUNCTION("""COMPUTED_VALUE"""),43466.0)</f>
        <v>43466</v>
      </c>
      <c r="D7" s="23">
        <f>IFERROR(__xludf.DUMMYFUNCTION("""COMPUTED_VALUE"""),0.5869560185185185)</f>
        <v>0.5869560185</v>
      </c>
      <c r="E7" s="21" t="str">
        <f>IFERROR(__xludf.DUMMYFUNCTION("""COMPUTED_VALUE"""),"R10")</f>
        <v>R10</v>
      </c>
      <c r="F7" s="21" t="str">
        <f>IFERROR(__xludf.DUMMYFUNCTION("""COMPUTED_VALUE"""),"Karnataka")</f>
        <v>Karnataka</v>
      </c>
      <c r="G7" s="21" t="str">
        <f>IFERROR(__xludf.DUMMYFUNCTION("""COMPUTED_VALUE"""),"Bangalore")</f>
        <v>Bangalore</v>
      </c>
      <c r="H7" s="21" t="str">
        <f>IFERROR(__xludf.DUMMYFUNCTION("""COMPUTED_VALUE"""),"Accelerate Motors")</f>
        <v>Accelerate Motors</v>
      </c>
      <c r="I7" s="21" t="str">
        <f>IFERROR(__xludf.DUMMYFUNCTION("""COMPUTED_VALUE"""),"5124")</f>
        <v>5124</v>
      </c>
      <c r="J7" s="21" t="str">
        <f>IFERROR(__xludf.DUMMYFUNCTION("""COMPUTED_VALUE"""),"Accelerate Motors - Sales")</f>
        <v>Accelerate Motors - Sales</v>
      </c>
      <c r="K7" t="str">
        <f>IFERROR(__xludf.DUMMYFUNCTION("""COMPUTED_VALUE"""),"Checked")</f>
        <v>Checked</v>
      </c>
      <c r="L7" s="21" t="str">
        <f>IFERROR(__xludf.DUMMYFUNCTION("""COMPUTED_VALUE"""),"WARM")</f>
        <v>WARM</v>
      </c>
      <c r="N7" s="21" t="str">
        <f>IFERROR(__xludf.DUMMYFUNCTION("""COMPUTED_VALUE"""),"Alok")</f>
        <v>Alok</v>
      </c>
    </row>
    <row r="8">
      <c r="A8" t="str">
        <f>IFERROR(__xludf.DUMMYFUNCTION("""COMPUTED_VALUE"""),"VENQ5124151604538")</f>
        <v>VENQ5124151604538</v>
      </c>
      <c r="B8" t="str">
        <f>IFERROR(__xludf.DUMMYFUNCTION("""COMPUTED_VALUE"""),"January19")</f>
        <v>January19</v>
      </c>
      <c r="C8" s="22">
        <f>IFERROR(__xludf.DUMMYFUNCTION("""COMPUTED_VALUE"""),43466.0)</f>
        <v>43466</v>
      </c>
      <c r="D8" s="23">
        <f>IFERROR(__xludf.DUMMYFUNCTION("""COMPUTED_VALUE"""),0.6294560185185185)</f>
        <v>0.6294560185</v>
      </c>
      <c r="E8" s="21" t="str">
        <f>IFERROR(__xludf.DUMMYFUNCTION("""COMPUTED_VALUE"""),"R10")</f>
        <v>R10</v>
      </c>
      <c r="F8" s="21" t="str">
        <f>IFERROR(__xludf.DUMMYFUNCTION("""COMPUTED_VALUE"""),"Karnataka")</f>
        <v>Karnataka</v>
      </c>
      <c r="G8" s="21" t="str">
        <f>IFERROR(__xludf.DUMMYFUNCTION("""COMPUTED_VALUE"""),"Bangalore")</f>
        <v>Bangalore</v>
      </c>
      <c r="H8" s="21" t="str">
        <f>IFERROR(__xludf.DUMMYFUNCTION("""COMPUTED_VALUE"""),"Accelerate Motors")</f>
        <v>Accelerate Motors</v>
      </c>
      <c r="I8" s="21" t="str">
        <f>IFERROR(__xludf.DUMMYFUNCTION("""COMPUTED_VALUE"""),"5124")</f>
        <v>5124</v>
      </c>
      <c r="J8" s="21" t="str">
        <f>IFERROR(__xludf.DUMMYFUNCTION("""COMPUTED_VALUE"""),"Accelerate Motors - Sales")</f>
        <v>Accelerate Motors - Sales</v>
      </c>
      <c r="K8" t="str">
        <f>IFERROR(__xludf.DUMMYFUNCTION("""COMPUTED_VALUE"""),"Checked")</f>
        <v>Checked</v>
      </c>
      <c r="L8" s="21" t="str">
        <f>IFERROR(__xludf.DUMMYFUNCTION("""COMPUTED_VALUE"""),"WARM")</f>
        <v>WARM</v>
      </c>
      <c r="N8" s="21" t="str">
        <f>IFERROR(__xludf.DUMMYFUNCTION("""COMPUTED_VALUE"""),"Alok")</f>
        <v>Alok</v>
      </c>
    </row>
    <row r="9">
      <c r="A9" t="str">
        <f>IFERROR(__xludf.DUMMYFUNCTION("""COMPUTED_VALUE"""),"VENQ5124151604539")</f>
        <v>VENQ5124151604539</v>
      </c>
      <c r="B9" t="str">
        <f>IFERROR(__xludf.DUMMYFUNCTION("""COMPUTED_VALUE"""),"January19")</f>
        <v>January19</v>
      </c>
      <c r="C9" s="22">
        <f>IFERROR(__xludf.DUMMYFUNCTION("""COMPUTED_VALUE"""),43466.0)</f>
        <v>43466</v>
      </c>
      <c r="D9" s="23">
        <f>IFERROR(__xludf.DUMMYFUNCTION("""COMPUTED_VALUE"""),0.633425925925926)</f>
        <v>0.6334259259</v>
      </c>
      <c r="E9" s="21" t="str">
        <f>IFERROR(__xludf.DUMMYFUNCTION("""COMPUTED_VALUE"""),"R10")</f>
        <v>R10</v>
      </c>
      <c r="F9" s="21" t="str">
        <f>IFERROR(__xludf.DUMMYFUNCTION("""COMPUTED_VALUE"""),"Karnataka")</f>
        <v>Karnataka</v>
      </c>
      <c r="G9" s="21" t="str">
        <f>IFERROR(__xludf.DUMMYFUNCTION("""COMPUTED_VALUE"""),"Bangalore")</f>
        <v>Bangalore</v>
      </c>
      <c r="H9" s="21" t="str">
        <f>IFERROR(__xludf.DUMMYFUNCTION("""COMPUTED_VALUE"""),"Accelerate Motors")</f>
        <v>Accelerate Motors</v>
      </c>
      <c r="I9" s="21" t="str">
        <f>IFERROR(__xludf.DUMMYFUNCTION("""COMPUTED_VALUE"""),"5124")</f>
        <v>5124</v>
      </c>
      <c r="J9" s="21" t="str">
        <f>IFERROR(__xludf.DUMMYFUNCTION("""COMPUTED_VALUE"""),"Accelerate Motors - Sales")</f>
        <v>Accelerate Motors - Sales</v>
      </c>
      <c r="K9" t="str">
        <f>IFERROR(__xludf.DUMMYFUNCTION("""COMPUTED_VALUE"""),"Checked")</f>
        <v>Checked</v>
      </c>
      <c r="L9" s="21" t="str">
        <f>IFERROR(__xludf.DUMMYFUNCTION("""COMPUTED_VALUE"""),"HOT")</f>
        <v>HOT</v>
      </c>
      <c r="N9" s="21" t="str">
        <f>IFERROR(__xludf.DUMMYFUNCTION("""COMPUTED_VALUE"""),"Alok")</f>
        <v>Alok</v>
      </c>
    </row>
    <row r="10">
      <c r="A10" t="str">
        <f>IFERROR(__xludf.DUMMYFUNCTION("""COMPUTED_VALUE"""),"VENQ5124151604540")</f>
        <v>VENQ5124151604540</v>
      </c>
      <c r="B10" t="str">
        <f>IFERROR(__xludf.DUMMYFUNCTION("""COMPUTED_VALUE"""),"January19")</f>
        <v>January19</v>
      </c>
      <c r="C10" s="22">
        <f>IFERROR(__xludf.DUMMYFUNCTION("""COMPUTED_VALUE"""),43466.0)</f>
        <v>43466</v>
      </c>
      <c r="D10" s="23">
        <f>IFERROR(__xludf.DUMMYFUNCTION("""COMPUTED_VALUE"""),0.6394560185185185)</f>
        <v>0.6394560185</v>
      </c>
      <c r="E10" s="21" t="str">
        <f>IFERROR(__xludf.DUMMYFUNCTION("""COMPUTED_VALUE"""),"R10")</f>
        <v>R10</v>
      </c>
      <c r="F10" s="21" t="str">
        <f>IFERROR(__xludf.DUMMYFUNCTION("""COMPUTED_VALUE"""),"Karnataka")</f>
        <v>Karnataka</v>
      </c>
      <c r="G10" s="21" t="str">
        <f>IFERROR(__xludf.DUMMYFUNCTION("""COMPUTED_VALUE"""),"Bangalore")</f>
        <v>Bangalore</v>
      </c>
      <c r="H10" s="21" t="str">
        <f>IFERROR(__xludf.DUMMYFUNCTION("""COMPUTED_VALUE"""),"Accelerate Motors")</f>
        <v>Accelerate Motors</v>
      </c>
      <c r="I10" s="21" t="str">
        <f>IFERROR(__xludf.DUMMYFUNCTION("""COMPUTED_VALUE"""),"5124")</f>
        <v>5124</v>
      </c>
      <c r="J10" s="21" t="str">
        <f>IFERROR(__xludf.DUMMYFUNCTION("""COMPUTED_VALUE"""),"Accelerate Motors - Sales")</f>
        <v>Accelerate Motors - Sales</v>
      </c>
      <c r="K10" t="str">
        <f>IFERROR(__xludf.DUMMYFUNCTION("""COMPUTED_VALUE"""),"Checked")</f>
        <v>Checked</v>
      </c>
      <c r="L10" s="21" t="str">
        <f>IFERROR(__xludf.DUMMYFUNCTION("""COMPUTED_VALUE"""),"HOT")</f>
        <v>HOT</v>
      </c>
      <c r="N10" s="21" t="str">
        <f>IFERROR(__xludf.DUMMYFUNCTION("""COMPUTED_VALUE"""),"Alok")</f>
        <v>Alok</v>
      </c>
    </row>
    <row r="11">
      <c r="A11" t="str">
        <f>IFERROR(__xludf.DUMMYFUNCTION("""COMPUTED_VALUE"""),"VENQ5124151604541")</f>
        <v>VENQ5124151604541</v>
      </c>
      <c r="B11" t="str">
        <f>IFERROR(__xludf.DUMMYFUNCTION("""COMPUTED_VALUE"""),"January19")</f>
        <v>January19</v>
      </c>
      <c r="C11" s="22">
        <f>IFERROR(__xludf.DUMMYFUNCTION("""COMPUTED_VALUE"""),43466.0)</f>
        <v>43466</v>
      </c>
      <c r="D11" s="23">
        <f>IFERROR(__xludf.DUMMYFUNCTION("""COMPUTED_VALUE"""),0.7200810185185186)</f>
        <v>0.7200810185</v>
      </c>
      <c r="E11" s="21" t="str">
        <f>IFERROR(__xludf.DUMMYFUNCTION("""COMPUTED_VALUE"""),"R10")</f>
        <v>R10</v>
      </c>
      <c r="F11" s="21" t="str">
        <f>IFERROR(__xludf.DUMMYFUNCTION("""COMPUTED_VALUE"""),"Karnataka")</f>
        <v>Karnataka</v>
      </c>
      <c r="G11" s="21" t="str">
        <f>IFERROR(__xludf.DUMMYFUNCTION("""COMPUTED_VALUE"""),"Bangalore")</f>
        <v>Bangalore</v>
      </c>
      <c r="H11" s="21" t="str">
        <f>IFERROR(__xludf.DUMMYFUNCTION("""COMPUTED_VALUE"""),"Accelerate Motors")</f>
        <v>Accelerate Motors</v>
      </c>
      <c r="I11" s="21" t="str">
        <f>IFERROR(__xludf.DUMMYFUNCTION("""COMPUTED_VALUE"""),"5124")</f>
        <v>5124</v>
      </c>
      <c r="J11" s="21" t="str">
        <f>IFERROR(__xludf.DUMMYFUNCTION("""COMPUTED_VALUE"""),"Accelerate Motors - Sales")</f>
        <v>Accelerate Motors - Sales</v>
      </c>
      <c r="K11" t="str">
        <f>IFERROR(__xludf.DUMMYFUNCTION("""COMPUTED_VALUE"""),"Checked")</f>
        <v>Checked</v>
      </c>
      <c r="L11" s="21" t="str">
        <f>IFERROR(__xludf.DUMMYFUNCTION("""COMPUTED_VALUE"""),"HOT")</f>
        <v>HOT</v>
      </c>
      <c r="N11" s="21" t="str">
        <f>IFERROR(__xludf.DUMMYFUNCTION("""COMPUTED_VALUE"""),"Alok")</f>
        <v>Alok</v>
      </c>
    </row>
    <row r="12">
      <c r="A12" t="str">
        <f>IFERROR(__xludf.DUMMYFUNCTION("""COMPUTED_VALUE"""),"VENQ5124151604542")</f>
        <v>VENQ5124151604542</v>
      </c>
      <c r="B12" t="str">
        <f>IFERROR(__xludf.DUMMYFUNCTION("""COMPUTED_VALUE"""),"January19")</f>
        <v>January19</v>
      </c>
      <c r="C12" s="22">
        <f>IFERROR(__xludf.DUMMYFUNCTION("""COMPUTED_VALUE"""),43466.0)</f>
        <v>43466</v>
      </c>
      <c r="D12" s="23">
        <f>IFERROR(__xludf.DUMMYFUNCTION("""COMPUTED_VALUE"""),0.7535648148148147)</f>
        <v>0.7535648148</v>
      </c>
      <c r="E12" s="21" t="str">
        <f>IFERROR(__xludf.DUMMYFUNCTION("""COMPUTED_VALUE"""),"R10")</f>
        <v>R10</v>
      </c>
      <c r="F12" s="21" t="str">
        <f>IFERROR(__xludf.DUMMYFUNCTION("""COMPUTED_VALUE"""),"Karnataka")</f>
        <v>Karnataka</v>
      </c>
      <c r="G12" s="21" t="str">
        <f>IFERROR(__xludf.DUMMYFUNCTION("""COMPUTED_VALUE"""),"Bangalore")</f>
        <v>Bangalore</v>
      </c>
      <c r="H12" s="21" t="str">
        <f>IFERROR(__xludf.DUMMYFUNCTION("""COMPUTED_VALUE"""),"Accelerate Motors")</f>
        <v>Accelerate Motors</v>
      </c>
      <c r="I12" s="21" t="str">
        <f>IFERROR(__xludf.DUMMYFUNCTION("""COMPUTED_VALUE"""),"5124")</f>
        <v>5124</v>
      </c>
      <c r="J12" s="21" t="str">
        <f>IFERROR(__xludf.DUMMYFUNCTION("""COMPUTED_VALUE"""),"Accelerate Motors - Sales")</f>
        <v>Accelerate Motors - Sales</v>
      </c>
      <c r="K12" t="str">
        <f>IFERROR(__xludf.DUMMYFUNCTION("""COMPUTED_VALUE"""),"Checked")</f>
        <v>Checked</v>
      </c>
      <c r="L12" s="21" t="str">
        <f>IFERROR(__xludf.DUMMYFUNCTION("""COMPUTED_VALUE"""),"HOT")</f>
        <v>HOT</v>
      </c>
      <c r="N12" s="21" t="str">
        <f>IFERROR(__xludf.DUMMYFUNCTION("""COMPUTED_VALUE"""),"Mr. VINAY A")</f>
        <v>Mr. VINAY A</v>
      </c>
    </row>
    <row r="13">
      <c r="A13" t="str">
        <f>IFERROR(__xludf.DUMMYFUNCTION("""COMPUTED_VALUE"""),"VENQ5124151604543")</f>
        <v>VENQ5124151604543</v>
      </c>
      <c r="B13" t="str">
        <f>IFERROR(__xludf.DUMMYFUNCTION("""COMPUTED_VALUE"""),"January19")</f>
        <v>January19</v>
      </c>
      <c r="C13" s="22">
        <f>IFERROR(__xludf.DUMMYFUNCTION("""COMPUTED_VALUE"""),43466.0)</f>
        <v>43466</v>
      </c>
      <c r="D13" s="23">
        <f>IFERROR(__xludf.DUMMYFUNCTION("""COMPUTED_VALUE"""),0.757199074074074)</f>
        <v>0.7571990741</v>
      </c>
      <c r="E13" s="21" t="str">
        <f>IFERROR(__xludf.DUMMYFUNCTION("""COMPUTED_VALUE"""),"R10")</f>
        <v>R10</v>
      </c>
      <c r="F13" s="21" t="str">
        <f>IFERROR(__xludf.DUMMYFUNCTION("""COMPUTED_VALUE"""),"Karnataka")</f>
        <v>Karnataka</v>
      </c>
      <c r="G13" s="21" t="str">
        <f>IFERROR(__xludf.DUMMYFUNCTION("""COMPUTED_VALUE"""),"Bangalore")</f>
        <v>Bangalore</v>
      </c>
      <c r="H13" s="21" t="str">
        <f>IFERROR(__xludf.DUMMYFUNCTION("""COMPUTED_VALUE"""),"Accelerate Motors")</f>
        <v>Accelerate Motors</v>
      </c>
      <c r="I13" s="21" t="str">
        <f>IFERROR(__xludf.DUMMYFUNCTION("""COMPUTED_VALUE"""),"5124")</f>
        <v>5124</v>
      </c>
      <c r="J13" s="21" t="str">
        <f>IFERROR(__xludf.DUMMYFUNCTION("""COMPUTED_VALUE"""),"Accelerate Motors - Sales")</f>
        <v>Accelerate Motors - Sales</v>
      </c>
      <c r="K13" t="str">
        <f>IFERROR(__xludf.DUMMYFUNCTION("""COMPUTED_VALUE"""),"Checked")</f>
        <v>Checked</v>
      </c>
      <c r="L13" s="21" t="str">
        <f>IFERROR(__xludf.DUMMYFUNCTION("""COMPUTED_VALUE"""),"HOT")</f>
        <v>HOT</v>
      </c>
      <c r="N13" s="21" t="str">
        <f>IFERROR(__xludf.DUMMYFUNCTION("""COMPUTED_VALUE"""),"Mr. VINAY A")</f>
        <v>Mr. VINAY A</v>
      </c>
    </row>
    <row r="14">
      <c r="A14" t="str">
        <f>IFERROR(__xludf.DUMMYFUNCTION("""COMPUTED_VALUE"""),"VENQ5124151604544")</f>
        <v>VENQ5124151604544</v>
      </c>
      <c r="B14" t="str">
        <f>IFERROR(__xludf.DUMMYFUNCTION("""COMPUTED_VALUE"""),"January19")</f>
        <v>January19</v>
      </c>
      <c r="C14" s="22">
        <f>IFERROR(__xludf.DUMMYFUNCTION("""COMPUTED_VALUE"""),43466.0)</f>
        <v>43466</v>
      </c>
      <c r="D14" s="23">
        <f>IFERROR(__xludf.DUMMYFUNCTION("""COMPUTED_VALUE"""),0.7737847222222222)</f>
        <v>0.7737847222</v>
      </c>
      <c r="E14" s="21" t="str">
        <f>IFERROR(__xludf.DUMMYFUNCTION("""COMPUTED_VALUE"""),"R10")</f>
        <v>R10</v>
      </c>
      <c r="F14" s="21" t="str">
        <f>IFERROR(__xludf.DUMMYFUNCTION("""COMPUTED_VALUE"""),"Karnataka")</f>
        <v>Karnataka</v>
      </c>
      <c r="G14" s="21" t="str">
        <f>IFERROR(__xludf.DUMMYFUNCTION("""COMPUTED_VALUE"""),"Bangalore")</f>
        <v>Bangalore</v>
      </c>
      <c r="H14" s="21" t="str">
        <f>IFERROR(__xludf.DUMMYFUNCTION("""COMPUTED_VALUE"""),"Accelerate Motors")</f>
        <v>Accelerate Motors</v>
      </c>
      <c r="I14" s="21" t="str">
        <f>IFERROR(__xludf.DUMMYFUNCTION("""COMPUTED_VALUE"""),"5124")</f>
        <v>5124</v>
      </c>
      <c r="J14" s="21" t="str">
        <f>IFERROR(__xludf.DUMMYFUNCTION("""COMPUTED_VALUE"""),"Accelerate Motors - Sales")</f>
        <v>Accelerate Motors - Sales</v>
      </c>
      <c r="K14" t="str">
        <f>IFERROR(__xludf.DUMMYFUNCTION("""COMPUTED_VALUE"""),"Checked")</f>
        <v>Checked</v>
      </c>
      <c r="L14" s="21" t="str">
        <f>IFERROR(__xludf.DUMMYFUNCTION("""COMPUTED_VALUE"""),"HOT")</f>
        <v>HOT</v>
      </c>
      <c r="N14" s="21" t="str">
        <f>IFERROR(__xludf.DUMMYFUNCTION("""COMPUTED_VALUE"""),"Mr. VINAY A")</f>
        <v>Mr. VINAY A</v>
      </c>
    </row>
    <row r="15">
      <c r="A15" t="str">
        <f>IFERROR(__xludf.DUMMYFUNCTION("""COMPUTED_VALUE"""),"VENQ5124151604545")</f>
        <v>VENQ5124151604545</v>
      </c>
      <c r="B15" t="str">
        <f>IFERROR(__xludf.DUMMYFUNCTION("""COMPUTED_VALUE"""),"January19")</f>
        <v>January19</v>
      </c>
      <c r="C15" s="22">
        <f>IFERROR(__xludf.DUMMYFUNCTION("""COMPUTED_VALUE"""),43466.0)</f>
        <v>43466</v>
      </c>
      <c r="D15" s="23">
        <f>IFERROR(__xludf.DUMMYFUNCTION("""COMPUTED_VALUE"""),0.8035416666666667)</f>
        <v>0.8035416667</v>
      </c>
      <c r="E15" s="21" t="str">
        <f>IFERROR(__xludf.DUMMYFUNCTION("""COMPUTED_VALUE"""),"R10")</f>
        <v>R10</v>
      </c>
      <c r="F15" s="21" t="str">
        <f>IFERROR(__xludf.DUMMYFUNCTION("""COMPUTED_VALUE"""),"Karnataka")</f>
        <v>Karnataka</v>
      </c>
      <c r="G15" s="21" t="str">
        <f>IFERROR(__xludf.DUMMYFUNCTION("""COMPUTED_VALUE"""),"Bangalore")</f>
        <v>Bangalore</v>
      </c>
      <c r="H15" s="21" t="str">
        <f>IFERROR(__xludf.DUMMYFUNCTION("""COMPUTED_VALUE"""),"Accelerate Motors")</f>
        <v>Accelerate Motors</v>
      </c>
      <c r="I15" s="21" t="str">
        <f>IFERROR(__xludf.DUMMYFUNCTION("""COMPUTED_VALUE"""),"5124")</f>
        <v>5124</v>
      </c>
      <c r="J15" s="21" t="str">
        <f>IFERROR(__xludf.DUMMYFUNCTION("""COMPUTED_VALUE"""),"Accelerate Motors - Sales")</f>
        <v>Accelerate Motors - Sales</v>
      </c>
      <c r="K15" t="str">
        <f>IFERROR(__xludf.DUMMYFUNCTION("""COMPUTED_VALUE"""),"Unchecked")</f>
        <v>Unchecked</v>
      </c>
      <c r="L15" s="21" t="str">
        <f>IFERROR(__xludf.DUMMYFUNCTION("""COMPUTED_VALUE"""),"HOT")</f>
        <v>HOT</v>
      </c>
      <c r="M15" s="21" t="str">
        <f>IFERROR(__xludf.DUMMYFUNCTION("""COMPUTED_VALUE"""),"HOT")</f>
        <v>HOT</v>
      </c>
      <c r="N15" s="21" t="str">
        <f>IFERROR(__xludf.DUMMYFUNCTION("""COMPUTED_VALUE"""),"Mr. VINAY A")</f>
        <v>Mr. VINAY A</v>
      </c>
    </row>
    <row r="16">
      <c r="A16" t="str">
        <f>IFERROR(__xludf.DUMMYFUNCTION("""COMPUTED_VALUE"""),"VENQ5124151604546")</f>
        <v>VENQ5124151604546</v>
      </c>
      <c r="B16" t="str">
        <f>IFERROR(__xludf.DUMMYFUNCTION("""COMPUTED_VALUE"""),"January19")</f>
        <v>January19</v>
      </c>
      <c r="C16" s="22">
        <f>IFERROR(__xludf.DUMMYFUNCTION("""COMPUTED_VALUE"""),43466.0)</f>
        <v>43466</v>
      </c>
      <c r="D16" s="23">
        <f>IFERROR(__xludf.DUMMYFUNCTION("""COMPUTED_VALUE"""),0.8057407407407408)</f>
        <v>0.8057407407</v>
      </c>
      <c r="E16" s="21" t="str">
        <f>IFERROR(__xludf.DUMMYFUNCTION("""COMPUTED_VALUE"""),"R10")</f>
        <v>R10</v>
      </c>
      <c r="F16" s="21" t="str">
        <f>IFERROR(__xludf.DUMMYFUNCTION("""COMPUTED_VALUE"""),"Karnataka")</f>
        <v>Karnataka</v>
      </c>
      <c r="G16" s="21" t="str">
        <f>IFERROR(__xludf.DUMMYFUNCTION("""COMPUTED_VALUE"""),"Bangalore")</f>
        <v>Bangalore</v>
      </c>
      <c r="H16" s="21" t="str">
        <f>IFERROR(__xludf.DUMMYFUNCTION("""COMPUTED_VALUE"""),"Accelerate Motors")</f>
        <v>Accelerate Motors</v>
      </c>
      <c r="I16" s="21" t="str">
        <f>IFERROR(__xludf.DUMMYFUNCTION("""COMPUTED_VALUE"""),"5124")</f>
        <v>5124</v>
      </c>
      <c r="J16" s="21" t="str">
        <f>IFERROR(__xludf.DUMMYFUNCTION("""COMPUTED_VALUE"""),"Accelerate Motors - Sales")</f>
        <v>Accelerate Motors - Sales</v>
      </c>
      <c r="K16" t="str">
        <f>IFERROR(__xludf.DUMMYFUNCTION("""COMPUTED_VALUE"""),"Checked")</f>
        <v>Checked</v>
      </c>
      <c r="L16" s="21" t="str">
        <f>IFERROR(__xludf.DUMMYFUNCTION("""COMPUTED_VALUE"""),"HOT")</f>
        <v>HOT</v>
      </c>
      <c r="M16" s="21" t="str">
        <f>IFERROR(__xludf.DUMMYFUNCTION("""COMPUTED_VALUE"""),"HOT")</f>
        <v>HOT</v>
      </c>
      <c r="N16" s="21" t="str">
        <f>IFERROR(__xludf.DUMMYFUNCTION("""COMPUTED_VALUE"""),"Mr. VINAY A")</f>
        <v>Mr. VINAY A</v>
      </c>
    </row>
    <row r="17">
      <c r="A17" t="str">
        <f>IFERROR(__xludf.DUMMYFUNCTION("""COMPUTED_VALUE"""),"VENQ5124151604547")</f>
        <v>VENQ5124151604547</v>
      </c>
      <c r="B17" t="str">
        <f>IFERROR(__xludf.DUMMYFUNCTION("""COMPUTED_VALUE"""),"January19")</f>
        <v>January19</v>
      </c>
      <c r="C17" s="22">
        <f>IFERROR(__xludf.DUMMYFUNCTION("""COMPUTED_VALUE"""),43466.0)</f>
        <v>43466</v>
      </c>
      <c r="D17" s="23">
        <f>IFERROR(__xludf.DUMMYFUNCTION("""COMPUTED_VALUE"""),0.8081944444444445)</f>
        <v>0.8081944444</v>
      </c>
      <c r="E17" s="21" t="str">
        <f>IFERROR(__xludf.DUMMYFUNCTION("""COMPUTED_VALUE"""),"R10")</f>
        <v>R10</v>
      </c>
      <c r="F17" s="21" t="str">
        <f>IFERROR(__xludf.DUMMYFUNCTION("""COMPUTED_VALUE"""),"Karnataka")</f>
        <v>Karnataka</v>
      </c>
      <c r="G17" s="21" t="str">
        <f>IFERROR(__xludf.DUMMYFUNCTION("""COMPUTED_VALUE"""),"Bangalore")</f>
        <v>Bangalore</v>
      </c>
      <c r="H17" s="21" t="str">
        <f>IFERROR(__xludf.DUMMYFUNCTION("""COMPUTED_VALUE"""),"Accelerate Motors")</f>
        <v>Accelerate Motors</v>
      </c>
      <c r="I17" s="21" t="str">
        <f>IFERROR(__xludf.DUMMYFUNCTION("""COMPUTED_VALUE"""),"5124")</f>
        <v>5124</v>
      </c>
      <c r="J17" s="21" t="str">
        <f>IFERROR(__xludf.DUMMYFUNCTION("""COMPUTED_VALUE"""),"Accelerate Motors - Sales")</f>
        <v>Accelerate Motors - Sales</v>
      </c>
      <c r="K17" t="str">
        <f>IFERROR(__xludf.DUMMYFUNCTION("""COMPUTED_VALUE"""),"Checked")</f>
        <v>Checked</v>
      </c>
      <c r="L17" s="21" t="str">
        <f>IFERROR(__xludf.DUMMYFUNCTION("""COMPUTED_VALUE"""),"HOT")</f>
        <v>HOT</v>
      </c>
      <c r="M17" s="21" t="str">
        <f>IFERROR(__xludf.DUMMYFUNCTION("""COMPUTED_VALUE"""),"HOT")</f>
        <v>HOT</v>
      </c>
      <c r="N17" s="21" t="str">
        <f>IFERROR(__xludf.DUMMYFUNCTION("""COMPUTED_VALUE"""),"Alok")</f>
        <v>Alok</v>
      </c>
    </row>
    <row r="18">
      <c r="A18" t="str">
        <f>IFERROR(__xludf.DUMMYFUNCTION("""COMPUTED_VALUE"""),"VENQ5124151604548")</f>
        <v>VENQ5124151604548</v>
      </c>
      <c r="B18" t="str">
        <f>IFERROR(__xludf.DUMMYFUNCTION("""COMPUTED_VALUE"""),"January19")</f>
        <v>January19</v>
      </c>
      <c r="C18" s="22">
        <f>IFERROR(__xludf.DUMMYFUNCTION("""COMPUTED_VALUE"""),43466.0)</f>
        <v>43466</v>
      </c>
      <c r="D18" s="23">
        <f>IFERROR(__xludf.DUMMYFUNCTION("""COMPUTED_VALUE"""),0.8110879629629629)</f>
        <v>0.811087963</v>
      </c>
      <c r="E18" s="21" t="str">
        <f>IFERROR(__xludf.DUMMYFUNCTION("""COMPUTED_VALUE"""),"R10")</f>
        <v>R10</v>
      </c>
      <c r="F18" s="21" t="str">
        <f>IFERROR(__xludf.DUMMYFUNCTION("""COMPUTED_VALUE"""),"Karnataka")</f>
        <v>Karnataka</v>
      </c>
      <c r="G18" s="21" t="str">
        <f>IFERROR(__xludf.DUMMYFUNCTION("""COMPUTED_VALUE"""),"Bangalore")</f>
        <v>Bangalore</v>
      </c>
      <c r="H18" s="21" t="str">
        <f>IFERROR(__xludf.DUMMYFUNCTION("""COMPUTED_VALUE"""),"Accelerate Motors")</f>
        <v>Accelerate Motors</v>
      </c>
      <c r="I18" s="21" t="str">
        <f>IFERROR(__xludf.DUMMYFUNCTION("""COMPUTED_VALUE"""),"5124")</f>
        <v>5124</v>
      </c>
      <c r="J18" s="21" t="str">
        <f>IFERROR(__xludf.DUMMYFUNCTION("""COMPUTED_VALUE"""),"Accelerate Motors - Sales")</f>
        <v>Accelerate Motors - Sales</v>
      </c>
      <c r="K18" t="str">
        <f>IFERROR(__xludf.DUMMYFUNCTION("""COMPUTED_VALUE"""),"Checked")</f>
        <v>Checked</v>
      </c>
      <c r="L18" s="21" t="str">
        <f>IFERROR(__xludf.DUMMYFUNCTION("""COMPUTED_VALUE"""),"HOT")</f>
        <v>HOT</v>
      </c>
      <c r="M18" s="21" t="str">
        <f>IFERROR(__xludf.DUMMYFUNCTION("""COMPUTED_VALUE"""),"HOT")</f>
        <v>HOT</v>
      </c>
      <c r="N18" s="21" t="str">
        <f>IFERROR(__xludf.DUMMYFUNCTION("""COMPUTED_VALUE"""),"Alok")</f>
        <v>Alok</v>
      </c>
    </row>
    <row r="19">
      <c r="A19" t="str">
        <f>IFERROR(__xludf.DUMMYFUNCTION("""COMPUTED_VALUE"""),"VENQ5124151604549")</f>
        <v>VENQ5124151604549</v>
      </c>
      <c r="B19" t="str">
        <f>IFERROR(__xludf.DUMMYFUNCTION("""COMPUTED_VALUE"""),"January19")</f>
        <v>January19</v>
      </c>
      <c r="C19" s="22">
        <f>IFERROR(__xludf.DUMMYFUNCTION("""COMPUTED_VALUE"""),43466.0)</f>
        <v>43466</v>
      </c>
      <c r="D19" s="23">
        <f>IFERROR(__xludf.DUMMYFUNCTION("""COMPUTED_VALUE"""),0.8133564814814815)</f>
        <v>0.8133564815</v>
      </c>
      <c r="E19" s="21" t="str">
        <f>IFERROR(__xludf.DUMMYFUNCTION("""COMPUTED_VALUE"""),"R10")</f>
        <v>R10</v>
      </c>
      <c r="F19" s="21" t="str">
        <f>IFERROR(__xludf.DUMMYFUNCTION("""COMPUTED_VALUE"""),"Karnataka")</f>
        <v>Karnataka</v>
      </c>
      <c r="G19" s="21" t="str">
        <f>IFERROR(__xludf.DUMMYFUNCTION("""COMPUTED_VALUE"""),"Bangalore")</f>
        <v>Bangalore</v>
      </c>
      <c r="H19" s="21" t="str">
        <f>IFERROR(__xludf.DUMMYFUNCTION("""COMPUTED_VALUE"""),"Accelerate Motors")</f>
        <v>Accelerate Motors</v>
      </c>
      <c r="I19" s="21" t="str">
        <f>IFERROR(__xludf.DUMMYFUNCTION("""COMPUTED_VALUE"""),"5124")</f>
        <v>5124</v>
      </c>
      <c r="J19" s="21" t="str">
        <f>IFERROR(__xludf.DUMMYFUNCTION("""COMPUTED_VALUE"""),"Accelerate Motors - Sales")</f>
        <v>Accelerate Motors - Sales</v>
      </c>
      <c r="K19" t="str">
        <f>IFERROR(__xludf.DUMMYFUNCTION("""COMPUTED_VALUE"""),"Checked")</f>
        <v>Checked</v>
      </c>
      <c r="L19" s="21" t="str">
        <f>IFERROR(__xludf.DUMMYFUNCTION("""COMPUTED_VALUE"""),"HOT")</f>
        <v>HOT</v>
      </c>
      <c r="M19" s="21" t="str">
        <f>IFERROR(__xludf.DUMMYFUNCTION("""COMPUTED_VALUE"""),"HOT")</f>
        <v>HOT</v>
      </c>
      <c r="N19" s="21" t="str">
        <f>IFERROR(__xludf.DUMMYFUNCTION("""COMPUTED_VALUE"""),"Alok")</f>
        <v>Alok</v>
      </c>
    </row>
    <row r="20">
      <c r="A20" t="str">
        <f>IFERROR(__xludf.DUMMYFUNCTION("""COMPUTED_VALUE"""),"VENQ5124151604550")</f>
        <v>VENQ5124151604550</v>
      </c>
      <c r="B20" t="str">
        <f>IFERROR(__xludf.DUMMYFUNCTION("""COMPUTED_VALUE"""),"January19")</f>
        <v>January19</v>
      </c>
      <c r="C20" s="22">
        <f>IFERROR(__xludf.DUMMYFUNCTION("""COMPUTED_VALUE"""),43466.0)</f>
        <v>43466</v>
      </c>
      <c r="D20" s="23">
        <f>IFERROR(__xludf.DUMMYFUNCTION("""COMPUTED_VALUE"""),0.8154166666666667)</f>
        <v>0.8154166667</v>
      </c>
      <c r="E20" s="21" t="str">
        <f>IFERROR(__xludf.DUMMYFUNCTION("""COMPUTED_VALUE"""),"R10")</f>
        <v>R10</v>
      </c>
      <c r="F20" s="21" t="str">
        <f>IFERROR(__xludf.DUMMYFUNCTION("""COMPUTED_VALUE"""),"Karnataka")</f>
        <v>Karnataka</v>
      </c>
      <c r="G20" s="21" t="str">
        <f>IFERROR(__xludf.DUMMYFUNCTION("""COMPUTED_VALUE"""),"Bangalore")</f>
        <v>Bangalore</v>
      </c>
      <c r="H20" s="21" t="str">
        <f>IFERROR(__xludf.DUMMYFUNCTION("""COMPUTED_VALUE"""),"Accelerate Motors")</f>
        <v>Accelerate Motors</v>
      </c>
      <c r="I20" s="21" t="str">
        <f>IFERROR(__xludf.DUMMYFUNCTION("""COMPUTED_VALUE"""),"5124")</f>
        <v>5124</v>
      </c>
      <c r="J20" s="21" t="str">
        <f>IFERROR(__xludf.DUMMYFUNCTION("""COMPUTED_VALUE"""),"Accelerate Motors - Sales")</f>
        <v>Accelerate Motors - Sales</v>
      </c>
      <c r="K20" t="str">
        <f>IFERROR(__xludf.DUMMYFUNCTION("""COMPUTED_VALUE"""),"Checked")</f>
        <v>Checked</v>
      </c>
      <c r="L20" s="21" t="str">
        <f>IFERROR(__xludf.DUMMYFUNCTION("""COMPUTED_VALUE"""),"HOT")</f>
        <v>HOT</v>
      </c>
      <c r="M20" s="21" t="str">
        <f>IFERROR(__xludf.DUMMYFUNCTION("""COMPUTED_VALUE"""),"HOT")</f>
        <v>HOT</v>
      </c>
      <c r="N20" s="21" t="str">
        <f>IFERROR(__xludf.DUMMYFUNCTION("""COMPUTED_VALUE"""),"Alok")</f>
        <v>Alok</v>
      </c>
    </row>
    <row r="21">
      <c r="A21" t="str">
        <f>IFERROR(__xludf.DUMMYFUNCTION("""COMPUTED_VALUE"""),"VENQ5124151604550")</f>
        <v>VENQ5124151604550</v>
      </c>
      <c r="B21" t="str">
        <f>IFERROR(__xludf.DUMMYFUNCTION("""COMPUTED_VALUE"""),"January19")</f>
        <v>January19</v>
      </c>
      <c r="C21" s="22">
        <f>IFERROR(__xludf.DUMMYFUNCTION("""COMPUTED_VALUE"""),43466.0)</f>
        <v>43466</v>
      </c>
      <c r="D21" s="23">
        <f>IFERROR(__xludf.DUMMYFUNCTION("""COMPUTED_VALUE"""),0.8154166666666667)</f>
        <v>0.8154166667</v>
      </c>
      <c r="E21" s="21" t="str">
        <f>IFERROR(__xludf.DUMMYFUNCTION("""COMPUTED_VALUE"""),"R10")</f>
        <v>R10</v>
      </c>
      <c r="F21" s="21" t="str">
        <f>IFERROR(__xludf.DUMMYFUNCTION("""COMPUTED_VALUE"""),"Karnataka")</f>
        <v>Karnataka</v>
      </c>
      <c r="G21" s="21" t="str">
        <f>IFERROR(__xludf.DUMMYFUNCTION("""COMPUTED_VALUE"""),"Bangalore")</f>
        <v>Bangalore</v>
      </c>
      <c r="H21" s="21" t="str">
        <f>IFERROR(__xludf.DUMMYFUNCTION("""COMPUTED_VALUE"""),"Accelerate Motors")</f>
        <v>Accelerate Motors</v>
      </c>
      <c r="I21" s="21" t="str">
        <f>IFERROR(__xludf.DUMMYFUNCTION("""COMPUTED_VALUE"""),"5124")</f>
        <v>5124</v>
      </c>
      <c r="J21" s="21" t="str">
        <f>IFERROR(__xludf.DUMMYFUNCTION("""COMPUTED_VALUE"""),"Accelerate Motors - Sales")</f>
        <v>Accelerate Motors - Sales</v>
      </c>
      <c r="K21" t="str">
        <f>IFERROR(__xludf.DUMMYFUNCTION("""COMPUTED_VALUE"""),"Checked")</f>
        <v>Checked</v>
      </c>
      <c r="L21" s="21" t="str">
        <f>IFERROR(__xludf.DUMMYFUNCTION("""COMPUTED_VALUE"""),"HOT")</f>
        <v>HOT</v>
      </c>
      <c r="M21" s="21" t="str">
        <f>IFERROR(__xludf.DUMMYFUNCTION("""COMPUTED_VALUE"""),"HOT")</f>
        <v>HOT</v>
      </c>
      <c r="N21" s="21" t="str">
        <f>IFERROR(__xludf.DUMMYFUNCTION("""COMPUTED_VALUE"""),"Alok")</f>
        <v>Alok</v>
      </c>
    </row>
    <row r="22">
      <c r="A22" t="str">
        <f>IFERROR(__xludf.DUMMYFUNCTION("""COMPUTED_VALUE"""),"VENQ5124151604550")</f>
        <v>VENQ5124151604550</v>
      </c>
      <c r="B22" t="str">
        <f>IFERROR(__xludf.DUMMYFUNCTION("""COMPUTED_VALUE"""),"January19")</f>
        <v>January19</v>
      </c>
      <c r="C22" s="22">
        <f>IFERROR(__xludf.DUMMYFUNCTION("""COMPUTED_VALUE"""),43466.0)</f>
        <v>43466</v>
      </c>
      <c r="D22" s="23">
        <f>IFERROR(__xludf.DUMMYFUNCTION("""COMPUTED_VALUE"""),0.8154166666666667)</f>
        <v>0.8154166667</v>
      </c>
      <c r="E22" s="21" t="str">
        <f>IFERROR(__xludf.DUMMYFUNCTION("""COMPUTED_VALUE"""),"R10")</f>
        <v>R10</v>
      </c>
      <c r="F22" s="21" t="str">
        <f>IFERROR(__xludf.DUMMYFUNCTION("""COMPUTED_VALUE"""),"Karnataka")</f>
        <v>Karnataka</v>
      </c>
      <c r="G22" s="21" t="str">
        <f>IFERROR(__xludf.DUMMYFUNCTION("""COMPUTED_VALUE"""),"Bangalore")</f>
        <v>Bangalore</v>
      </c>
      <c r="H22" s="21" t="str">
        <f>IFERROR(__xludf.DUMMYFUNCTION("""COMPUTED_VALUE"""),"Accelerate Motors")</f>
        <v>Accelerate Motors</v>
      </c>
      <c r="I22" s="21" t="str">
        <f>IFERROR(__xludf.DUMMYFUNCTION("""COMPUTED_VALUE"""),"5124")</f>
        <v>5124</v>
      </c>
      <c r="J22" s="21" t="str">
        <f>IFERROR(__xludf.DUMMYFUNCTION("""COMPUTED_VALUE"""),"Accelerate Motors - Sales")</f>
        <v>Accelerate Motors - Sales</v>
      </c>
      <c r="K22" t="str">
        <f>IFERROR(__xludf.DUMMYFUNCTION("""COMPUTED_VALUE"""),"Checked")</f>
        <v>Checked</v>
      </c>
      <c r="L22" s="21" t="str">
        <f>IFERROR(__xludf.DUMMYFUNCTION("""COMPUTED_VALUE"""),"HOT")</f>
        <v>HOT</v>
      </c>
      <c r="M22" s="21" t="str">
        <f>IFERROR(__xludf.DUMMYFUNCTION("""COMPUTED_VALUE"""),"HOT")</f>
        <v>HOT</v>
      </c>
      <c r="N22" s="21" t="str">
        <f>IFERROR(__xludf.DUMMYFUNCTION("""COMPUTED_VALUE"""),"Alok")</f>
        <v>Alok</v>
      </c>
    </row>
    <row r="23">
      <c r="A23" t="str">
        <f>IFERROR(__xludf.DUMMYFUNCTION("""COMPUTED_VALUE"""),"VENQ5124151604550")</f>
        <v>VENQ5124151604550</v>
      </c>
      <c r="B23" t="str">
        <f>IFERROR(__xludf.DUMMYFUNCTION("""COMPUTED_VALUE"""),"January19")</f>
        <v>January19</v>
      </c>
      <c r="C23" s="22">
        <f>IFERROR(__xludf.DUMMYFUNCTION("""COMPUTED_VALUE"""),43466.0)</f>
        <v>43466</v>
      </c>
      <c r="D23" s="23">
        <f>IFERROR(__xludf.DUMMYFUNCTION("""COMPUTED_VALUE"""),0.8154166666666667)</f>
        <v>0.8154166667</v>
      </c>
      <c r="E23" s="21" t="str">
        <f>IFERROR(__xludf.DUMMYFUNCTION("""COMPUTED_VALUE"""),"R10")</f>
        <v>R10</v>
      </c>
      <c r="F23" s="21" t="str">
        <f>IFERROR(__xludf.DUMMYFUNCTION("""COMPUTED_VALUE"""),"Karnataka")</f>
        <v>Karnataka</v>
      </c>
      <c r="G23" s="21" t="str">
        <f>IFERROR(__xludf.DUMMYFUNCTION("""COMPUTED_VALUE"""),"Bangalore")</f>
        <v>Bangalore</v>
      </c>
      <c r="H23" s="21" t="str">
        <f>IFERROR(__xludf.DUMMYFUNCTION("""COMPUTED_VALUE"""),"Accelerate Motors")</f>
        <v>Accelerate Motors</v>
      </c>
      <c r="I23" s="21" t="str">
        <f>IFERROR(__xludf.DUMMYFUNCTION("""COMPUTED_VALUE"""),"5124")</f>
        <v>5124</v>
      </c>
      <c r="J23" s="21" t="str">
        <f>IFERROR(__xludf.DUMMYFUNCTION("""COMPUTED_VALUE"""),"Accelerate Motors - Sales")</f>
        <v>Accelerate Motors - Sales</v>
      </c>
      <c r="K23" t="str">
        <f>IFERROR(__xludf.DUMMYFUNCTION("""COMPUTED_VALUE"""),"Checked")</f>
        <v>Checked</v>
      </c>
      <c r="L23" s="21" t="str">
        <f>IFERROR(__xludf.DUMMYFUNCTION("""COMPUTED_VALUE"""),"HOT")</f>
        <v>HOT</v>
      </c>
      <c r="M23" s="21" t="str">
        <f>IFERROR(__xludf.DUMMYFUNCTION("""COMPUTED_VALUE"""),"HOT")</f>
        <v>HOT</v>
      </c>
      <c r="N23" s="21" t="str">
        <f>IFERROR(__xludf.DUMMYFUNCTION("""COMPUTED_VALUE"""),"Alok")</f>
        <v>Alok</v>
      </c>
    </row>
    <row r="24">
      <c r="A24" t="str">
        <f>IFERROR(__xludf.DUMMYFUNCTION("""COMPUTED_VALUE"""),"VENQ5124151604550")</f>
        <v>VENQ5124151604550</v>
      </c>
      <c r="B24" t="str">
        <f>IFERROR(__xludf.DUMMYFUNCTION("""COMPUTED_VALUE"""),"January19")</f>
        <v>January19</v>
      </c>
      <c r="C24" s="22">
        <f>IFERROR(__xludf.DUMMYFUNCTION("""COMPUTED_VALUE"""),43466.0)</f>
        <v>43466</v>
      </c>
      <c r="D24" s="23">
        <f>IFERROR(__xludf.DUMMYFUNCTION("""COMPUTED_VALUE"""),0.8154166666666667)</f>
        <v>0.8154166667</v>
      </c>
      <c r="E24" s="21" t="str">
        <f>IFERROR(__xludf.DUMMYFUNCTION("""COMPUTED_VALUE"""),"R10")</f>
        <v>R10</v>
      </c>
      <c r="F24" s="21" t="str">
        <f>IFERROR(__xludf.DUMMYFUNCTION("""COMPUTED_VALUE"""),"Karnataka")</f>
        <v>Karnataka</v>
      </c>
      <c r="G24" s="21" t="str">
        <f>IFERROR(__xludf.DUMMYFUNCTION("""COMPUTED_VALUE"""),"Bangalore")</f>
        <v>Bangalore</v>
      </c>
      <c r="H24" s="21" t="str">
        <f>IFERROR(__xludf.DUMMYFUNCTION("""COMPUTED_VALUE"""),"Accelerate Motors")</f>
        <v>Accelerate Motors</v>
      </c>
      <c r="I24" s="21" t="str">
        <f>IFERROR(__xludf.DUMMYFUNCTION("""COMPUTED_VALUE"""),"5124")</f>
        <v>5124</v>
      </c>
      <c r="J24" s="21" t="str">
        <f>IFERROR(__xludf.DUMMYFUNCTION("""COMPUTED_VALUE"""),"Accelerate Motors - Sales")</f>
        <v>Accelerate Motors - Sales</v>
      </c>
      <c r="K24" t="str">
        <f>IFERROR(__xludf.DUMMYFUNCTION("""COMPUTED_VALUE"""),"Checked")</f>
        <v>Checked</v>
      </c>
      <c r="L24" s="21" t="str">
        <f>IFERROR(__xludf.DUMMYFUNCTION("""COMPUTED_VALUE"""),"HOT")</f>
        <v>HOT</v>
      </c>
      <c r="M24" s="21" t="str">
        <f>IFERROR(__xludf.DUMMYFUNCTION("""COMPUTED_VALUE"""),"HOT")</f>
        <v>HOT</v>
      </c>
      <c r="N24" s="21" t="str">
        <f>IFERROR(__xludf.DUMMYFUNCTION("""COMPUTED_VALUE"""),"Alok")</f>
        <v>Alok</v>
      </c>
    </row>
    <row r="25">
      <c r="A25" t="str">
        <f>IFERROR(__xludf.DUMMYFUNCTION("""COMPUTED_VALUE"""),"VENQ5124151604546")</f>
        <v>VENQ5124151604546</v>
      </c>
      <c r="B25" t="str">
        <f>IFERROR(__xludf.DUMMYFUNCTION("""COMPUTED_VALUE"""),"January19")</f>
        <v>January19</v>
      </c>
      <c r="C25" s="22">
        <f>IFERROR(__xludf.DUMMYFUNCTION("""COMPUTED_VALUE"""),43466.0)</f>
        <v>43466</v>
      </c>
      <c r="D25" s="23">
        <f>IFERROR(__xludf.DUMMYFUNCTION("""COMPUTED_VALUE"""),0.8057407407407408)</f>
        <v>0.8057407407</v>
      </c>
      <c r="E25" s="21" t="str">
        <f>IFERROR(__xludf.DUMMYFUNCTION("""COMPUTED_VALUE"""),"R10")</f>
        <v>R10</v>
      </c>
      <c r="F25" s="21" t="str">
        <f>IFERROR(__xludf.DUMMYFUNCTION("""COMPUTED_VALUE"""),"Karnataka")</f>
        <v>Karnataka</v>
      </c>
      <c r="G25" s="21" t="str">
        <f>IFERROR(__xludf.DUMMYFUNCTION("""COMPUTED_VALUE"""),"Bangalore")</f>
        <v>Bangalore</v>
      </c>
      <c r="H25" s="21" t="str">
        <f>IFERROR(__xludf.DUMMYFUNCTION("""COMPUTED_VALUE"""),"Accelerate Motors")</f>
        <v>Accelerate Motors</v>
      </c>
      <c r="I25" s="21" t="str">
        <f>IFERROR(__xludf.DUMMYFUNCTION("""COMPUTED_VALUE"""),"5124")</f>
        <v>5124</v>
      </c>
      <c r="J25" s="21" t="str">
        <f>IFERROR(__xludf.DUMMYFUNCTION("""COMPUTED_VALUE"""),"Accelerate Motors - Sales")</f>
        <v>Accelerate Motors - Sales</v>
      </c>
      <c r="K25" t="str">
        <f>IFERROR(__xludf.DUMMYFUNCTION("""COMPUTED_VALUE"""),"Checked")</f>
        <v>Checked</v>
      </c>
      <c r="L25" s="21" t="str">
        <f>IFERROR(__xludf.DUMMYFUNCTION("""COMPUTED_VALUE"""),"HOT")</f>
        <v>HOT</v>
      </c>
      <c r="M25" s="21" t="str">
        <f>IFERROR(__xludf.DUMMYFUNCTION("""COMPUTED_VALUE"""),"HOT")</f>
        <v>HOT</v>
      </c>
      <c r="N25" s="21" t="str">
        <f>IFERROR(__xludf.DUMMYFUNCTION("""COMPUTED_VALUE"""),"Mr. VINAY A")</f>
        <v>Mr. VINAY A</v>
      </c>
    </row>
    <row r="26">
      <c r="A26" t="str">
        <f>IFERROR(__xludf.DUMMYFUNCTION("""COMPUTED_VALUE"""),"VENQ5124151604550")</f>
        <v>VENQ5124151604550</v>
      </c>
      <c r="B26" t="str">
        <f>IFERROR(__xludf.DUMMYFUNCTION("""COMPUTED_VALUE"""),"January19")</f>
        <v>January19</v>
      </c>
      <c r="C26" s="22">
        <f>IFERROR(__xludf.DUMMYFUNCTION("""COMPUTED_VALUE"""),43466.0)</f>
        <v>43466</v>
      </c>
      <c r="D26" s="23">
        <f>IFERROR(__xludf.DUMMYFUNCTION("""COMPUTED_VALUE"""),0.8154166666666667)</f>
        <v>0.8154166667</v>
      </c>
      <c r="E26" s="21" t="str">
        <f>IFERROR(__xludf.DUMMYFUNCTION("""COMPUTED_VALUE"""),"R10")</f>
        <v>R10</v>
      </c>
      <c r="F26" s="21" t="str">
        <f>IFERROR(__xludf.DUMMYFUNCTION("""COMPUTED_VALUE"""),"Karnataka")</f>
        <v>Karnataka</v>
      </c>
      <c r="G26" s="21" t="str">
        <f>IFERROR(__xludf.DUMMYFUNCTION("""COMPUTED_VALUE"""),"Bangalore")</f>
        <v>Bangalore</v>
      </c>
      <c r="H26" s="21" t="str">
        <f>IFERROR(__xludf.DUMMYFUNCTION("""COMPUTED_VALUE"""),"Accelerate Motors")</f>
        <v>Accelerate Motors</v>
      </c>
      <c r="I26" s="21" t="str">
        <f>IFERROR(__xludf.DUMMYFUNCTION("""COMPUTED_VALUE"""),"5124")</f>
        <v>5124</v>
      </c>
      <c r="J26" s="21" t="str">
        <f>IFERROR(__xludf.DUMMYFUNCTION("""COMPUTED_VALUE"""),"Accelerate Motors - Sales")</f>
        <v>Accelerate Motors - Sales</v>
      </c>
      <c r="K26" t="str">
        <f>IFERROR(__xludf.DUMMYFUNCTION("""COMPUTED_VALUE"""),"Checked")</f>
        <v>Checked</v>
      </c>
      <c r="L26" s="21" t="str">
        <f>IFERROR(__xludf.DUMMYFUNCTION("""COMPUTED_VALUE"""),"HOT")</f>
        <v>HOT</v>
      </c>
      <c r="M26" s="21" t="str">
        <f>IFERROR(__xludf.DUMMYFUNCTION("""COMPUTED_VALUE"""),"HOT")</f>
        <v>HOT</v>
      </c>
      <c r="N26" s="21" t="str">
        <f>IFERROR(__xludf.DUMMYFUNCTION("""COMPUTED_VALUE"""),"Alok")</f>
        <v>Alok</v>
      </c>
    </row>
    <row r="27">
      <c r="A27" t="str">
        <f>IFERROR(__xludf.DUMMYFUNCTION("""COMPUTED_VALUE"""),"JSDHSHJSDJKSDKN")</f>
        <v>JSDHSHJSDJKSDKN</v>
      </c>
    </row>
    <row r="29">
      <c r="A29" t="str">
        <f>IFERROR(__xludf.DUMMYFUNCTION("""COMPUTED_VALUE"""),"VENQ5124151604546")</f>
        <v>VENQ5124151604546</v>
      </c>
      <c r="B29" t="str">
        <f>IFERROR(__xludf.DUMMYFUNCTION("""COMPUTED_VALUE"""),"January19")</f>
        <v>January19</v>
      </c>
      <c r="C29" s="22">
        <f>IFERROR(__xludf.DUMMYFUNCTION("""COMPUTED_VALUE"""),43466.0)</f>
        <v>43466</v>
      </c>
      <c r="D29" s="23">
        <f>IFERROR(__xludf.DUMMYFUNCTION("""COMPUTED_VALUE"""),0.8057407407407408)</f>
        <v>0.8057407407</v>
      </c>
      <c r="E29" s="21" t="str">
        <f>IFERROR(__xludf.DUMMYFUNCTION("""COMPUTED_VALUE"""),"R10")</f>
        <v>R10</v>
      </c>
      <c r="F29" s="21" t="str">
        <f>IFERROR(__xludf.DUMMYFUNCTION("""COMPUTED_VALUE"""),"Karnataka")</f>
        <v>Karnataka</v>
      </c>
      <c r="G29" s="21" t="str">
        <f>IFERROR(__xludf.DUMMYFUNCTION("""COMPUTED_VALUE"""),"Bangalore")</f>
        <v>Bangalore</v>
      </c>
      <c r="H29" s="21" t="str">
        <f>IFERROR(__xludf.DUMMYFUNCTION("""COMPUTED_VALUE"""),"Accelerate Motors")</f>
        <v>Accelerate Motors</v>
      </c>
      <c r="I29" s="21" t="str">
        <f>IFERROR(__xludf.DUMMYFUNCTION("""COMPUTED_VALUE"""),"5124")</f>
        <v>5124</v>
      </c>
      <c r="J29" s="21" t="str">
        <f>IFERROR(__xludf.DUMMYFUNCTION("""COMPUTED_VALUE"""),"Accelerate Motors - Sales")</f>
        <v>Accelerate Motors - Sales</v>
      </c>
      <c r="K29" t="str">
        <f>IFERROR(__xludf.DUMMYFUNCTION("""COMPUTED_VALUE"""),"Checked")</f>
        <v>Checked</v>
      </c>
      <c r="L29" s="21" t="str">
        <f>IFERROR(__xludf.DUMMYFUNCTION("""COMPUTED_VALUE"""),"HOT")</f>
        <v>HOT</v>
      </c>
      <c r="M29" s="21" t="str">
        <f>IFERROR(__xludf.DUMMYFUNCTION("""COMPUTED_VALUE"""),"HOT")</f>
        <v>HOT</v>
      </c>
      <c r="N29" s="21" t="str">
        <f>IFERROR(__xludf.DUMMYFUNCTION("""COMPUTED_VALUE"""),"Mr. VINAY A")</f>
        <v>Mr. VINAY A</v>
      </c>
    </row>
    <row r="30">
      <c r="A30">
        <f>IFERROR(__xludf.DUMMYFUNCTION("""COMPUTED_VALUE"""),9999999.0)</f>
        <v>9999999</v>
      </c>
      <c r="B30" t="str">
        <f>IFERROR(__xludf.DUMMYFUNCTION("""COMPUTED_VALUE"""),"January19")</f>
        <v>January19</v>
      </c>
      <c r="C30" s="22">
        <f>IFERROR(__xludf.DUMMYFUNCTION("""COMPUTED_VALUE"""),43466.0)</f>
        <v>43466</v>
      </c>
      <c r="D30" s="23">
        <f>IFERROR(__xludf.DUMMYFUNCTION("""COMPUTED_VALUE"""),0.8057407407407408)</f>
        <v>0.8057407407</v>
      </c>
      <c r="E30" s="21" t="str">
        <f>IFERROR(__xludf.DUMMYFUNCTION("""COMPUTED_VALUE"""),"R10")</f>
        <v>R10</v>
      </c>
      <c r="F30" s="21" t="str">
        <f>IFERROR(__xludf.DUMMYFUNCTION("""COMPUTED_VALUE"""),"Karnataka")</f>
        <v>Karnataka</v>
      </c>
      <c r="G30" s="21" t="str">
        <f>IFERROR(__xludf.DUMMYFUNCTION("""COMPUTED_VALUE"""),"Bangalore")</f>
        <v>Bangalore</v>
      </c>
      <c r="H30" s="21" t="str">
        <f>IFERROR(__xludf.DUMMYFUNCTION("""COMPUTED_VALUE"""),"Accelerate Motors")</f>
        <v>Accelerate Motors</v>
      </c>
      <c r="I30" s="21" t="str">
        <f>IFERROR(__xludf.DUMMYFUNCTION("""COMPUTED_VALUE"""),"5124")</f>
        <v>5124</v>
      </c>
      <c r="J30" s="21" t="str">
        <f>IFERROR(__xludf.DUMMYFUNCTION("""COMPUTED_VALUE"""),"Accelerate Motors - Sales")</f>
        <v>Accelerate Motors - Sales</v>
      </c>
      <c r="K30" t="str">
        <f>IFERROR(__xludf.DUMMYFUNCTION("""COMPUTED_VALUE"""),"Checked")</f>
        <v>Checked</v>
      </c>
      <c r="L30" s="21" t="str">
        <f>IFERROR(__xludf.DUMMYFUNCTION("""COMPUTED_VALUE"""),"HOT")</f>
        <v>HOT</v>
      </c>
      <c r="M30" s="21" t="str">
        <f>IFERROR(__xludf.DUMMYFUNCTION("""COMPUTED_VALUE"""),"HOT")</f>
        <v>HOT</v>
      </c>
      <c r="N30" s="21" t="str">
        <f>IFERROR(__xludf.DUMMYFUNCTION("""COMPUTED_VALUE"""),"Mr. VINAY A")</f>
        <v>Mr. VINAY A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</cols>
  <sheetData>
    <row r="1">
      <c r="A1" s="2" t="s">
        <v>34</v>
      </c>
      <c r="B1" s="1" t="s">
        <v>35</v>
      </c>
      <c r="C1" s="2" t="s">
        <v>36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8">
        <v>1.0</v>
      </c>
      <c r="B2" s="18">
        <v>500.0</v>
      </c>
      <c r="C2" s="17" t="str">
        <f>VLOOKUP($A2,'Sheet 2 Vlookup Data'!$A$2:$B$35,2,0)</f>
        <v>Paresh</v>
      </c>
      <c r="D2" s="11"/>
      <c r="E2" s="19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8">
        <v>2.0</v>
      </c>
      <c r="B3" s="17">
        <f t="shared" ref="B3:B27" si="1">B2+100</f>
        <v>600</v>
      </c>
      <c r="C3" s="17" t="str">
        <f>VLOOKUP($A3,'Sheet 2 Vlookup Data'!$A$2:$B$35,2,0)</f>
        <v>Ashok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8">
        <v>3.0</v>
      </c>
      <c r="B4" s="17">
        <f t="shared" si="1"/>
        <v>700</v>
      </c>
      <c r="C4" s="17" t="str">
        <f>VLOOKUP($A4,'Sheet 2 Vlookup Data'!$A$2:$B$35,2,0)</f>
        <v>Ajay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8">
        <v>4.0</v>
      </c>
      <c r="B5" s="17">
        <f t="shared" si="1"/>
        <v>800</v>
      </c>
      <c r="C5" s="17" t="str">
        <f>VLOOKUP($A5,'Sheet 2 Vlookup Data'!$A$2:$B$35,2,0)</f>
        <v>Bharat</v>
      </c>
      <c r="D5" s="19"/>
      <c r="E5" s="1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8">
        <v>5.0</v>
      </c>
      <c r="B6" s="17">
        <f t="shared" si="1"/>
        <v>900</v>
      </c>
      <c r="C6" s="17" t="str">
        <f>VLOOKUP($A6,'Sheet 2 Vlookup Data'!$A$2:$B$35,2,0)</f>
        <v>Tushar</v>
      </c>
      <c r="D6" s="1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18">
        <v>6.0</v>
      </c>
      <c r="B7" s="17">
        <f t="shared" si="1"/>
        <v>1000</v>
      </c>
      <c r="C7" s="17" t="str">
        <f>VLOOKUP($A7,'Sheet 2 Vlookup Data'!$A$2:$B$35,2,0)</f>
        <v>Shyam</v>
      </c>
      <c r="D7" s="24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8">
        <v>7.0</v>
      </c>
      <c r="B8" s="17">
        <f t="shared" si="1"/>
        <v>1100</v>
      </c>
      <c r="C8" s="17" t="str">
        <f>VLOOKUP($A8,'Sheet 2 Vlookup Data'!$A$2:$B$35,2,0)</f>
        <v>Akshay</v>
      </c>
      <c r="D8" s="2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8">
        <v>8.0</v>
      </c>
      <c r="B9" s="17">
        <f t="shared" si="1"/>
        <v>1200</v>
      </c>
      <c r="C9" s="17" t="str">
        <f>VLOOKUP($A9,'Sheet 2 Vlookup Data'!$A$2:$B$35,2,0)</f>
        <v>Sita</v>
      </c>
      <c r="D9" s="24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8">
        <v>9.0</v>
      </c>
      <c r="B10" s="17">
        <f t="shared" si="1"/>
        <v>1300</v>
      </c>
      <c r="C10" s="17" t="str">
        <f>VLOOKUP($A10,'Sheet 2 Vlookup Data'!$A$2:$B$35,2,0)</f>
        <v>Kumble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8">
        <v>10.0</v>
      </c>
      <c r="B11" s="17">
        <f t="shared" si="1"/>
        <v>1400</v>
      </c>
      <c r="C11" s="17" t="str">
        <f>VLOOKUP($A11,'Sheet 2 Vlookup Data'!$A$2:$B$35,2,0)</f>
        <v>Geeta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18">
        <v>11.0</v>
      </c>
      <c r="B12" s="17">
        <f t="shared" si="1"/>
        <v>1500</v>
      </c>
      <c r="C12" s="17" t="str">
        <f>VLOOKUP($A12,'Sheet 2 Vlookup Data'!$A$2:$B$35,2,0)</f>
        <v>Dhoni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18">
        <v>12.0</v>
      </c>
      <c r="B13" s="17">
        <f t="shared" si="1"/>
        <v>1600</v>
      </c>
      <c r="C13" s="17" t="str">
        <f>VLOOKUP($A13,'Sheet 2 Vlookup Data'!$A$2:$B$35,2,0)</f>
        <v>Ram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8">
        <v>13.0</v>
      </c>
      <c r="B14" s="17">
        <f t="shared" si="1"/>
        <v>1700</v>
      </c>
      <c r="C14" s="17" t="str">
        <f>VLOOKUP($A14,'Sheet 2 Vlookup Data'!$A$2:$B$35,2,0)</f>
        <v>Sachin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8">
        <v>14.0</v>
      </c>
      <c r="B15" s="17">
        <f t="shared" si="1"/>
        <v>1800</v>
      </c>
      <c r="C15" s="17" t="str">
        <f>VLOOKUP($A15,'Sheet 2 Vlookup Data'!$A$2:$B$35,2,0)</f>
        <v>Kartik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8">
        <v>15.0</v>
      </c>
      <c r="B16" s="17">
        <f t="shared" si="1"/>
        <v>1900</v>
      </c>
      <c r="C16" s="17" t="str">
        <f>VLOOKUP($A16,'Sheet 2 Vlookup Data'!$A$2:$B$35,2,0)</f>
        <v>Veerat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18">
        <v>16.0</v>
      </c>
      <c r="B17" s="17">
        <f t="shared" si="1"/>
        <v>2000</v>
      </c>
      <c r="C17" s="17" t="str">
        <f>VLOOKUP($A17,'Sheet 2 Vlookup Data'!$A$2:$B$35,2,0)</f>
        <v>Kinjal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8">
        <v>17.0</v>
      </c>
      <c r="B18" s="17">
        <f t="shared" si="1"/>
        <v>2100</v>
      </c>
      <c r="C18" s="17" t="str">
        <f>VLOOKUP($A18,'Sheet 2 Vlookup Data'!$A$2:$B$35,2,0)</f>
        <v>Jaimin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8">
        <v>18.0</v>
      </c>
      <c r="B19" s="17">
        <f t="shared" si="1"/>
        <v>2200</v>
      </c>
      <c r="C19" s="17" t="str">
        <f>VLOOKUP($A19,'Sheet 2 Vlookup Data'!$A$2:$B$35,2,0)</f>
        <v>Savio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8">
        <v>19.0</v>
      </c>
      <c r="B20" s="17">
        <f t="shared" si="1"/>
        <v>2300</v>
      </c>
      <c r="C20" s="17" t="str">
        <f>VLOOKUP($A20,'Sheet 2 Vlookup Data'!$A$2:$B$35,2,0)</f>
        <v>Rohit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8">
        <v>20.0</v>
      </c>
      <c r="B21" s="17">
        <f t="shared" si="1"/>
        <v>2400</v>
      </c>
      <c r="C21" s="17" t="str">
        <f>VLOOKUP($A21,'Sheet 2 Vlookup Data'!$A$2:$B$35,2,0)</f>
        <v>Venu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8">
        <v>21.0</v>
      </c>
      <c r="B22" s="17">
        <f t="shared" si="1"/>
        <v>2500</v>
      </c>
      <c r="C22" s="17" t="str">
        <f>VLOOKUP($A22,'Sheet 2 Vlookup Data'!$A$2:$B$35,2,0)</f>
        <v>Rahul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8">
        <v>22.0</v>
      </c>
      <c r="B23" s="17">
        <f t="shared" si="1"/>
        <v>2600</v>
      </c>
      <c r="C23" s="17" t="str">
        <f>VLOOKUP($A23,'Sheet 2 Vlookup Data'!$A$2:$B$35,2,0)</f>
        <v>Robin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8">
        <v>23.0</v>
      </c>
      <c r="B24" s="17">
        <f t="shared" si="1"/>
        <v>2700</v>
      </c>
      <c r="C24" s="17" t="str">
        <f>VLOOKUP($A24,'Sheet 2 Vlookup Data'!$A$2:$B$35,2,0)</f>
        <v>Deepesh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8">
        <v>24.0</v>
      </c>
      <c r="B25" s="17">
        <f t="shared" si="1"/>
        <v>2800</v>
      </c>
      <c r="C25" s="17" t="str">
        <f>VLOOKUP($A25,'Sheet 2 Vlookup Data'!$A$2:$B$35,2,0)</f>
        <v>Rahima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8">
        <v>25.0</v>
      </c>
      <c r="B26" s="17">
        <f t="shared" si="1"/>
        <v>2900</v>
      </c>
      <c r="C26" s="17" t="str">
        <f>VLOOKUP($A26,'Sheet 2 Vlookup Data'!$A$2:$B$35,2,0)</f>
        <v>Anil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8">
        <v>26.0</v>
      </c>
      <c r="B27" s="17">
        <f t="shared" si="1"/>
        <v>3000</v>
      </c>
      <c r="C27" s="17" t="str">
        <f>VLOOKUP($A27,'Sheet 2 Vlookup Data'!$A$2:$B$35,2,0)</f>
        <v>Yogesh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8">
        <v>27.0</v>
      </c>
      <c r="B28" s="17">
        <v>3000.0</v>
      </c>
      <c r="C28" s="17" t="str">
        <f>VLOOKUP($A28,'Sheet 2 Vlookup Data'!$A$2:$B$35,2,0)</f>
        <v>Sudharshan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8">
        <v>28.0</v>
      </c>
      <c r="B29" s="17">
        <v>1867.0</v>
      </c>
      <c r="C29" s="17" t="str">
        <f>VLOOKUP($A29,'Sheet 2 Vlookup Data'!$A$2:$B$35,2,0)</f>
        <v>Panchal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8">
        <v>29.0</v>
      </c>
      <c r="B30" s="18">
        <v>2345.0</v>
      </c>
      <c r="C30" s="17" t="str">
        <f>VLOOKUP($A30,'Sheet 2 Vlookup Data'!$A$2:$B$35,2,0)</f>
        <v>Shorya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8">
        <v>30.0</v>
      </c>
      <c r="B31" s="18">
        <v>8632.0</v>
      </c>
      <c r="C31" s="17" t="str">
        <f>VLOOKUP($A31,'Sheet 2 Vlookup Data'!$A$2:$B$35,2,0)</f>
        <v>Bansal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8">
        <v>31.0</v>
      </c>
      <c r="B32" s="18">
        <v>1853.0</v>
      </c>
      <c r="C32" s="17" t="str">
        <f>VLOOKUP($A32,'Sheet 2 Vlookup Data'!$A$2:$B$35,2,0)</f>
        <v>Triven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8">
        <v>32.0</v>
      </c>
      <c r="B33" s="18">
        <v>9812.0</v>
      </c>
      <c r="C33" s="17" t="str">
        <f>VLOOKUP($A33,'Sheet 2 Vlookup Data'!$A$2:$B$35,2,0)</f>
        <v>Malik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8">
        <v>55.0</v>
      </c>
      <c r="B34" s="18">
        <v>9812.0</v>
      </c>
      <c r="C34" s="17" t="str">
        <f>VLOOKUP($A34,'Sheet 2 Vlookup Data'!$A$2:$B$35,2,0)</f>
        <v>X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8">
        <v>66.0</v>
      </c>
      <c r="B35" s="18">
        <v>9812.0</v>
      </c>
      <c r="C35" s="17" t="str">
        <f>VLOOKUP($A35,'Sheet 2 Vlookup Data'!$A$2:$B$35,2,0)</f>
        <v>Z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customSheetViews>
    <customSheetView guid="{40897CA6-D7A9-4437-8A9C-544F5DD3672D}" filter="1" showAutoFilter="1">
      <autoFilter ref="$A$1:$C$35">
        <filterColumn colId="1">
          <filters>
            <filter val="600"/>
          </filters>
        </filterColumn>
      </autoFilter>
    </customSheetView>
    <customSheetView guid="{3F25B65C-8729-4AB9-B4DD-CCEE7414F0A2}" filter="1" showAutoFilter="1">
      <autoFilter ref="$A$1:$C$35">
        <filterColumn colId="2">
          <filters>
            <filter val="Akshay"/>
            <filter val="X"/>
            <filter val="Z"/>
            <filter val="Ajay"/>
            <filter val="Anil"/>
            <filter val="Ashok"/>
          </filters>
        </filterColumn>
      </autoFilter>
    </customSheetView>
    <customSheetView guid="{098ABB8B-203E-4B57-B0CE-8AD4C830E072}" filter="1" showAutoFilter="1">
      <autoFilter ref="$A$1:$C$35"/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8">
        <v>2.0</v>
      </c>
      <c r="B2" s="25" t="s">
        <v>38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8">
        <v>4.0</v>
      </c>
      <c r="B3" s="25" t="s">
        <v>39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8">
        <v>6.0</v>
      </c>
      <c r="B4" s="25" t="s">
        <v>40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8">
        <v>8.0</v>
      </c>
      <c r="B5" s="25" t="s">
        <v>41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8">
        <v>10.0</v>
      </c>
      <c r="B6" s="25" t="s">
        <v>42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8">
        <v>12.0</v>
      </c>
      <c r="B7" s="25" t="s">
        <v>43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8">
        <v>14.0</v>
      </c>
      <c r="B8" s="25" t="s">
        <v>44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8">
        <v>16.0</v>
      </c>
      <c r="B9" s="25" t="s">
        <v>45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8">
        <v>18.0</v>
      </c>
      <c r="B10" s="25" t="s">
        <v>46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8">
        <v>20.0</v>
      </c>
      <c r="B11" s="25" t="s">
        <v>47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8">
        <v>22.0</v>
      </c>
      <c r="B12" s="25" t="s">
        <v>48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8">
        <v>24.0</v>
      </c>
      <c r="B13" s="25" t="s">
        <v>49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8">
        <v>26.0</v>
      </c>
      <c r="B14" s="25" t="s">
        <v>50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8">
        <v>28.0</v>
      </c>
      <c r="B15" s="25" t="s">
        <v>51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8">
        <v>30.0</v>
      </c>
      <c r="B16" s="25" t="s">
        <v>52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8">
        <v>32.0</v>
      </c>
      <c r="B17" s="25" t="s">
        <v>53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8">
        <v>31.0</v>
      </c>
      <c r="B18" s="25" t="s">
        <v>54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8">
        <v>55.0</v>
      </c>
      <c r="B19" s="25" t="s">
        <v>55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8">
        <v>66.0</v>
      </c>
      <c r="B20" s="25" t="s">
        <v>56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8">
        <v>29.0</v>
      </c>
      <c r="B21" s="25" t="s">
        <v>57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8">
        <v>27.0</v>
      </c>
      <c r="B22" s="25" t="s">
        <v>58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8">
        <v>25.0</v>
      </c>
      <c r="B23" s="25" t="s">
        <v>59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8">
        <v>23.0</v>
      </c>
      <c r="B24" s="25" t="s">
        <v>60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8">
        <v>21.0</v>
      </c>
      <c r="B25" s="25" t="s">
        <v>61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8">
        <v>19.0</v>
      </c>
      <c r="B26" s="25" t="s">
        <v>62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8">
        <v>17.0</v>
      </c>
      <c r="B27" s="25" t="s">
        <v>63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8">
        <v>15.0</v>
      </c>
      <c r="B28" s="25" t="s">
        <v>64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8">
        <v>13.0</v>
      </c>
      <c r="B29" s="25" t="s">
        <v>65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8">
        <v>11.0</v>
      </c>
      <c r="B30" s="25" t="s">
        <v>66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8">
        <v>9.0</v>
      </c>
      <c r="B31" s="25" t="s">
        <v>67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8">
        <v>7.0</v>
      </c>
      <c r="B32" s="25" t="s">
        <v>68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8">
        <v>5.0</v>
      </c>
      <c r="B33" s="25" t="s">
        <v>69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8">
        <v>3.0</v>
      </c>
      <c r="B34" s="25" t="s">
        <v>70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8">
        <v>1.0</v>
      </c>
      <c r="B35" s="25" t="s">
        <v>71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9"/>
      <c r="B36" s="2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9"/>
      <c r="B37" s="2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9"/>
      <c r="B38" s="26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9"/>
      <c r="B39" s="26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26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26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26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26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26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2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26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26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26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26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26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26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26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26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2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26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26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26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26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26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26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26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26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2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26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26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26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26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26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26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26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2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26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26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26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26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26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26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2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26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26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26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26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26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2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26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26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26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26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26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2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26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26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26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26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26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2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26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26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26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26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2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26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26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26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2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26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26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26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26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26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26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26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26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26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26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26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26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26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26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26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26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26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26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26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26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26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26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26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26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26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26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26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26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26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26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26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26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26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26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26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26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26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26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26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26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26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26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26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26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26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26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26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26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26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26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26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26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26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26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26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26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26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26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26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26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26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26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26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26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26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26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26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26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26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26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26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26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26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26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26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26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26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26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26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26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26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26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26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26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26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26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26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26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26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26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26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26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26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26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26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26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26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26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26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26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26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26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26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26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26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26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26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26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26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26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26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26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26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26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26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26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26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26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26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26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26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26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26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26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26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26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26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26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26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26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26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26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26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26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26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26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26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26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26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26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26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26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26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26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26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26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26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26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26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26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26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26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26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26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26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26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26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26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26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26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26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26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26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26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26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26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26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26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26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26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26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26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26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26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26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26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26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26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26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26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26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26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26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26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26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26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26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26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26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26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26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26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26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26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26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26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26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26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26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26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26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26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26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26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26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26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26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26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26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26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26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26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26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26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26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26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26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26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26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26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26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26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26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26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26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26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26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26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26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26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26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26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26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26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26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26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26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26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26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26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26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26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26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26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26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26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26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26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26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26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26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26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26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26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26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26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26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26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26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26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26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26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26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26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26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26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26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26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26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26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26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26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26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26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26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26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26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26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26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26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26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26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26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26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26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26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26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26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26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26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26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26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26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26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26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26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26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26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26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26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26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26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26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26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26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26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26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26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26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26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26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26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26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26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26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26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26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26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26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26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26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26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26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26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26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26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26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26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26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26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26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26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26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26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26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26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26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26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26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26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26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26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26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26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26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26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26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26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26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26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26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26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26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26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26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26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26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26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26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26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26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26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26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26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26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26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26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26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26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26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26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26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26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26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26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26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26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26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26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26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26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26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26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26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26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26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26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26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26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26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26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26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26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26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26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26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26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26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26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26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26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26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26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26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26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26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26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26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26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26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26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26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26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26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26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26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26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26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26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26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26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26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26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26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26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26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26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26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26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26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26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26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26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26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26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26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26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26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26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26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26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26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26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26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26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26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26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26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26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26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26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26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26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26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26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26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26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26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26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26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26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26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26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26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26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26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26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26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26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26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26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26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26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26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26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26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26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26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26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26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26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26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26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26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26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26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26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26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26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26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26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26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26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26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26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26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26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26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26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26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26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26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26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26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26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26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26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26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26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26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26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26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26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26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26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26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26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26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26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26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26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26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26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26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26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26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26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26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26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26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26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26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26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26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26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26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26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26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26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26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26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26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26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26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26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26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26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26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26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26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26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26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26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26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26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26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26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26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26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26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26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26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26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26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26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26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26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26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26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26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26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26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26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26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26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26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26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26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26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26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26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26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26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26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26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26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26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26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26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26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26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26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26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26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26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26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26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26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26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26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26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26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26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26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26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26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26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26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26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26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26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26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26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26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26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26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26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26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26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26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26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26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26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26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26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26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26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26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26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26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26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26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26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26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26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26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26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26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26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26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26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26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26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26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26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26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26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26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26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26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26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26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26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26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26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26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26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26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26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26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26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26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26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26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26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26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26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26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26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26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26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26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26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26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26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26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26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26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26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26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26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26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26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26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26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26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26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26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26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26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26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26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26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26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26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26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26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26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26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26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26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26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26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26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26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26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26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26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26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26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26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26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26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26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26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26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26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26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26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26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26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26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26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26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26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26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26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26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26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26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26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26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26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26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26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26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26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26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26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26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26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26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26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26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26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26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26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26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26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26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26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26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26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26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26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26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26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26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26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26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26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26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26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26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26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26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26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26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26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26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26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26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26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26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26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26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26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26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26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26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26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26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26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26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26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26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26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26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26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26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26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26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26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26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26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26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26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26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26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26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26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26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26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26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26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26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26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26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26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26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26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26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26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26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26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26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26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26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26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26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26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26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26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26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26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26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26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26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26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26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26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26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26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26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26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26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26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26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26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26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26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26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26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26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26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26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26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26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26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26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26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26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26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26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26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26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26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26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26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26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26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26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26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26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26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26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26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26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26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26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26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26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26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26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26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26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26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26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26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26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26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26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26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26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26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26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26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26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26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26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26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26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26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26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26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26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26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26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26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26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26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26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26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</cols>
  <sheetData>
    <row r="1">
      <c r="A1" s="11"/>
      <c r="B1" s="11"/>
      <c r="C1" s="11"/>
      <c r="D1" s="11"/>
      <c r="E1" s="11"/>
      <c r="F1" s="11"/>
      <c r="G1" s="11"/>
      <c r="I1" s="19"/>
      <c r="J1" s="1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1"/>
      <c r="C2" s="11"/>
      <c r="D2" s="11"/>
      <c r="E2" s="11"/>
      <c r="F2" s="11"/>
      <c r="G2" s="11"/>
      <c r="H2" s="27"/>
      <c r="I2" s="28"/>
      <c r="J2" s="28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9">
        <v>2.0</v>
      </c>
      <c r="C3" s="11">
        <f t="shared" ref="C3:E3" si="1">B3+1</f>
        <v>3</v>
      </c>
      <c r="D3" s="11">
        <f t="shared" si="1"/>
        <v>4</v>
      </c>
      <c r="E3" s="11">
        <f t="shared" si="1"/>
        <v>5</v>
      </c>
      <c r="F3" s="11"/>
      <c r="G3" s="11"/>
      <c r="H3" s="1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29" t="s">
        <v>72</v>
      </c>
      <c r="B4" s="29" t="s">
        <v>73</v>
      </c>
      <c r="C4" s="29" t="s">
        <v>74</v>
      </c>
      <c r="D4" s="29" t="s">
        <v>75</v>
      </c>
      <c r="E4" s="29" t="s">
        <v>76</v>
      </c>
      <c r="F4" s="11"/>
      <c r="G4" s="11"/>
      <c r="H4" s="3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 t="s">
        <v>7</v>
      </c>
      <c r="B5" s="4">
        <f>IFERROR(__xludf.DUMMYFUNCTION("VLOOKUP($A5,IMPORTRANGE(""https://docs.google.com/spreadsheets/d/1HzDRnC9O12MiHdXrvZap9KHL0DK1Mb3Bqlvjavgxidg/edit#gid=1038968468"",""Vlookup!A:E""),2,0)"),10.0)</f>
        <v>10</v>
      </c>
      <c r="C5" s="31">
        <f>IFERROR(__xludf.DUMMYFUNCTION("VLOOKUP($A5,IMPORTRANGE(""https://docs.google.com/spreadsheets/d/1HzDRnC9O12MiHdXrvZap9KHL0DK1Mb3Bqlvjavgxidg/edit#gid=1038968468"",""Vlookup!A:E""),3,0)"),28.0)</f>
        <v>28</v>
      </c>
      <c r="D5" s="4">
        <f>IFERROR(__xludf.DUMMYFUNCTION("VLOOKUP($A5,IMPORTRANGE(""https://docs.google.com/spreadsheets/d/1HzDRnC9O12MiHdXrvZap9KHL0DK1Mb3Bqlvjavgxidg/edit#gid=1038968468"",""Vlookup!A:E""),4,0)"),27.0)</f>
        <v>27</v>
      </c>
      <c r="E5" s="4"/>
      <c r="F5" s="11"/>
      <c r="G5" s="11"/>
      <c r="H5" s="19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 t="s">
        <v>8</v>
      </c>
      <c r="B6" s="4">
        <f>IFERROR(__xludf.DUMMYFUNCTION("VLOOKUP($A6,IMPORTRANGE(""https://docs.google.com/spreadsheets/d/1HzDRnC9O12MiHdXrvZap9KHL0DK1Mb3Bqlvjavgxidg/edit#gid=1038968468"",""Vlookup!A:E""),2,0)"),32.0)</f>
        <v>32</v>
      </c>
      <c r="C6" s="31">
        <f>IFERROR(__xludf.DUMMYFUNCTION("VLOOKUP($A6,IMPORTRANGE(""https://docs.google.com/spreadsheets/d/1HzDRnC9O12MiHdXrvZap9KHL0DK1Mb3Bqlvjavgxidg/edit#gid=1038968468"",""Vlookup!A:E""),3,0)"),31.0)</f>
        <v>31</v>
      </c>
      <c r="D6" s="4">
        <f>IFERROR(__xludf.DUMMYFUNCTION("VLOOKUP($A6,IMPORTRANGE(""https://docs.google.com/spreadsheets/d/1HzDRnC9O12MiHdXrvZap9KHL0DK1Mb3Bqlvjavgxidg/edit#gid=1038968468"",""Vlookup!A:E""),4,0)"),30.0)</f>
        <v>30</v>
      </c>
      <c r="E6" s="4"/>
      <c r="F6" s="11"/>
      <c r="G6" s="11"/>
      <c r="H6" s="19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" t="s">
        <v>9</v>
      </c>
      <c r="B7" s="4">
        <f>IFERROR(__xludf.DUMMYFUNCTION("VLOOKUP($A7,IMPORTRANGE(""https://docs.google.com/spreadsheets/d/1HzDRnC9O12MiHdXrvZap9KHL0DK1Mb3Bqlvjavgxidg/edit#gid=1038968468"",""Vlookup!A:E""),2,0)"),46.0)</f>
        <v>46</v>
      </c>
      <c r="C7" s="31">
        <f>IFERROR(__xludf.DUMMYFUNCTION("VLOOKUP($A7,IMPORTRANGE(""https://docs.google.com/spreadsheets/d/1HzDRnC9O12MiHdXrvZap9KHL0DK1Mb3Bqlvjavgxidg/edit#gid=1038968468"",""Vlookup!A:E""),3,0)"),28.0)</f>
        <v>28</v>
      </c>
      <c r="D7" s="4">
        <f>IFERROR(__xludf.DUMMYFUNCTION("VLOOKUP($A7,IMPORTRANGE(""https://docs.google.com/spreadsheets/d/1HzDRnC9O12MiHdXrvZap9KHL0DK1Mb3Bqlvjavgxidg/edit#gid=1038968468"",""Vlookup!A:E""),4,0)"),44.0)</f>
        <v>44</v>
      </c>
      <c r="E7" s="4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" t="s">
        <v>10</v>
      </c>
      <c r="B8" s="4">
        <f>IFERROR(__xludf.DUMMYFUNCTION("VLOOKUP($A8,IMPORTRANGE(""https://docs.google.com/spreadsheets/d/1HzDRnC9O12MiHdXrvZap9KHL0DK1Mb3Bqlvjavgxidg/edit#gid=1038968468"",""Vlookup!A:E""),2,0)"),33.0)</f>
        <v>33</v>
      </c>
      <c r="C8" s="31">
        <f>IFERROR(__xludf.DUMMYFUNCTION("VLOOKUP($A8,IMPORTRANGE(""https://docs.google.com/spreadsheets/d/1HzDRnC9O12MiHdXrvZap9KHL0DK1Mb3Bqlvjavgxidg/edit#gid=1038968468"",""Vlookup!A:E""),3,0)"),34.0)</f>
        <v>34</v>
      </c>
      <c r="D8" s="4">
        <f>IFERROR(__xludf.DUMMYFUNCTION("VLOOKUP($A8,IMPORTRANGE(""https://docs.google.com/spreadsheets/d/1HzDRnC9O12MiHdXrvZap9KHL0DK1Mb3Bqlvjavgxidg/edit#gid=1038968468"",""Vlookup!A:E""),4,0)"),35.0)</f>
        <v>35</v>
      </c>
      <c r="E8" s="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" t="s">
        <v>11</v>
      </c>
      <c r="B9" s="4">
        <f>IFERROR(__xludf.DUMMYFUNCTION("VLOOKUP($A9,IMPORTRANGE(""https://docs.google.com/spreadsheets/d/1HzDRnC9O12MiHdXrvZap9KHL0DK1Mb3Bqlvjavgxidg/edit#gid=1038968468"",""Vlookup!A:E""),2,0)"),8.0)</f>
        <v>8</v>
      </c>
      <c r="C9" s="31">
        <f>IFERROR(__xludf.DUMMYFUNCTION("VLOOKUP($A9,IMPORTRANGE(""https://docs.google.com/spreadsheets/d/1HzDRnC9O12MiHdXrvZap9KHL0DK1Mb3Bqlvjavgxidg/edit#gid=1038968468"",""Vlookup!A:E""),3,0)"),7.0)</f>
        <v>7</v>
      </c>
      <c r="D9" s="4">
        <f>IFERROR(__xludf.DUMMYFUNCTION("VLOOKUP($A9,IMPORTRANGE(""https://docs.google.com/spreadsheets/d/1HzDRnC9O12MiHdXrvZap9KHL0DK1Mb3Bqlvjavgxidg/edit#gid=1038968468"",""Vlookup!A:E""),4,0)"),6.0)</f>
        <v>6</v>
      </c>
      <c r="E9" s="4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" t="s">
        <v>12</v>
      </c>
      <c r="B10" s="4">
        <f>IFERROR(__xludf.DUMMYFUNCTION("VLOOKUP($A10,IMPORTRANGE(""https://docs.google.com/spreadsheets/d/1HzDRnC9O12MiHdXrvZap9KHL0DK1Mb3Bqlvjavgxidg/edit#gid=1038968468"",""Vlookup!A:E""),2,0)"),9.0)</f>
        <v>9</v>
      </c>
      <c r="C10" s="31">
        <f>IFERROR(__xludf.DUMMYFUNCTION("VLOOKUP($A10,IMPORTRANGE(""https://docs.google.com/spreadsheets/d/1HzDRnC9O12MiHdXrvZap9KHL0DK1Mb3Bqlvjavgxidg/edit#gid=1038968468"",""Vlookup!A:E""),3,0)"),10.0)</f>
        <v>10</v>
      </c>
      <c r="D10" s="4">
        <f>IFERROR(__xludf.DUMMYFUNCTION("VLOOKUP($A10,IMPORTRANGE(""https://docs.google.com/spreadsheets/d/1HzDRnC9O12MiHdXrvZap9KHL0DK1Mb3Bqlvjavgxidg/edit#gid=1038968468"",""Vlookup!A:E""),4,0)"),11.0)</f>
        <v>11</v>
      </c>
      <c r="E10" s="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 t="s">
        <v>13</v>
      </c>
      <c r="B11" s="4">
        <f>IFERROR(__xludf.DUMMYFUNCTION("VLOOKUP($A11,IMPORTRANGE(""https://docs.google.com/spreadsheets/d/1HzDRnC9O12MiHdXrvZap9KHL0DK1Mb3Bqlvjavgxidg/edit#gid=1038968468"",""Vlookup!A:E""),2,0)"),24.0)</f>
        <v>24</v>
      </c>
      <c r="C11" s="31">
        <f>IFERROR(__xludf.DUMMYFUNCTION("VLOOKUP($A11,IMPORTRANGE(""https://docs.google.com/spreadsheets/d/1HzDRnC9O12MiHdXrvZap9KHL0DK1Mb3Bqlvjavgxidg/edit#gid=1038968468"",""Vlookup!A:E""),3,0)"),23.0)</f>
        <v>23</v>
      </c>
      <c r="D11" s="4">
        <f>IFERROR(__xludf.DUMMYFUNCTION("VLOOKUP($A11,IMPORTRANGE(""https://docs.google.com/spreadsheets/d/1HzDRnC9O12MiHdXrvZap9KHL0DK1Mb3Bqlvjavgxidg/edit#gid=1038968468"",""Vlookup!A:E""),4,0)"),22.0)</f>
        <v>22</v>
      </c>
      <c r="E11" s="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4" t="s">
        <v>14</v>
      </c>
      <c r="B12" s="4">
        <f>IFERROR(__xludf.DUMMYFUNCTION("VLOOKUP($A12,IMPORTRANGE(""https://docs.google.com/spreadsheets/d/1HzDRnC9O12MiHdXrvZap9KHL0DK1Mb3Bqlvjavgxidg/edit#gid=1038968468"",""Vlookup!A:E""),2,0)"),40.0)</f>
        <v>40</v>
      </c>
      <c r="C12" s="31">
        <f>IFERROR(__xludf.DUMMYFUNCTION("VLOOKUP($A12,IMPORTRANGE(""https://docs.google.com/spreadsheets/d/1HzDRnC9O12MiHdXrvZap9KHL0DK1Mb3Bqlvjavgxidg/edit#gid=1038968468"",""Vlookup!A:E""),3,0)"),39.0)</f>
        <v>39</v>
      </c>
      <c r="D12" s="4">
        <f>IFERROR(__xludf.DUMMYFUNCTION("VLOOKUP($A12,IMPORTRANGE(""https://docs.google.com/spreadsheets/d/1HzDRnC9O12MiHdXrvZap9KHL0DK1Mb3Bqlvjavgxidg/edit#gid=1038968468"",""Vlookup!A:E""),4,0)"),38.0)</f>
        <v>38</v>
      </c>
      <c r="E12" s="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4" t="s">
        <v>15</v>
      </c>
      <c r="B13" s="4">
        <f>IFERROR(__xludf.DUMMYFUNCTION("VLOOKUP($A13,IMPORTRANGE(""https://docs.google.com/spreadsheets/d/1HzDRnC9O12MiHdXrvZap9KHL0DK1Mb3Bqlvjavgxidg/edit#gid=1038968468"",""Vlookup!A:E""),2,0)"),25.0)</f>
        <v>25</v>
      </c>
      <c r="C13" s="31">
        <f>IFERROR(__xludf.DUMMYFUNCTION("VLOOKUP($A13,IMPORTRANGE(""https://docs.google.com/spreadsheets/d/1HzDRnC9O12MiHdXrvZap9KHL0DK1Mb3Bqlvjavgxidg/edit#gid=1038968468"",""Vlookup!A:E""),3,0)"),26.0)</f>
        <v>26</v>
      </c>
      <c r="D13" s="4">
        <f>IFERROR(__xludf.DUMMYFUNCTION("VLOOKUP($A13,IMPORTRANGE(""https://docs.google.com/spreadsheets/d/1HzDRnC9O12MiHdXrvZap9KHL0DK1Mb3Bqlvjavgxidg/edit#gid=1038968468"",""Vlookup!A:E""),4,0)"),27.0)</f>
        <v>27</v>
      </c>
      <c r="E13" s="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4" t="s">
        <v>16</v>
      </c>
      <c r="B14" s="4">
        <f>IFERROR(__xludf.DUMMYFUNCTION("VLOOKUP($A14,IMPORTRANGE(""https://docs.google.com/spreadsheets/d/1HzDRnC9O12MiHdXrvZap9KHL0DK1Mb3Bqlvjavgxidg/edit#gid=1038968468"",""Vlookup!A:E""),2,0)"),41.0)</f>
        <v>41</v>
      </c>
      <c r="C14" s="31">
        <f>IFERROR(__xludf.DUMMYFUNCTION("VLOOKUP($A14,IMPORTRANGE(""https://docs.google.com/spreadsheets/d/1HzDRnC9O12MiHdXrvZap9KHL0DK1Mb3Bqlvjavgxidg/edit#gid=1038968468"",""Vlookup!A:E""),3,0)"),42.0)</f>
        <v>42</v>
      </c>
      <c r="D14" s="4">
        <f>IFERROR(__xludf.DUMMYFUNCTION("VLOOKUP($A14,IMPORTRANGE(""https://docs.google.com/spreadsheets/d/1HzDRnC9O12MiHdXrvZap9KHL0DK1Mb3Bqlvjavgxidg/edit#gid=1038968468"",""Vlookup!A:E""),4,0)"),43.0)</f>
        <v>43</v>
      </c>
      <c r="E14" s="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4" t="s">
        <v>17</v>
      </c>
      <c r="B15" s="4">
        <f>IFERROR(__xludf.DUMMYFUNCTION("VLOOKUP($A15,IMPORTRANGE(""https://docs.google.com/spreadsheets/d/1HzDRnC9O12MiHdXrvZap9KHL0DK1Mb3Bqlvjavgxidg/edit#gid=1038968468"",""Vlookup!A:E""),2,0)"),1.0)</f>
        <v>1</v>
      </c>
      <c r="C15" s="31">
        <f>IFERROR(__xludf.DUMMYFUNCTION("VLOOKUP($A15,IMPORTRANGE(""https://docs.google.com/spreadsheets/d/1HzDRnC9O12MiHdXrvZap9KHL0DK1Mb3Bqlvjavgxidg/edit#gid=1038968468"",""Vlookup!A:E""),3,0)"),2.0)</f>
        <v>2</v>
      </c>
      <c r="D15" s="4">
        <f>IFERROR(__xludf.DUMMYFUNCTION("VLOOKUP($A15,IMPORTRANGE(""https://docs.google.com/spreadsheets/d/1HzDRnC9O12MiHdXrvZap9KHL0DK1Mb3Bqlvjavgxidg/edit#gid=1038968468"",""Vlookup!A:E""),4,0)"),3.0)</f>
        <v>3</v>
      </c>
      <c r="E15" s="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7.29"/>
    <col customWidth="1" min="3" max="3" width="4.71"/>
    <col customWidth="1" min="4" max="4" width="8.14"/>
    <col customWidth="1" min="5" max="5" width="7.57"/>
    <col customWidth="1" min="6" max="6" width="31.86"/>
    <col customWidth="1" min="7" max="7" width="7.43"/>
    <col customWidth="1" min="8" max="8" width="11.0"/>
    <col customWidth="1" min="9" max="9" width="8.71"/>
    <col customWidth="1" min="10" max="10" width="26.43"/>
    <col customWidth="1" min="11" max="11" width="26.57"/>
  </cols>
  <sheetData>
    <row r="1">
      <c r="A1" s="2" t="s">
        <v>77</v>
      </c>
      <c r="B1" s="2" t="s">
        <v>78</v>
      </c>
      <c r="C1" s="2" t="s">
        <v>79</v>
      </c>
      <c r="D1" s="2" t="s">
        <v>80</v>
      </c>
      <c r="E1" s="2" t="s">
        <v>37</v>
      </c>
      <c r="F1" s="1" t="s">
        <v>0</v>
      </c>
      <c r="G1" s="2" t="s">
        <v>81</v>
      </c>
      <c r="H1" s="2" t="s">
        <v>82</v>
      </c>
      <c r="I1" s="1" t="s">
        <v>83</v>
      </c>
      <c r="J1" s="32" t="s">
        <v>84</v>
      </c>
      <c r="K1" s="32" t="s">
        <v>85</v>
      </c>
      <c r="L1" s="11"/>
      <c r="M1" s="11"/>
      <c r="N1" s="11"/>
      <c r="O1" s="11"/>
      <c r="P1" s="11"/>
      <c r="Q1" s="11"/>
      <c r="R1" s="11"/>
      <c r="S1" s="11"/>
    </row>
    <row r="2">
      <c r="A2" s="4">
        <v>2020.0</v>
      </c>
      <c r="B2" s="33" t="s">
        <v>1</v>
      </c>
      <c r="C2" s="33" t="s">
        <v>86</v>
      </c>
      <c r="D2" s="34">
        <v>43831.0</v>
      </c>
      <c r="E2" s="4" t="s">
        <v>87</v>
      </c>
      <c r="F2" s="4" t="s">
        <v>7</v>
      </c>
      <c r="G2" s="33" t="s">
        <v>75</v>
      </c>
      <c r="H2" s="33">
        <v>5.0</v>
      </c>
      <c r="I2" s="18">
        <v>100000.0</v>
      </c>
      <c r="J2" s="17"/>
      <c r="K2" s="17"/>
      <c r="L2" s="11"/>
      <c r="M2" s="11"/>
      <c r="N2" s="11"/>
      <c r="O2" s="11"/>
      <c r="P2" s="11"/>
      <c r="Q2" s="11"/>
      <c r="R2" s="11"/>
      <c r="S2" s="11"/>
    </row>
    <row r="3">
      <c r="A3" s="4">
        <v>2020.0</v>
      </c>
      <c r="B3" s="33" t="s">
        <v>1</v>
      </c>
      <c r="C3" s="33" t="s">
        <v>86</v>
      </c>
      <c r="D3" s="34">
        <v>43831.0</v>
      </c>
      <c r="E3" s="4" t="s">
        <v>88</v>
      </c>
      <c r="F3" s="4" t="s">
        <v>8</v>
      </c>
      <c r="G3" s="33" t="s">
        <v>74</v>
      </c>
      <c r="H3" s="33">
        <v>6.0</v>
      </c>
      <c r="I3" s="17">
        <f t="shared" ref="I3:I21" si="1">I2+1000</f>
        <v>101000</v>
      </c>
      <c r="J3" s="17"/>
      <c r="K3" s="17"/>
      <c r="L3" s="11"/>
      <c r="M3" s="11"/>
      <c r="N3" s="11"/>
      <c r="O3" s="11"/>
      <c r="P3" s="11"/>
      <c r="Q3" s="11"/>
      <c r="R3" s="11"/>
      <c r="S3" s="11"/>
    </row>
    <row r="4">
      <c r="A4" s="4">
        <v>2020.0</v>
      </c>
      <c r="B4" s="33" t="s">
        <v>1</v>
      </c>
      <c r="C4" s="33" t="s">
        <v>86</v>
      </c>
      <c r="D4" s="34">
        <v>43831.0</v>
      </c>
      <c r="E4" s="4" t="s">
        <v>89</v>
      </c>
      <c r="F4" s="4" t="s">
        <v>8</v>
      </c>
      <c r="G4" s="33" t="s">
        <v>76</v>
      </c>
      <c r="H4" s="33">
        <v>6.0</v>
      </c>
      <c r="I4" s="17">
        <f t="shared" si="1"/>
        <v>102000</v>
      </c>
      <c r="J4" s="17"/>
      <c r="K4" s="17"/>
      <c r="L4" s="11"/>
      <c r="M4" s="11"/>
      <c r="N4" s="11"/>
      <c r="O4" s="11"/>
      <c r="P4" s="11"/>
      <c r="Q4" s="11"/>
      <c r="R4" s="11"/>
      <c r="S4" s="11"/>
    </row>
    <row r="5">
      <c r="A5" s="4">
        <v>2020.0</v>
      </c>
      <c r="B5" s="33" t="s">
        <v>1</v>
      </c>
      <c r="C5" s="33" t="s">
        <v>86</v>
      </c>
      <c r="D5" s="34">
        <v>43831.0</v>
      </c>
      <c r="E5" s="4" t="s">
        <v>90</v>
      </c>
      <c r="F5" s="4" t="s">
        <v>13</v>
      </c>
      <c r="G5" s="33" t="s">
        <v>76</v>
      </c>
      <c r="H5" s="33">
        <v>6.0</v>
      </c>
      <c r="I5" s="17">
        <f t="shared" si="1"/>
        <v>103000</v>
      </c>
      <c r="J5" s="17"/>
      <c r="K5" s="17"/>
      <c r="L5" s="11"/>
      <c r="M5" s="11"/>
      <c r="N5" s="11"/>
      <c r="O5" s="11"/>
      <c r="P5" s="11"/>
      <c r="Q5" s="11"/>
      <c r="R5" s="11"/>
      <c r="S5" s="11"/>
    </row>
    <row r="6">
      <c r="A6" s="4">
        <v>2020.0</v>
      </c>
      <c r="B6" s="33" t="s">
        <v>1</v>
      </c>
      <c r="C6" s="4" t="s">
        <v>91</v>
      </c>
      <c r="D6" s="34">
        <v>43832.0</v>
      </c>
      <c r="E6" s="4" t="s">
        <v>88</v>
      </c>
      <c r="F6" s="4" t="s">
        <v>9</v>
      </c>
      <c r="G6" s="33" t="s">
        <v>73</v>
      </c>
      <c r="H6" s="33">
        <v>5.0</v>
      </c>
      <c r="I6" s="17">
        <f t="shared" si="1"/>
        <v>104000</v>
      </c>
      <c r="J6" s="17"/>
      <c r="K6" s="17"/>
      <c r="L6" s="11"/>
      <c r="M6" s="11"/>
      <c r="N6" s="11"/>
      <c r="O6" s="11"/>
      <c r="P6" s="11"/>
      <c r="Q6" s="11"/>
      <c r="R6" s="11"/>
      <c r="S6" s="11"/>
    </row>
    <row r="7">
      <c r="A7" s="4">
        <v>2020.0</v>
      </c>
      <c r="B7" s="33" t="s">
        <v>1</v>
      </c>
      <c r="C7" s="4" t="s">
        <v>91</v>
      </c>
      <c r="D7" s="34">
        <v>43832.0</v>
      </c>
      <c r="E7" s="4" t="s">
        <v>87</v>
      </c>
      <c r="F7" s="4" t="s">
        <v>10</v>
      </c>
      <c r="G7" s="33" t="s">
        <v>74</v>
      </c>
      <c r="H7" s="33">
        <v>10.0</v>
      </c>
      <c r="I7" s="17">
        <f t="shared" si="1"/>
        <v>105000</v>
      </c>
      <c r="J7" s="17"/>
      <c r="K7" s="17"/>
      <c r="L7" s="11"/>
      <c r="M7" s="11"/>
      <c r="N7" s="11"/>
      <c r="O7" s="11"/>
      <c r="P7" s="11"/>
      <c r="Q7" s="11"/>
      <c r="R7" s="11"/>
      <c r="S7" s="11"/>
    </row>
    <row r="8">
      <c r="A8" s="4">
        <v>2020.0</v>
      </c>
      <c r="B8" s="33" t="s">
        <v>1</v>
      </c>
      <c r="C8" s="4" t="s">
        <v>91</v>
      </c>
      <c r="D8" s="34">
        <v>43832.0</v>
      </c>
      <c r="E8" s="4" t="s">
        <v>89</v>
      </c>
      <c r="F8" s="4" t="s">
        <v>14</v>
      </c>
      <c r="G8" s="33" t="s">
        <v>75</v>
      </c>
      <c r="H8" s="33">
        <v>6.0</v>
      </c>
      <c r="I8" s="17">
        <f t="shared" si="1"/>
        <v>106000</v>
      </c>
      <c r="J8" s="17"/>
      <c r="K8" s="17"/>
      <c r="L8" s="11"/>
      <c r="M8" s="11"/>
      <c r="N8" s="11"/>
      <c r="O8" s="11"/>
      <c r="P8" s="11"/>
      <c r="Q8" s="11"/>
      <c r="R8" s="11"/>
      <c r="S8" s="11"/>
    </row>
    <row r="9">
      <c r="A9" s="4">
        <v>2020.0</v>
      </c>
      <c r="B9" s="33" t="s">
        <v>1</v>
      </c>
      <c r="C9" s="4" t="s">
        <v>91</v>
      </c>
      <c r="D9" s="34">
        <v>43832.0</v>
      </c>
      <c r="E9" s="4" t="s">
        <v>92</v>
      </c>
      <c r="F9" s="4" t="s">
        <v>15</v>
      </c>
      <c r="G9" s="33" t="s">
        <v>76</v>
      </c>
      <c r="H9" s="33">
        <v>5.0</v>
      </c>
      <c r="I9" s="17">
        <f t="shared" si="1"/>
        <v>107000</v>
      </c>
      <c r="J9" s="17"/>
      <c r="K9" s="17"/>
      <c r="L9" s="11"/>
      <c r="M9" s="11"/>
      <c r="N9" s="11"/>
      <c r="O9" s="11"/>
      <c r="P9" s="11"/>
      <c r="Q9" s="11"/>
      <c r="R9" s="11"/>
      <c r="S9" s="11"/>
    </row>
    <row r="10">
      <c r="A10" s="4">
        <v>2020.0</v>
      </c>
      <c r="B10" s="33" t="s">
        <v>1</v>
      </c>
      <c r="C10" s="4" t="s">
        <v>93</v>
      </c>
      <c r="D10" s="34">
        <v>43833.0</v>
      </c>
      <c r="E10" s="4" t="s">
        <v>94</v>
      </c>
      <c r="F10" s="4" t="s">
        <v>11</v>
      </c>
      <c r="G10" s="33" t="s">
        <v>73</v>
      </c>
      <c r="H10" s="33">
        <v>6.0</v>
      </c>
      <c r="I10" s="17">
        <f t="shared" si="1"/>
        <v>108000</v>
      </c>
      <c r="J10" s="17"/>
      <c r="K10" s="17"/>
      <c r="L10" s="11"/>
      <c r="M10" s="11"/>
      <c r="N10" s="11"/>
      <c r="O10" s="11"/>
      <c r="P10" s="11"/>
      <c r="Q10" s="11"/>
      <c r="R10" s="11"/>
      <c r="S10" s="11"/>
    </row>
    <row r="11">
      <c r="A11" s="4">
        <v>2020.0</v>
      </c>
      <c r="B11" s="33" t="s">
        <v>1</v>
      </c>
      <c r="C11" s="4" t="s">
        <v>93</v>
      </c>
      <c r="D11" s="34">
        <v>43833.0</v>
      </c>
      <c r="E11" s="4" t="s">
        <v>95</v>
      </c>
      <c r="F11" s="4" t="s">
        <v>12</v>
      </c>
      <c r="G11" s="33" t="s">
        <v>74</v>
      </c>
      <c r="H11" s="33">
        <v>10.0</v>
      </c>
      <c r="I11" s="17">
        <f t="shared" si="1"/>
        <v>109000</v>
      </c>
      <c r="J11" s="17"/>
      <c r="K11" s="17"/>
      <c r="L11" s="11"/>
      <c r="M11" s="11"/>
      <c r="N11" s="11"/>
      <c r="O11" s="11"/>
      <c r="P11" s="11"/>
      <c r="Q11" s="11"/>
      <c r="R11" s="11"/>
      <c r="S11" s="11"/>
    </row>
    <row r="12">
      <c r="A12" s="4">
        <v>2020.0</v>
      </c>
      <c r="B12" s="33" t="s">
        <v>1</v>
      </c>
      <c r="C12" s="4" t="s">
        <v>93</v>
      </c>
      <c r="D12" s="34">
        <v>43833.0</v>
      </c>
      <c r="E12" s="4" t="s">
        <v>96</v>
      </c>
      <c r="F12" s="4" t="s">
        <v>16</v>
      </c>
      <c r="G12" s="33" t="s">
        <v>75</v>
      </c>
      <c r="H12" s="33">
        <v>6.0</v>
      </c>
      <c r="I12" s="17">
        <f t="shared" si="1"/>
        <v>110000</v>
      </c>
      <c r="J12" s="17"/>
      <c r="K12" s="17"/>
      <c r="L12" s="11"/>
      <c r="M12" s="11"/>
      <c r="N12" s="11"/>
      <c r="O12" s="11"/>
      <c r="P12" s="11"/>
      <c r="Q12" s="11"/>
      <c r="R12" s="11"/>
      <c r="S12" s="11"/>
    </row>
    <row r="13">
      <c r="A13" s="4">
        <v>2020.0</v>
      </c>
      <c r="B13" s="33" t="s">
        <v>1</v>
      </c>
      <c r="C13" s="4" t="s">
        <v>93</v>
      </c>
      <c r="D13" s="34">
        <v>43833.0</v>
      </c>
      <c r="E13" s="4" t="s">
        <v>97</v>
      </c>
      <c r="F13" s="4" t="s">
        <v>8</v>
      </c>
      <c r="G13" s="33" t="s">
        <v>76</v>
      </c>
      <c r="H13" s="33">
        <v>7.0</v>
      </c>
      <c r="I13" s="17">
        <f t="shared" si="1"/>
        <v>111000</v>
      </c>
      <c r="J13" s="17"/>
      <c r="K13" s="17"/>
      <c r="L13" s="11"/>
      <c r="M13" s="11"/>
      <c r="N13" s="11"/>
      <c r="O13" s="11"/>
      <c r="P13" s="11"/>
      <c r="Q13" s="11"/>
      <c r="R13" s="11"/>
      <c r="S13" s="11"/>
    </row>
    <row r="14">
      <c r="A14" s="4">
        <v>2020.0</v>
      </c>
      <c r="B14" s="33" t="s">
        <v>1</v>
      </c>
      <c r="C14" s="4" t="s">
        <v>98</v>
      </c>
      <c r="D14" s="34">
        <v>43834.0</v>
      </c>
      <c r="E14" s="4" t="s">
        <v>94</v>
      </c>
      <c r="F14" s="4" t="s">
        <v>11</v>
      </c>
      <c r="G14" s="33" t="s">
        <v>73</v>
      </c>
      <c r="H14" s="33">
        <v>6.0</v>
      </c>
      <c r="I14" s="17">
        <f t="shared" si="1"/>
        <v>112000</v>
      </c>
      <c r="J14" s="17"/>
      <c r="K14" s="17"/>
      <c r="L14" s="11"/>
      <c r="M14" s="11"/>
      <c r="N14" s="11"/>
      <c r="O14" s="11"/>
      <c r="P14" s="11"/>
      <c r="Q14" s="11"/>
      <c r="R14" s="11"/>
      <c r="S14" s="11"/>
    </row>
    <row r="15">
      <c r="A15" s="4">
        <v>2020.0</v>
      </c>
      <c r="B15" s="33" t="s">
        <v>1</v>
      </c>
      <c r="C15" s="4" t="s">
        <v>98</v>
      </c>
      <c r="D15" s="34">
        <v>43834.0</v>
      </c>
      <c r="E15" s="4" t="s">
        <v>87</v>
      </c>
      <c r="F15" s="4" t="s">
        <v>11</v>
      </c>
      <c r="G15" s="33" t="s">
        <v>74</v>
      </c>
      <c r="H15" s="33">
        <v>6.0</v>
      </c>
      <c r="I15" s="17">
        <f t="shared" si="1"/>
        <v>113000</v>
      </c>
      <c r="J15" s="17"/>
      <c r="K15" s="17"/>
      <c r="L15" s="11"/>
      <c r="M15" s="11"/>
      <c r="N15" s="11"/>
      <c r="O15" s="11"/>
      <c r="P15" s="11"/>
      <c r="Q15" s="11"/>
      <c r="R15" s="11"/>
      <c r="S15" s="11"/>
    </row>
    <row r="16">
      <c r="A16" s="4">
        <v>2020.0</v>
      </c>
      <c r="B16" s="33" t="s">
        <v>1</v>
      </c>
      <c r="C16" s="4" t="s">
        <v>98</v>
      </c>
      <c r="D16" s="34">
        <v>43834.0</v>
      </c>
      <c r="E16" s="4" t="s">
        <v>88</v>
      </c>
      <c r="F16" s="4" t="s">
        <v>11</v>
      </c>
      <c r="G16" s="33" t="s">
        <v>75</v>
      </c>
      <c r="H16" s="33">
        <v>5.0</v>
      </c>
      <c r="I16" s="17">
        <f t="shared" si="1"/>
        <v>114000</v>
      </c>
      <c r="J16" s="17"/>
      <c r="K16" s="17"/>
      <c r="L16" s="11"/>
      <c r="M16" s="11"/>
      <c r="N16" s="11"/>
      <c r="O16" s="11"/>
      <c r="P16" s="11"/>
      <c r="Q16" s="11"/>
      <c r="R16" s="11"/>
      <c r="S16" s="11"/>
    </row>
    <row r="17">
      <c r="A17" s="4">
        <v>2020.0</v>
      </c>
      <c r="B17" s="33" t="s">
        <v>1</v>
      </c>
      <c r="C17" s="4" t="s">
        <v>98</v>
      </c>
      <c r="D17" s="34">
        <v>43834.0</v>
      </c>
      <c r="E17" s="4" t="s">
        <v>92</v>
      </c>
      <c r="F17" s="4" t="s">
        <v>8</v>
      </c>
      <c r="G17" s="33" t="s">
        <v>76</v>
      </c>
      <c r="H17" s="33">
        <v>10.0</v>
      </c>
      <c r="I17" s="17">
        <f t="shared" si="1"/>
        <v>115000</v>
      </c>
      <c r="J17" s="17"/>
      <c r="K17" s="17"/>
      <c r="L17" s="11"/>
      <c r="M17" s="11"/>
      <c r="N17" s="11"/>
      <c r="O17" s="11"/>
      <c r="P17" s="11"/>
      <c r="Q17" s="11"/>
      <c r="R17" s="11"/>
      <c r="S17" s="11"/>
    </row>
    <row r="18">
      <c r="A18" s="4">
        <v>2020.0</v>
      </c>
      <c r="B18" s="33" t="s">
        <v>1</v>
      </c>
      <c r="C18" s="4" t="s">
        <v>99</v>
      </c>
      <c r="D18" s="34">
        <v>43835.0</v>
      </c>
      <c r="E18" s="4" t="s">
        <v>88</v>
      </c>
      <c r="F18" s="4" t="s">
        <v>8</v>
      </c>
      <c r="G18" s="33" t="s">
        <v>76</v>
      </c>
      <c r="H18" s="33">
        <v>7.0</v>
      </c>
      <c r="I18" s="17">
        <f t="shared" si="1"/>
        <v>116000</v>
      </c>
      <c r="J18" s="17"/>
      <c r="K18" s="17"/>
      <c r="L18" s="11"/>
      <c r="M18" s="11"/>
      <c r="N18" s="11"/>
      <c r="O18" s="11"/>
      <c r="P18" s="11"/>
      <c r="Q18" s="11"/>
      <c r="R18" s="11"/>
      <c r="S18" s="11"/>
    </row>
    <row r="19">
      <c r="A19" s="4">
        <v>2020.0</v>
      </c>
      <c r="B19" s="33" t="s">
        <v>1</v>
      </c>
      <c r="C19" s="4" t="s">
        <v>99</v>
      </c>
      <c r="D19" s="34">
        <v>43835.0</v>
      </c>
      <c r="E19" s="4" t="s">
        <v>89</v>
      </c>
      <c r="F19" s="4" t="s">
        <v>11</v>
      </c>
      <c r="G19" s="33" t="s">
        <v>74</v>
      </c>
      <c r="H19" s="33">
        <v>9.0</v>
      </c>
      <c r="I19" s="17">
        <f t="shared" si="1"/>
        <v>117000</v>
      </c>
      <c r="J19" s="17"/>
      <c r="K19" s="17"/>
      <c r="L19" s="11"/>
      <c r="M19" s="11"/>
      <c r="N19" s="11"/>
      <c r="O19" s="11"/>
      <c r="P19" s="11"/>
      <c r="Q19" s="11"/>
      <c r="R19" s="11"/>
      <c r="S19" s="11"/>
    </row>
    <row r="20">
      <c r="A20" s="4">
        <v>2020.0</v>
      </c>
      <c r="B20" s="33" t="s">
        <v>1</v>
      </c>
      <c r="C20" s="4" t="s">
        <v>99</v>
      </c>
      <c r="D20" s="34">
        <v>43835.0</v>
      </c>
      <c r="E20" s="4" t="s">
        <v>90</v>
      </c>
      <c r="F20" s="4" t="s">
        <v>11</v>
      </c>
      <c r="G20" s="33" t="s">
        <v>75</v>
      </c>
      <c r="H20" s="33">
        <v>7.0</v>
      </c>
      <c r="I20" s="17">
        <f t="shared" si="1"/>
        <v>118000</v>
      </c>
      <c r="J20" s="17"/>
      <c r="K20" s="17"/>
      <c r="L20" s="11"/>
      <c r="M20" s="11"/>
      <c r="N20" s="11"/>
      <c r="O20" s="11"/>
      <c r="P20" s="11"/>
      <c r="Q20" s="11"/>
      <c r="R20" s="11"/>
      <c r="S20" s="11"/>
    </row>
    <row r="21">
      <c r="A21" s="4">
        <v>2020.0</v>
      </c>
      <c r="B21" s="33" t="s">
        <v>1</v>
      </c>
      <c r="C21" s="4" t="s">
        <v>99</v>
      </c>
      <c r="D21" s="34">
        <v>43835.0</v>
      </c>
      <c r="E21" s="4" t="s">
        <v>88</v>
      </c>
      <c r="F21" s="4" t="s">
        <v>8</v>
      </c>
      <c r="G21" s="33" t="s">
        <v>76</v>
      </c>
      <c r="H21" s="33">
        <v>7.0</v>
      </c>
      <c r="I21" s="17">
        <f t="shared" si="1"/>
        <v>119000</v>
      </c>
      <c r="J21" s="17"/>
      <c r="K21" s="17"/>
      <c r="L21" s="11"/>
      <c r="M21" s="11"/>
      <c r="N21" s="11"/>
      <c r="O21" s="11"/>
      <c r="P21" s="11"/>
      <c r="Q21" s="11"/>
      <c r="R21" s="11"/>
      <c r="S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7.29"/>
    <col customWidth="1" min="3" max="3" width="4.71"/>
    <col customWidth="1" min="4" max="4" width="8.14"/>
    <col customWidth="1" min="5" max="5" width="8.43"/>
    <col customWidth="1" min="6" max="6" width="26.29"/>
    <col customWidth="1" min="7" max="8" width="11.0"/>
    <col customWidth="1" min="9" max="9" width="4.29"/>
    <col customWidth="1" min="10" max="10" width="27.29"/>
    <col customWidth="1" min="11" max="11" width="25.0"/>
  </cols>
  <sheetData>
    <row r="1">
      <c r="A1" s="2" t="s">
        <v>77</v>
      </c>
      <c r="B1" s="2" t="s">
        <v>78</v>
      </c>
      <c r="C1" s="2" t="s">
        <v>79</v>
      </c>
      <c r="D1" s="2" t="s">
        <v>80</v>
      </c>
      <c r="E1" s="2" t="s">
        <v>37</v>
      </c>
      <c r="F1" s="2" t="s">
        <v>100</v>
      </c>
      <c r="G1" s="2" t="s">
        <v>81</v>
      </c>
      <c r="H1" s="2" t="s">
        <v>82</v>
      </c>
      <c r="I1" s="11"/>
      <c r="J1" s="35"/>
      <c r="K1" s="35"/>
      <c r="L1" s="35"/>
      <c r="M1" s="35"/>
      <c r="N1" s="35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2020.0</v>
      </c>
      <c r="B2" s="33" t="s">
        <v>1</v>
      </c>
      <c r="C2" s="33" t="s">
        <v>86</v>
      </c>
      <c r="D2" s="34">
        <v>43831.0</v>
      </c>
      <c r="E2" s="33" t="s">
        <v>88</v>
      </c>
      <c r="F2" s="36" t="s">
        <v>7</v>
      </c>
      <c r="G2" s="33" t="s">
        <v>73</v>
      </c>
      <c r="H2" s="33">
        <v>5.0</v>
      </c>
      <c r="I2" s="11"/>
      <c r="J2" s="37" t="s">
        <v>101</v>
      </c>
      <c r="K2" s="38" t="s">
        <v>102</v>
      </c>
      <c r="L2" s="35"/>
      <c r="M2" s="35"/>
      <c r="N2" s="35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4">
        <v>2020.0</v>
      </c>
      <c r="B3" s="33" t="s">
        <v>1</v>
      </c>
      <c r="C3" s="33" t="s">
        <v>86</v>
      </c>
      <c r="D3" s="34">
        <v>43831.0</v>
      </c>
      <c r="E3" s="4" t="s">
        <v>87</v>
      </c>
      <c r="F3" s="36" t="s">
        <v>8</v>
      </c>
      <c r="G3" s="33" t="s">
        <v>74</v>
      </c>
      <c r="H3" s="33">
        <v>6.0</v>
      </c>
      <c r="I3" s="11"/>
      <c r="J3" s="2" t="s">
        <v>6</v>
      </c>
      <c r="K3" s="1" t="s">
        <v>103</v>
      </c>
      <c r="L3" s="35"/>
      <c r="M3" s="35"/>
      <c r="N3" s="35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4">
        <v>2020.0</v>
      </c>
      <c r="B4" s="33" t="s">
        <v>1</v>
      </c>
      <c r="C4" s="33" t="s">
        <v>86</v>
      </c>
      <c r="D4" s="34">
        <v>43831.0</v>
      </c>
      <c r="E4" s="4" t="s">
        <v>89</v>
      </c>
      <c r="F4" s="36" t="s">
        <v>7</v>
      </c>
      <c r="G4" s="33" t="s">
        <v>75</v>
      </c>
      <c r="H4" s="33">
        <v>6.0</v>
      </c>
      <c r="I4" s="11"/>
      <c r="J4" s="39">
        <f>COUNT(H2:H21)</f>
        <v>20</v>
      </c>
      <c r="K4" s="39"/>
      <c r="L4" s="35"/>
      <c r="M4" s="35"/>
      <c r="N4" s="35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4">
        <v>2020.0</v>
      </c>
      <c r="B5" s="33" t="s">
        <v>1</v>
      </c>
      <c r="C5" s="33" t="s">
        <v>86</v>
      </c>
      <c r="D5" s="34">
        <v>43831.0</v>
      </c>
      <c r="E5" s="4" t="s">
        <v>90</v>
      </c>
      <c r="F5" s="36" t="s">
        <v>7</v>
      </c>
      <c r="G5" s="33" t="s">
        <v>76</v>
      </c>
      <c r="H5" s="33">
        <v>6.0</v>
      </c>
      <c r="I5" s="11"/>
      <c r="J5" s="35"/>
      <c r="K5" s="35"/>
      <c r="L5" s="35"/>
      <c r="M5" s="35"/>
      <c r="N5" s="35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4">
        <v>2020.0</v>
      </c>
      <c r="B6" s="33" t="s">
        <v>1</v>
      </c>
      <c r="C6" s="4" t="s">
        <v>91</v>
      </c>
      <c r="D6" s="34">
        <v>43832.0</v>
      </c>
      <c r="E6" s="4" t="s">
        <v>88</v>
      </c>
      <c r="F6" s="36" t="s">
        <v>8</v>
      </c>
      <c r="G6" s="33" t="s">
        <v>73</v>
      </c>
      <c r="H6" s="33">
        <v>5.0</v>
      </c>
      <c r="I6" s="11"/>
      <c r="J6" s="40"/>
      <c r="K6" s="40"/>
      <c r="L6" s="40"/>
      <c r="M6" s="40"/>
      <c r="N6" s="4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4">
        <v>2020.0</v>
      </c>
      <c r="B7" s="33" t="s">
        <v>1</v>
      </c>
      <c r="C7" s="4" t="s">
        <v>91</v>
      </c>
      <c r="D7" s="34">
        <v>43832.0</v>
      </c>
      <c r="E7" s="4" t="s">
        <v>87</v>
      </c>
      <c r="F7" s="36" t="s">
        <v>8</v>
      </c>
      <c r="G7" s="33" t="s">
        <v>74</v>
      </c>
      <c r="H7" s="33">
        <v>10.0</v>
      </c>
      <c r="I7" s="11"/>
      <c r="J7" s="41" t="s">
        <v>104</v>
      </c>
      <c r="K7" s="42"/>
      <c r="L7" s="42"/>
      <c r="M7" s="42"/>
      <c r="N7" s="42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">
        <v>2020.0</v>
      </c>
      <c r="B8" s="33" t="s">
        <v>1</v>
      </c>
      <c r="C8" s="4" t="s">
        <v>91</v>
      </c>
      <c r="D8" s="34">
        <v>43832.0</v>
      </c>
      <c r="E8" s="4" t="s">
        <v>89</v>
      </c>
      <c r="F8" s="36" t="s">
        <v>8</v>
      </c>
      <c r="G8" s="33" t="s">
        <v>75</v>
      </c>
      <c r="H8" s="33">
        <v>6.0</v>
      </c>
      <c r="I8" s="11"/>
      <c r="J8" s="43" t="s">
        <v>100</v>
      </c>
      <c r="K8" s="44" t="s">
        <v>73</v>
      </c>
      <c r="L8" s="44" t="s">
        <v>74</v>
      </c>
      <c r="M8" s="44" t="s">
        <v>75</v>
      </c>
      <c r="N8" s="44" t="s">
        <v>76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4">
        <v>2020.0</v>
      </c>
      <c r="B9" s="33" t="s">
        <v>1</v>
      </c>
      <c r="C9" s="4" t="s">
        <v>91</v>
      </c>
      <c r="D9" s="34">
        <v>43832.0</v>
      </c>
      <c r="E9" s="4" t="s">
        <v>92</v>
      </c>
      <c r="F9" s="36" t="s">
        <v>9</v>
      </c>
      <c r="G9" s="33" t="s">
        <v>76</v>
      </c>
      <c r="H9" s="33">
        <v>5.0</v>
      </c>
      <c r="I9" s="11"/>
      <c r="J9" s="45" t="s">
        <v>7</v>
      </c>
      <c r="K9" s="46">
        <f t="shared" ref="K9:N9" si="1">COUNTIFS($F$2:$F$21,$J9,$G$2:$G$21,K$8)</f>
        <v>2</v>
      </c>
      <c r="L9" s="46">
        <f t="shared" si="1"/>
        <v>0</v>
      </c>
      <c r="M9" s="46">
        <f t="shared" si="1"/>
        <v>2</v>
      </c>
      <c r="N9" s="46">
        <f t="shared" si="1"/>
        <v>1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4">
        <v>2020.0</v>
      </c>
      <c r="B10" s="33" t="s">
        <v>1</v>
      </c>
      <c r="C10" s="4" t="s">
        <v>93</v>
      </c>
      <c r="D10" s="34">
        <v>43833.0</v>
      </c>
      <c r="E10" s="4" t="s">
        <v>94</v>
      </c>
      <c r="F10" s="36" t="s">
        <v>9</v>
      </c>
      <c r="G10" s="33" t="s">
        <v>73</v>
      </c>
      <c r="H10" s="33">
        <v>6.0</v>
      </c>
      <c r="I10" s="11"/>
      <c r="J10" s="45" t="s">
        <v>8</v>
      </c>
      <c r="K10" s="46">
        <f t="shared" ref="K10:N10" si="2">COUNTIFS($F$2:$F$21,$J10,$G$2:$G$21,K$8)</f>
        <v>1</v>
      </c>
      <c r="L10" s="46">
        <f t="shared" si="2"/>
        <v>3</v>
      </c>
      <c r="M10" s="46">
        <f t="shared" si="2"/>
        <v>1</v>
      </c>
      <c r="N10" s="46">
        <f t="shared" si="2"/>
        <v>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4">
        <v>2020.0</v>
      </c>
      <c r="B11" s="33" t="s">
        <v>1</v>
      </c>
      <c r="C11" s="4" t="s">
        <v>93</v>
      </c>
      <c r="D11" s="34">
        <v>43833.0</v>
      </c>
      <c r="E11" s="4" t="s">
        <v>95</v>
      </c>
      <c r="F11" s="36" t="s">
        <v>10</v>
      </c>
      <c r="G11" s="33" t="s">
        <v>74</v>
      </c>
      <c r="H11" s="33">
        <v>10.0</v>
      </c>
      <c r="I11" s="11"/>
      <c r="J11" s="45" t="s">
        <v>9</v>
      </c>
      <c r="K11" s="46">
        <f t="shared" ref="K11:N11" si="3">COUNTIFS($F$2:$F$21,$J11,$G$2:$G$21,K$8)</f>
        <v>1</v>
      </c>
      <c r="L11" s="46">
        <f t="shared" si="3"/>
        <v>0</v>
      </c>
      <c r="M11" s="46">
        <f t="shared" si="3"/>
        <v>1</v>
      </c>
      <c r="N11" s="46">
        <f t="shared" si="3"/>
        <v>2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4">
        <v>2020.0</v>
      </c>
      <c r="B12" s="33" t="s">
        <v>1</v>
      </c>
      <c r="C12" s="4" t="s">
        <v>93</v>
      </c>
      <c r="D12" s="34">
        <v>43833.0</v>
      </c>
      <c r="E12" s="4" t="s">
        <v>96</v>
      </c>
      <c r="F12" s="36" t="s">
        <v>9</v>
      </c>
      <c r="G12" s="33" t="s">
        <v>75</v>
      </c>
      <c r="H12" s="33">
        <v>6.0</v>
      </c>
      <c r="I12" s="11"/>
      <c r="J12" s="45" t="s">
        <v>10</v>
      </c>
      <c r="K12" s="46">
        <f t="shared" ref="K12:N12" si="4">COUNTIFS($F$2:$F$21,$J12,$G$2:$G$21,K$8)</f>
        <v>1</v>
      </c>
      <c r="L12" s="46">
        <f t="shared" si="4"/>
        <v>2</v>
      </c>
      <c r="M12" s="46">
        <f t="shared" si="4"/>
        <v>1</v>
      </c>
      <c r="N12" s="46">
        <f t="shared" si="4"/>
        <v>2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4">
        <v>2020.0</v>
      </c>
      <c r="B13" s="33" t="s">
        <v>1</v>
      </c>
      <c r="C13" s="4" t="s">
        <v>93</v>
      </c>
      <c r="D13" s="34">
        <v>43833.0</v>
      </c>
      <c r="E13" s="4" t="s">
        <v>97</v>
      </c>
      <c r="F13" s="36" t="s">
        <v>9</v>
      </c>
      <c r="G13" s="33" t="s">
        <v>76</v>
      </c>
      <c r="H13" s="33">
        <v>7.0</v>
      </c>
      <c r="I13" s="11"/>
      <c r="J13" s="47"/>
      <c r="K13" s="47"/>
      <c r="L13" s="47"/>
      <c r="M13" s="47"/>
      <c r="N13" s="47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4">
        <v>2020.0</v>
      </c>
      <c r="B14" s="33" t="s">
        <v>1</v>
      </c>
      <c r="C14" s="4" t="s">
        <v>98</v>
      </c>
      <c r="D14" s="34">
        <v>43834.0</v>
      </c>
      <c r="E14" s="4" t="s">
        <v>94</v>
      </c>
      <c r="F14" s="36" t="s">
        <v>10</v>
      </c>
      <c r="G14" s="33" t="s">
        <v>73</v>
      </c>
      <c r="H14" s="33">
        <v>6.0</v>
      </c>
      <c r="I14" s="11"/>
      <c r="J14" s="48"/>
      <c r="K14" s="48"/>
      <c r="L14" s="48"/>
      <c r="M14" s="48"/>
      <c r="N14" s="48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4">
        <v>2020.0</v>
      </c>
      <c r="B15" s="33" t="s">
        <v>1</v>
      </c>
      <c r="C15" s="4" t="s">
        <v>98</v>
      </c>
      <c r="D15" s="34">
        <v>43834.0</v>
      </c>
      <c r="E15" s="4" t="s">
        <v>87</v>
      </c>
      <c r="F15" s="36" t="s">
        <v>10</v>
      </c>
      <c r="G15" s="33" t="s">
        <v>74</v>
      </c>
      <c r="H15" s="33">
        <v>6.0</v>
      </c>
      <c r="I15" s="11"/>
      <c r="J15" s="48"/>
      <c r="K15" s="48"/>
      <c r="L15" s="48"/>
      <c r="M15" s="48"/>
      <c r="N15" s="48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4">
        <v>2020.0</v>
      </c>
      <c r="B16" s="33" t="s">
        <v>1</v>
      </c>
      <c r="C16" s="4" t="s">
        <v>98</v>
      </c>
      <c r="D16" s="34">
        <v>43834.0</v>
      </c>
      <c r="E16" s="4" t="s">
        <v>88</v>
      </c>
      <c r="F16" s="36" t="s">
        <v>10</v>
      </c>
      <c r="G16" s="33" t="s">
        <v>75</v>
      </c>
      <c r="H16" s="33">
        <v>5.0</v>
      </c>
      <c r="I16" s="11"/>
      <c r="J16" s="48"/>
      <c r="K16" s="48"/>
      <c r="L16" s="48"/>
      <c r="M16" s="48"/>
      <c r="N16" s="48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4">
        <v>2020.0</v>
      </c>
      <c r="B17" s="33" t="s">
        <v>1</v>
      </c>
      <c r="C17" s="4" t="s">
        <v>98</v>
      </c>
      <c r="D17" s="34">
        <v>43834.0</v>
      </c>
      <c r="E17" s="4" t="s">
        <v>92</v>
      </c>
      <c r="F17" s="36" t="s">
        <v>10</v>
      </c>
      <c r="G17" s="33" t="s">
        <v>76</v>
      </c>
      <c r="H17" s="33">
        <v>10.0</v>
      </c>
      <c r="I17" s="11"/>
      <c r="J17" s="48"/>
      <c r="K17" s="48"/>
      <c r="L17" s="48"/>
      <c r="M17" s="48"/>
      <c r="N17" s="48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4">
        <v>2020.0</v>
      </c>
      <c r="B18" s="33" t="s">
        <v>1</v>
      </c>
      <c r="C18" s="4" t="s">
        <v>99</v>
      </c>
      <c r="D18" s="34">
        <v>43835.0</v>
      </c>
      <c r="E18" s="4" t="s">
        <v>88</v>
      </c>
      <c r="F18" s="36" t="s">
        <v>7</v>
      </c>
      <c r="G18" s="33" t="s">
        <v>73</v>
      </c>
      <c r="H18" s="33">
        <v>7.0</v>
      </c>
      <c r="I18" s="11"/>
      <c r="J18" s="48"/>
      <c r="K18" s="48"/>
      <c r="L18" s="48"/>
      <c r="M18" s="48"/>
      <c r="N18" s="48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4">
        <v>2020.0</v>
      </c>
      <c r="B19" s="33" t="s">
        <v>1</v>
      </c>
      <c r="C19" s="4" t="s">
        <v>99</v>
      </c>
      <c r="D19" s="34">
        <v>43835.0</v>
      </c>
      <c r="E19" s="4" t="s">
        <v>89</v>
      </c>
      <c r="F19" s="36" t="s">
        <v>8</v>
      </c>
      <c r="G19" s="33" t="s">
        <v>74</v>
      </c>
      <c r="H19" s="33">
        <v>9.0</v>
      </c>
      <c r="I19" s="11"/>
      <c r="J19" s="48"/>
      <c r="K19" s="48"/>
      <c r="L19" s="48"/>
      <c r="M19" s="48"/>
      <c r="N19" s="48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4">
        <v>2020.0</v>
      </c>
      <c r="B20" s="33" t="s">
        <v>1</v>
      </c>
      <c r="C20" s="4" t="s">
        <v>99</v>
      </c>
      <c r="D20" s="34">
        <v>43835.0</v>
      </c>
      <c r="E20" s="4" t="s">
        <v>90</v>
      </c>
      <c r="F20" s="36" t="s">
        <v>7</v>
      </c>
      <c r="G20" s="33" t="s">
        <v>75</v>
      </c>
      <c r="H20" s="33">
        <v>7.0</v>
      </c>
      <c r="I20" s="11"/>
      <c r="J20" s="35"/>
      <c r="K20" s="35"/>
      <c r="L20" s="35"/>
      <c r="M20" s="35"/>
      <c r="N20" s="35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4">
        <v>2020.0</v>
      </c>
      <c r="B21" s="33" t="s">
        <v>1</v>
      </c>
      <c r="C21" s="4" t="s">
        <v>99</v>
      </c>
      <c r="D21" s="34">
        <v>43835.0</v>
      </c>
      <c r="E21" s="4" t="s">
        <v>88</v>
      </c>
      <c r="F21" s="36" t="s">
        <v>10</v>
      </c>
      <c r="G21" s="33" t="s">
        <v>76</v>
      </c>
      <c r="H21" s="33">
        <v>7.0</v>
      </c>
      <c r="I21" s="11"/>
      <c r="J21" s="35"/>
      <c r="K21" s="35"/>
      <c r="L21" s="35"/>
      <c r="M21" s="35"/>
      <c r="N21" s="35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49"/>
      <c r="G22" s="11"/>
      <c r="H22" s="11"/>
      <c r="I22" s="11"/>
      <c r="J22" s="35"/>
      <c r="K22" s="35"/>
      <c r="L22" s="35"/>
      <c r="M22" s="35"/>
      <c r="N22" s="35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49"/>
      <c r="G23" s="11"/>
      <c r="H23" s="11"/>
      <c r="I23" s="11"/>
      <c r="J23" s="35"/>
      <c r="K23" s="35"/>
      <c r="L23" s="35"/>
      <c r="M23" s="35"/>
      <c r="N23" s="35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49"/>
      <c r="G24" s="11"/>
      <c r="H24" s="11"/>
      <c r="I24" s="11"/>
      <c r="J24" s="35"/>
      <c r="K24" s="35"/>
      <c r="L24" s="35"/>
      <c r="M24" s="35"/>
      <c r="N24" s="35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49"/>
      <c r="G25" s="11"/>
      <c r="H25" s="11"/>
      <c r="I25" s="11"/>
      <c r="J25" s="35"/>
      <c r="K25" s="35"/>
      <c r="L25" s="35"/>
      <c r="M25" s="35"/>
      <c r="N25" s="35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49"/>
      <c r="G26" s="11"/>
      <c r="H26" s="11"/>
      <c r="I26" s="11"/>
      <c r="J26" s="35"/>
      <c r="K26" s="35"/>
      <c r="L26" s="35"/>
      <c r="M26" s="35"/>
      <c r="N26" s="35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49"/>
      <c r="G27" s="11"/>
      <c r="H27" s="11"/>
      <c r="I27" s="11"/>
      <c r="J27" s="35"/>
      <c r="K27" s="35"/>
      <c r="L27" s="35"/>
      <c r="M27" s="35"/>
      <c r="N27" s="35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49"/>
      <c r="G28" s="11"/>
      <c r="H28" s="11"/>
      <c r="I28" s="11"/>
      <c r="J28" s="35"/>
      <c r="K28" s="35"/>
      <c r="L28" s="35"/>
      <c r="M28" s="35"/>
      <c r="N28" s="35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49"/>
      <c r="G29" s="11"/>
      <c r="H29" s="11"/>
      <c r="I29" s="11"/>
      <c r="J29" s="35"/>
      <c r="K29" s="35"/>
      <c r="L29" s="35"/>
      <c r="M29" s="35"/>
      <c r="N29" s="35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49"/>
      <c r="G30" s="11"/>
      <c r="H30" s="11"/>
      <c r="I30" s="11"/>
      <c r="J30" s="35"/>
      <c r="K30" s="35"/>
      <c r="L30" s="35"/>
      <c r="M30" s="35"/>
      <c r="N30" s="35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49"/>
      <c r="G31" s="11"/>
      <c r="H31" s="11"/>
      <c r="I31" s="11"/>
      <c r="J31" s="35"/>
      <c r="K31" s="35"/>
      <c r="L31" s="35"/>
      <c r="M31" s="35"/>
      <c r="N31" s="35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49"/>
      <c r="G32" s="11"/>
      <c r="H32" s="11"/>
      <c r="I32" s="11"/>
      <c r="J32" s="35"/>
      <c r="K32" s="35"/>
      <c r="L32" s="35"/>
      <c r="M32" s="35"/>
      <c r="N32" s="35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49"/>
      <c r="G33" s="11"/>
      <c r="H33" s="11"/>
      <c r="I33" s="11"/>
      <c r="J33" s="35"/>
      <c r="K33" s="35"/>
      <c r="L33" s="35"/>
      <c r="M33" s="35"/>
      <c r="N33" s="35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49"/>
      <c r="G34" s="11"/>
      <c r="H34" s="11"/>
      <c r="I34" s="11"/>
      <c r="J34" s="35"/>
      <c r="K34" s="35"/>
      <c r="L34" s="35"/>
      <c r="M34" s="35"/>
      <c r="N34" s="35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49"/>
      <c r="G35" s="11"/>
      <c r="H35" s="11"/>
      <c r="I35" s="11"/>
      <c r="J35" s="35"/>
      <c r="K35" s="35"/>
      <c r="L35" s="35"/>
      <c r="M35" s="35"/>
      <c r="N35" s="35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49"/>
      <c r="G36" s="11"/>
      <c r="H36" s="11"/>
      <c r="I36" s="11"/>
      <c r="J36" s="35"/>
      <c r="K36" s="35"/>
      <c r="L36" s="35"/>
      <c r="M36" s="35"/>
      <c r="N36" s="35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49"/>
      <c r="G37" s="11"/>
      <c r="H37" s="11"/>
      <c r="I37" s="11"/>
      <c r="J37" s="35"/>
      <c r="K37" s="35"/>
      <c r="L37" s="35"/>
      <c r="M37" s="35"/>
      <c r="N37" s="35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49"/>
      <c r="G38" s="11"/>
      <c r="H38" s="11"/>
      <c r="I38" s="11"/>
      <c r="J38" s="35"/>
      <c r="K38" s="35"/>
      <c r="L38" s="35"/>
      <c r="M38" s="35"/>
      <c r="N38" s="35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49"/>
      <c r="G39" s="11"/>
      <c r="H39" s="11"/>
      <c r="I39" s="11"/>
      <c r="J39" s="35"/>
      <c r="K39" s="35"/>
      <c r="L39" s="35"/>
      <c r="M39" s="35"/>
      <c r="N39" s="35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49"/>
      <c r="G40" s="11"/>
      <c r="H40" s="11"/>
      <c r="I40" s="11"/>
      <c r="J40" s="35"/>
      <c r="K40" s="35"/>
      <c r="L40" s="35"/>
      <c r="M40" s="35"/>
      <c r="N40" s="35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49"/>
      <c r="G41" s="11"/>
      <c r="H41" s="11"/>
      <c r="I41" s="11"/>
      <c r="J41" s="35"/>
      <c r="K41" s="35"/>
      <c r="L41" s="35"/>
      <c r="M41" s="35"/>
      <c r="N41" s="35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49"/>
      <c r="G42" s="11"/>
      <c r="H42" s="11"/>
      <c r="I42" s="11"/>
      <c r="J42" s="35"/>
      <c r="K42" s="35"/>
      <c r="L42" s="35"/>
      <c r="M42" s="35"/>
      <c r="N42" s="35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49"/>
      <c r="G43" s="11"/>
      <c r="H43" s="11"/>
      <c r="I43" s="11"/>
      <c r="J43" s="35"/>
      <c r="K43" s="35"/>
      <c r="L43" s="35"/>
      <c r="M43" s="35"/>
      <c r="N43" s="35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49"/>
      <c r="G44" s="11"/>
      <c r="H44" s="11"/>
      <c r="I44" s="11"/>
      <c r="J44" s="35"/>
      <c r="K44" s="35"/>
      <c r="L44" s="35"/>
      <c r="M44" s="35"/>
      <c r="N44" s="35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49"/>
      <c r="G45" s="11"/>
      <c r="H45" s="11"/>
      <c r="I45" s="11"/>
      <c r="J45" s="35"/>
      <c r="K45" s="35"/>
      <c r="L45" s="35"/>
      <c r="M45" s="35"/>
      <c r="N45" s="35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49"/>
      <c r="G46" s="11"/>
      <c r="H46" s="11"/>
      <c r="I46" s="11"/>
      <c r="J46" s="35"/>
      <c r="K46" s="35"/>
      <c r="L46" s="35"/>
      <c r="M46" s="35"/>
      <c r="N46" s="35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49"/>
      <c r="G47" s="11"/>
      <c r="H47" s="11"/>
      <c r="I47" s="11"/>
      <c r="J47" s="35"/>
      <c r="K47" s="35"/>
      <c r="L47" s="35"/>
      <c r="M47" s="35"/>
      <c r="N47" s="35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49"/>
      <c r="G48" s="11"/>
      <c r="H48" s="11"/>
      <c r="I48" s="11"/>
      <c r="J48" s="35"/>
      <c r="K48" s="35"/>
      <c r="L48" s="35"/>
      <c r="M48" s="35"/>
      <c r="N48" s="35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49"/>
      <c r="G49" s="11"/>
      <c r="H49" s="11"/>
      <c r="I49" s="11"/>
      <c r="J49" s="35"/>
      <c r="K49" s="35"/>
      <c r="L49" s="35"/>
      <c r="M49" s="35"/>
      <c r="N49" s="35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49"/>
      <c r="G50" s="11"/>
      <c r="H50" s="11"/>
      <c r="I50" s="11"/>
      <c r="J50" s="35"/>
      <c r="K50" s="35"/>
      <c r="L50" s="35"/>
      <c r="M50" s="35"/>
      <c r="N50" s="35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49"/>
      <c r="G51" s="11"/>
      <c r="H51" s="11"/>
      <c r="I51" s="11"/>
      <c r="J51" s="35"/>
      <c r="K51" s="35"/>
      <c r="L51" s="35"/>
      <c r="M51" s="35"/>
      <c r="N51" s="35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49"/>
      <c r="G52" s="11"/>
      <c r="H52" s="11"/>
      <c r="I52" s="11"/>
      <c r="J52" s="35"/>
      <c r="K52" s="35"/>
      <c r="L52" s="35"/>
      <c r="M52" s="35"/>
      <c r="N52" s="35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49"/>
      <c r="G53" s="11"/>
      <c r="H53" s="11"/>
      <c r="I53" s="11"/>
      <c r="J53" s="35"/>
      <c r="K53" s="35"/>
      <c r="L53" s="35"/>
      <c r="M53" s="35"/>
      <c r="N53" s="35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49"/>
      <c r="G54" s="11"/>
      <c r="H54" s="11"/>
      <c r="I54" s="11"/>
      <c r="J54" s="35"/>
      <c r="K54" s="35"/>
      <c r="L54" s="35"/>
      <c r="M54" s="35"/>
      <c r="N54" s="35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49"/>
      <c r="G55" s="11"/>
      <c r="H55" s="11"/>
      <c r="I55" s="11"/>
      <c r="J55" s="35"/>
      <c r="K55" s="35"/>
      <c r="L55" s="35"/>
      <c r="M55" s="35"/>
      <c r="N55" s="35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49"/>
      <c r="G56" s="11"/>
      <c r="H56" s="11"/>
      <c r="I56" s="11"/>
      <c r="J56" s="35"/>
      <c r="K56" s="35"/>
      <c r="L56" s="35"/>
      <c r="M56" s="35"/>
      <c r="N56" s="35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49"/>
      <c r="G57" s="11"/>
      <c r="H57" s="11"/>
      <c r="I57" s="11"/>
      <c r="J57" s="35"/>
      <c r="K57" s="35"/>
      <c r="L57" s="35"/>
      <c r="M57" s="35"/>
      <c r="N57" s="35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49"/>
      <c r="G58" s="11"/>
      <c r="H58" s="11"/>
      <c r="I58" s="11"/>
      <c r="J58" s="35"/>
      <c r="K58" s="35"/>
      <c r="L58" s="35"/>
      <c r="M58" s="35"/>
      <c r="N58" s="35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49"/>
      <c r="G59" s="11"/>
      <c r="H59" s="11"/>
      <c r="I59" s="11"/>
      <c r="J59" s="35"/>
      <c r="K59" s="35"/>
      <c r="L59" s="35"/>
      <c r="M59" s="35"/>
      <c r="N59" s="35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49"/>
      <c r="G60" s="11"/>
      <c r="H60" s="11"/>
      <c r="I60" s="11"/>
      <c r="J60" s="35"/>
      <c r="K60" s="35"/>
      <c r="L60" s="35"/>
      <c r="M60" s="35"/>
      <c r="N60" s="35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49"/>
      <c r="G61" s="11"/>
      <c r="H61" s="11"/>
      <c r="I61" s="11"/>
      <c r="J61" s="35"/>
      <c r="K61" s="35"/>
      <c r="L61" s="35"/>
      <c r="M61" s="35"/>
      <c r="N61" s="35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49"/>
      <c r="G62" s="11"/>
      <c r="H62" s="11"/>
      <c r="I62" s="11"/>
      <c r="J62" s="35"/>
      <c r="K62" s="35"/>
      <c r="L62" s="35"/>
      <c r="M62" s="35"/>
      <c r="N62" s="35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49"/>
      <c r="G63" s="11"/>
      <c r="H63" s="11"/>
      <c r="I63" s="11"/>
      <c r="J63" s="35"/>
      <c r="K63" s="35"/>
      <c r="L63" s="35"/>
      <c r="M63" s="35"/>
      <c r="N63" s="35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49"/>
      <c r="G64" s="11"/>
      <c r="H64" s="11"/>
      <c r="I64" s="11"/>
      <c r="J64" s="35"/>
      <c r="K64" s="35"/>
      <c r="L64" s="35"/>
      <c r="M64" s="35"/>
      <c r="N64" s="35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49"/>
      <c r="G65" s="11"/>
      <c r="H65" s="11"/>
      <c r="I65" s="11"/>
      <c r="J65" s="35"/>
      <c r="K65" s="35"/>
      <c r="L65" s="35"/>
      <c r="M65" s="35"/>
      <c r="N65" s="35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49"/>
      <c r="G66" s="11"/>
      <c r="H66" s="11"/>
      <c r="I66" s="11"/>
      <c r="J66" s="35"/>
      <c r="K66" s="35"/>
      <c r="L66" s="35"/>
      <c r="M66" s="35"/>
      <c r="N66" s="35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49"/>
      <c r="G67" s="11"/>
      <c r="H67" s="11"/>
      <c r="I67" s="11"/>
      <c r="J67" s="35"/>
      <c r="K67" s="35"/>
      <c r="L67" s="35"/>
      <c r="M67" s="35"/>
      <c r="N67" s="35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49"/>
      <c r="G68" s="11"/>
      <c r="H68" s="11"/>
      <c r="I68" s="11"/>
      <c r="J68" s="35"/>
      <c r="K68" s="35"/>
      <c r="L68" s="35"/>
      <c r="M68" s="35"/>
      <c r="N68" s="35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49"/>
      <c r="G69" s="11"/>
      <c r="H69" s="11"/>
      <c r="I69" s="11"/>
      <c r="J69" s="35"/>
      <c r="K69" s="35"/>
      <c r="L69" s="35"/>
      <c r="M69" s="35"/>
      <c r="N69" s="35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49"/>
      <c r="G70" s="11"/>
      <c r="H70" s="11"/>
      <c r="I70" s="11"/>
      <c r="J70" s="35"/>
      <c r="K70" s="35"/>
      <c r="L70" s="35"/>
      <c r="M70" s="35"/>
      <c r="N70" s="35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49"/>
      <c r="G71" s="11"/>
      <c r="H71" s="11"/>
      <c r="I71" s="11"/>
      <c r="J71" s="35"/>
      <c r="K71" s="35"/>
      <c r="L71" s="35"/>
      <c r="M71" s="35"/>
      <c r="N71" s="35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49"/>
      <c r="G72" s="11"/>
      <c r="H72" s="11"/>
      <c r="I72" s="11"/>
      <c r="J72" s="35"/>
      <c r="K72" s="35"/>
      <c r="L72" s="35"/>
      <c r="M72" s="35"/>
      <c r="N72" s="35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49"/>
      <c r="G73" s="11"/>
      <c r="H73" s="11"/>
      <c r="I73" s="11"/>
      <c r="J73" s="35"/>
      <c r="K73" s="35"/>
      <c r="L73" s="35"/>
      <c r="M73" s="35"/>
      <c r="N73" s="35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49"/>
      <c r="G74" s="11"/>
      <c r="H74" s="11"/>
      <c r="I74" s="11"/>
      <c r="J74" s="35"/>
      <c r="K74" s="35"/>
      <c r="L74" s="35"/>
      <c r="M74" s="35"/>
      <c r="N74" s="35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49"/>
      <c r="G75" s="11"/>
      <c r="H75" s="11"/>
      <c r="I75" s="11"/>
      <c r="J75" s="35"/>
      <c r="K75" s="35"/>
      <c r="L75" s="35"/>
      <c r="M75" s="35"/>
      <c r="N75" s="35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49"/>
      <c r="G76" s="11"/>
      <c r="H76" s="11"/>
      <c r="I76" s="11"/>
      <c r="J76" s="35"/>
      <c r="K76" s="35"/>
      <c r="L76" s="35"/>
      <c r="M76" s="35"/>
      <c r="N76" s="35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49"/>
      <c r="G77" s="11"/>
      <c r="H77" s="11"/>
      <c r="I77" s="11"/>
      <c r="J77" s="35"/>
      <c r="K77" s="35"/>
      <c r="L77" s="35"/>
      <c r="M77" s="35"/>
      <c r="N77" s="35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49"/>
      <c r="G78" s="11"/>
      <c r="H78" s="11"/>
      <c r="I78" s="11"/>
      <c r="J78" s="35"/>
      <c r="K78" s="35"/>
      <c r="L78" s="35"/>
      <c r="M78" s="35"/>
      <c r="N78" s="35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49"/>
      <c r="G79" s="11"/>
      <c r="H79" s="11"/>
      <c r="I79" s="11"/>
      <c r="J79" s="35"/>
      <c r="K79" s="35"/>
      <c r="L79" s="35"/>
      <c r="M79" s="35"/>
      <c r="N79" s="35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49"/>
      <c r="G80" s="11"/>
      <c r="H80" s="11"/>
      <c r="I80" s="11"/>
      <c r="J80" s="35"/>
      <c r="K80" s="35"/>
      <c r="L80" s="35"/>
      <c r="M80" s="35"/>
      <c r="N80" s="35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49"/>
      <c r="G81" s="11"/>
      <c r="H81" s="11"/>
      <c r="I81" s="11"/>
      <c r="J81" s="35"/>
      <c r="K81" s="35"/>
      <c r="L81" s="35"/>
      <c r="M81" s="35"/>
      <c r="N81" s="35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49"/>
      <c r="G82" s="11"/>
      <c r="H82" s="11"/>
      <c r="I82" s="11"/>
      <c r="J82" s="35"/>
      <c r="K82" s="35"/>
      <c r="L82" s="35"/>
      <c r="M82" s="35"/>
      <c r="N82" s="35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49"/>
      <c r="G83" s="11"/>
      <c r="H83" s="11"/>
      <c r="I83" s="11"/>
      <c r="J83" s="35"/>
      <c r="K83" s="35"/>
      <c r="L83" s="35"/>
      <c r="M83" s="35"/>
      <c r="N83" s="35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49"/>
      <c r="G84" s="11"/>
      <c r="H84" s="11"/>
      <c r="I84" s="11"/>
      <c r="J84" s="35"/>
      <c r="K84" s="35"/>
      <c r="L84" s="35"/>
      <c r="M84" s="35"/>
      <c r="N84" s="35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49"/>
      <c r="G85" s="11"/>
      <c r="H85" s="11"/>
      <c r="I85" s="11"/>
      <c r="J85" s="35"/>
      <c r="K85" s="35"/>
      <c r="L85" s="35"/>
      <c r="M85" s="35"/>
      <c r="N85" s="35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49"/>
      <c r="G86" s="11"/>
      <c r="H86" s="11"/>
      <c r="I86" s="11"/>
      <c r="J86" s="35"/>
      <c r="K86" s="35"/>
      <c r="L86" s="35"/>
      <c r="M86" s="35"/>
      <c r="N86" s="35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49"/>
      <c r="G87" s="11"/>
      <c r="H87" s="11"/>
      <c r="I87" s="11"/>
      <c r="J87" s="35"/>
      <c r="K87" s="35"/>
      <c r="L87" s="35"/>
      <c r="M87" s="35"/>
      <c r="N87" s="35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49"/>
      <c r="G88" s="11"/>
      <c r="H88" s="11"/>
      <c r="I88" s="11"/>
      <c r="J88" s="35"/>
      <c r="K88" s="35"/>
      <c r="L88" s="35"/>
      <c r="M88" s="35"/>
      <c r="N88" s="35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49"/>
      <c r="G89" s="11"/>
      <c r="H89" s="11"/>
      <c r="I89" s="11"/>
      <c r="J89" s="35"/>
      <c r="K89" s="35"/>
      <c r="L89" s="35"/>
      <c r="M89" s="35"/>
      <c r="N89" s="35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49"/>
      <c r="G90" s="11"/>
      <c r="H90" s="11"/>
      <c r="I90" s="11"/>
      <c r="J90" s="35"/>
      <c r="K90" s="35"/>
      <c r="L90" s="35"/>
      <c r="M90" s="35"/>
      <c r="N90" s="35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49"/>
      <c r="G91" s="11"/>
      <c r="H91" s="11"/>
      <c r="I91" s="11"/>
      <c r="J91" s="35"/>
      <c r="K91" s="35"/>
      <c r="L91" s="35"/>
      <c r="M91" s="35"/>
      <c r="N91" s="35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49"/>
      <c r="G92" s="11"/>
      <c r="H92" s="11"/>
      <c r="I92" s="11"/>
      <c r="J92" s="35"/>
      <c r="K92" s="35"/>
      <c r="L92" s="35"/>
      <c r="M92" s="35"/>
      <c r="N92" s="35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49"/>
      <c r="G93" s="11"/>
      <c r="H93" s="11"/>
      <c r="I93" s="11"/>
      <c r="J93" s="35"/>
      <c r="K93" s="35"/>
      <c r="L93" s="35"/>
      <c r="M93" s="35"/>
      <c r="N93" s="35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49"/>
      <c r="G94" s="11"/>
      <c r="H94" s="11"/>
      <c r="I94" s="11"/>
      <c r="J94" s="35"/>
      <c r="K94" s="35"/>
      <c r="L94" s="35"/>
      <c r="M94" s="35"/>
      <c r="N94" s="35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49"/>
      <c r="G95" s="11"/>
      <c r="H95" s="11"/>
      <c r="I95" s="11"/>
      <c r="J95" s="35"/>
      <c r="K95" s="35"/>
      <c r="L95" s="35"/>
      <c r="M95" s="35"/>
      <c r="N95" s="35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49"/>
      <c r="G96" s="11"/>
      <c r="H96" s="11"/>
      <c r="I96" s="11"/>
      <c r="J96" s="35"/>
      <c r="K96" s="35"/>
      <c r="L96" s="35"/>
      <c r="M96" s="35"/>
      <c r="N96" s="35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49"/>
      <c r="G97" s="11"/>
      <c r="H97" s="11"/>
      <c r="I97" s="11"/>
      <c r="J97" s="35"/>
      <c r="K97" s="35"/>
      <c r="L97" s="35"/>
      <c r="M97" s="35"/>
      <c r="N97" s="35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49"/>
      <c r="G98" s="11"/>
      <c r="H98" s="11"/>
      <c r="I98" s="11"/>
      <c r="J98" s="35"/>
      <c r="K98" s="35"/>
      <c r="L98" s="35"/>
      <c r="M98" s="35"/>
      <c r="N98" s="35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49"/>
      <c r="G99" s="11"/>
      <c r="H99" s="11"/>
      <c r="I99" s="11"/>
      <c r="J99" s="35"/>
      <c r="K99" s="35"/>
      <c r="L99" s="35"/>
      <c r="M99" s="35"/>
      <c r="N99" s="35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49"/>
      <c r="G100" s="11"/>
      <c r="H100" s="11"/>
      <c r="I100" s="11"/>
      <c r="J100" s="35"/>
      <c r="K100" s="35"/>
      <c r="L100" s="35"/>
      <c r="M100" s="35"/>
      <c r="N100" s="35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49"/>
      <c r="G101" s="11"/>
      <c r="H101" s="11"/>
      <c r="I101" s="11"/>
      <c r="J101" s="35"/>
      <c r="K101" s="35"/>
      <c r="L101" s="35"/>
      <c r="M101" s="35"/>
      <c r="N101" s="35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49"/>
      <c r="G102" s="11"/>
      <c r="H102" s="11"/>
      <c r="I102" s="11"/>
      <c r="J102" s="35"/>
      <c r="K102" s="35"/>
      <c r="L102" s="35"/>
      <c r="M102" s="35"/>
      <c r="N102" s="35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49"/>
      <c r="G103" s="11"/>
      <c r="H103" s="11"/>
      <c r="I103" s="11"/>
      <c r="J103" s="35"/>
      <c r="K103" s="35"/>
      <c r="L103" s="35"/>
      <c r="M103" s="35"/>
      <c r="N103" s="35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49"/>
      <c r="G104" s="11"/>
      <c r="H104" s="11"/>
      <c r="I104" s="11"/>
      <c r="J104" s="35"/>
      <c r="K104" s="35"/>
      <c r="L104" s="35"/>
      <c r="M104" s="35"/>
      <c r="N104" s="35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49"/>
      <c r="G105" s="11"/>
      <c r="H105" s="11"/>
      <c r="I105" s="11"/>
      <c r="J105" s="35"/>
      <c r="K105" s="35"/>
      <c r="L105" s="35"/>
      <c r="M105" s="35"/>
      <c r="N105" s="35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49"/>
      <c r="G106" s="11"/>
      <c r="H106" s="11"/>
      <c r="I106" s="11"/>
      <c r="J106" s="35"/>
      <c r="K106" s="35"/>
      <c r="L106" s="35"/>
      <c r="M106" s="35"/>
      <c r="N106" s="35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49"/>
      <c r="G107" s="11"/>
      <c r="H107" s="11"/>
      <c r="I107" s="11"/>
      <c r="J107" s="35"/>
      <c r="K107" s="35"/>
      <c r="L107" s="35"/>
      <c r="M107" s="35"/>
      <c r="N107" s="35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49"/>
      <c r="G108" s="11"/>
      <c r="H108" s="11"/>
      <c r="I108" s="11"/>
      <c r="J108" s="35"/>
      <c r="K108" s="35"/>
      <c r="L108" s="35"/>
      <c r="M108" s="35"/>
      <c r="N108" s="35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49"/>
      <c r="G109" s="11"/>
      <c r="H109" s="11"/>
      <c r="I109" s="11"/>
      <c r="J109" s="35"/>
      <c r="K109" s="35"/>
      <c r="L109" s="35"/>
      <c r="M109" s="35"/>
      <c r="N109" s="35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49"/>
      <c r="G110" s="11"/>
      <c r="H110" s="11"/>
      <c r="I110" s="11"/>
      <c r="J110" s="35"/>
      <c r="K110" s="35"/>
      <c r="L110" s="35"/>
      <c r="M110" s="35"/>
      <c r="N110" s="35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49"/>
      <c r="G111" s="11"/>
      <c r="H111" s="11"/>
      <c r="I111" s="11"/>
      <c r="J111" s="35"/>
      <c r="K111" s="35"/>
      <c r="L111" s="35"/>
      <c r="M111" s="35"/>
      <c r="N111" s="35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49"/>
      <c r="G112" s="11"/>
      <c r="H112" s="11"/>
      <c r="I112" s="11"/>
      <c r="J112" s="35"/>
      <c r="K112" s="35"/>
      <c r="L112" s="35"/>
      <c r="M112" s="35"/>
      <c r="N112" s="35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49"/>
      <c r="G113" s="11"/>
      <c r="H113" s="11"/>
      <c r="I113" s="11"/>
      <c r="J113" s="35"/>
      <c r="K113" s="35"/>
      <c r="L113" s="35"/>
      <c r="M113" s="35"/>
      <c r="N113" s="35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49"/>
      <c r="G114" s="11"/>
      <c r="H114" s="11"/>
      <c r="I114" s="11"/>
      <c r="J114" s="35"/>
      <c r="K114" s="35"/>
      <c r="L114" s="35"/>
      <c r="M114" s="35"/>
      <c r="N114" s="35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49"/>
      <c r="G115" s="11"/>
      <c r="H115" s="11"/>
      <c r="I115" s="11"/>
      <c r="J115" s="35"/>
      <c r="K115" s="35"/>
      <c r="L115" s="35"/>
      <c r="M115" s="35"/>
      <c r="N115" s="35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49"/>
      <c r="G116" s="11"/>
      <c r="H116" s="11"/>
      <c r="I116" s="11"/>
      <c r="J116" s="35"/>
      <c r="K116" s="35"/>
      <c r="L116" s="35"/>
      <c r="M116" s="35"/>
      <c r="N116" s="35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49"/>
      <c r="G117" s="11"/>
      <c r="H117" s="11"/>
      <c r="I117" s="11"/>
      <c r="J117" s="35"/>
      <c r="K117" s="35"/>
      <c r="L117" s="35"/>
      <c r="M117" s="35"/>
      <c r="N117" s="35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49"/>
      <c r="G118" s="11"/>
      <c r="H118" s="11"/>
      <c r="I118" s="11"/>
      <c r="J118" s="35"/>
      <c r="K118" s="35"/>
      <c r="L118" s="35"/>
      <c r="M118" s="35"/>
      <c r="N118" s="35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49"/>
      <c r="G119" s="11"/>
      <c r="H119" s="11"/>
      <c r="I119" s="11"/>
      <c r="J119" s="35"/>
      <c r="K119" s="35"/>
      <c r="L119" s="35"/>
      <c r="M119" s="35"/>
      <c r="N119" s="35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49"/>
      <c r="G120" s="11"/>
      <c r="H120" s="11"/>
      <c r="I120" s="11"/>
      <c r="J120" s="35"/>
      <c r="K120" s="35"/>
      <c r="L120" s="35"/>
      <c r="M120" s="35"/>
      <c r="N120" s="35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49"/>
      <c r="G121" s="11"/>
      <c r="H121" s="11"/>
      <c r="I121" s="11"/>
      <c r="J121" s="35"/>
      <c r="K121" s="35"/>
      <c r="L121" s="35"/>
      <c r="M121" s="35"/>
      <c r="N121" s="35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49"/>
      <c r="G122" s="11"/>
      <c r="H122" s="11"/>
      <c r="I122" s="11"/>
      <c r="J122" s="35"/>
      <c r="K122" s="35"/>
      <c r="L122" s="35"/>
      <c r="M122" s="35"/>
      <c r="N122" s="35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49"/>
      <c r="G123" s="11"/>
      <c r="H123" s="11"/>
      <c r="I123" s="11"/>
      <c r="J123" s="35"/>
      <c r="K123" s="35"/>
      <c r="L123" s="35"/>
      <c r="M123" s="35"/>
      <c r="N123" s="35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49"/>
      <c r="G124" s="11"/>
      <c r="H124" s="11"/>
      <c r="I124" s="11"/>
      <c r="J124" s="35"/>
      <c r="K124" s="35"/>
      <c r="L124" s="35"/>
      <c r="M124" s="35"/>
      <c r="N124" s="35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49"/>
      <c r="G125" s="11"/>
      <c r="H125" s="11"/>
      <c r="I125" s="11"/>
      <c r="J125" s="35"/>
      <c r="K125" s="35"/>
      <c r="L125" s="35"/>
      <c r="M125" s="35"/>
      <c r="N125" s="35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49"/>
      <c r="G126" s="11"/>
      <c r="H126" s="11"/>
      <c r="I126" s="11"/>
      <c r="J126" s="35"/>
      <c r="K126" s="35"/>
      <c r="L126" s="35"/>
      <c r="M126" s="35"/>
      <c r="N126" s="35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49"/>
      <c r="G127" s="11"/>
      <c r="H127" s="11"/>
      <c r="I127" s="11"/>
      <c r="J127" s="35"/>
      <c r="K127" s="35"/>
      <c r="L127" s="35"/>
      <c r="M127" s="35"/>
      <c r="N127" s="35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49"/>
      <c r="G128" s="11"/>
      <c r="H128" s="11"/>
      <c r="I128" s="11"/>
      <c r="J128" s="35"/>
      <c r="K128" s="35"/>
      <c r="L128" s="35"/>
      <c r="M128" s="35"/>
      <c r="N128" s="35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49"/>
      <c r="G129" s="11"/>
      <c r="H129" s="11"/>
      <c r="I129" s="11"/>
      <c r="J129" s="35"/>
      <c r="K129" s="35"/>
      <c r="L129" s="35"/>
      <c r="M129" s="35"/>
      <c r="N129" s="35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49"/>
      <c r="G130" s="11"/>
      <c r="H130" s="11"/>
      <c r="I130" s="11"/>
      <c r="J130" s="35"/>
      <c r="K130" s="35"/>
      <c r="L130" s="35"/>
      <c r="M130" s="35"/>
      <c r="N130" s="35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49"/>
      <c r="G131" s="11"/>
      <c r="H131" s="11"/>
      <c r="I131" s="11"/>
      <c r="J131" s="35"/>
      <c r="K131" s="35"/>
      <c r="L131" s="35"/>
      <c r="M131" s="35"/>
      <c r="N131" s="35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49"/>
      <c r="G132" s="11"/>
      <c r="H132" s="11"/>
      <c r="I132" s="11"/>
      <c r="J132" s="35"/>
      <c r="K132" s="35"/>
      <c r="L132" s="35"/>
      <c r="M132" s="35"/>
      <c r="N132" s="35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49"/>
      <c r="G133" s="11"/>
      <c r="H133" s="11"/>
      <c r="I133" s="11"/>
      <c r="J133" s="35"/>
      <c r="K133" s="35"/>
      <c r="L133" s="35"/>
      <c r="M133" s="35"/>
      <c r="N133" s="35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49"/>
      <c r="G134" s="11"/>
      <c r="H134" s="11"/>
      <c r="I134" s="11"/>
      <c r="J134" s="35"/>
      <c r="K134" s="35"/>
      <c r="L134" s="35"/>
      <c r="M134" s="35"/>
      <c r="N134" s="35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49"/>
      <c r="G135" s="11"/>
      <c r="H135" s="11"/>
      <c r="I135" s="11"/>
      <c r="J135" s="35"/>
      <c r="K135" s="35"/>
      <c r="L135" s="35"/>
      <c r="M135" s="35"/>
      <c r="N135" s="35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49"/>
      <c r="G136" s="11"/>
      <c r="H136" s="11"/>
      <c r="I136" s="11"/>
      <c r="J136" s="35"/>
      <c r="K136" s="35"/>
      <c r="L136" s="35"/>
      <c r="M136" s="35"/>
      <c r="N136" s="35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49"/>
      <c r="G137" s="11"/>
      <c r="H137" s="11"/>
      <c r="I137" s="11"/>
      <c r="J137" s="35"/>
      <c r="K137" s="35"/>
      <c r="L137" s="35"/>
      <c r="M137" s="35"/>
      <c r="N137" s="35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49"/>
      <c r="G138" s="11"/>
      <c r="H138" s="11"/>
      <c r="I138" s="11"/>
      <c r="J138" s="35"/>
      <c r="K138" s="35"/>
      <c r="L138" s="35"/>
      <c r="M138" s="35"/>
      <c r="N138" s="35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49"/>
      <c r="G139" s="11"/>
      <c r="H139" s="11"/>
      <c r="I139" s="11"/>
      <c r="J139" s="35"/>
      <c r="K139" s="35"/>
      <c r="L139" s="35"/>
      <c r="M139" s="35"/>
      <c r="N139" s="35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49"/>
      <c r="G140" s="11"/>
      <c r="H140" s="11"/>
      <c r="I140" s="11"/>
      <c r="J140" s="35"/>
      <c r="K140" s="35"/>
      <c r="L140" s="35"/>
      <c r="M140" s="35"/>
      <c r="N140" s="35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49"/>
      <c r="G141" s="11"/>
      <c r="H141" s="11"/>
      <c r="I141" s="11"/>
      <c r="J141" s="35"/>
      <c r="K141" s="35"/>
      <c r="L141" s="35"/>
      <c r="M141" s="35"/>
      <c r="N141" s="35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49"/>
      <c r="G142" s="11"/>
      <c r="H142" s="11"/>
      <c r="I142" s="11"/>
      <c r="J142" s="35"/>
      <c r="K142" s="35"/>
      <c r="L142" s="35"/>
      <c r="M142" s="35"/>
      <c r="N142" s="35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49"/>
      <c r="G143" s="11"/>
      <c r="H143" s="11"/>
      <c r="I143" s="11"/>
      <c r="J143" s="35"/>
      <c r="K143" s="35"/>
      <c r="L143" s="35"/>
      <c r="M143" s="35"/>
      <c r="N143" s="35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49"/>
      <c r="G144" s="11"/>
      <c r="H144" s="11"/>
      <c r="I144" s="11"/>
      <c r="J144" s="35"/>
      <c r="K144" s="35"/>
      <c r="L144" s="35"/>
      <c r="M144" s="35"/>
      <c r="N144" s="35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49"/>
      <c r="G145" s="11"/>
      <c r="H145" s="11"/>
      <c r="I145" s="11"/>
      <c r="J145" s="35"/>
      <c r="K145" s="35"/>
      <c r="L145" s="35"/>
      <c r="M145" s="35"/>
      <c r="N145" s="35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49"/>
      <c r="G146" s="11"/>
      <c r="H146" s="11"/>
      <c r="I146" s="11"/>
      <c r="J146" s="35"/>
      <c r="K146" s="35"/>
      <c r="L146" s="35"/>
      <c r="M146" s="35"/>
      <c r="N146" s="35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49"/>
      <c r="G147" s="11"/>
      <c r="H147" s="11"/>
      <c r="I147" s="11"/>
      <c r="J147" s="35"/>
      <c r="K147" s="35"/>
      <c r="L147" s="35"/>
      <c r="M147" s="35"/>
      <c r="N147" s="35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49"/>
      <c r="G148" s="11"/>
      <c r="H148" s="11"/>
      <c r="I148" s="11"/>
      <c r="J148" s="35"/>
      <c r="K148" s="35"/>
      <c r="L148" s="35"/>
      <c r="M148" s="35"/>
      <c r="N148" s="35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49"/>
      <c r="G149" s="11"/>
      <c r="H149" s="11"/>
      <c r="I149" s="11"/>
      <c r="J149" s="35"/>
      <c r="K149" s="35"/>
      <c r="L149" s="35"/>
      <c r="M149" s="35"/>
      <c r="N149" s="35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49"/>
      <c r="G150" s="11"/>
      <c r="H150" s="11"/>
      <c r="I150" s="11"/>
      <c r="J150" s="35"/>
      <c r="K150" s="35"/>
      <c r="L150" s="35"/>
      <c r="M150" s="35"/>
      <c r="N150" s="35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49"/>
      <c r="G151" s="11"/>
      <c r="H151" s="11"/>
      <c r="I151" s="11"/>
      <c r="J151" s="35"/>
      <c r="K151" s="35"/>
      <c r="L151" s="35"/>
      <c r="M151" s="35"/>
      <c r="N151" s="35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49"/>
      <c r="G152" s="11"/>
      <c r="H152" s="11"/>
      <c r="I152" s="11"/>
      <c r="J152" s="35"/>
      <c r="K152" s="35"/>
      <c r="L152" s="35"/>
      <c r="M152" s="35"/>
      <c r="N152" s="35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49"/>
      <c r="G153" s="11"/>
      <c r="H153" s="11"/>
      <c r="I153" s="11"/>
      <c r="J153" s="35"/>
      <c r="K153" s="35"/>
      <c r="L153" s="35"/>
      <c r="M153" s="35"/>
      <c r="N153" s="35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49"/>
      <c r="G154" s="11"/>
      <c r="H154" s="11"/>
      <c r="I154" s="11"/>
      <c r="J154" s="35"/>
      <c r="K154" s="35"/>
      <c r="L154" s="35"/>
      <c r="M154" s="35"/>
      <c r="N154" s="35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49"/>
      <c r="G155" s="11"/>
      <c r="H155" s="11"/>
      <c r="I155" s="11"/>
      <c r="J155" s="35"/>
      <c r="K155" s="35"/>
      <c r="L155" s="35"/>
      <c r="M155" s="35"/>
      <c r="N155" s="35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49"/>
      <c r="G156" s="11"/>
      <c r="H156" s="11"/>
      <c r="I156" s="11"/>
      <c r="J156" s="35"/>
      <c r="K156" s="35"/>
      <c r="L156" s="35"/>
      <c r="M156" s="35"/>
      <c r="N156" s="35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49"/>
      <c r="G157" s="11"/>
      <c r="H157" s="11"/>
      <c r="I157" s="11"/>
      <c r="J157" s="35"/>
      <c r="K157" s="35"/>
      <c r="L157" s="35"/>
      <c r="M157" s="35"/>
      <c r="N157" s="35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49"/>
      <c r="G158" s="11"/>
      <c r="H158" s="11"/>
      <c r="I158" s="11"/>
      <c r="J158" s="35"/>
      <c r="K158" s="35"/>
      <c r="L158" s="35"/>
      <c r="M158" s="35"/>
      <c r="N158" s="35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49"/>
      <c r="G159" s="11"/>
      <c r="H159" s="11"/>
      <c r="I159" s="11"/>
      <c r="J159" s="35"/>
      <c r="K159" s="35"/>
      <c r="L159" s="35"/>
      <c r="M159" s="35"/>
      <c r="N159" s="35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49"/>
      <c r="G160" s="11"/>
      <c r="H160" s="11"/>
      <c r="I160" s="11"/>
      <c r="J160" s="35"/>
      <c r="K160" s="35"/>
      <c r="L160" s="35"/>
      <c r="M160" s="35"/>
      <c r="N160" s="35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49"/>
      <c r="G161" s="11"/>
      <c r="H161" s="11"/>
      <c r="I161" s="11"/>
      <c r="J161" s="35"/>
      <c r="K161" s="35"/>
      <c r="L161" s="35"/>
      <c r="M161" s="35"/>
      <c r="N161" s="35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49"/>
      <c r="G162" s="11"/>
      <c r="H162" s="11"/>
      <c r="I162" s="11"/>
      <c r="J162" s="35"/>
      <c r="K162" s="35"/>
      <c r="L162" s="35"/>
      <c r="M162" s="35"/>
      <c r="N162" s="35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49"/>
      <c r="G163" s="11"/>
      <c r="H163" s="11"/>
      <c r="I163" s="11"/>
      <c r="J163" s="35"/>
      <c r="K163" s="35"/>
      <c r="L163" s="35"/>
      <c r="M163" s="35"/>
      <c r="N163" s="35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49"/>
      <c r="G164" s="11"/>
      <c r="H164" s="11"/>
      <c r="I164" s="11"/>
      <c r="J164" s="35"/>
      <c r="K164" s="35"/>
      <c r="L164" s="35"/>
      <c r="M164" s="35"/>
      <c r="N164" s="35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49"/>
      <c r="G165" s="11"/>
      <c r="H165" s="11"/>
      <c r="I165" s="11"/>
      <c r="J165" s="35"/>
      <c r="K165" s="35"/>
      <c r="L165" s="35"/>
      <c r="M165" s="35"/>
      <c r="N165" s="35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49"/>
      <c r="G166" s="11"/>
      <c r="H166" s="11"/>
      <c r="I166" s="11"/>
      <c r="J166" s="35"/>
      <c r="K166" s="35"/>
      <c r="L166" s="35"/>
      <c r="M166" s="35"/>
      <c r="N166" s="35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49"/>
      <c r="G167" s="11"/>
      <c r="H167" s="11"/>
      <c r="I167" s="11"/>
      <c r="J167" s="35"/>
      <c r="K167" s="35"/>
      <c r="L167" s="35"/>
      <c r="M167" s="35"/>
      <c r="N167" s="35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49"/>
      <c r="G168" s="11"/>
      <c r="H168" s="11"/>
      <c r="I168" s="11"/>
      <c r="J168" s="35"/>
      <c r="K168" s="35"/>
      <c r="L168" s="35"/>
      <c r="M168" s="35"/>
      <c r="N168" s="35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49"/>
      <c r="G169" s="11"/>
      <c r="H169" s="11"/>
      <c r="I169" s="11"/>
      <c r="J169" s="35"/>
      <c r="K169" s="35"/>
      <c r="L169" s="35"/>
      <c r="M169" s="35"/>
      <c r="N169" s="35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49"/>
      <c r="G170" s="11"/>
      <c r="H170" s="11"/>
      <c r="I170" s="11"/>
      <c r="J170" s="35"/>
      <c r="K170" s="35"/>
      <c r="L170" s="35"/>
      <c r="M170" s="35"/>
      <c r="N170" s="35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49"/>
      <c r="G171" s="11"/>
      <c r="H171" s="11"/>
      <c r="I171" s="11"/>
      <c r="J171" s="35"/>
      <c r="K171" s="35"/>
      <c r="L171" s="35"/>
      <c r="M171" s="35"/>
      <c r="N171" s="35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49"/>
      <c r="G172" s="11"/>
      <c r="H172" s="11"/>
      <c r="I172" s="11"/>
      <c r="J172" s="35"/>
      <c r="K172" s="35"/>
      <c r="L172" s="35"/>
      <c r="M172" s="35"/>
      <c r="N172" s="35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49"/>
      <c r="G173" s="11"/>
      <c r="H173" s="11"/>
      <c r="I173" s="11"/>
      <c r="J173" s="35"/>
      <c r="K173" s="35"/>
      <c r="L173" s="35"/>
      <c r="M173" s="35"/>
      <c r="N173" s="35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49"/>
      <c r="G174" s="11"/>
      <c r="H174" s="11"/>
      <c r="I174" s="11"/>
      <c r="J174" s="35"/>
      <c r="K174" s="35"/>
      <c r="L174" s="35"/>
      <c r="M174" s="35"/>
      <c r="N174" s="35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49"/>
      <c r="G175" s="11"/>
      <c r="H175" s="11"/>
      <c r="I175" s="11"/>
      <c r="J175" s="35"/>
      <c r="K175" s="35"/>
      <c r="L175" s="35"/>
      <c r="M175" s="35"/>
      <c r="N175" s="35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49"/>
      <c r="G176" s="11"/>
      <c r="H176" s="11"/>
      <c r="I176" s="11"/>
      <c r="J176" s="35"/>
      <c r="K176" s="35"/>
      <c r="L176" s="35"/>
      <c r="M176" s="35"/>
      <c r="N176" s="35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49"/>
      <c r="G177" s="11"/>
      <c r="H177" s="11"/>
      <c r="I177" s="11"/>
      <c r="J177" s="35"/>
      <c r="K177" s="35"/>
      <c r="L177" s="35"/>
      <c r="M177" s="35"/>
      <c r="N177" s="35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49"/>
      <c r="G178" s="11"/>
      <c r="H178" s="11"/>
      <c r="I178" s="11"/>
      <c r="J178" s="35"/>
      <c r="K178" s="35"/>
      <c r="L178" s="35"/>
      <c r="M178" s="35"/>
      <c r="N178" s="35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49"/>
      <c r="G179" s="11"/>
      <c r="H179" s="11"/>
      <c r="I179" s="11"/>
      <c r="J179" s="35"/>
      <c r="K179" s="35"/>
      <c r="L179" s="35"/>
      <c r="M179" s="35"/>
      <c r="N179" s="35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49"/>
      <c r="G180" s="11"/>
      <c r="H180" s="11"/>
      <c r="I180" s="11"/>
      <c r="J180" s="35"/>
      <c r="K180" s="35"/>
      <c r="L180" s="35"/>
      <c r="M180" s="35"/>
      <c r="N180" s="35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49"/>
      <c r="G181" s="11"/>
      <c r="H181" s="11"/>
      <c r="I181" s="11"/>
      <c r="J181" s="35"/>
      <c r="K181" s="35"/>
      <c r="L181" s="35"/>
      <c r="M181" s="35"/>
      <c r="N181" s="35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49"/>
      <c r="G182" s="11"/>
      <c r="H182" s="11"/>
      <c r="I182" s="11"/>
      <c r="J182" s="35"/>
      <c r="K182" s="35"/>
      <c r="L182" s="35"/>
      <c r="M182" s="35"/>
      <c r="N182" s="35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49"/>
      <c r="G183" s="11"/>
      <c r="H183" s="11"/>
      <c r="I183" s="11"/>
      <c r="J183" s="35"/>
      <c r="K183" s="35"/>
      <c r="L183" s="35"/>
      <c r="M183" s="35"/>
      <c r="N183" s="35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49"/>
      <c r="G184" s="11"/>
      <c r="H184" s="11"/>
      <c r="I184" s="11"/>
      <c r="J184" s="35"/>
      <c r="K184" s="35"/>
      <c r="L184" s="35"/>
      <c r="M184" s="35"/>
      <c r="N184" s="35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49"/>
      <c r="G185" s="11"/>
      <c r="H185" s="11"/>
      <c r="I185" s="11"/>
      <c r="J185" s="35"/>
      <c r="K185" s="35"/>
      <c r="L185" s="35"/>
      <c r="M185" s="35"/>
      <c r="N185" s="35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49"/>
      <c r="G186" s="11"/>
      <c r="H186" s="11"/>
      <c r="I186" s="11"/>
      <c r="J186" s="35"/>
      <c r="K186" s="35"/>
      <c r="L186" s="35"/>
      <c r="M186" s="35"/>
      <c r="N186" s="35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49"/>
      <c r="G187" s="11"/>
      <c r="H187" s="11"/>
      <c r="I187" s="11"/>
      <c r="J187" s="35"/>
      <c r="K187" s="35"/>
      <c r="L187" s="35"/>
      <c r="M187" s="35"/>
      <c r="N187" s="35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49"/>
      <c r="G188" s="11"/>
      <c r="H188" s="11"/>
      <c r="I188" s="11"/>
      <c r="J188" s="35"/>
      <c r="K188" s="35"/>
      <c r="L188" s="35"/>
      <c r="M188" s="35"/>
      <c r="N188" s="35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49"/>
      <c r="G189" s="11"/>
      <c r="H189" s="11"/>
      <c r="I189" s="11"/>
      <c r="J189" s="35"/>
      <c r="K189" s="35"/>
      <c r="L189" s="35"/>
      <c r="M189" s="35"/>
      <c r="N189" s="35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49"/>
      <c r="G190" s="11"/>
      <c r="H190" s="11"/>
      <c r="I190" s="11"/>
      <c r="J190" s="35"/>
      <c r="K190" s="35"/>
      <c r="L190" s="35"/>
      <c r="M190" s="35"/>
      <c r="N190" s="35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49"/>
      <c r="G191" s="11"/>
      <c r="H191" s="11"/>
      <c r="I191" s="11"/>
      <c r="J191" s="35"/>
      <c r="K191" s="35"/>
      <c r="L191" s="35"/>
      <c r="M191" s="35"/>
      <c r="N191" s="35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49"/>
      <c r="G192" s="11"/>
      <c r="H192" s="11"/>
      <c r="I192" s="11"/>
      <c r="J192" s="35"/>
      <c r="K192" s="35"/>
      <c r="L192" s="35"/>
      <c r="M192" s="35"/>
      <c r="N192" s="35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49"/>
      <c r="G193" s="11"/>
      <c r="H193" s="11"/>
      <c r="I193" s="11"/>
      <c r="J193" s="35"/>
      <c r="K193" s="35"/>
      <c r="L193" s="35"/>
      <c r="M193" s="35"/>
      <c r="N193" s="35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49"/>
      <c r="G194" s="11"/>
      <c r="H194" s="11"/>
      <c r="I194" s="11"/>
      <c r="J194" s="35"/>
      <c r="K194" s="35"/>
      <c r="L194" s="35"/>
      <c r="M194" s="35"/>
      <c r="N194" s="35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49"/>
      <c r="G195" s="11"/>
      <c r="H195" s="11"/>
      <c r="I195" s="11"/>
      <c r="J195" s="35"/>
      <c r="K195" s="35"/>
      <c r="L195" s="35"/>
      <c r="M195" s="35"/>
      <c r="N195" s="35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49"/>
      <c r="G196" s="11"/>
      <c r="H196" s="11"/>
      <c r="I196" s="11"/>
      <c r="J196" s="35"/>
      <c r="K196" s="35"/>
      <c r="L196" s="35"/>
      <c r="M196" s="35"/>
      <c r="N196" s="35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49"/>
      <c r="G197" s="11"/>
      <c r="H197" s="11"/>
      <c r="I197" s="11"/>
      <c r="J197" s="35"/>
      <c r="K197" s="35"/>
      <c r="L197" s="35"/>
      <c r="M197" s="35"/>
      <c r="N197" s="35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49"/>
      <c r="G198" s="11"/>
      <c r="H198" s="11"/>
      <c r="I198" s="11"/>
      <c r="J198" s="35"/>
      <c r="K198" s="35"/>
      <c r="L198" s="35"/>
      <c r="M198" s="35"/>
      <c r="N198" s="35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49"/>
      <c r="G199" s="11"/>
      <c r="H199" s="11"/>
      <c r="I199" s="11"/>
      <c r="J199" s="35"/>
      <c r="K199" s="35"/>
      <c r="L199" s="35"/>
      <c r="M199" s="35"/>
      <c r="N199" s="35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49"/>
      <c r="G200" s="11"/>
      <c r="H200" s="11"/>
      <c r="I200" s="11"/>
      <c r="J200" s="35"/>
      <c r="K200" s="35"/>
      <c r="L200" s="35"/>
      <c r="M200" s="35"/>
      <c r="N200" s="35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49"/>
      <c r="G201" s="11"/>
      <c r="H201" s="11"/>
      <c r="I201" s="11"/>
      <c r="J201" s="35"/>
      <c r="K201" s="35"/>
      <c r="L201" s="35"/>
      <c r="M201" s="35"/>
      <c r="N201" s="35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49"/>
      <c r="G202" s="11"/>
      <c r="H202" s="11"/>
      <c r="I202" s="11"/>
      <c r="J202" s="35"/>
      <c r="K202" s="35"/>
      <c r="L202" s="35"/>
      <c r="M202" s="35"/>
      <c r="N202" s="35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49"/>
      <c r="G203" s="11"/>
      <c r="H203" s="11"/>
      <c r="I203" s="11"/>
      <c r="J203" s="35"/>
      <c r="K203" s="35"/>
      <c r="L203" s="35"/>
      <c r="M203" s="35"/>
      <c r="N203" s="35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49"/>
      <c r="G204" s="11"/>
      <c r="H204" s="11"/>
      <c r="I204" s="11"/>
      <c r="J204" s="35"/>
      <c r="K204" s="35"/>
      <c r="L204" s="35"/>
      <c r="M204" s="35"/>
      <c r="N204" s="35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49"/>
      <c r="G205" s="11"/>
      <c r="H205" s="11"/>
      <c r="I205" s="11"/>
      <c r="J205" s="35"/>
      <c r="K205" s="35"/>
      <c r="L205" s="35"/>
      <c r="M205" s="35"/>
      <c r="N205" s="35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49"/>
      <c r="G206" s="11"/>
      <c r="H206" s="11"/>
      <c r="I206" s="11"/>
      <c r="J206" s="35"/>
      <c r="K206" s="35"/>
      <c r="L206" s="35"/>
      <c r="M206" s="35"/>
      <c r="N206" s="35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49"/>
      <c r="G207" s="11"/>
      <c r="H207" s="11"/>
      <c r="I207" s="11"/>
      <c r="J207" s="35"/>
      <c r="K207" s="35"/>
      <c r="L207" s="35"/>
      <c r="M207" s="35"/>
      <c r="N207" s="35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49"/>
      <c r="G208" s="11"/>
      <c r="H208" s="11"/>
      <c r="I208" s="11"/>
      <c r="J208" s="35"/>
      <c r="K208" s="35"/>
      <c r="L208" s="35"/>
      <c r="M208" s="35"/>
      <c r="N208" s="35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49"/>
      <c r="G209" s="11"/>
      <c r="H209" s="11"/>
      <c r="I209" s="11"/>
      <c r="J209" s="35"/>
      <c r="K209" s="35"/>
      <c r="L209" s="35"/>
      <c r="M209" s="35"/>
      <c r="N209" s="35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49"/>
      <c r="G210" s="11"/>
      <c r="H210" s="11"/>
      <c r="I210" s="11"/>
      <c r="J210" s="35"/>
      <c r="K210" s="35"/>
      <c r="L210" s="35"/>
      <c r="M210" s="35"/>
      <c r="N210" s="35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49"/>
      <c r="G211" s="11"/>
      <c r="H211" s="11"/>
      <c r="I211" s="11"/>
      <c r="J211" s="35"/>
      <c r="K211" s="35"/>
      <c r="L211" s="35"/>
      <c r="M211" s="35"/>
      <c r="N211" s="35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49"/>
      <c r="G212" s="11"/>
      <c r="H212" s="11"/>
      <c r="I212" s="11"/>
      <c r="J212" s="35"/>
      <c r="K212" s="35"/>
      <c r="L212" s="35"/>
      <c r="M212" s="35"/>
      <c r="N212" s="35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49"/>
      <c r="G213" s="11"/>
      <c r="H213" s="11"/>
      <c r="I213" s="11"/>
      <c r="J213" s="35"/>
      <c r="K213" s="35"/>
      <c r="L213" s="35"/>
      <c r="M213" s="35"/>
      <c r="N213" s="35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49"/>
      <c r="G214" s="11"/>
      <c r="H214" s="11"/>
      <c r="I214" s="11"/>
      <c r="J214" s="35"/>
      <c r="K214" s="35"/>
      <c r="L214" s="35"/>
      <c r="M214" s="35"/>
      <c r="N214" s="35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49"/>
      <c r="G215" s="11"/>
      <c r="H215" s="11"/>
      <c r="I215" s="11"/>
      <c r="J215" s="35"/>
      <c r="K215" s="35"/>
      <c r="L215" s="35"/>
      <c r="M215" s="35"/>
      <c r="N215" s="35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49"/>
      <c r="G216" s="11"/>
      <c r="H216" s="11"/>
      <c r="I216" s="11"/>
      <c r="J216" s="35"/>
      <c r="K216" s="35"/>
      <c r="L216" s="35"/>
      <c r="M216" s="35"/>
      <c r="N216" s="35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49"/>
      <c r="G217" s="11"/>
      <c r="H217" s="11"/>
      <c r="I217" s="11"/>
      <c r="J217" s="35"/>
      <c r="K217" s="35"/>
      <c r="L217" s="35"/>
      <c r="M217" s="35"/>
      <c r="N217" s="35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49"/>
      <c r="G218" s="11"/>
      <c r="H218" s="11"/>
      <c r="I218" s="11"/>
      <c r="J218" s="35"/>
      <c r="K218" s="35"/>
      <c r="L218" s="35"/>
      <c r="M218" s="35"/>
      <c r="N218" s="35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49"/>
      <c r="G219" s="11"/>
      <c r="H219" s="11"/>
      <c r="I219" s="11"/>
      <c r="J219" s="35"/>
      <c r="K219" s="35"/>
      <c r="L219" s="35"/>
      <c r="M219" s="35"/>
      <c r="N219" s="35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49"/>
      <c r="G220" s="11"/>
      <c r="H220" s="11"/>
      <c r="I220" s="11"/>
      <c r="J220" s="35"/>
      <c r="K220" s="35"/>
      <c r="L220" s="35"/>
      <c r="M220" s="35"/>
      <c r="N220" s="35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49"/>
      <c r="G221" s="11"/>
      <c r="H221" s="11"/>
      <c r="I221" s="11"/>
      <c r="J221" s="35"/>
      <c r="K221" s="35"/>
      <c r="L221" s="35"/>
      <c r="M221" s="35"/>
      <c r="N221" s="35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49"/>
      <c r="G222" s="11"/>
      <c r="H222" s="11"/>
      <c r="I222" s="11"/>
      <c r="J222" s="35"/>
      <c r="K222" s="35"/>
      <c r="L222" s="35"/>
      <c r="M222" s="35"/>
      <c r="N222" s="35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49"/>
      <c r="G223" s="11"/>
      <c r="H223" s="11"/>
      <c r="I223" s="11"/>
      <c r="J223" s="35"/>
      <c r="K223" s="35"/>
      <c r="L223" s="35"/>
      <c r="M223" s="35"/>
      <c r="N223" s="35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49"/>
      <c r="G224" s="11"/>
      <c r="H224" s="11"/>
      <c r="I224" s="11"/>
      <c r="J224" s="35"/>
      <c r="K224" s="35"/>
      <c r="L224" s="35"/>
      <c r="M224" s="35"/>
      <c r="N224" s="35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49"/>
      <c r="G225" s="11"/>
      <c r="H225" s="11"/>
      <c r="I225" s="11"/>
      <c r="J225" s="35"/>
      <c r="K225" s="35"/>
      <c r="L225" s="35"/>
      <c r="M225" s="35"/>
      <c r="N225" s="35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49"/>
      <c r="G226" s="11"/>
      <c r="H226" s="11"/>
      <c r="I226" s="11"/>
      <c r="J226" s="35"/>
      <c r="K226" s="35"/>
      <c r="L226" s="35"/>
      <c r="M226" s="35"/>
      <c r="N226" s="35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49"/>
      <c r="G227" s="11"/>
      <c r="H227" s="11"/>
      <c r="I227" s="11"/>
      <c r="J227" s="35"/>
      <c r="K227" s="35"/>
      <c r="L227" s="35"/>
      <c r="M227" s="35"/>
      <c r="N227" s="35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49"/>
      <c r="G228" s="11"/>
      <c r="H228" s="11"/>
      <c r="I228" s="11"/>
      <c r="J228" s="35"/>
      <c r="K228" s="35"/>
      <c r="L228" s="35"/>
      <c r="M228" s="35"/>
      <c r="N228" s="35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49"/>
      <c r="G229" s="11"/>
      <c r="H229" s="11"/>
      <c r="I229" s="11"/>
      <c r="J229" s="35"/>
      <c r="K229" s="35"/>
      <c r="L229" s="35"/>
      <c r="M229" s="35"/>
      <c r="N229" s="35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49"/>
      <c r="G230" s="11"/>
      <c r="H230" s="11"/>
      <c r="I230" s="11"/>
      <c r="J230" s="35"/>
      <c r="K230" s="35"/>
      <c r="L230" s="35"/>
      <c r="M230" s="35"/>
      <c r="N230" s="35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49"/>
      <c r="G231" s="11"/>
      <c r="H231" s="11"/>
      <c r="I231" s="11"/>
      <c r="J231" s="35"/>
      <c r="K231" s="35"/>
      <c r="L231" s="35"/>
      <c r="M231" s="35"/>
      <c r="N231" s="35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49"/>
      <c r="G232" s="11"/>
      <c r="H232" s="11"/>
      <c r="I232" s="11"/>
      <c r="J232" s="35"/>
      <c r="K232" s="35"/>
      <c r="L232" s="35"/>
      <c r="M232" s="35"/>
      <c r="N232" s="35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49"/>
      <c r="G233" s="11"/>
      <c r="H233" s="11"/>
      <c r="I233" s="11"/>
      <c r="J233" s="35"/>
      <c r="K233" s="35"/>
      <c r="L233" s="35"/>
      <c r="M233" s="35"/>
      <c r="N233" s="35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49"/>
      <c r="G234" s="11"/>
      <c r="H234" s="11"/>
      <c r="I234" s="11"/>
      <c r="J234" s="35"/>
      <c r="K234" s="35"/>
      <c r="L234" s="35"/>
      <c r="M234" s="35"/>
      <c r="N234" s="35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49"/>
      <c r="G235" s="11"/>
      <c r="H235" s="11"/>
      <c r="I235" s="11"/>
      <c r="J235" s="35"/>
      <c r="K235" s="35"/>
      <c r="L235" s="35"/>
      <c r="M235" s="35"/>
      <c r="N235" s="35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49"/>
      <c r="G236" s="11"/>
      <c r="H236" s="11"/>
      <c r="I236" s="11"/>
      <c r="J236" s="35"/>
      <c r="K236" s="35"/>
      <c r="L236" s="35"/>
      <c r="M236" s="35"/>
      <c r="N236" s="35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49"/>
      <c r="G237" s="11"/>
      <c r="H237" s="11"/>
      <c r="I237" s="11"/>
      <c r="J237" s="35"/>
      <c r="K237" s="35"/>
      <c r="L237" s="35"/>
      <c r="M237" s="35"/>
      <c r="N237" s="35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49"/>
      <c r="G238" s="11"/>
      <c r="H238" s="11"/>
      <c r="I238" s="11"/>
      <c r="J238" s="35"/>
      <c r="K238" s="35"/>
      <c r="L238" s="35"/>
      <c r="M238" s="35"/>
      <c r="N238" s="35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49"/>
      <c r="G239" s="11"/>
      <c r="H239" s="11"/>
      <c r="I239" s="11"/>
      <c r="J239" s="35"/>
      <c r="K239" s="35"/>
      <c r="L239" s="35"/>
      <c r="M239" s="35"/>
      <c r="N239" s="35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49"/>
      <c r="G240" s="11"/>
      <c r="H240" s="11"/>
      <c r="I240" s="11"/>
      <c r="J240" s="35"/>
      <c r="K240" s="35"/>
      <c r="L240" s="35"/>
      <c r="M240" s="35"/>
      <c r="N240" s="35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49"/>
      <c r="G241" s="11"/>
      <c r="H241" s="11"/>
      <c r="I241" s="11"/>
      <c r="J241" s="35"/>
      <c r="K241" s="35"/>
      <c r="L241" s="35"/>
      <c r="M241" s="35"/>
      <c r="N241" s="35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49"/>
      <c r="G242" s="11"/>
      <c r="H242" s="11"/>
      <c r="I242" s="11"/>
      <c r="J242" s="35"/>
      <c r="K242" s="35"/>
      <c r="L242" s="35"/>
      <c r="M242" s="35"/>
      <c r="N242" s="35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49"/>
      <c r="G243" s="11"/>
      <c r="H243" s="11"/>
      <c r="I243" s="11"/>
      <c r="J243" s="35"/>
      <c r="K243" s="35"/>
      <c r="L243" s="35"/>
      <c r="M243" s="35"/>
      <c r="N243" s="35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49"/>
      <c r="G244" s="11"/>
      <c r="H244" s="11"/>
      <c r="I244" s="11"/>
      <c r="J244" s="35"/>
      <c r="K244" s="35"/>
      <c r="L244" s="35"/>
      <c r="M244" s="35"/>
      <c r="N244" s="35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49"/>
      <c r="G245" s="11"/>
      <c r="H245" s="11"/>
      <c r="I245" s="11"/>
      <c r="J245" s="35"/>
      <c r="K245" s="35"/>
      <c r="L245" s="35"/>
      <c r="M245" s="35"/>
      <c r="N245" s="35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49"/>
      <c r="G246" s="11"/>
      <c r="H246" s="11"/>
      <c r="I246" s="11"/>
      <c r="J246" s="35"/>
      <c r="K246" s="35"/>
      <c r="L246" s="35"/>
      <c r="M246" s="35"/>
      <c r="N246" s="35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49"/>
      <c r="G247" s="11"/>
      <c r="H247" s="11"/>
      <c r="I247" s="11"/>
      <c r="J247" s="35"/>
      <c r="K247" s="35"/>
      <c r="L247" s="35"/>
      <c r="M247" s="35"/>
      <c r="N247" s="35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49"/>
      <c r="G248" s="11"/>
      <c r="H248" s="11"/>
      <c r="I248" s="11"/>
      <c r="J248" s="35"/>
      <c r="K248" s="35"/>
      <c r="L248" s="35"/>
      <c r="M248" s="35"/>
      <c r="N248" s="35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49"/>
      <c r="G249" s="11"/>
      <c r="H249" s="11"/>
      <c r="I249" s="11"/>
      <c r="J249" s="35"/>
      <c r="K249" s="35"/>
      <c r="L249" s="35"/>
      <c r="M249" s="35"/>
      <c r="N249" s="35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49"/>
      <c r="G250" s="11"/>
      <c r="H250" s="11"/>
      <c r="I250" s="11"/>
      <c r="J250" s="35"/>
      <c r="K250" s="35"/>
      <c r="L250" s="35"/>
      <c r="M250" s="35"/>
      <c r="N250" s="35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49"/>
      <c r="G251" s="11"/>
      <c r="H251" s="11"/>
      <c r="I251" s="11"/>
      <c r="J251" s="35"/>
      <c r="K251" s="35"/>
      <c r="L251" s="35"/>
      <c r="M251" s="35"/>
      <c r="N251" s="35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49"/>
      <c r="G252" s="11"/>
      <c r="H252" s="11"/>
      <c r="I252" s="11"/>
      <c r="J252" s="35"/>
      <c r="K252" s="35"/>
      <c r="L252" s="35"/>
      <c r="M252" s="35"/>
      <c r="N252" s="35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49"/>
      <c r="G253" s="11"/>
      <c r="H253" s="11"/>
      <c r="I253" s="11"/>
      <c r="J253" s="35"/>
      <c r="K253" s="35"/>
      <c r="L253" s="35"/>
      <c r="M253" s="35"/>
      <c r="N253" s="35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49"/>
      <c r="G254" s="11"/>
      <c r="H254" s="11"/>
      <c r="I254" s="11"/>
      <c r="J254" s="35"/>
      <c r="K254" s="35"/>
      <c r="L254" s="35"/>
      <c r="M254" s="35"/>
      <c r="N254" s="35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49"/>
      <c r="G255" s="11"/>
      <c r="H255" s="11"/>
      <c r="I255" s="11"/>
      <c r="J255" s="35"/>
      <c r="K255" s="35"/>
      <c r="L255" s="35"/>
      <c r="M255" s="35"/>
      <c r="N255" s="35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49"/>
      <c r="G256" s="11"/>
      <c r="H256" s="11"/>
      <c r="I256" s="11"/>
      <c r="J256" s="35"/>
      <c r="K256" s="35"/>
      <c r="L256" s="35"/>
      <c r="M256" s="35"/>
      <c r="N256" s="35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49"/>
      <c r="G257" s="11"/>
      <c r="H257" s="11"/>
      <c r="I257" s="11"/>
      <c r="J257" s="35"/>
      <c r="K257" s="35"/>
      <c r="L257" s="35"/>
      <c r="M257" s="35"/>
      <c r="N257" s="35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49"/>
      <c r="G258" s="11"/>
      <c r="H258" s="11"/>
      <c r="I258" s="11"/>
      <c r="J258" s="35"/>
      <c r="K258" s="35"/>
      <c r="L258" s="35"/>
      <c r="M258" s="35"/>
      <c r="N258" s="35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49"/>
      <c r="G259" s="11"/>
      <c r="H259" s="11"/>
      <c r="I259" s="11"/>
      <c r="J259" s="35"/>
      <c r="K259" s="35"/>
      <c r="L259" s="35"/>
      <c r="M259" s="35"/>
      <c r="N259" s="35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49"/>
      <c r="G260" s="11"/>
      <c r="H260" s="11"/>
      <c r="I260" s="11"/>
      <c r="J260" s="35"/>
      <c r="K260" s="35"/>
      <c r="L260" s="35"/>
      <c r="M260" s="35"/>
      <c r="N260" s="35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49"/>
      <c r="G261" s="11"/>
      <c r="H261" s="11"/>
      <c r="I261" s="11"/>
      <c r="J261" s="35"/>
      <c r="K261" s="35"/>
      <c r="L261" s="35"/>
      <c r="M261" s="35"/>
      <c r="N261" s="35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49"/>
      <c r="G262" s="11"/>
      <c r="H262" s="11"/>
      <c r="I262" s="11"/>
      <c r="J262" s="35"/>
      <c r="K262" s="35"/>
      <c r="L262" s="35"/>
      <c r="M262" s="35"/>
      <c r="N262" s="35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49"/>
      <c r="G263" s="11"/>
      <c r="H263" s="11"/>
      <c r="I263" s="11"/>
      <c r="J263" s="35"/>
      <c r="K263" s="35"/>
      <c r="L263" s="35"/>
      <c r="M263" s="35"/>
      <c r="N263" s="35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49"/>
      <c r="G264" s="11"/>
      <c r="H264" s="11"/>
      <c r="I264" s="11"/>
      <c r="J264" s="35"/>
      <c r="K264" s="35"/>
      <c r="L264" s="35"/>
      <c r="M264" s="35"/>
      <c r="N264" s="35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49"/>
      <c r="G265" s="11"/>
      <c r="H265" s="11"/>
      <c r="I265" s="11"/>
      <c r="J265" s="35"/>
      <c r="K265" s="35"/>
      <c r="L265" s="35"/>
      <c r="M265" s="35"/>
      <c r="N265" s="35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49"/>
      <c r="G266" s="11"/>
      <c r="H266" s="11"/>
      <c r="I266" s="11"/>
      <c r="J266" s="35"/>
      <c r="K266" s="35"/>
      <c r="L266" s="35"/>
      <c r="M266" s="35"/>
      <c r="N266" s="35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49"/>
      <c r="G267" s="11"/>
      <c r="H267" s="11"/>
      <c r="I267" s="11"/>
      <c r="J267" s="35"/>
      <c r="K267" s="35"/>
      <c r="L267" s="35"/>
      <c r="M267" s="35"/>
      <c r="N267" s="35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49"/>
      <c r="G268" s="11"/>
      <c r="H268" s="11"/>
      <c r="I268" s="11"/>
      <c r="J268" s="35"/>
      <c r="K268" s="35"/>
      <c r="L268" s="35"/>
      <c r="M268" s="35"/>
      <c r="N268" s="35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49"/>
      <c r="G269" s="11"/>
      <c r="H269" s="11"/>
      <c r="I269" s="11"/>
      <c r="J269" s="35"/>
      <c r="K269" s="35"/>
      <c r="L269" s="35"/>
      <c r="M269" s="35"/>
      <c r="N269" s="35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49"/>
      <c r="G270" s="11"/>
      <c r="H270" s="11"/>
      <c r="I270" s="11"/>
      <c r="J270" s="35"/>
      <c r="K270" s="35"/>
      <c r="L270" s="35"/>
      <c r="M270" s="35"/>
      <c r="N270" s="35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49"/>
      <c r="G271" s="11"/>
      <c r="H271" s="11"/>
      <c r="I271" s="11"/>
      <c r="J271" s="35"/>
      <c r="K271" s="35"/>
      <c r="L271" s="35"/>
      <c r="M271" s="35"/>
      <c r="N271" s="35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49"/>
      <c r="G272" s="11"/>
      <c r="H272" s="11"/>
      <c r="I272" s="11"/>
      <c r="J272" s="35"/>
      <c r="K272" s="35"/>
      <c r="L272" s="35"/>
      <c r="M272" s="35"/>
      <c r="N272" s="35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49"/>
      <c r="G273" s="11"/>
      <c r="H273" s="11"/>
      <c r="I273" s="11"/>
      <c r="J273" s="35"/>
      <c r="K273" s="35"/>
      <c r="L273" s="35"/>
      <c r="M273" s="35"/>
      <c r="N273" s="35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49"/>
      <c r="G274" s="11"/>
      <c r="H274" s="11"/>
      <c r="I274" s="11"/>
      <c r="J274" s="35"/>
      <c r="K274" s="35"/>
      <c r="L274" s="35"/>
      <c r="M274" s="35"/>
      <c r="N274" s="35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49"/>
      <c r="G275" s="11"/>
      <c r="H275" s="11"/>
      <c r="I275" s="11"/>
      <c r="J275" s="35"/>
      <c r="K275" s="35"/>
      <c r="L275" s="35"/>
      <c r="M275" s="35"/>
      <c r="N275" s="35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49"/>
      <c r="G276" s="11"/>
      <c r="H276" s="11"/>
      <c r="I276" s="11"/>
      <c r="J276" s="35"/>
      <c r="K276" s="35"/>
      <c r="L276" s="35"/>
      <c r="M276" s="35"/>
      <c r="N276" s="35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49"/>
      <c r="G277" s="11"/>
      <c r="H277" s="11"/>
      <c r="I277" s="11"/>
      <c r="J277" s="35"/>
      <c r="K277" s="35"/>
      <c r="L277" s="35"/>
      <c r="M277" s="35"/>
      <c r="N277" s="35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49"/>
      <c r="G278" s="11"/>
      <c r="H278" s="11"/>
      <c r="I278" s="11"/>
      <c r="J278" s="35"/>
      <c r="K278" s="35"/>
      <c r="L278" s="35"/>
      <c r="M278" s="35"/>
      <c r="N278" s="35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49"/>
      <c r="G279" s="11"/>
      <c r="H279" s="11"/>
      <c r="I279" s="11"/>
      <c r="J279" s="35"/>
      <c r="K279" s="35"/>
      <c r="L279" s="35"/>
      <c r="M279" s="35"/>
      <c r="N279" s="35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49"/>
      <c r="G280" s="11"/>
      <c r="H280" s="11"/>
      <c r="I280" s="11"/>
      <c r="J280" s="35"/>
      <c r="K280" s="35"/>
      <c r="L280" s="35"/>
      <c r="M280" s="35"/>
      <c r="N280" s="35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49"/>
      <c r="G281" s="11"/>
      <c r="H281" s="11"/>
      <c r="I281" s="11"/>
      <c r="J281" s="35"/>
      <c r="K281" s="35"/>
      <c r="L281" s="35"/>
      <c r="M281" s="35"/>
      <c r="N281" s="35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49"/>
      <c r="G282" s="11"/>
      <c r="H282" s="11"/>
      <c r="I282" s="11"/>
      <c r="J282" s="35"/>
      <c r="K282" s="35"/>
      <c r="L282" s="35"/>
      <c r="M282" s="35"/>
      <c r="N282" s="35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49"/>
      <c r="G283" s="11"/>
      <c r="H283" s="11"/>
      <c r="I283" s="11"/>
      <c r="J283" s="35"/>
      <c r="K283" s="35"/>
      <c r="L283" s="35"/>
      <c r="M283" s="35"/>
      <c r="N283" s="35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49"/>
      <c r="G284" s="11"/>
      <c r="H284" s="11"/>
      <c r="I284" s="11"/>
      <c r="J284" s="35"/>
      <c r="K284" s="35"/>
      <c r="L284" s="35"/>
      <c r="M284" s="35"/>
      <c r="N284" s="35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49"/>
      <c r="G285" s="11"/>
      <c r="H285" s="11"/>
      <c r="I285" s="11"/>
      <c r="J285" s="35"/>
      <c r="K285" s="35"/>
      <c r="L285" s="35"/>
      <c r="M285" s="35"/>
      <c r="N285" s="35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49"/>
      <c r="G286" s="11"/>
      <c r="H286" s="11"/>
      <c r="I286" s="11"/>
      <c r="J286" s="35"/>
      <c r="K286" s="35"/>
      <c r="L286" s="35"/>
      <c r="M286" s="35"/>
      <c r="N286" s="35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49"/>
      <c r="G287" s="11"/>
      <c r="H287" s="11"/>
      <c r="I287" s="11"/>
      <c r="J287" s="35"/>
      <c r="K287" s="35"/>
      <c r="L287" s="35"/>
      <c r="M287" s="35"/>
      <c r="N287" s="35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49"/>
      <c r="G288" s="11"/>
      <c r="H288" s="11"/>
      <c r="I288" s="11"/>
      <c r="J288" s="35"/>
      <c r="K288" s="35"/>
      <c r="L288" s="35"/>
      <c r="M288" s="35"/>
      <c r="N288" s="35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49"/>
      <c r="G289" s="11"/>
      <c r="H289" s="11"/>
      <c r="I289" s="11"/>
      <c r="J289" s="35"/>
      <c r="K289" s="35"/>
      <c r="L289" s="35"/>
      <c r="M289" s="35"/>
      <c r="N289" s="35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49"/>
      <c r="G290" s="11"/>
      <c r="H290" s="11"/>
      <c r="I290" s="11"/>
      <c r="J290" s="35"/>
      <c r="K290" s="35"/>
      <c r="L290" s="35"/>
      <c r="M290" s="35"/>
      <c r="N290" s="35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49"/>
      <c r="G291" s="11"/>
      <c r="H291" s="11"/>
      <c r="I291" s="11"/>
      <c r="J291" s="35"/>
      <c r="K291" s="35"/>
      <c r="L291" s="35"/>
      <c r="M291" s="35"/>
      <c r="N291" s="35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49"/>
      <c r="G292" s="11"/>
      <c r="H292" s="11"/>
      <c r="I292" s="11"/>
      <c r="J292" s="35"/>
      <c r="K292" s="35"/>
      <c r="L292" s="35"/>
      <c r="M292" s="35"/>
      <c r="N292" s="35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49"/>
      <c r="G293" s="11"/>
      <c r="H293" s="11"/>
      <c r="I293" s="11"/>
      <c r="J293" s="35"/>
      <c r="K293" s="35"/>
      <c r="L293" s="35"/>
      <c r="M293" s="35"/>
      <c r="N293" s="35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49"/>
      <c r="G294" s="11"/>
      <c r="H294" s="11"/>
      <c r="I294" s="11"/>
      <c r="J294" s="35"/>
      <c r="K294" s="35"/>
      <c r="L294" s="35"/>
      <c r="M294" s="35"/>
      <c r="N294" s="35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49"/>
      <c r="G295" s="11"/>
      <c r="H295" s="11"/>
      <c r="I295" s="11"/>
      <c r="J295" s="35"/>
      <c r="K295" s="35"/>
      <c r="L295" s="35"/>
      <c r="M295" s="35"/>
      <c r="N295" s="35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49"/>
      <c r="G296" s="11"/>
      <c r="H296" s="11"/>
      <c r="I296" s="11"/>
      <c r="J296" s="35"/>
      <c r="K296" s="35"/>
      <c r="L296" s="35"/>
      <c r="M296" s="35"/>
      <c r="N296" s="35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49"/>
      <c r="G297" s="11"/>
      <c r="H297" s="11"/>
      <c r="I297" s="11"/>
      <c r="J297" s="35"/>
      <c r="K297" s="35"/>
      <c r="L297" s="35"/>
      <c r="M297" s="35"/>
      <c r="N297" s="35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49"/>
      <c r="G298" s="11"/>
      <c r="H298" s="11"/>
      <c r="I298" s="11"/>
      <c r="J298" s="35"/>
      <c r="K298" s="35"/>
      <c r="L298" s="35"/>
      <c r="M298" s="35"/>
      <c r="N298" s="35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49"/>
      <c r="G299" s="11"/>
      <c r="H299" s="11"/>
      <c r="I299" s="11"/>
      <c r="J299" s="35"/>
      <c r="K299" s="35"/>
      <c r="L299" s="35"/>
      <c r="M299" s="35"/>
      <c r="N299" s="35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49"/>
      <c r="G300" s="11"/>
      <c r="H300" s="11"/>
      <c r="I300" s="11"/>
      <c r="J300" s="35"/>
      <c r="K300" s="35"/>
      <c r="L300" s="35"/>
      <c r="M300" s="35"/>
      <c r="N300" s="35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49"/>
      <c r="G301" s="11"/>
      <c r="H301" s="11"/>
      <c r="I301" s="11"/>
      <c r="J301" s="35"/>
      <c r="K301" s="35"/>
      <c r="L301" s="35"/>
      <c r="M301" s="35"/>
      <c r="N301" s="35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49"/>
      <c r="G302" s="11"/>
      <c r="H302" s="11"/>
      <c r="I302" s="11"/>
      <c r="J302" s="35"/>
      <c r="K302" s="35"/>
      <c r="L302" s="35"/>
      <c r="M302" s="35"/>
      <c r="N302" s="35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49"/>
      <c r="G303" s="11"/>
      <c r="H303" s="11"/>
      <c r="I303" s="11"/>
      <c r="J303" s="35"/>
      <c r="K303" s="35"/>
      <c r="L303" s="35"/>
      <c r="M303" s="35"/>
      <c r="N303" s="35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49"/>
      <c r="G304" s="11"/>
      <c r="H304" s="11"/>
      <c r="I304" s="11"/>
      <c r="J304" s="35"/>
      <c r="K304" s="35"/>
      <c r="L304" s="35"/>
      <c r="M304" s="35"/>
      <c r="N304" s="35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49"/>
      <c r="G305" s="11"/>
      <c r="H305" s="11"/>
      <c r="I305" s="11"/>
      <c r="J305" s="35"/>
      <c r="K305" s="35"/>
      <c r="L305" s="35"/>
      <c r="M305" s="35"/>
      <c r="N305" s="35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49"/>
      <c r="G306" s="11"/>
      <c r="H306" s="11"/>
      <c r="I306" s="11"/>
      <c r="J306" s="35"/>
      <c r="K306" s="35"/>
      <c r="L306" s="35"/>
      <c r="M306" s="35"/>
      <c r="N306" s="35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49"/>
      <c r="G307" s="11"/>
      <c r="H307" s="11"/>
      <c r="I307" s="11"/>
      <c r="J307" s="35"/>
      <c r="K307" s="35"/>
      <c r="L307" s="35"/>
      <c r="M307" s="35"/>
      <c r="N307" s="35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49"/>
      <c r="G308" s="11"/>
      <c r="H308" s="11"/>
      <c r="I308" s="11"/>
      <c r="J308" s="35"/>
      <c r="K308" s="35"/>
      <c r="L308" s="35"/>
      <c r="M308" s="35"/>
      <c r="N308" s="35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49"/>
      <c r="G309" s="11"/>
      <c r="H309" s="11"/>
      <c r="I309" s="11"/>
      <c r="J309" s="35"/>
      <c r="K309" s="35"/>
      <c r="L309" s="35"/>
      <c r="M309" s="35"/>
      <c r="N309" s="35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49"/>
      <c r="G310" s="11"/>
      <c r="H310" s="11"/>
      <c r="I310" s="11"/>
      <c r="J310" s="35"/>
      <c r="K310" s="35"/>
      <c r="L310" s="35"/>
      <c r="M310" s="35"/>
      <c r="N310" s="35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49"/>
      <c r="G311" s="11"/>
      <c r="H311" s="11"/>
      <c r="I311" s="11"/>
      <c r="J311" s="35"/>
      <c r="K311" s="35"/>
      <c r="L311" s="35"/>
      <c r="M311" s="35"/>
      <c r="N311" s="35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49"/>
      <c r="G312" s="11"/>
      <c r="H312" s="11"/>
      <c r="I312" s="11"/>
      <c r="J312" s="35"/>
      <c r="K312" s="35"/>
      <c r="L312" s="35"/>
      <c r="M312" s="35"/>
      <c r="N312" s="35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49"/>
      <c r="G313" s="11"/>
      <c r="H313" s="11"/>
      <c r="I313" s="11"/>
      <c r="J313" s="35"/>
      <c r="K313" s="35"/>
      <c r="L313" s="35"/>
      <c r="M313" s="35"/>
      <c r="N313" s="35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49"/>
      <c r="G314" s="11"/>
      <c r="H314" s="11"/>
      <c r="I314" s="11"/>
      <c r="J314" s="35"/>
      <c r="K314" s="35"/>
      <c r="L314" s="35"/>
      <c r="M314" s="35"/>
      <c r="N314" s="35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49"/>
      <c r="G315" s="11"/>
      <c r="H315" s="11"/>
      <c r="I315" s="11"/>
      <c r="J315" s="35"/>
      <c r="K315" s="35"/>
      <c r="L315" s="35"/>
      <c r="M315" s="35"/>
      <c r="N315" s="35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49"/>
      <c r="G316" s="11"/>
      <c r="H316" s="11"/>
      <c r="I316" s="11"/>
      <c r="J316" s="35"/>
      <c r="K316" s="35"/>
      <c r="L316" s="35"/>
      <c r="M316" s="35"/>
      <c r="N316" s="35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49"/>
      <c r="G317" s="11"/>
      <c r="H317" s="11"/>
      <c r="I317" s="11"/>
      <c r="J317" s="35"/>
      <c r="K317" s="35"/>
      <c r="L317" s="35"/>
      <c r="M317" s="35"/>
      <c r="N317" s="35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49"/>
      <c r="G318" s="11"/>
      <c r="H318" s="11"/>
      <c r="I318" s="11"/>
      <c r="J318" s="35"/>
      <c r="K318" s="35"/>
      <c r="L318" s="35"/>
      <c r="M318" s="35"/>
      <c r="N318" s="35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49"/>
      <c r="G319" s="11"/>
      <c r="H319" s="11"/>
      <c r="I319" s="11"/>
      <c r="J319" s="35"/>
      <c r="K319" s="35"/>
      <c r="L319" s="35"/>
      <c r="M319" s="35"/>
      <c r="N319" s="35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49"/>
      <c r="G320" s="11"/>
      <c r="H320" s="11"/>
      <c r="I320" s="11"/>
      <c r="J320" s="35"/>
      <c r="K320" s="35"/>
      <c r="L320" s="35"/>
      <c r="M320" s="35"/>
      <c r="N320" s="35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49"/>
      <c r="G321" s="11"/>
      <c r="H321" s="11"/>
      <c r="I321" s="11"/>
      <c r="J321" s="35"/>
      <c r="K321" s="35"/>
      <c r="L321" s="35"/>
      <c r="M321" s="35"/>
      <c r="N321" s="35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49"/>
      <c r="G322" s="11"/>
      <c r="H322" s="11"/>
      <c r="I322" s="11"/>
      <c r="J322" s="35"/>
      <c r="K322" s="35"/>
      <c r="L322" s="35"/>
      <c r="M322" s="35"/>
      <c r="N322" s="35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49"/>
      <c r="G323" s="11"/>
      <c r="H323" s="11"/>
      <c r="I323" s="11"/>
      <c r="J323" s="35"/>
      <c r="K323" s="35"/>
      <c r="L323" s="35"/>
      <c r="M323" s="35"/>
      <c r="N323" s="35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49"/>
      <c r="G324" s="11"/>
      <c r="H324" s="11"/>
      <c r="I324" s="11"/>
      <c r="J324" s="35"/>
      <c r="K324" s="35"/>
      <c r="L324" s="35"/>
      <c r="M324" s="35"/>
      <c r="N324" s="35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49"/>
      <c r="G325" s="11"/>
      <c r="H325" s="11"/>
      <c r="I325" s="11"/>
      <c r="J325" s="35"/>
      <c r="K325" s="35"/>
      <c r="L325" s="35"/>
      <c r="M325" s="35"/>
      <c r="N325" s="35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49"/>
      <c r="G326" s="11"/>
      <c r="H326" s="11"/>
      <c r="I326" s="11"/>
      <c r="J326" s="35"/>
      <c r="K326" s="35"/>
      <c r="L326" s="35"/>
      <c r="M326" s="35"/>
      <c r="N326" s="35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49"/>
      <c r="G327" s="11"/>
      <c r="H327" s="11"/>
      <c r="I327" s="11"/>
      <c r="J327" s="35"/>
      <c r="K327" s="35"/>
      <c r="L327" s="35"/>
      <c r="M327" s="35"/>
      <c r="N327" s="35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49"/>
      <c r="G328" s="11"/>
      <c r="H328" s="11"/>
      <c r="I328" s="11"/>
      <c r="J328" s="35"/>
      <c r="K328" s="35"/>
      <c r="L328" s="35"/>
      <c r="M328" s="35"/>
      <c r="N328" s="35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49"/>
      <c r="G329" s="11"/>
      <c r="H329" s="11"/>
      <c r="I329" s="11"/>
      <c r="J329" s="35"/>
      <c r="K329" s="35"/>
      <c r="L329" s="35"/>
      <c r="M329" s="35"/>
      <c r="N329" s="35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49"/>
      <c r="G330" s="11"/>
      <c r="H330" s="11"/>
      <c r="I330" s="11"/>
      <c r="J330" s="35"/>
      <c r="K330" s="35"/>
      <c r="L330" s="35"/>
      <c r="M330" s="35"/>
      <c r="N330" s="35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49"/>
      <c r="G331" s="11"/>
      <c r="H331" s="11"/>
      <c r="I331" s="11"/>
      <c r="J331" s="35"/>
      <c r="K331" s="35"/>
      <c r="L331" s="35"/>
      <c r="M331" s="35"/>
      <c r="N331" s="35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49"/>
      <c r="G332" s="11"/>
      <c r="H332" s="11"/>
      <c r="I332" s="11"/>
      <c r="J332" s="35"/>
      <c r="K332" s="35"/>
      <c r="L332" s="35"/>
      <c r="M332" s="35"/>
      <c r="N332" s="35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49"/>
      <c r="G333" s="11"/>
      <c r="H333" s="11"/>
      <c r="I333" s="11"/>
      <c r="J333" s="35"/>
      <c r="K333" s="35"/>
      <c r="L333" s="35"/>
      <c r="M333" s="35"/>
      <c r="N333" s="35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49"/>
      <c r="G334" s="11"/>
      <c r="H334" s="11"/>
      <c r="I334" s="11"/>
      <c r="J334" s="35"/>
      <c r="K334" s="35"/>
      <c r="L334" s="35"/>
      <c r="M334" s="35"/>
      <c r="N334" s="35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49"/>
      <c r="G335" s="11"/>
      <c r="H335" s="11"/>
      <c r="I335" s="11"/>
      <c r="J335" s="35"/>
      <c r="K335" s="35"/>
      <c r="L335" s="35"/>
      <c r="M335" s="35"/>
      <c r="N335" s="35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49"/>
      <c r="G336" s="11"/>
      <c r="H336" s="11"/>
      <c r="I336" s="11"/>
      <c r="J336" s="35"/>
      <c r="K336" s="35"/>
      <c r="L336" s="35"/>
      <c r="M336" s="35"/>
      <c r="N336" s="35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49"/>
      <c r="G337" s="11"/>
      <c r="H337" s="11"/>
      <c r="I337" s="11"/>
      <c r="J337" s="35"/>
      <c r="K337" s="35"/>
      <c r="L337" s="35"/>
      <c r="M337" s="35"/>
      <c r="N337" s="35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49"/>
      <c r="G338" s="11"/>
      <c r="H338" s="11"/>
      <c r="I338" s="11"/>
      <c r="J338" s="35"/>
      <c r="K338" s="35"/>
      <c r="L338" s="35"/>
      <c r="M338" s="35"/>
      <c r="N338" s="35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49"/>
      <c r="G339" s="11"/>
      <c r="H339" s="11"/>
      <c r="I339" s="11"/>
      <c r="J339" s="35"/>
      <c r="K339" s="35"/>
      <c r="L339" s="35"/>
      <c r="M339" s="35"/>
      <c r="N339" s="35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49"/>
      <c r="G340" s="11"/>
      <c r="H340" s="11"/>
      <c r="I340" s="11"/>
      <c r="J340" s="35"/>
      <c r="K340" s="35"/>
      <c r="L340" s="35"/>
      <c r="M340" s="35"/>
      <c r="N340" s="35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49"/>
      <c r="G341" s="11"/>
      <c r="H341" s="11"/>
      <c r="I341" s="11"/>
      <c r="J341" s="35"/>
      <c r="K341" s="35"/>
      <c r="L341" s="35"/>
      <c r="M341" s="35"/>
      <c r="N341" s="35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49"/>
      <c r="G342" s="11"/>
      <c r="H342" s="11"/>
      <c r="I342" s="11"/>
      <c r="J342" s="35"/>
      <c r="K342" s="35"/>
      <c r="L342" s="35"/>
      <c r="M342" s="35"/>
      <c r="N342" s="35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49"/>
      <c r="G343" s="11"/>
      <c r="H343" s="11"/>
      <c r="I343" s="11"/>
      <c r="J343" s="35"/>
      <c r="K343" s="35"/>
      <c r="L343" s="35"/>
      <c r="M343" s="35"/>
      <c r="N343" s="35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49"/>
      <c r="G344" s="11"/>
      <c r="H344" s="11"/>
      <c r="I344" s="11"/>
      <c r="J344" s="35"/>
      <c r="K344" s="35"/>
      <c r="L344" s="35"/>
      <c r="M344" s="35"/>
      <c r="N344" s="35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49"/>
      <c r="G345" s="11"/>
      <c r="H345" s="11"/>
      <c r="I345" s="11"/>
      <c r="J345" s="35"/>
      <c r="K345" s="35"/>
      <c r="L345" s="35"/>
      <c r="M345" s="35"/>
      <c r="N345" s="35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49"/>
      <c r="G346" s="11"/>
      <c r="H346" s="11"/>
      <c r="I346" s="11"/>
      <c r="J346" s="35"/>
      <c r="K346" s="35"/>
      <c r="L346" s="35"/>
      <c r="M346" s="35"/>
      <c r="N346" s="35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49"/>
      <c r="G347" s="11"/>
      <c r="H347" s="11"/>
      <c r="I347" s="11"/>
      <c r="J347" s="35"/>
      <c r="K347" s="35"/>
      <c r="L347" s="35"/>
      <c r="M347" s="35"/>
      <c r="N347" s="35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49"/>
      <c r="G348" s="11"/>
      <c r="H348" s="11"/>
      <c r="I348" s="11"/>
      <c r="J348" s="35"/>
      <c r="K348" s="35"/>
      <c r="L348" s="35"/>
      <c r="M348" s="35"/>
      <c r="N348" s="35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49"/>
      <c r="G349" s="11"/>
      <c r="H349" s="11"/>
      <c r="I349" s="11"/>
      <c r="J349" s="35"/>
      <c r="K349" s="35"/>
      <c r="L349" s="35"/>
      <c r="M349" s="35"/>
      <c r="N349" s="35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49"/>
      <c r="G350" s="11"/>
      <c r="H350" s="11"/>
      <c r="I350" s="11"/>
      <c r="J350" s="35"/>
      <c r="K350" s="35"/>
      <c r="L350" s="35"/>
      <c r="M350" s="35"/>
      <c r="N350" s="35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49"/>
      <c r="G351" s="11"/>
      <c r="H351" s="11"/>
      <c r="I351" s="11"/>
      <c r="J351" s="35"/>
      <c r="K351" s="35"/>
      <c r="L351" s="35"/>
      <c r="M351" s="35"/>
      <c r="N351" s="35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49"/>
      <c r="G352" s="11"/>
      <c r="H352" s="11"/>
      <c r="I352" s="11"/>
      <c r="J352" s="35"/>
      <c r="K352" s="35"/>
      <c r="L352" s="35"/>
      <c r="M352" s="35"/>
      <c r="N352" s="35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49"/>
      <c r="G353" s="11"/>
      <c r="H353" s="11"/>
      <c r="I353" s="11"/>
      <c r="J353" s="35"/>
      <c r="K353" s="35"/>
      <c r="L353" s="35"/>
      <c r="M353" s="35"/>
      <c r="N353" s="35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49"/>
      <c r="G354" s="11"/>
      <c r="H354" s="11"/>
      <c r="I354" s="11"/>
      <c r="J354" s="35"/>
      <c r="K354" s="35"/>
      <c r="L354" s="35"/>
      <c r="M354" s="35"/>
      <c r="N354" s="35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49"/>
      <c r="G355" s="11"/>
      <c r="H355" s="11"/>
      <c r="I355" s="11"/>
      <c r="J355" s="35"/>
      <c r="K355" s="35"/>
      <c r="L355" s="35"/>
      <c r="M355" s="35"/>
      <c r="N355" s="35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49"/>
      <c r="G356" s="11"/>
      <c r="H356" s="11"/>
      <c r="I356" s="11"/>
      <c r="J356" s="35"/>
      <c r="K356" s="35"/>
      <c r="L356" s="35"/>
      <c r="M356" s="35"/>
      <c r="N356" s="35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49"/>
      <c r="G357" s="11"/>
      <c r="H357" s="11"/>
      <c r="I357" s="11"/>
      <c r="J357" s="35"/>
      <c r="K357" s="35"/>
      <c r="L357" s="35"/>
      <c r="M357" s="35"/>
      <c r="N357" s="35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49"/>
      <c r="G358" s="11"/>
      <c r="H358" s="11"/>
      <c r="I358" s="11"/>
      <c r="J358" s="35"/>
      <c r="K358" s="35"/>
      <c r="L358" s="35"/>
      <c r="M358" s="35"/>
      <c r="N358" s="35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49"/>
      <c r="G359" s="11"/>
      <c r="H359" s="11"/>
      <c r="I359" s="11"/>
      <c r="J359" s="35"/>
      <c r="K359" s="35"/>
      <c r="L359" s="35"/>
      <c r="M359" s="35"/>
      <c r="N359" s="35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49"/>
      <c r="G360" s="11"/>
      <c r="H360" s="11"/>
      <c r="I360" s="11"/>
      <c r="J360" s="35"/>
      <c r="K360" s="35"/>
      <c r="L360" s="35"/>
      <c r="M360" s="35"/>
      <c r="N360" s="35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49"/>
      <c r="G361" s="11"/>
      <c r="H361" s="11"/>
      <c r="I361" s="11"/>
      <c r="J361" s="35"/>
      <c r="K361" s="35"/>
      <c r="L361" s="35"/>
      <c r="M361" s="35"/>
      <c r="N361" s="35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49"/>
      <c r="G362" s="11"/>
      <c r="H362" s="11"/>
      <c r="I362" s="11"/>
      <c r="J362" s="35"/>
      <c r="K362" s="35"/>
      <c r="L362" s="35"/>
      <c r="M362" s="35"/>
      <c r="N362" s="35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49"/>
      <c r="G363" s="11"/>
      <c r="H363" s="11"/>
      <c r="I363" s="11"/>
      <c r="J363" s="35"/>
      <c r="K363" s="35"/>
      <c r="L363" s="35"/>
      <c r="M363" s="35"/>
      <c r="N363" s="35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49"/>
      <c r="G364" s="11"/>
      <c r="H364" s="11"/>
      <c r="I364" s="11"/>
      <c r="J364" s="35"/>
      <c r="K364" s="35"/>
      <c r="L364" s="35"/>
      <c r="M364" s="35"/>
      <c r="N364" s="35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49"/>
      <c r="G365" s="11"/>
      <c r="H365" s="11"/>
      <c r="I365" s="11"/>
      <c r="J365" s="35"/>
      <c r="K365" s="35"/>
      <c r="L365" s="35"/>
      <c r="M365" s="35"/>
      <c r="N365" s="35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49"/>
      <c r="G366" s="11"/>
      <c r="H366" s="11"/>
      <c r="I366" s="11"/>
      <c r="J366" s="35"/>
      <c r="K366" s="35"/>
      <c r="L366" s="35"/>
      <c r="M366" s="35"/>
      <c r="N366" s="35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49"/>
      <c r="G367" s="11"/>
      <c r="H367" s="11"/>
      <c r="I367" s="11"/>
      <c r="J367" s="35"/>
      <c r="K367" s="35"/>
      <c r="L367" s="35"/>
      <c r="M367" s="35"/>
      <c r="N367" s="35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49"/>
      <c r="G368" s="11"/>
      <c r="H368" s="11"/>
      <c r="I368" s="11"/>
      <c r="J368" s="35"/>
      <c r="K368" s="35"/>
      <c r="L368" s="35"/>
      <c r="M368" s="35"/>
      <c r="N368" s="35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49"/>
      <c r="G369" s="11"/>
      <c r="H369" s="11"/>
      <c r="I369" s="11"/>
      <c r="J369" s="35"/>
      <c r="K369" s="35"/>
      <c r="L369" s="35"/>
      <c r="M369" s="35"/>
      <c r="N369" s="35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49"/>
      <c r="G370" s="11"/>
      <c r="H370" s="11"/>
      <c r="I370" s="11"/>
      <c r="J370" s="35"/>
      <c r="K370" s="35"/>
      <c r="L370" s="35"/>
      <c r="M370" s="35"/>
      <c r="N370" s="35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49"/>
      <c r="G371" s="11"/>
      <c r="H371" s="11"/>
      <c r="I371" s="11"/>
      <c r="J371" s="35"/>
      <c r="K371" s="35"/>
      <c r="L371" s="35"/>
      <c r="M371" s="35"/>
      <c r="N371" s="35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49"/>
      <c r="G372" s="11"/>
      <c r="H372" s="11"/>
      <c r="I372" s="11"/>
      <c r="J372" s="35"/>
      <c r="K372" s="35"/>
      <c r="L372" s="35"/>
      <c r="M372" s="35"/>
      <c r="N372" s="35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49"/>
      <c r="G373" s="11"/>
      <c r="H373" s="11"/>
      <c r="I373" s="11"/>
      <c r="J373" s="35"/>
      <c r="K373" s="35"/>
      <c r="L373" s="35"/>
      <c r="M373" s="35"/>
      <c r="N373" s="35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49"/>
      <c r="G374" s="11"/>
      <c r="H374" s="11"/>
      <c r="I374" s="11"/>
      <c r="J374" s="35"/>
      <c r="K374" s="35"/>
      <c r="L374" s="35"/>
      <c r="M374" s="35"/>
      <c r="N374" s="35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49"/>
      <c r="G375" s="11"/>
      <c r="H375" s="11"/>
      <c r="I375" s="11"/>
      <c r="J375" s="35"/>
      <c r="K375" s="35"/>
      <c r="L375" s="35"/>
      <c r="M375" s="35"/>
      <c r="N375" s="35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49"/>
      <c r="G376" s="11"/>
      <c r="H376" s="11"/>
      <c r="I376" s="11"/>
      <c r="J376" s="35"/>
      <c r="K376" s="35"/>
      <c r="L376" s="35"/>
      <c r="M376" s="35"/>
      <c r="N376" s="35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49"/>
      <c r="G377" s="11"/>
      <c r="H377" s="11"/>
      <c r="I377" s="11"/>
      <c r="J377" s="35"/>
      <c r="K377" s="35"/>
      <c r="L377" s="35"/>
      <c r="M377" s="35"/>
      <c r="N377" s="35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49"/>
      <c r="G378" s="11"/>
      <c r="H378" s="11"/>
      <c r="I378" s="11"/>
      <c r="J378" s="35"/>
      <c r="K378" s="35"/>
      <c r="L378" s="35"/>
      <c r="M378" s="35"/>
      <c r="N378" s="35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49"/>
      <c r="G379" s="11"/>
      <c r="H379" s="11"/>
      <c r="I379" s="11"/>
      <c r="J379" s="35"/>
      <c r="K379" s="35"/>
      <c r="L379" s="35"/>
      <c r="M379" s="35"/>
      <c r="N379" s="35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49"/>
      <c r="G380" s="11"/>
      <c r="H380" s="11"/>
      <c r="I380" s="11"/>
      <c r="J380" s="35"/>
      <c r="K380" s="35"/>
      <c r="L380" s="35"/>
      <c r="M380" s="35"/>
      <c r="N380" s="35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49"/>
      <c r="G381" s="11"/>
      <c r="H381" s="11"/>
      <c r="I381" s="11"/>
      <c r="J381" s="35"/>
      <c r="K381" s="35"/>
      <c r="L381" s="35"/>
      <c r="M381" s="35"/>
      <c r="N381" s="35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49"/>
      <c r="G382" s="11"/>
      <c r="H382" s="11"/>
      <c r="I382" s="11"/>
      <c r="J382" s="35"/>
      <c r="K382" s="35"/>
      <c r="L382" s="35"/>
      <c r="M382" s="35"/>
      <c r="N382" s="35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49"/>
      <c r="G383" s="11"/>
      <c r="H383" s="11"/>
      <c r="I383" s="11"/>
      <c r="J383" s="35"/>
      <c r="K383" s="35"/>
      <c r="L383" s="35"/>
      <c r="M383" s="35"/>
      <c r="N383" s="35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49"/>
      <c r="G384" s="11"/>
      <c r="H384" s="11"/>
      <c r="I384" s="11"/>
      <c r="J384" s="35"/>
      <c r="K384" s="35"/>
      <c r="L384" s="35"/>
      <c r="M384" s="35"/>
      <c r="N384" s="35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49"/>
      <c r="G385" s="11"/>
      <c r="H385" s="11"/>
      <c r="I385" s="11"/>
      <c r="J385" s="35"/>
      <c r="K385" s="35"/>
      <c r="L385" s="35"/>
      <c r="M385" s="35"/>
      <c r="N385" s="35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49"/>
      <c r="G386" s="11"/>
      <c r="H386" s="11"/>
      <c r="I386" s="11"/>
      <c r="J386" s="35"/>
      <c r="K386" s="35"/>
      <c r="L386" s="35"/>
      <c r="M386" s="35"/>
      <c r="N386" s="35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49"/>
      <c r="G387" s="11"/>
      <c r="H387" s="11"/>
      <c r="I387" s="11"/>
      <c r="J387" s="35"/>
      <c r="K387" s="35"/>
      <c r="L387" s="35"/>
      <c r="M387" s="35"/>
      <c r="N387" s="35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49"/>
      <c r="G388" s="11"/>
      <c r="H388" s="11"/>
      <c r="I388" s="11"/>
      <c r="J388" s="35"/>
      <c r="K388" s="35"/>
      <c r="L388" s="35"/>
      <c r="M388" s="35"/>
      <c r="N388" s="35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49"/>
      <c r="G389" s="11"/>
      <c r="H389" s="11"/>
      <c r="I389" s="11"/>
      <c r="J389" s="35"/>
      <c r="K389" s="35"/>
      <c r="L389" s="35"/>
      <c r="M389" s="35"/>
      <c r="N389" s="35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49"/>
      <c r="G390" s="11"/>
      <c r="H390" s="11"/>
      <c r="I390" s="11"/>
      <c r="J390" s="35"/>
      <c r="K390" s="35"/>
      <c r="L390" s="35"/>
      <c r="M390" s="35"/>
      <c r="N390" s="35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49"/>
      <c r="G391" s="11"/>
      <c r="H391" s="11"/>
      <c r="I391" s="11"/>
      <c r="J391" s="35"/>
      <c r="K391" s="35"/>
      <c r="L391" s="35"/>
      <c r="M391" s="35"/>
      <c r="N391" s="35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49"/>
      <c r="G392" s="11"/>
      <c r="H392" s="11"/>
      <c r="I392" s="11"/>
      <c r="J392" s="35"/>
      <c r="K392" s="35"/>
      <c r="L392" s="35"/>
      <c r="M392" s="35"/>
      <c r="N392" s="35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49"/>
      <c r="G393" s="11"/>
      <c r="H393" s="11"/>
      <c r="I393" s="11"/>
      <c r="J393" s="35"/>
      <c r="K393" s="35"/>
      <c r="L393" s="35"/>
      <c r="M393" s="35"/>
      <c r="N393" s="35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49"/>
      <c r="G394" s="11"/>
      <c r="H394" s="11"/>
      <c r="I394" s="11"/>
      <c r="J394" s="35"/>
      <c r="K394" s="35"/>
      <c r="L394" s="35"/>
      <c r="M394" s="35"/>
      <c r="N394" s="35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49"/>
      <c r="G395" s="11"/>
      <c r="H395" s="11"/>
      <c r="I395" s="11"/>
      <c r="J395" s="35"/>
      <c r="K395" s="35"/>
      <c r="L395" s="35"/>
      <c r="M395" s="35"/>
      <c r="N395" s="35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49"/>
      <c r="G396" s="11"/>
      <c r="H396" s="11"/>
      <c r="I396" s="11"/>
      <c r="J396" s="35"/>
      <c r="K396" s="35"/>
      <c r="L396" s="35"/>
      <c r="M396" s="35"/>
      <c r="N396" s="35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49"/>
      <c r="G397" s="11"/>
      <c r="H397" s="11"/>
      <c r="I397" s="11"/>
      <c r="J397" s="35"/>
      <c r="K397" s="35"/>
      <c r="L397" s="35"/>
      <c r="M397" s="35"/>
      <c r="N397" s="35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49"/>
      <c r="G398" s="11"/>
      <c r="H398" s="11"/>
      <c r="I398" s="11"/>
      <c r="J398" s="35"/>
      <c r="K398" s="35"/>
      <c r="L398" s="35"/>
      <c r="M398" s="35"/>
      <c r="N398" s="35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49"/>
      <c r="G399" s="11"/>
      <c r="H399" s="11"/>
      <c r="I399" s="11"/>
      <c r="J399" s="35"/>
      <c r="K399" s="35"/>
      <c r="L399" s="35"/>
      <c r="M399" s="35"/>
      <c r="N399" s="35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49"/>
      <c r="G400" s="11"/>
      <c r="H400" s="11"/>
      <c r="I400" s="11"/>
      <c r="J400" s="35"/>
      <c r="K400" s="35"/>
      <c r="L400" s="35"/>
      <c r="M400" s="35"/>
      <c r="N400" s="35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49"/>
      <c r="G401" s="11"/>
      <c r="H401" s="11"/>
      <c r="I401" s="11"/>
      <c r="J401" s="35"/>
      <c r="K401" s="35"/>
      <c r="L401" s="35"/>
      <c r="M401" s="35"/>
      <c r="N401" s="35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49"/>
      <c r="G402" s="11"/>
      <c r="H402" s="11"/>
      <c r="I402" s="11"/>
      <c r="J402" s="35"/>
      <c r="K402" s="35"/>
      <c r="L402" s="35"/>
      <c r="M402" s="35"/>
      <c r="N402" s="35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49"/>
      <c r="G403" s="11"/>
      <c r="H403" s="11"/>
      <c r="I403" s="11"/>
      <c r="J403" s="35"/>
      <c r="K403" s="35"/>
      <c r="L403" s="35"/>
      <c r="M403" s="35"/>
      <c r="N403" s="35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49"/>
      <c r="G404" s="11"/>
      <c r="H404" s="11"/>
      <c r="I404" s="11"/>
      <c r="J404" s="35"/>
      <c r="K404" s="35"/>
      <c r="L404" s="35"/>
      <c r="M404" s="35"/>
      <c r="N404" s="35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49"/>
      <c r="G405" s="11"/>
      <c r="H405" s="11"/>
      <c r="I405" s="11"/>
      <c r="J405" s="35"/>
      <c r="K405" s="35"/>
      <c r="L405" s="35"/>
      <c r="M405" s="35"/>
      <c r="N405" s="35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49"/>
      <c r="G406" s="11"/>
      <c r="H406" s="11"/>
      <c r="I406" s="11"/>
      <c r="J406" s="35"/>
      <c r="K406" s="35"/>
      <c r="L406" s="35"/>
      <c r="M406" s="35"/>
      <c r="N406" s="35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49"/>
      <c r="G407" s="11"/>
      <c r="H407" s="11"/>
      <c r="I407" s="11"/>
      <c r="J407" s="35"/>
      <c r="K407" s="35"/>
      <c r="L407" s="35"/>
      <c r="M407" s="35"/>
      <c r="N407" s="35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49"/>
      <c r="G408" s="11"/>
      <c r="H408" s="11"/>
      <c r="I408" s="11"/>
      <c r="J408" s="35"/>
      <c r="K408" s="35"/>
      <c r="L408" s="35"/>
      <c r="M408" s="35"/>
      <c r="N408" s="35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49"/>
      <c r="G409" s="11"/>
      <c r="H409" s="11"/>
      <c r="I409" s="11"/>
      <c r="J409" s="35"/>
      <c r="K409" s="35"/>
      <c r="L409" s="35"/>
      <c r="M409" s="35"/>
      <c r="N409" s="35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49"/>
      <c r="G410" s="11"/>
      <c r="H410" s="11"/>
      <c r="I410" s="11"/>
      <c r="J410" s="35"/>
      <c r="K410" s="35"/>
      <c r="L410" s="35"/>
      <c r="M410" s="35"/>
      <c r="N410" s="35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49"/>
      <c r="G411" s="11"/>
      <c r="H411" s="11"/>
      <c r="I411" s="11"/>
      <c r="J411" s="35"/>
      <c r="K411" s="35"/>
      <c r="L411" s="35"/>
      <c r="M411" s="35"/>
      <c r="N411" s="35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49"/>
      <c r="G412" s="11"/>
      <c r="H412" s="11"/>
      <c r="I412" s="11"/>
      <c r="J412" s="35"/>
      <c r="K412" s="35"/>
      <c r="L412" s="35"/>
      <c r="M412" s="35"/>
      <c r="N412" s="35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49"/>
      <c r="G413" s="11"/>
      <c r="H413" s="11"/>
      <c r="I413" s="11"/>
      <c r="J413" s="35"/>
      <c r="K413" s="35"/>
      <c r="L413" s="35"/>
      <c r="M413" s="35"/>
      <c r="N413" s="35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49"/>
      <c r="G414" s="11"/>
      <c r="H414" s="11"/>
      <c r="I414" s="11"/>
      <c r="J414" s="35"/>
      <c r="K414" s="35"/>
      <c r="L414" s="35"/>
      <c r="M414" s="35"/>
      <c r="N414" s="35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49"/>
      <c r="G415" s="11"/>
      <c r="H415" s="11"/>
      <c r="I415" s="11"/>
      <c r="J415" s="35"/>
      <c r="K415" s="35"/>
      <c r="L415" s="35"/>
      <c r="M415" s="35"/>
      <c r="N415" s="35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49"/>
      <c r="G416" s="11"/>
      <c r="H416" s="11"/>
      <c r="I416" s="11"/>
      <c r="J416" s="35"/>
      <c r="K416" s="35"/>
      <c r="L416" s="35"/>
      <c r="M416" s="35"/>
      <c r="N416" s="35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49"/>
      <c r="G417" s="11"/>
      <c r="H417" s="11"/>
      <c r="I417" s="11"/>
      <c r="J417" s="35"/>
      <c r="K417" s="35"/>
      <c r="L417" s="35"/>
      <c r="M417" s="35"/>
      <c r="N417" s="35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49"/>
      <c r="G418" s="11"/>
      <c r="H418" s="11"/>
      <c r="I418" s="11"/>
      <c r="J418" s="35"/>
      <c r="K418" s="35"/>
      <c r="L418" s="35"/>
      <c r="M418" s="35"/>
      <c r="N418" s="35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49"/>
      <c r="G419" s="11"/>
      <c r="H419" s="11"/>
      <c r="I419" s="11"/>
      <c r="J419" s="35"/>
      <c r="K419" s="35"/>
      <c r="L419" s="35"/>
      <c r="M419" s="35"/>
      <c r="N419" s="35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49"/>
      <c r="G420" s="11"/>
      <c r="H420" s="11"/>
      <c r="I420" s="11"/>
      <c r="J420" s="35"/>
      <c r="K420" s="35"/>
      <c r="L420" s="35"/>
      <c r="M420" s="35"/>
      <c r="N420" s="35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49"/>
      <c r="G421" s="11"/>
      <c r="H421" s="11"/>
      <c r="I421" s="11"/>
      <c r="J421" s="35"/>
      <c r="K421" s="35"/>
      <c r="L421" s="35"/>
      <c r="M421" s="35"/>
      <c r="N421" s="35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49"/>
      <c r="G422" s="11"/>
      <c r="H422" s="11"/>
      <c r="I422" s="11"/>
      <c r="J422" s="35"/>
      <c r="K422" s="35"/>
      <c r="L422" s="35"/>
      <c r="M422" s="35"/>
      <c r="N422" s="35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49"/>
      <c r="G423" s="11"/>
      <c r="H423" s="11"/>
      <c r="I423" s="11"/>
      <c r="J423" s="35"/>
      <c r="K423" s="35"/>
      <c r="L423" s="35"/>
      <c r="M423" s="35"/>
      <c r="N423" s="35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49"/>
      <c r="G424" s="11"/>
      <c r="H424" s="11"/>
      <c r="I424" s="11"/>
      <c r="J424" s="35"/>
      <c r="K424" s="35"/>
      <c r="L424" s="35"/>
      <c r="M424" s="35"/>
      <c r="N424" s="35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49"/>
      <c r="G425" s="11"/>
      <c r="H425" s="11"/>
      <c r="I425" s="11"/>
      <c r="J425" s="35"/>
      <c r="K425" s="35"/>
      <c r="L425" s="35"/>
      <c r="M425" s="35"/>
      <c r="N425" s="35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49"/>
      <c r="G426" s="11"/>
      <c r="H426" s="11"/>
      <c r="I426" s="11"/>
      <c r="J426" s="35"/>
      <c r="K426" s="35"/>
      <c r="L426" s="35"/>
      <c r="M426" s="35"/>
      <c r="N426" s="35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49"/>
      <c r="G427" s="11"/>
      <c r="H427" s="11"/>
      <c r="I427" s="11"/>
      <c r="J427" s="35"/>
      <c r="K427" s="35"/>
      <c r="L427" s="35"/>
      <c r="M427" s="35"/>
      <c r="N427" s="35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49"/>
      <c r="G428" s="11"/>
      <c r="H428" s="11"/>
      <c r="I428" s="11"/>
      <c r="J428" s="35"/>
      <c r="K428" s="35"/>
      <c r="L428" s="35"/>
      <c r="M428" s="35"/>
      <c r="N428" s="35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49"/>
      <c r="G429" s="11"/>
      <c r="H429" s="11"/>
      <c r="I429" s="11"/>
      <c r="J429" s="35"/>
      <c r="K429" s="35"/>
      <c r="L429" s="35"/>
      <c r="M429" s="35"/>
      <c r="N429" s="35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49"/>
      <c r="G430" s="11"/>
      <c r="H430" s="11"/>
      <c r="I430" s="11"/>
      <c r="J430" s="35"/>
      <c r="K430" s="35"/>
      <c r="L430" s="35"/>
      <c r="M430" s="35"/>
      <c r="N430" s="35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49"/>
      <c r="G431" s="11"/>
      <c r="H431" s="11"/>
      <c r="I431" s="11"/>
      <c r="J431" s="35"/>
      <c r="K431" s="35"/>
      <c r="L431" s="35"/>
      <c r="M431" s="35"/>
      <c r="N431" s="35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49"/>
      <c r="G432" s="11"/>
      <c r="H432" s="11"/>
      <c r="I432" s="11"/>
      <c r="J432" s="35"/>
      <c r="K432" s="35"/>
      <c r="L432" s="35"/>
      <c r="M432" s="35"/>
      <c r="N432" s="35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49"/>
      <c r="G433" s="11"/>
      <c r="H433" s="11"/>
      <c r="I433" s="11"/>
      <c r="J433" s="35"/>
      <c r="K433" s="35"/>
      <c r="L433" s="35"/>
      <c r="M433" s="35"/>
      <c r="N433" s="35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49"/>
      <c r="G434" s="11"/>
      <c r="H434" s="11"/>
      <c r="I434" s="11"/>
      <c r="J434" s="35"/>
      <c r="K434" s="35"/>
      <c r="L434" s="35"/>
      <c r="M434" s="35"/>
      <c r="N434" s="35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49"/>
      <c r="G435" s="11"/>
      <c r="H435" s="11"/>
      <c r="I435" s="11"/>
      <c r="J435" s="35"/>
      <c r="K435" s="35"/>
      <c r="L435" s="35"/>
      <c r="M435" s="35"/>
      <c r="N435" s="35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49"/>
      <c r="G436" s="11"/>
      <c r="H436" s="11"/>
      <c r="I436" s="11"/>
      <c r="J436" s="35"/>
      <c r="K436" s="35"/>
      <c r="L436" s="35"/>
      <c r="M436" s="35"/>
      <c r="N436" s="35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49"/>
      <c r="G437" s="11"/>
      <c r="H437" s="11"/>
      <c r="I437" s="11"/>
      <c r="J437" s="35"/>
      <c r="K437" s="35"/>
      <c r="L437" s="35"/>
      <c r="M437" s="35"/>
      <c r="N437" s="35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49"/>
      <c r="G438" s="11"/>
      <c r="H438" s="11"/>
      <c r="I438" s="11"/>
      <c r="J438" s="35"/>
      <c r="K438" s="35"/>
      <c r="L438" s="35"/>
      <c r="M438" s="35"/>
      <c r="N438" s="35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49"/>
      <c r="G439" s="11"/>
      <c r="H439" s="11"/>
      <c r="I439" s="11"/>
      <c r="J439" s="35"/>
      <c r="K439" s="35"/>
      <c r="L439" s="35"/>
      <c r="M439" s="35"/>
      <c r="N439" s="35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49"/>
      <c r="G440" s="11"/>
      <c r="H440" s="11"/>
      <c r="I440" s="11"/>
      <c r="J440" s="35"/>
      <c r="K440" s="35"/>
      <c r="L440" s="35"/>
      <c r="M440" s="35"/>
      <c r="N440" s="35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49"/>
      <c r="G441" s="11"/>
      <c r="H441" s="11"/>
      <c r="I441" s="11"/>
      <c r="J441" s="35"/>
      <c r="K441" s="35"/>
      <c r="L441" s="35"/>
      <c r="M441" s="35"/>
      <c r="N441" s="35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49"/>
      <c r="G442" s="11"/>
      <c r="H442" s="11"/>
      <c r="I442" s="11"/>
      <c r="J442" s="35"/>
      <c r="K442" s="35"/>
      <c r="L442" s="35"/>
      <c r="M442" s="35"/>
      <c r="N442" s="35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49"/>
      <c r="G443" s="11"/>
      <c r="H443" s="11"/>
      <c r="I443" s="11"/>
      <c r="J443" s="35"/>
      <c r="K443" s="35"/>
      <c r="L443" s="35"/>
      <c r="M443" s="35"/>
      <c r="N443" s="35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49"/>
      <c r="G444" s="11"/>
      <c r="H444" s="11"/>
      <c r="I444" s="11"/>
      <c r="J444" s="35"/>
      <c r="K444" s="35"/>
      <c r="L444" s="35"/>
      <c r="M444" s="35"/>
      <c r="N444" s="35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49"/>
      <c r="G445" s="11"/>
      <c r="H445" s="11"/>
      <c r="I445" s="11"/>
      <c r="J445" s="35"/>
      <c r="K445" s="35"/>
      <c r="L445" s="35"/>
      <c r="M445" s="35"/>
      <c r="N445" s="35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49"/>
      <c r="G446" s="11"/>
      <c r="H446" s="11"/>
      <c r="I446" s="11"/>
      <c r="J446" s="35"/>
      <c r="K446" s="35"/>
      <c r="L446" s="35"/>
      <c r="M446" s="35"/>
      <c r="N446" s="35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49"/>
      <c r="G447" s="11"/>
      <c r="H447" s="11"/>
      <c r="I447" s="11"/>
      <c r="J447" s="35"/>
      <c r="K447" s="35"/>
      <c r="L447" s="35"/>
      <c r="M447" s="35"/>
      <c r="N447" s="35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49"/>
      <c r="G448" s="11"/>
      <c r="H448" s="11"/>
      <c r="I448" s="11"/>
      <c r="J448" s="35"/>
      <c r="K448" s="35"/>
      <c r="L448" s="35"/>
      <c r="M448" s="35"/>
      <c r="N448" s="35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49"/>
      <c r="G449" s="11"/>
      <c r="H449" s="11"/>
      <c r="I449" s="11"/>
      <c r="J449" s="35"/>
      <c r="K449" s="35"/>
      <c r="L449" s="35"/>
      <c r="M449" s="35"/>
      <c r="N449" s="35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49"/>
      <c r="G450" s="11"/>
      <c r="H450" s="11"/>
      <c r="I450" s="11"/>
      <c r="J450" s="35"/>
      <c r="K450" s="35"/>
      <c r="L450" s="35"/>
      <c r="M450" s="35"/>
      <c r="N450" s="35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49"/>
      <c r="G451" s="11"/>
      <c r="H451" s="11"/>
      <c r="I451" s="11"/>
      <c r="J451" s="35"/>
      <c r="K451" s="35"/>
      <c r="L451" s="35"/>
      <c r="M451" s="35"/>
      <c r="N451" s="35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49"/>
      <c r="G452" s="11"/>
      <c r="H452" s="11"/>
      <c r="I452" s="11"/>
      <c r="J452" s="35"/>
      <c r="K452" s="35"/>
      <c r="L452" s="35"/>
      <c r="M452" s="35"/>
      <c r="N452" s="35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49"/>
      <c r="G453" s="11"/>
      <c r="H453" s="11"/>
      <c r="I453" s="11"/>
      <c r="J453" s="35"/>
      <c r="K453" s="35"/>
      <c r="L453" s="35"/>
      <c r="M453" s="35"/>
      <c r="N453" s="35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49"/>
      <c r="G454" s="11"/>
      <c r="H454" s="11"/>
      <c r="I454" s="11"/>
      <c r="J454" s="35"/>
      <c r="K454" s="35"/>
      <c r="L454" s="35"/>
      <c r="M454" s="35"/>
      <c r="N454" s="35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49"/>
      <c r="G455" s="11"/>
      <c r="H455" s="11"/>
      <c r="I455" s="11"/>
      <c r="J455" s="35"/>
      <c r="K455" s="35"/>
      <c r="L455" s="35"/>
      <c r="M455" s="35"/>
      <c r="N455" s="35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49"/>
      <c r="G456" s="11"/>
      <c r="H456" s="11"/>
      <c r="I456" s="11"/>
      <c r="J456" s="35"/>
      <c r="K456" s="35"/>
      <c r="L456" s="35"/>
      <c r="M456" s="35"/>
      <c r="N456" s="35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49"/>
      <c r="G457" s="11"/>
      <c r="H457" s="11"/>
      <c r="I457" s="11"/>
      <c r="J457" s="35"/>
      <c r="K457" s="35"/>
      <c r="L457" s="35"/>
      <c r="M457" s="35"/>
      <c r="N457" s="35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49"/>
      <c r="G458" s="11"/>
      <c r="H458" s="11"/>
      <c r="I458" s="11"/>
      <c r="J458" s="35"/>
      <c r="K458" s="35"/>
      <c r="L458" s="35"/>
      <c r="M458" s="35"/>
      <c r="N458" s="35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49"/>
      <c r="G459" s="11"/>
      <c r="H459" s="11"/>
      <c r="I459" s="11"/>
      <c r="J459" s="35"/>
      <c r="K459" s="35"/>
      <c r="L459" s="35"/>
      <c r="M459" s="35"/>
      <c r="N459" s="35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49"/>
      <c r="G460" s="11"/>
      <c r="H460" s="11"/>
      <c r="I460" s="11"/>
      <c r="J460" s="35"/>
      <c r="K460" s="35"/>
      <c r="L460" s="35"/>
      <c r="M460" s="35"/>
      <c r="N460" s="35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49"/>
      <c r="G461" s="11"/>
      <c r="H461" s="11"/>
      <c r="I461" s="11"/>
      <c r="J461" s="35"/>
      <c r="K461" s="35"/>
      <c r="L461" s="35"/>
      <c r="M461" s="35"/>
      <c r="N461" s="35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49"/>
      <c r="G462" s="11"/>
      <c r="H462" s="11"/>
      <c r="I462" s="11"/>
      <c r="J462" s="35"/>
      <c r="K462" s="35"/>
      <c r="L462" s="35"/>
      <c r="M462" s="35"/>
      <c r="N462" s="35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49"/>
      <c r="G463" s="11"/>
      <c r="H463" s="11"/>
      <c r="I463" s="11"/>
      <c r="J463" s="35"/>
      <c r="K463" s="35"/>
      <c r="L463" s="35"/>
      <c r="M463" s="35"/>
      <c r="N463" s="35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49"/>
      <c r="G464" s="11"/>
      <c r="H464" s="11"/>
      <c r="I464" s="11"/>
      <c r="J464" s="35"/>
      <c r="K464" s="35"/>
      <c r="L464" s="35"/>
      <c r="M464" s="35"/>
      <c r="N464" s="35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49"/>
      <c r="G465" s="11"/>
      <c r="H465" s="11"/>
      <c r="I465" s="11"/>
      <c r="J465" s="35"/>
      <c r="K465" s="35"/>
      <c r="L465" s="35"/>
      <c r="M465" s="35"/>
      <c r="N465" s="35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49"/>
      <c r="G466" s="11"/>
      <c r="H466" s="11"/>
      <c r="I466" s="11"/>
      <c r="J466" s="35"/>
      <c r="K466" s="35"/>
      <c r="L466" s="35"/>
      <c r="M466" s="35"/>
      <c r="N466" s="35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49"/>
      <c r="G467" s="11"/>
      <c r="H467" s="11"/>
      <c r="I467" s="11"/>
      <c r="J467" s="35"/>
      <c r="K467" s="35"/>
      <c r="L467" s="35"/>
      <c r="M467" s="35"/>
      <c r="N467" s="35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49"/>
      <c r="G468" s="11"/>
      <c r="H468" s="11"/>
      <c r="I468" s="11"/>
      <c r="J468" s="35"/>
      <c r="K468" s="35"/>
      <c r="L468" s="35"/>
      <c r="M468" s="35"/>
      <c r="N468" s="35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49"/>
      <c r="G469" s="11"/>
      <c r="H469" s="11"/>
      <c r="I469" s="11"/>
      <c r="J469" s="35"/>
      <c r="K469" s="35"/>
      <c r="L469" s="35"/>
      <c r="M469" s="35"/>
      <c r="N469" s="35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49"/>
      <c r="G470" s="11"/>
      <c r="H470" s="11"/>
      <c r="I470" s="11"/>
      <c r="J470" s="35"/>
      <c r="K470" s="35"/>
      <c r="L470" s="35"/>
      <c r="M470" s="35"/>
      <c r="N470" s="35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49"/>
      <c r="G471" s="11"/>
      <c r="H471" s="11"/>
      <c r="I471" s="11"/>
      <c r="J471" s="35"/>
      <c r="K471" s="35"/>
      <c r="L471" s="35"/>
      <c r="M471" s="35"/>
      <c r="N471" s="35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49"/>
      <c r="G472" s="11"/>
      <c r="H472" s="11"/>
      <c r="I472" s="11"/>
      <c r="J472" s="35"/>
      <c r="K472" s="35"/>
      <c r="L472" s="35"/>
      <c r="M472" s="35"/>
      <c r="N472" s="35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49"/>
      <c r="G473" s="11"/>
      <c r="H473" s="11"/>
      <c r="I473" s="11"/>
      <c r="J473" s="35"/>
      <c r="K473" s="35"/>
      <c r="L473" s="35"/>
      <c r="M473" s="35"/>
      <c r="N473" s="35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49"/>
      <c r="G474" s="11"/>
      <c r="H474" s="11"/>
      <c r="I474" s="11"/>
      <c r="J474" s="35"/>
      <c r="K474" s="35"/>
      <c r="L474" s="35"/>
      <c r="M474" s="35"/>
      <c r="N474" s="35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49"/>
      <c r="G475" s="11"/>
      <c r="H475" s="11"/>
      <c r="I475" s="11"/>
      <c r="J475" s="35"/>
      <c r="K475" s="35"/>
      <c r="L475" s="35"/>
      <c r="M475" s="35"/>
      <c r="N475" s="35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49"/>
      <c r="G476" s="11"/>
      <c r="H476" s="11"/>
      <c r="I476" s="11"/>
      <c r="J476" s="35"/>
      <c r="K476" s="35"/>
      <c r="L476" s="35"/>
      <c r="M476" s="35"/>
      <c r="N476" s="35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49"/>
      <c r="G477" s="11"/>
      <c r="H477" s="11"/>
      <c r="I477" s="11"/>
      <c r="J477" s="35"/>
      <c r="K477" s="35"/>
      <c r="L477" s="35"/>
      <c r="M477" s="35"/>
      <c r="N477" s="35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49"/>
      <c r="G478" s="11"/>
      <c r="H478" s="11"/>
      <c r="I478" s="11"/>
      <c r="J478" s="35"/>
      <c r="K478" s="35"/>
      <c r="L478" s="35"/>
      <c r="M478" s="35"/>
      <c r="N478" s="35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49"/>
      <c r="G479" s="11"/>
      <c r="H479" s="11"/>
      <c r="I479" s="11"/>
      <c r="J479" s="35"/>
      <c r="K479" s="35"/>
      <c r="L479" s="35"/>
      <c r="M479" s="35"/>
      <c r="N479" s="35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49"/>
      <c r="G480" s="11"/>
      <c r="H480" s="11"/>
      <c r="I480" s="11"/>
      <c r="J480" s="35"/>
      <c r="K480" s="35"/>
      <c r="L480" s="35"/>
      <c r="M480" s="35"/>
      <c r="N480" s="35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49"/>
      <c r="G481" s="11"/>
      <c r="H481" s="11"/>
      <c r="I481" s="11"/>
      <c r="J481" s="35"/>
      <c r="K481" s="35"/>
      <c r="L481" s="35"/>
      <c r="M481" s="35"/>
      <c r="N481" s="35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49"/>
      <c r="G482" s="11"/>
      <c r="H482" s="11"/>
      <c r="I482" s="11"/>
      <c r="J482" s="35"/>
      <c r="K482" s="35"/>
      <c r="L482" s="35"/>
      <c r="M482" s="35"/>
      <c r="N482" s="35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49"/>
      <c r="G483" s="11"/>
      <c r="H483" s="11"/>
      <c r="I483" s="11"/>
      <c r="J483" s="35"/>
      <c r="K483" s="35"/>
      <c r="L483" s="35"/>
      <c r="M483" s="35"/>
      <c r="N483" s="35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49"/>
      <c r="G484" s="11"/>
      <c r="H484" s="11"/>
      <c r="I484" s="11"/>
      <c r="J484" s="35"/>
      <c r="K484" s="35"/>
      <c r="L484" s="35"/>
      <c r="M484" s="35"/>
      <c r="N484" s="35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49"/>
      <c r="G485" s="11"/>
      <c r="H485" s="11"/>
      <c r="I485" s="11"/>
      <c r="J485" s="35"/>
      <c r="K485" s="35"/>
      <c r="L485" s="35"/>
      <c r="M485" s="35"/>
      <c r="N485" s="35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49"/>
      <c r="G486" s="11"/>
      <c r="H486" s="11"/>
      <c r="I486" s="11"/>
      <c r="J486" s="35"/>
      <c r="K486" s="35"/>
      <c r="L486" s="35"/>
      <c r="M486" s="35"/>
      <c r="N486" s="35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49"/>
      <c r="G487" s="11"/>
      <c r="H487" s="11"/>
      <c r="I487" s="11"/>
      <c r="J487" s="35"/>
      <c r="K487" s="35"/>
      <c r="L487" s="35"/>
      <c r="M487" s="35"/>
      <c r="N487" s="35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49"/>
      <c r="G488" s="11"/>
      <c r="H488" s="11"/>
      <c r="I488" s="11"/>
      <c r="J488" s="35"/>
      <c r="K488" s="35"/>
      <c r="L488" s="35"/>
      <c r="M488" s="35"/>
      <c r="N488" s="35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49"/>
      <c r="G489" s="11"/>
      <c r="H489" s="11"/>
      <c r="I489" s="11"/>
      <c r="J489" s="35"/>
      <c r="K489" s="35"/>
      <c r="L489" s="35"/>
      <c r="M489" s="35"/>
      <c r="N489" s="35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49"/>
      <c r="G490" s="11"/>
      <c r="H490" s="11"/>
      <c r="I490" s="11"/>
      <c r="J490" s="35"/>
      <c r="K490" s="35"/>
      <c r="L490" s="35"/>
      <c r="M490" s="35"/>
      <c r="N490" s="35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49"/>
      <c r="G491" s="11"/>
      <c r="H491" s="11"/>
      <c r="I491" s="11"/>
      <c r="J491" s="35"/>
      <c r="K491" s="35"/>
      <c r="L491" s="35"/>
      <c r="M491" s="35"/>
      <c r="N491" s="35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49"/>
      <c r="G492" s="11"/>
      <c r="H492" s="11"/>
      <c r="I492" s="11"/>
      <c r="J492" s="35"/>
      <c r="K492" s="35"/>
      <c r="L492" s="35"/>
      <c r="M492" s="35"/>
      <c r="N492" s="35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49"/>
      <c r="G493" s="11"/>
      <c r="H493" s="11"/>
      <c r="I493" s="11"/>
      <c r="J493" s="35"/>
      <c r="K493" s="35"/>
      <c r="L493" s="35"/>
      <c r="M493" s="35"/>
      <c r="N493" s="35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49"/>
      <c r="G494" s="11"/>
      <c r="H494" s="11"/>
      <c r="I494" s="11"/>
      <c r="J494" s="35"/>
      <c r="K494" s="35"/>
      <c r="L494" s="35"/>
      <c r="M494" s="35"/>
      <c r="N494" s="35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49"/>
      <c r="G495" s="11"/>
      <c r="H495" s="11"/>
      <c r="I495" s="11"/>
      <c r="J495" s="35"/>
      <c r="K495" s="35"/>
      <c r="L495" s="35"/>
      <c r="M495" s="35"/>
      <c r="N495" s="35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49"/>
      <c r="G496" s="11"/>
      <c r="H496" s="11"/>
      <c r="I496" s="11"/>
      <c r="J496" s="35"/>
      <c r="K496" s="35"/>
      <c r="L496" s="35"/>
      <c r="M496" s="35"/>
      <c r="N496" s="35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49"/>
      <c r="G497" s="11"/>
      <c r="H497" s="11"/>
      <c r="I497" s="11"/>
      <c r="J497" s="35"/>
      <c r="K497" s="35"/>
      <c r="L497" s="35"/>
      <c r="M497" s="35"/>
      <c r="N497" s="35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49"/>
      <c r="G498" s="11"/>
      <c r="H498" s="11"/>
      <c r="I498" s="11"/>
      <c r="J498" s="35"/>
      <c r="K498" s="35"/>
      <c r="L498" s="35"/>
      <c r="M498" s="35"/>
      <c r="N498" s="35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49"/>
      <c r="G499" s="11"/>
      <c r="H499" s="11"/>
      <c r="I499" s="11"/>
      <c r="J499" s="35"/>
      <c r="K499" s="35"/>
      <c r="L499" s="35"/>
      <c r="M499" s="35"/>
      <c r="N499" s="35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49"/>
      <c r="G500" s="11"/>
      <c r="H500" s="11"/>
      <c r="I500" s="11"/>
      <c r="J500" s="35"/>
      <c r="K500" s="35"/>
      <c r="L500" s="35"/>
      <c r="M500" s="35"/>
      <c r="N500" s="35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49"/>
      <c r="G501" s="11"/>
      <c r="H501" s="11"/>
      <c r="I501" s="11"/>
      <c r="J501" s="35"/>
      <c r="K501" s="35"/>
      <c r="L501" s="35"/>
      <c r="M501" s="35"/>
      <c r="N501" s="35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49"/>
      <c r="G502" s="11"/>
      <c r="H502" s="11"/>
      <c r="I502" s="11"/>
      <c r="J502" s="35"/>
      <c r="K502" s="35"/>
      <c r="L502" s="35"/>
      <c r="M502" s="35"/>
      <c r="N502" s="35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49"/>
      <c r="G503" s="11"/>
      <c r="H503" s="11"/>
      <c r="I503" s="11"/>
      <c r="J503" s="35"/>
      <c r="K503" s="35"/>
      <c r="L503" s="35"/>
      <c r="M503" s="35"/>
      <c r="N503" s="35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49"/>
      <c r="G504" s="11"/>
      <c r="H504" s="11"/>
      <c r="I504" s="11"/>
      <c r="J504" s="35"/>
      <c r="K504" s="35"/>
      <c r="L504" s="35"/>
      <c r="M504" s="35"/>
      <c r="N504" s="35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49"/>
      <c r="G505" s="11"/>
      <c r="H505" s="11"/>
      <c r="I505" s="11"/>
      <c r="J505" s="35"/>
      <c r="K505" s="35"/>
      <c r="L505" s="35"/>
      <c r="M505" s="35"/>
      <c r="N505" s="35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49"/>
      <c r="G506" s="11"/>
      <c r="H506" s="11"/>
      <c r="I506" s="11"/>
      <c r="J506" s="35"/>
      <c r="K506" s="35"/>
      <c r="L506" s="35"/>
      <c r="M506" s="35"/>
      <c r="N506" s="35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49"/>
      <c r="G507" s="11"/>
      <c r="H507" s="11"/>
      <c r="I507" s="11"/>
      <c r="J507" s="35"/>
      <c r="K507" s="35"/>
      <c r="L507" s="35"/>
      <c r="M507" s="35"/>
      <c r="N507" s="35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49"/>
      <c r="G508" s="11"/>
      <c r="H508" s="11"/>
      <c r="I508" s="11"/>
      <c r="J508" s="35"/>
      <c r="K508" s="35"/>
      <c r="L508" s="35"/>
      <c r="M508" s="35"/>
      <c r="N508" s="35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49"/>
      <c r="G509" s="11"/>
      <c r="H509" s="11"/>
      <c r="I509" s="11"/>
      <c r="J509" s="35"/>
      <c r="K509" s="35"/>
      <c r="L509" s="35"/>
      <c r="M509" s="35"/>
      <c r="N509" s="35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49"/>
      <c r="G510" s="11"/>
      <c r="H510" s="11"/>
      <c r="I510" s="11"/>
      <c r="J510" s="35"/>
      <c r="K510" s="35"/>
      <c r="L510" s="35"/>
      <c r="M510" s="35"/>
      <c r="N510" s="35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49"/>
      <c r="G511" s="11"/>
      <c r="H511" s="11"/>
      <c r="I511" s="11"/>
      <c r="J511" s="35"/>
      <c r="K511" s="35"/>
      <c r="L511" s="35"/>
      <c r="M511" s="35"/>
      <c r="N511" s="35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49"/>
      <c r="G512" s="11"/>
      <c r="H512" s="11"/>
      <c r="I512" s="11"/>
      <c r="J512" s="35"/>
      <c r="K512" s="35"/>
      <c r="L512" s="35"/>
      <c r="M512" s="35"/>
      <c r="N512" s="35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49"/>
      <c r="G513" s="11"/>
      <c r="H513" s="11"/>
      <c r="I513" s="11"/>
      <c r="J513" s="35"/>
      <c r="K513" s="35"/>
      <c r="L513" s="35"/>
      <c r="M513" s="35"/>
      <c r="N513" s="35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49"/>
      <c r="G514" s="11"/>
      <c r="H514" s="11"/>
      <c r="I514" s="11"/>
      <c r="J514" s="35"/>
      <c r="K514" s="35"/>
      <c r="L514" s="35"/>
      <c r="M514" s="35"/>
      <c r="N514" s="35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49"/>
      <c r="G515" s="11"/>
      <c r="H515" s="11"/>
      <c r="I515" s="11"/>
      <c r="J515" s="35"/>
      <c r="K515" s="35"/>
      <c r="L515" s="35"/>
      <c r="M515" s="35"/>
      <c r="N515" s="35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49"/>
      <c r="G516" s="11"/>
      <c r="H516" s="11"/>
      <c r="I516" s="11"/>
      <c r="J516" s="35"/>
      <c r="K516" s="35"/>
      <c r="L516" s="35"/>
      <c r="M516" s="35"/>
      <c r="N516" s="35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49"/>
      <c r="G517" s="11"/>
      <c r="H517" s="11"/>
      <c r="I517" s="11"/>
      <c r="J517" s="35"/>
      <c r="K517" s="35"/>
      <c r="L517" s="35"/>
      <c r="M517" s="35"/>
      <c r="N517" s="35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49"/>
      <c r="G518" s="11"/>
      <c r="H518" s="11"/>
      <c r="I518" s="11"/>
      <c r="J518" s="35"/>
      <c r="K518" s="35"/>
      <c r="L518" s="35"/>
      <c r="M518" s="35"/>
      <c r="N518" s="35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49"/>
      <c r="G519" s="11"/>
      <c r="H519" s="11"/>
      <c r="I519" s="11"/>
      <c r="J519" s="35"/>
      <c r="K519" s="35"/>
      <c r="L519" s="35"/>
      <c r="M519" s="35"/>
      <c r="N519" s="35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49"/>
      <c r="G520" s="11"/>
      <c r="H520" s="11"/>
      <c r="I520" s="11"/>
      <c r="J520" s="35"/>
      <c r="K520" s="35"/>
      <c r="L520" s="35"/>
      <c r="M520" s="35"/>
      <c r="N520" s="35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49"/>
      <c r="G521" s="11"/>
      <c r="H521" s="11"/>
      <c r="I521" s="11"/>
      <c r="J521" s="35"/>
      <c r="K521" s="35"/>
      <c r="L521" s="35"/>
      <c r="M521" s="35"/>
      <c r="N521" s="35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49"/>
      <c r="G522" s="11"/>
      <c r="H522" s="11"/>
      <c r="I522" s="11"/>
      <c r="J522" s="35"/>
      <c r="K522" s="35"/>
      <c r="L522" s="35"/>
      <c r="M522" s="35"/>
      <c r="N522" s="35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49"/>
      <c r="G523" s="11"/>
      <c r="H523" s="11"/>
      <c r="I523" s="11"/>
      <c r="J523" s="35"/>
      <c r="K523" s="35"/>
      <c r="L523" s="35"/>
      <c r="M523" s="35"/>
      <c r="N523" s="35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49"/>
      <c r="G524" s="11"/>
      <c r="H524" s="11"/>
      <c r="I524" s="11"/>
      <c r="J524" s="35"/>
      <c r="K524" s="35"/>
      <c r="L524" s="35"/>
      <c r="M524" s="35"/>
      <c r="N524" s="35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49"/>
      <c r="G525" s="11"/>
      <c r="H525" s="11"/>
      <c r="I525" s="11"/>
      <c r="J525" s="35"/>
      <c r="K525" s="35"/>
      <c r="L525" s="35"/>
      <c r="M525" s="35"/>
      <c r="N525" s="35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49"/>
      <c r="G526" s="11"/>
      <c r="H526" s="11"/>
      <c r="I526" s="11"/>
      <c r="J526" s="35"/>
      <c r="K526" s="35"/>
      <c r="L526" s="35"/>
      <c r="M526" s="35"/>
      <c r="N526" s="35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49"/>
      <c r="G527" s="11"/>
      <c r="H527" s="11"/>
      <c r="I527" s="11"/>
      <c r="J527" s="35"/>
      <c r="K527" s="35"/>
      <c r="L527" s="35"/>
      <c r="M527" s="35"/>
      <c r="N527" s="35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49"/>
      <c r="G528" s="11"/>
      <c r="H528" s="11"/>
      <c r="I528" s="11"/>
      <c r="J528" s="35"/>
      <c r="K528" s="35"/>
      <c r="L528" s="35"/>
      <c r="M528" s="35"/>
      <c r="N528" s="35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49"/>
      <c r="G529" s="11"/>
      <c r="H529" s="11"/>
      <c r="I529" s="11"/>
      <c r="J529" s="35"/>
      <c r="K529" s="35"/>
      <c r="L529" s="35"/>
      <c r="M529" s="35"/>
      <c r="N529" s="35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49"/>
      <c r="G530" s="11"/>
      <c r="H530" s="11"/>
      <c r="I530" s="11"/>
      <c r="J530" s="35"/>
      <c r="K530" s="35"/>
      <c r="L530" s="35"/>
      <c r="M530" s="35"/>
      <c r="N530" s="35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49"/>
      <c r="G531" s="11"/>
      <c r="H531" s="11"/>
      <c r="I531" s="11"/>
      <c r="J531" s="35"/>
      <c r="K531" s="35"/>
      <c r="L531" s="35"/>
      <c r="M531" s="35"/>
      <c r="N531" s="35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49"/>
      <c r="G532" s="11"/>
      <c r="H532" s="11"/>
      <c r="I532" s="11"/>
      <c r="J532" s="35"/>
      <c r="K532" s="35"/>
      <c r="L532" s="35"/>
      <c r="M532" s="35"/>
      <c r="N532" s="35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49"/>
      <c r="G533" s="11"/>
      <c r="H533" s="11"/>
      <c r="I533" s="11"/>
      <c r="J533" s="35"/>
      <c r="K533" s="35"/>
      <c r="L533" s="35"/>
      <c r="M533" s="35"/>
      <c r="N533" s="35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49"/>
      <c r="G534" s="11"/>
      <c r="H534" s="11"/>
      <c r="I534" s="11"/>
      <c r="J534" s="35"/>
      <c r="K534" s="35"/>
      <c r="L534" s="35"/>
      <c r="M534" s="35"/>
      <c r="N534" s="35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49"/>
      <c r="G535" s="11"/>
      <c r="H535" s="11"/>
      <c r="I535" s="11"/>
      <c r="J535" s="35"/>
      <c r="K535" s="35"/>
      <c r="L535" s="35"/>
      <c r="M535" s="35"/>
      <c r="N535" s="35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49"/>
      <c r="G536" s="11"/>
      <c r="H536" s="11"/>
      <c r="I536" s="11"/>
      <c r="J536" s="35"/>
      <c r="K536" s="35"/>
      <c r="L536" s="35"/>
      <c r="M536" s="35"/>
      <c r="N536" s="35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49"/>
      <c r="G537" s="11"/>
      <c r="H537" s="11"/>
      <c r="I537" s="11"/>
      <c r="J537" s="35"/>
      <c r="K537" s="35"/>
      <c r="L537" s="35"/>
      <c r="M537" s="35"/>
      <c r="N537" s="35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49"/>
      <c r="G538" s="11"/>
      <c r="H538" s="11"/>
      <c r="I538" s="11"/>
      <c r="J538" s="35"/>
      <c r="K538" s="35"/>
      <c r="L538" s="35"/>
      <c r="M538" s="35"/>
      <c r="N538" s="35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49"/>
      <c r="G539" s="11"/>
      <c r="H539" s="11"/>
      <c r="I539" s="11"/>
      <c r="J539" s="35"/>
      <c r="K539" s="35"/>
      <c r="L539" s="35"/>
      <c r="M539" s="35"/>
      <c r="N539" s="35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49"/>
      <c r="G540" s="11"/>
      <c r="H540" s="11"/>
      <c r="I540" s="11"/>
      <c r="J540" s="35"/>
      <c r="K540" s="35"/>
      <c r="L540" s="35"/>
      <c r="M540" s="35"/>
      <c r="N540" s="35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49"/>
      <c r="G541" s="11"/>
      <c r="H541" s="11"/>
      <c r="I541" s="11"/>
      <c r="J541" s="35"/>
      <c r="K541" s="35"/>
      <c r="L541" s="35"/>
      <c r="M541" s="35"/>
      <c r="N541" s="35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49"/>
      <c r="G542" s="11"/>
      <c r="H542" s="11"/>
      <c r="I542" s="11"/>
      <c r="J542" s="35"/>
      <c r="K542" s="35"/>
      <c r="L542" s="35"/>
      <c r="M542" s="35"/>
      <c r="N542" s="35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49"/>
      <c r="G543" s="11"/>
      <c r="H543" s="11"/>
      <c r="I543" s="11"/>
      <c r="J543" s="35"/>
      <c r="K543" s="35"/>
      <c r="L543" s="35"/>
      <c r="M543" s="35"/>
      <c r="N543" s="35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49"/>
      <c r="G544" s="11"/>
      <c r="H544" s="11"/>
      <c r="I544" s="11"/>
      <c r="J544" s="35"/>
      <c r="K544" s="35"/>
      <c r="L544" s="35"/>
      <c r="M544" s="35"/>
      <c r="N544" s="35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49"/>
      <c r="G545" s="11"/>
      <c r="H545" s="11"/>
      <c r="I545" s="11"/>
      <c r="J545" s="35"/>
      <c r="K545" s="35"/>
      <c r="L545" s="35"/>
      <c r="M545" s="35"/>
      <c r="N545" s="35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49"/>
      <c r="G546" s="11"/>
      <c r="H546" s="11"/>
      <c r="I546" s="11"/>
      <c r="J546" s="35"/>
      <c r="K546" s="35"/>
      <c r="L546" s="35"/>
      <c r="M546" s="35"/>
      <c r="N546" s="35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49"/>
      <c r="G547" s="11"/>
      <c r="H547" s="11"/>
      <c r="I547" s="11"/>
      <c r="J547" s="35"/>
      <c r="K547" s="35"/>
      <c r="L547" s="35"/>
      <c r="M547" s="35"/>
      <c r="N547" s="35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49"/>
      <c r="G548" s="11"/>
      <c r="H548" s="11"/>
      <c r="I548" s="11"/>
      <c r="J548" s="35"/>
      <c r="K548" s="35"/>
      <c r="L548" s="35"/>
      <c r="M548" s="35"/>
      <c r="N548" s="35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49"/>
      <c r="G549" s="11"/>
      <c r="H549" s="11"/>
      <c r="I549" s="11"/>
      <c r="J549" s="35"/>
      <c r="K549" s="35"/>
      <c r="L549" s="35"/>
      <c r="M549" s="35"/>
      <c r="N549" s="35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49"/>
      <c r="G550" s="11"/>
      <c r="H550" s="11"/>
      <c r="I550" s="11"/>
      <c r="J550" s="35"/>
      <c r="K550" s="35"/>
      <c r="L550" s="35"/>
      <c r="M550" s="35"/>
      <c r="N550" s="35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49"/>
      <c r="G551" s="11"/>
      <c r="H551" s="11"/>
      <c r="I551" s="11"/>
      <c r="J551" s="35"/>
      <c r="K551" s="35"/>
      <c r="L551" s="35"/>
      <c r="M551" s="35"/>
      <c r="N551" s="35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49"/>
      <c r="G552" s="11"/>
      <c r="H552" s="11"/>
      <c r="I552" s="11"/>
      <c r="J552" s="35"/>
      <c r="K552" s="35"/>
      <c r="L552" s="35"/>
      <c r="M552" s="35"/>
      <c r="N552" s="35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49"/>
      <c r="G553" s="11"/>
      <c r="H553" s="11"/>
      <c r="I553" s="11"/>
      <c r="J553" s="35"/>
      <c r="K553" s="35"/>
      <c r="L553" s="35"/>
      <c r="M553" s="35"/>
      <c r="N553" s="35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49"/>
      <c r="G554" s="11"/>
      <c r="H554" s="11"/>
      <c r="I554" s="11"/>
      <c r="J554" s="35"/>
      <c r="K554" s="35"/>
      <c r="L554" s="35"/>
      <c r="M554" s="35"/>
      <c r="N554" s="35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49"/>
      <c r="G555" s="11"/>
      <c r="H555" s="11"/>
      <c r="I555" s="11"/>
      <c r="J555" s="35"/>
      <c r="K555" s="35"/>
      <c r="L555" s="35"/>
      <c r="M555" s="35"/>
      <c r="N555" s="35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49"/>
      <c r="G556" s="11"/>
      <c r="H556" s="11"/>
      <c r="I556" s="11"/>
      <c r="J556" s="35"/>
      <c r="K556" s="35"/>
      <c r="L556" s="35"/>
      <c r="M556" s="35"/>
      <c r="N556" s="35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49"/>
      <c r="G557" s="11"/>
      <c r="H557" s="11"/>
      <c r="I557" s="11"/>
      <c r="J557" s="35"/>
      <c r="K557" s="35"/>
      <c r="L557" s="35"/>
      <c r="M557" s="35"/>
      <c r="N557" s="35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49"/>
      <c r="G558" s="11"/>
      <c r="H558" s="11"/>
      <c r="I558" s="11"/>
      <c r="J558" s="35"/>
      <c r="K558" s="35"/>
      <c r="L558" s="35"/>
      <c r="M558" s="35"/>
      <c r="N558" s="35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49"/>
      <c r="G559" s="11"/>
      <c r="H559" s="11"/>
      <c r="I559" s="11"/>
      <c r="J559" s="35"/>
      <c r="K559" s="35"/>
      <c r="L559" s="35"/>
      <c r="M559" s="35"/>
      <c r="N559" s="35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49"/>
      <c r="G560" s="11"/>
      <c r="H560" s="11"/>
      <c r="I560" s="11"/>
      <c r="J560" s="35"/>
      <c r="K560" s="35"/>
      <c r="L560" s="35"/>
      <c r="M560" s="35"/>
      <c r="N560" s="35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49"/>
      <c r="G561" s="11"/>
      <c r="H561" s="11"/>
      <c r="I561" s="11"/>
      <c r="J561" s="35"/>
      <c r="K561" s="35"/>
      <c r="L561" s="35"/>
      <c r="M561" s="35"/>
      <c r="N561" s="35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49"/>
      <c r="G562" s="11"/>
      <c r="H562" s="11"/>
      <c r="I562" s="11"/>
      <c r="J562" s="35"/>
      <c r="K562" s="35"/>
      <c r="L562" s="35"/>
      <c r="M562" s="35"/>
      <c r="N562" s="35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49"/>
      <c r="G563" s="11"/>
      <c r="H563" s="11"/>
      <c r="I563" s="11"/>
      <c r="J563" s="35"/>
      <c r="K563" s="35"/>
      <c r="L563" s="35"/>
      <c r="M563" s="35"/>
      <c r="N563" s="35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49"/>
      <c r="G564" s="11"/>
      <c r="H564" s="11"/>
      <c r="I564" s="11"/>
      <c r="J564" s="35"/>
      <c r="K564" s="35"/>
      <c r="L564" s="35"/>
      <c r="M564" s="35"/>
      <c r="N564" s="35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49"/>
      <c r="G565" s="11"/>
      <c r="H565" s="11"/>
      <c r="I565" s="11"/>
      <c r="J565" s="35"/>
      <c r="K565" s="35"/>
      <c r="L565" s="35"/>
      <c r="M565" s="35"/>
      <c r="N565" s="35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49"/>
      <c r="G566" s="11"/>
      <c r="H566" s="11"/>
      <c r="I566" s="11"/>
      <c r="J566" s="35"/>
      <c r="K566" s="35"/>
      <c r="L566" s="35"/>
      <c r="M566" s="35"/>
      <c r="N566" s="35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49"/>
      <c r="G567" s="11"/>
      <c r="H567" s="11"/>
      <c r="I567" s="11"/>
      <c r="J567" s="35"/>
      <c r="K567" s="35"/>
      <c r="L567" s="35"/>
      <c r="M567" s="35"/>
      <c r="N567" s="35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49"/>
      <c r="G568" s="11"/>
      <c r="H568" s="11"/>
      <c r="I568" s="11"/>
      <c r="J568" s="35"/>
      <c r="K568" s="35"/>
      <c r="L568" s="35"/>
      <c r="M568" s="35"/>
      <c r="N568" s="35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49"/>
      <c r="G569" s="11"/>
      <c r="H569" s="11"/>
      <c r="I569" s="11"/>
      <c r="J569" s="35"/>
      <c r="K569" s="35"/>
      <c r="L569" s="35"/>
      <c r="M569" s="35"/>
      <c r="N569" s="35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49"/>
      <c r="G570" s="11"/>
      <c r="H570" s="11"/>
      <c r="I570" s="11"/>
      <c r="J570" s="35"/>
      <c r="K570" s="35"/>
      <c r="L570" s="35"/>
      <c r="M570" s="35"/>
      <c r="N570" s="35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49"/>
      <c r="G571" s="11"/>
      <c r="H571" s="11"/>
      <c r="I571" s="11"/>
      <c r="J571" s="35"/>
      <c r="K571" s="35"/>
      <c r="L571" s="35"/>
      <c r="M571" s="35"/>
      <c r="N571" s="35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49"/>
      <c r="G572" s="11"/>
      <c r="H572" s="11"/>
      <c r="I572" s="11"/>
      <c r="J572" s="35"/>
      <c r="K572" s="35"/>
      <c r="L572" s="35"/>
      <c r="M572" s="35"/>
      <c r="N572" s="35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49"/>
      <c r="G573" s="11"/>
      <c r="H573" s="11"/>
      <c r="I573" s="11"/>
      <c r="J573" s="35"/>
      <c r="K573" s="35"/>
      <c r="L573" s="35"/>
      <c r="M573" s="35"/>
      <c r="N573" s="35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49"/>
      <c r="G574" s="11"/>
      <c r="H574" s="11"/>
      <c r="I574" s="11"/>
      <c r="J574" s="35"/>
      <c r="K574" s="35"/>
      <c r="L574" s="35"/>
      <c r="M574" s="35"/>
      <c r="N574" s="35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49"/>
      <c r="G575" s="11"/>
      <c r="H575" s="11"/>
      <c r="I575" s="11"/>
      <c r="J575" s="35"/>
      <c r="K575" s="35"/>
      <c r="L575" s="35"/>
      <c r="M575" s="35"/>
      <c r="N575" s="35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49"/>
      <c r="G576" s="11"/>
      <c r="H576" s="11"/>
      <c r="I576" s="11"/>
      <c r="J576" s="35"/>
      <c r="K576" s="35"/>
      <c r="L576" s="35"/>
      <c r="M576" s="35"/>
      <c r="N576" s="35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49"/>
      <c r="G577" s="11"/>
      <c r="H577" s="11"/>
      <c r="I577" s="11"/>
      <c r="J577" s="35"/>
      <c r="K577" s="35"/>
      <c r="L577" s="35"/>
      <c r="M577" s="35"/>
      <c r="N577" s="35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49"/>
      <c r="G578" s="11"/>
      <c r="H578" s="11"/>
      <c r="I578" s="11"/>
      <c r="J578" s="35"/>
      <c r="K578" s="35"/>
      <c r="L578" s="35"/>
      <c r="M578" s="35"/>
      <c r="N578" s="35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49"/>
      <c r="G579" s="11"/>
      <c r="H579" s="11"/>
      <c r="I579" s="11"/>
      <c r="J579" s="35"/>
      <c r="K579" s="35"/>
      <c r="L579" s="35"/>
      <c r="M579" s="35"/>
      <c r="N579" s="35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49"/>
      <c r="G580" s="11"/>
      <c r="H580" s="11"/>
      <c r="I580" s="11"/>
      <c r="J580" s="35"/>
      <c r="K580" s="35"/>
      <c r="L580" s="35"/>
      <c r="M580" s="35"/>
      <c r="N580" s="35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49"/>
      <c r="G581" s="11"/>
      <c r="H581" s="11"/>
      <c r="I581" s="11"/>
      <c r="J581" s="35"/>
      <c r="K581" s="35"/>
      <c r="L581" s="35"/>
      <c r="M581" s="35"/>
      <c r="N581" s="35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49"/>
      <c r="G582" s="11"/>
      <c r="H582" s="11"/>
      <c r="I582" s="11"/>
      <c r="J582" s="35"/>
      <c r="K582" s="35"/>
      <c r="L582" s="35"/>
      <c r="M582" s="35"/>
      <c r="N582" s="35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49"/>
      <c r="G583" s="11"/>
      <c r="H583" s="11"/>
      <c r="I583" s="11"/>
      <c r="J583" s="35"/>
      <c r="K583" s="35"/>
      <c r="L583" s="35"/>
      <c r="M583" s="35"/>
      <c r="N583" s="35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49"/>
      <c r="G584" s="11"/>
      <c r="H584" s="11"/>
      <c r="I584" s="11"/>
      <c r="J584" s="35"/>
      <c r="K584" s="35"/>
      <c r="L584" s="35"/>
      <c r="M584" s="35"/>
      <c r="N584" s="35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49"/>
      <c r="G585" s="11"/>
      <c r="H585" s="11"/>
      <c r="I585" s="11"/>
      <c r="J585" s="35"/>
      <c r="K585" s="35"/>
      <c r="L585" s="35"/>
      <c r="M585" s="35"/>
      <c r="N585" s="35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49"/>
      <c r="G586" s="11"/>
      <c r="H586" s="11"/>
      <c r="I586" s="11"/>
      <c r="J586" s="35"/>
      <c r="K586" s="35"/>
      <c r="L586" s="35"/>
      <c r="M586" s="35"/>
      <c r="N586" s="35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49"/>
      <c r="G587" s="11"/>
      <c r="H587" s="11"/>
      <c r="I587" s="11"/>
      <c r="J587" s="35"/>
      <c r="K587" s="35"/>
      <c r="L587" s="35"/>
      <c r="M587" s="35"/>
      <c r="N587" s="35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49"/>
      <c r="G588" s="11"/>
      <c r="H588" s="11"/>
      <c r="I588" s="11"/>
      <c r="J588" s="35"/>
      <c r="K588" s="35"/>
      <c r="L588" s="35"/>
      <c r="M588" s="35"/>
      <c r="N588" s="35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49"/>
      <c r="G589" s="11"/>
      <c r="H589" s="11"/>
      <c r="I589" s="11"/>
      <c r="J589" s="35"/>
      <c r="K589" s="35"/>
      <c r="L589" s="35"/>
      <c r="M589" s="35"/>
      <c r="N589" s="35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49"/>
      <c r="G590" s="11"/>
      <c r="H590" s="11"/>
      <c r="I590" s="11"/>
      <c r="J590" s="35"/>
      <c r="K590" s="35"/>
      <c r="L590" s="35"/>
      <c r="M590" s="35"/>
      <c r="N590" s="35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49"/>
      <c r="G591" s="11"/>
      <c r="H591" s="11"/>
      <c r="I591" s="11"/>
      <c r="J591" s="35"/>
      <c r="K591" s="35"/>
      <c r="L591" s="35"/>
      <c r="M591" s="35"/>
      <c r="N591" s="35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49"/>
      <c r="G592" s="11"/>
      <c r="H592" s="11"/>
      <c r="I592" s="11"/>
      <c r="J592" s="35"/>
      <c r="K592" s="35"/>
      <c r="L592" s="35"/>
      <c r="M592" s="35"/>
      <c r="N592" s="35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49"/>
      <c r="G593" s="11"/>
      <c r="H593" s="11"/>
      <c r="I593" s="11"/>
      <c r="J593" s="35"/>
      <c r="K593" s="35"/>
      <c r="L593" s="35"/>
      <c r="M593" s="35"/>
      <c r="N593" s="35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49"/>
      <c r="G594" s="11"/>
      <c r="H594" s="11"/>
      <c r="I594" s="11"/>
      <c r="J594" s="35"/>
      <c r="K594" s="35"/>
      <c r="L594" s="35"/>
      <c r="M594" s="35"/>
      <c r="N594" s="35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49"/>
      <c r="G595" s="11"/>
      <c r="H595" s="11"/>
      <c r="I595" s="11"/>
      <c r="J595" s="35"/>
      <c r="K595" s="35"/>
      <c r="L595" s="35"/>
      <c r="M595" s="35"/>
      <c r="N595" s="35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49"/>
      <c r="G596" s="11"/>
      <c r="H596" s="11"/>
      <c r="I596" s="11"/>
      <c r="J596" s="35"/>
      <c r="K596" s="35"/>
      <c r="L596" s="35"/>
      <c r="M596" s="35"/>
      <c r="N596" s="35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49"/>
      <c r="G597" s="11"/>
      <c r="H597" s="11"/>
      <c r="I597" s="11"/>
      <c r="J597" s="35"/>
      <c r="K597" s="35"/>
      <c r="L597" s="35"/>
      <c r="M597" s="35"/>
      <c r="N597" s="35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49"/>
      <c r="G598" s="11"/>
      <c r="H598" s="11"/>
      <c r="I598" s="11"/>
      <c r="J598" s="35"/>
      <c r="K598" s="35"/>
      <c r="L598" s="35"/>
      <c r="M598" s="35"/>
      <c r="N598" s="35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49"/>
      <c r="G599" s="11"/>
      <c r="H599" s="11"/>
      <c r="I599" s="11"/>
      <c r="J599" s="35"/>
      <c r="K599" s="35"/>
      <c r="L599" s="35"/>
      <c r="M599" s="35"/>
      <c r="N599" s="35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49"/>
      <c r="G600" s="11"/>
      <c r="H600" s="11"/>
      <c r="I600" s="11"/>
      <c r="J600" s="35"/>
      <c r="K600" s="35"/>
      <c r="L600" s="35"/>
      <c r="M600" s="35"/>
      <c r="N600" s="35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49"/>
      <c r="G601" s="11"/>
      <c r="H601" s="11"/>
      <c r="I601" s="11"/>
      <c r="J601" s="35"/>
      <c r="K601" s="35"/>
      <c r="L601" s="35"/>
      <c r="M601" s="35"/>
      <c r="N601" s="35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49"/>
      <c r="G602" s="11"/>
      <c r="H602" s="11"/>
      <c r="I602" s="11"/>
      <c r="J602" s="35"/>
      <c r="K602" s="35"/>
      <c r="L602" s="35"/>
      <c r="M602" s="35"/>
      <c r="N602" s="35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49"/>
      <c r="G603" s="11"/>
      <c r="H603" s="11"/>
      <c r="I603" s="11"/>
      <c r="J603" s="35"/>
      <c r="K603" s="35"/>
      <c r="L603" s="35"/>
      <c r="M603" s="35"/>
      <c r="N603" s="35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49"/>
      <c r="G604" s="11"/>
      <c r="H604" s="11"/>
      <c r="I604" s="11"/>
      <c r="J604" s="35"/>
      <c r="K604" s="35"/>
      <c r="L604" s="35"/>
      <c r="M604" s="35"/>
      <c r="N604" s="35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49"/>
      <c r="G605" s="11"/>
      <c r="H605" s="11"/>
      <c r="I605" s="11"/>
      <c r="J605" s="35"/>
      <c r="K605" s="35"/>
      <c r="L605" s="35"/>
      <c r="M605" s="35"/>
      <c r="N605" s="35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49"/>
      <c r="G606" s="11"/>
      <c r="H606" s="11"/>
      <c r="I606" s="11"/>
      <c r="J606" s="35"/>
      <c r="K606" s="35"/>
      <c r="L606" s="35"/>
      <c r="M606" s="35"/>
      <c r="N606" s="35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49"/>
      <c r="G607" s="11"/>
      <c r="H607" s="11"/>
      <c r="I607" s="11"/>
      <c r="J607" s="35"/>
      <c r="K607" s="35"/>
      <c r="L607" s="35"/>
      <c r="M607" s="35"/>
      <c r="N607" s="35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49"/>
      <c r="G608" s="11"/>
      <c r="H608" s="11"/>
      <c r="I608" s="11"/>
      <c r="J608" s="35"/>
      <c r="K608" s="35"/>
      <c r="L608" s="35"/>
      <c r="M608" s="35"/>
      <c r="N608" s="35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49"/>
      <c r="G609" s="11"/>
      <c r="H609" s="11"/>
      <c r="I609" s="11"/>
      <c r="J609" s="35"/>
      <c r="K609" s="35"/>
      <c r="L609" s="35"/>
      <c r="M609" s="35"/>
      <c r="N609" s="35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49"/>
      <c r="G610" s="11"/>
      <c r="H610" s="11"/>
      <c r="I610" s="11"/>
      <c r="J610" s="35"/>
      <c r="K610" s="35"/>
      <c r="L610" s="35"/>
      <c r="M610" s="35"/>
      <c r="N610" s="35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49"/>
      <c r="G611" s="11"/>
      <c r="H611" s="11"/>
      <c r="I611" s="11"/>
      <c r="J611" s="35"/>
      <c r="K611" s="35"/>
      <c r="L611" s="35"/>
      <c r="M611" s="35"/>
      <c r="N611" s="35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49"/>
      <c r="G612" s="11"/>
      <c r="H612" s="11"/>
      <c r="I612" s="11"/>
      <c r="J612" s="35"/>
      <c r="K612" s="35"/>
      <c r="L612" s="35"/>
      <c r="M612" s="35"/>
      <c r="N612" s="35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49"/>
      <c r="G613" s="11"/>
      <c r="H613" s="11"/>
      <c r="I613" s="11"/>
      <c r="J613" s="35"/>
      <c r="K613" s="35"/>
      <c r="L613" s="35"/>
      <c r="M613" s="35"/>
      <c r="N613" s="35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49"/>
      <c r="G614" s="11"/>
      <c r="H614" s="11"/>
      <c r="I614" s="11"/>
      <c r="J614" s="35"/>
      <c r="K614" s="35"/>
      <c r="L614" s="35"/>
      <c r="M614" s="35"/>
      <c r="N614" s="35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49"/>
      <c r="G615" s="11"/>
      <c r="H615" s="11"/>
      <c r="I615" s="11"/>
      <c r="J615" s="35"/>
      <c r="K615" s="35"/>
      <c r="L615" s="35"/>
      <c r="M615" s="35"/>
      <c r="N615" s="35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49"/>
      <c r="G616" s="11"/>
      <c r="H616" s="11"/>
      <c r="I616" s="11"/>
      <c r="J616" s="35"/>
      <c r="K616" s="35"/>
      <c r="L616" s="35"/>
      <c r="M616" s="35"/>
      <c r="N616" s="35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49"/>
      <c r="G617" s="11"/>
      <c r="H617" s="11"/>
      <c r="I617" s="11"/>
      <c r="J617" s="35"/>
      <c r="K617" s="35"/>
      <c r="L617" s="35"/>
      <c r="M617" s="35"/>
      <c r="N617" s="35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49"/>
      <c r="G618" s="11"/>
      <c r="H618" s="11"/>
      <c r="I618" s="11"/>
      <c r="J618" s="35"/>
      <c r="K618" s="35"/>
      <c r="L618" s="35"/>
      <c r="M618" s="35"/>
      <c r="N618" s="35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49"/>
      <c r="G619" s="11"/>
      <c r="H619" s="11"/>
      <c r="I619" s="11"/>
      <c r="J619" s="35"/>
      <c r="K619" s="35"/>
      <c r="L619" s="35"/>
      <c r="M619" s="35"/>
      <c r="N619" s="35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49"/>
      <c r="G620" s="11"/>
      <c r="H620" s="11"/>
      <c r="I620" s="11"/>
      <c r="J620" s="35"/>
      <c r="K620" s="35"/>
      <c r="L620" s="35"/>
      <c r="M620" s="35"/>
      <c r="N620" s="35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49"/>
      <c r="G621" s="11"/>
      <c r="H621" s="11"/>
      <c r="I621" s="11"/>
      <c r="J621" s="35"/>
      <c r="K621" s="35"/>
      <c r="L621" s="35"/>
      <c r="M621" s="35"/>
      <c r="N621" s="35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49"/>
      <c r="G622" s="11"/>
      <c r="H622" s="11"/>
      <c r="I622" s="11"/>
      <c r="J622" s="35"/>
      <c r="K622" s="35"/>
      <c r="L622" s="35"/>
      <c r="M622" s="35"/>
      <c r="N622" s="35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49"/>
      <c r="G623" s="11"/>
      <c r="H623" s="11"/>
      <c r="I623" s="11"/>
      <c r="J623" s="35"/>
      <c r="K623" s="35"/>
      <c r="L623" s="35"/>
      <c r="M623" s="35"/>
      <c r="N623" s="35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49"/>
      <c r="G624" s="11"/>
      <c r="H624" s="11"/>
      <c r="I624" s="11"/>
      <c r="J624" s="35"/>
      <c r="K624" s="35"/>
      <c r="L624" s="35"/>
      <c r="M624" s="35"/>
      <c r="N624" s="35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49"/>
      <c r="G625" s="11"/>
      <c r="H625" s="11"/>
      <c r="I625" s="11"/>
      <c r="J625" s="35"/>
      <c r="K625" s="35"/>
      <c r="L625" s="35"/>
      <c r="M625" s="35"/>
      <c r="N625" s="35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49"/>
      <c r="G626" s="11"/>
      <c r="H626" s="11"/>
      <c r="I626" s="11"/>
      <c r="J626" s="35"/>
      <c r="K626" s="35"/>
      <c r="L626" s="35"/>
      <c r="M626" s="35"/>
      <c r="N626" s="35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49"/>
      <c r="G627" s="11"/>
      <c r="H627" s="11"/>
      <c r="I627" s="11"/>
      <c r="J627" s="35"/>
      <c r="K627" s="35"/>
      <c r="L627" s="35"/>
      <c r="M627" s="35"/>
      <c r="N627" s="35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49"/>
      <c r="G628" s="11"/>
      <c r="H628" s="11"/>
      <c r="I628" s="11"/>
      <c r="J628" s="35"/>
      <c r="K628" s="35"/>
      <c r="L628" s="35"/>
      <c r="M628" s="35"/>
      <c r="N628" s="35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49"/>
      <c r="G629" s="11"/>
      <c r="H629" s="11"/>
      <c r="I629" s="11"/>
      <c r="J629" s="35"/>
      <c r="K629" s="35"/>
      <c r="L629" s="35"/>
      <c r="M629" s="35"/>
      <c r="N629" s="35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49"/>
      <c r="G630" s="11"/>
      <c r="H630" s="11"/>
      <c r="I630" s="11"/>
      <c r="J630" s="35"/>
      <c r="K630" s="35"/>
      <c r="L630" s="35"/>
      <c r="M630" s="35"/>
      <c r="N630" s="35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49"/>
      <c r="G631" s="11"/>
      <c r="H631" s="11"/>
      <c r="I631" s="11"/>
      <c r="J631" s="35"/>
      <c r="K631" s="35"/>
      <c r="L631" s="35"/>
      <c r="M631" s="35"/>
      <c r="N631" s="35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49"/>
      <c r="G632" s="11"/>
      <c r="H632" s="11"/>
      <c r="I632" s="11"/>
      <c r="J632" s="35"/>
      <c r="K632" s="35"/>
      <c r="L632" s="35"/>
      <c r="M632" s="35"/>
      <c r="N632" s="35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49"/>
      <c r="G633" s="11"/>
      <c r="H633" s="11"/>
      <c r="I633" s="11"/>
      <c r="J633" s="35"/>
      <c r="K633" s="35"/>
      <c r="L633" s="35"/>
      <c r="M633" s="35"/>
      <c r="N633" s="35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49"/>
      <c r="G634" s="11"/>
      <c r="H634" s="11"/>
      <c r="I634" s="11"/>
      <c r="J634" s="35"/>
      <c r="K634" s="35"/>
      <c r="L634" s="35"/>
      <c r="M634" s="35"/>
      <c r="N634" s="35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49"/>
      <c r="G635" s="11"/>
      <c r="H635" s="11"/>
      <c r="I635" s="11"/>
      <c r="J635" s="35"/>
      <c r="K635" s="35"/>
      <c r="L635" s="35"/>
      <c r="M635" s="35"/>
      <c r="N635" s="35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49"/>
      <c r="G636" s="11"/>
      <c r="H636" s="11"/>
      <c r="I636" s="11"/>
      <c r="J636" s="35"/>
      <c r="K636" s="35"/>
      <c r="L636" s="35"/>
      <c r="M636" s="35"/>
      <c r="N636" s="35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49"/>
      <c r="G637" s="11"/>
      <c r="H637" s="11"/>
      <c r="I637" s="11"/>
      <c r="J637" s="35"/>
      <c r="K637" s="35"/>
      <c r="L637" s="35"/>
      <c r="M637" s="35"/>
      <c r="N637" s="35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49"/>
      <c r="G638" s="11"/>
      <c r="H638" s="11"/>
      <c r="I638" s="11"/>
      <c r="J638" s="35"/>
      <c r="K638" s="35"/>
      <c r="L638" s="35"/>
      <c r="M638" s="35"/>
      <c r="N638" s="35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49"/>
      <c r="G639" s="11"/>
      <c r="H639" s="11"/>
      <c r="I639" s="11"/>
      <c r="J639" s="35"/>
      <c r="K639" s="35"/>
      <c r="L639" s="35"/>
      <c r="M639" s="35"/>
      <c r="N639" s="35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49"/>
      <c r="G640" s="11"/>
      <c r="H640" s="11"/>
      <c r="I640" s="11"/>
      <c r="J640" s="35"/>
      <c r="K640" s="35"/>
      <c r="L640" s="35"/>
      <c r="M640" s="35"/>
      <c r="N640" s="35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49"/>
      <c r="G641" s="11"/>
      <c r="H641" s="11"/>
      <c r="I641" s="11"/>
      <c r="J641" s="35"/>
      <c r="K641" s="35"/>
      <c r="L641" s="35"/>
      <c r="M641" s="35"/>
      <c r="N641" s="35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49"/>
      <c r="G642" s="11"/>
      <c r="H642" s="11"/>
      <c r="I642" s="11"/>
      <c r="J642" s="35"/>
      <c r="K642" s="35"/>
      <c r="L642" s="35"/>
      <c r="M642" s="35"/>
      <c r="N642" s="35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49"/>
      <c r="G643" s="11"/>
      <c r="H643" s="11"/>
      <c r="I643" s="11"/>
      <c r="J643" s="35"/>
      <c r="K643" s="35"/>
      <c r="L643" s="35"/>
      <c r="M643" s="35"/>
      <c r="N643" s="35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49"/>
      <c r="G644" s="11"/>
      <c r="H644" s="11"/>
      <c r="I644" s="11"/>
      <c r="J644" s="35"/>
      <c r="K644" s="35"/>
      <c r="L644" s="35"/>
      <c r="M644" s="35"/>
      <c r="N644" s="35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49"/>
      <c r="G645" s="11"/>
      <c r="H645" s="11"/>
      <c r="I645" s="11"/>
      <c r="J645" s="35"/>
      <c r="K645" s="35"/>
      <c r="L645" s="35"/>
      <c r="M645" s="35"/>
      <c r="N645" s="35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49"/>
      <c r="G646" s="11"/>
      <c r="H646" s="11"/>
      <c r="I646" s="11"/>
      <c r="J646" s="35"/>
      <c r="K646" s="35"/>
      <c r="L646" s="35"/>
      <c r="M646" s="35"/>
      <c r="N646" s="35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49"/>
      <c r="G647" s="11"/>
      <c r="H647" s="11"/>
      <c r="I647" s="11"/>
      <c r="J647" s="35"/>
      <c r="K647" s="35"/>
      <c r="L647" s="35"/>
      <c r="M647" s="35"/>
      <c r="N647" s="35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49"/>
      <c r="G648" s="11"/>
      <c r="H648" s="11"/>
      <c r="I648" s="11"/>
      <c r="J648" s="35"/>
      <c r="K648" s="35"/>
      <c r="L648" s="35"/>
      <c r="M648" s="35"/>
      <c r="N648" s="35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49"/>
      <c r="G649" s="11"/>
      <c r="H649" s="11"/>
      <c r="I649" s="11"/>
      <c r="J649" s="35"/>
      <c r="K649" s="35"/>
      <c r="L649" s="35"/>
      <c r="M649" s="35"/>
      <c r="N649" s="35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49"/>
      <c r="G650" s="11"/>
      <c r="H650" s="11"/>
      <c r="I650" s="11"/>
      <c r="J650" s="35"/>
      <c r="K650" s="35"/>
      <c r="L650" s="35"/>
      <c r="M650" s="35"/>
      <c r="N650" s="35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49"/>
      <c r="G651" s="11"/>
      <c r="H651" s="11"/>
      <c r="I651" s="11"/>
      <c r="J651" s="35"/>
      <c r="K651" s="35"/>
      <c r="L651" s="35"/>
      <c r="M651" s="35"/>
      <c r="N651" s="35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49"/>
      <c r="G652" s="11"/>
      <c r="H652" s="11"/>
      <c r="I652" s="11"/>
      <c r="J652" s="35"/>
      <c r="K652" s="35"/>
      <c r="L652" s="35"/>
      <c r="M652" s="35"/>
      <c r="N652" s="35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49"/>
      <c r="G653" s="11"/>
      <c r="H653" s="11"/>
      <c r="I653" s="11"/>
      <c r="J653" s="35"/>
      <c r="K653" s="35"/>
      <c r="L653" s="35"/>
      <c r="M653" s="35"/>
      <c r="N653" s="35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49"/>
      <c r="G654" s="11"/>
      <c r="H654" s="11"/>
      <c r="I654" s="11"/>
      <c r="J654" s="35"/>
      <c r="K654" s="35"/>
      <c r="L654" s="35"/>
      <c r="M654" s="35"/>
      <c r="N654" s="35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49"/>
      <c r="G655" s="11"/>
      <c r="H655" s="11"/>
      <c r="I655" s="11"/>
      <c r="J655" s="35"/>
      <c r="K655" s="35"/>
      <c r="L655" s="35"/>
      <c r="M655" s="35"/>
      <c r="N655" s="35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49"/>
      <c r="G656" s="11"/>
      <c r="H656" s="11"/>
      <c r="I656" s="11"/>
      <c r="J656" s="35"/>
      <c r="K656" s="35"/>
      <c r="L656" s="35"/>
      <c r="M656" s="35"/>
      <c r="N656" s="35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49"/>
      <c r="G657" s="11"/>
      <c r="H657" s="11"/>
      <c r="I657" s="11"/>
      <c r="J657" s="35"/>
      <c r="K657" s="35"/>
      <c r="L657" s="35"/>
      <c r="M657" s="35"/>
      <c r="N657" s="35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49"/>
      <c r="G658" s="11"/>
      <c r="H658" s="11"/>
      <c r="I658" s="11"/>
      <c r="J658" s="35"/>
      <c r="K658" s="35"/>
      <c r="L658" s="35"/>
      <c r="M658" s="35"/>
      <c r="N658" s="35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49"/>
      <c r="G659" s="11"/>
      <c r="H659" s="11"/>
      <c r="I659" s="11"/>
      <c r="J659" s="35"/>
      <c r="K659" s="35"/>
      <c r="L659" s="35"/>
      <c r="M659" s="35"/>
      <c r="N659" s="35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49"/>
      <c r="G660" s="11"/>
      <c r="H660" s="11"/>
      <c r="I660" s="11"/>
      <c r="J660" s="35"/>
      <c r="K660" s="35"/>
      <c r="L660" s="35"/>
      <c r="M660" s="35"/>
      <c r="N660" s="35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49"/>
      <c r="G661" s="11"/>
      <c r="H661" s="11"/>
      <c r="I661" s="11"/>
      <c r="J661" s="35"/>
      <c r="K661" s="35"/>
      <c r="L661" s="35"/>
      <c r="M661" s="35"/>
      <c r="N661" s="35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49"/>
      <c r="G662" s="11"/>
      <c r="H662" s="11"/>
      <c r="I662" s="11"/>
      <c r="J662" s="35"/>
      <c r="K662" s="35"/>
      <c r="L662" s="35"/>
      <c r="M662" s="35"/>
      <c r="N662" s="35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49"/>
      <c r="G663" s="11"/>
      <c r="H663" s="11"/>
      <c r="I663" s="11"/>
      <c r="J663" s="35"/>
      <c r="K663" s="35"/>
      <c r="L663" s="35"/>
      <c r="M663" s="35"/>
      <c r="N663" s="35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49"/>
      <c r="G664" s="11"/>
      <c r="H664" s="11"/>
      <c r="I664" s="11"/>
      <c r="J664" s="35"/>
      <c r="K664" s="35"/>
      <c r="L664" s="35"/>
      <c r="M664" s="35"/>
      <c r="N664" s="35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49"/>
      <c r="G665" s="11"/>
      <c r="H665" s="11"/>
      <c r="I665" s="11"/>
      <c r="J665" s="35"/>
      <c r="K665" s="35"/>
      <c r="L665" s="35"/>
      <c r="M665" s="35"/>
      <c r="N665" s="35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49"/>
      <c r="G666" s="11"/>
      <c r="H666" s="11"/>
      <c r="I666" s="11"/>
      <c r="J666" s="35"/>
      <c r="K666" s="35"/>
      <c r="L666" s="35"/>
      <c r="M666" s="35"/>
      <c r="N666" s="35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49"/>
      <c r="G667" s="11"/>
      <c r="H667" s="11"/>
      <c r="I667" s="11"/>
      <c r="J667" s="35"/>
      <c r="K667" s="35"/>
      <c r="L667" s="35"/>
      <c r="M667" s="35"/>
      <c r="N667" s="35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49"/>
      <c r="G668" s="11"/>
      <c r="H668" s="11"/>
      <c r="I668" s="11"/>
      <c r="J668" s="35"/>
      <c r="K668" s="35"/>
      <c r="L668" s="35"/>
      <c r="M668" s="35"/>
      <c r="N668" s="35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49"/>
      <c r="G669" s="11"/>
      <c r="H669" s="11"/>
      <c r="I669" s="11"/>
      <c r="J669" s="35"/>
      <c r="K669" s="35"/>
      <c r="L669" s="35"/>
      <c r="M669" s="35"/>
      <c r="N669" s="35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49"/>
      <c r="G670" s="11"/>
      <c r="H670" s="11"/>
      <c r="I670" s="11"/>
      <c r="J670" s="35"/>
      <c r="K670" s="35"/>
      <c r="L670" s="35"/>
      <c r="M670" s="35"/>
      <c r="N670" s="35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49"/>
      <c r="G671" s="11"/>
      <c r="H671" s="11"/>
      <c r="I671" s="11"/>
      <c r="J671" s="35"/>
      <c r="K671" s="35"/>
      <c r="L671" s="35"/>
      <c r="M671" s="35"/>
      <c r="N671" s="35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49"/>
      <c r="G672" s="11"/>
      <c r="H672" s="11"/>
      <c r="I672" s="11"/>
      <c r="J672" s="35"/>
      <c r="K672" s="35"/>
      <c r="L672" s="35"/>
      <c r="M672" s="35"/>
      <c r="N672" s="35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49"/>
      <c r="G673" s="11"/>
      <c r="H673" s="11"/>
      <c r="I673" s="11"/>
      <c r="J673" s="35"/>
      <c r="K673" s="35"/>
      <c r="L673" s="35"/>
      <c r="M673" s="35"/>
      <c r="N673" s="35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49"/>
      <c r="G674" s="11"/>
      <c r="H674" s="11"/>
      <c r="I674" s="11"/>
      <c r="J674" s="35"/>
      <c r="K674" s="35"/>
      <c r="L674" s="35"/>
      <c r="M674" s="35"/>
      <c r="N674" s="35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49"/>
      <c r="G675" s="11"/>
      <c r="H675" s="11"/>
      <c r="I675" s="11"/>
      <c r="J675" s="35"/>
      <c r="K675" s="35"/>
      <c r="L675" s="35"/>
      <c r="M675" s="35"/>
      <c r="N675" s="35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49"/>
      <c r="G676" s="11"/>
      <c r="H676" s="11"/>
      <c r="I676" s="11"/>
      <c r="J676" s="35"/>
      <c r="K676" s="35"/>
      <c r="L676" s="35"/>
      <c r="M676" s="35"/>
      <c r="N676" s="35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49"/>
      <c r="G677" s="11"/>
      <c r="H677" s="11"/>
      <c r="I677" s="11"/>
      <c r="J677" s="35"/>
      <c r="K677" s="35"/>
      <c r="L677" s="35"/>
      <c r="M677" s="35"/>
      <c r="N677" s="35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49"/>
      <c r="G678" s="11"/>
      <c r="H678" s="11"/>
      <c r="I678" s="11"/>
      <c r="J678" s="35"/>
      <c r="K678" s="35"/>
      <c r="L678" s="35"/>
      <c r="M678" s="35"/>
      <c r="N678" s="35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49"/>
      <c r="G679" s="11"/>
      <c r="H679" s="11"/>
      <c r="I679" s="11"/>
      <c r="J679" s="35"/>
      <c r="K679" s="35"/>
      <c r="L679" s="35"/>
      <c r="M679" s="35"/>
      <c r="N679" s="35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49"/>
      <c r="G680" s="11"/>
      <c r="H680" s="11"/>
      <c r="I680" s="11"/>
      <c r="J680" s="35"/>
      <c r="K680" s="35"/>
      <c r="L680" s="35"/>
      <c r="M680" s="35"/>
      <c r="N680" s="35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49"/>
      <c r="G681" s="11"/>
      <c r="H681" s="11"/>
      <c r="I681" s="11"/>
      <c r="J681" s="35"/>
      <c r="K681" s="35"/>
      <c r="L681" s="35"/>
      <c r="M681" s="35"/>
      <c r="N681" s="35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49"/>
      <c r="G682" s="11"/>
      <c r="H682" s="11"/>
      <c r="I682" s="11"/>
      <c r="J682" s="35"/>
      <c r="K682" s="35"/>
      <c r="L682" s="35"/>
      <c r="M682" s="35"/>
      <c r="N682" s="35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49"/>
      <c r="G683" s="11"/>
      <c r="H683" s="11"/>
      <c r="I683" s="11"/>
      <c r="J683" s="35"/>
      <c r="K683" s="35"/>
      <c r="L683" s="35"/>
      <c r="M683" s="35"/>
      <c r="N683" s="35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49"/>
      <c r="G684" s="11"/>
      <c r="H684" s="11"/>
      <c r="I684" s="11"/>
      <c r="J684" s="35"/>
      <c r="K684" s="35"/>
      <c r="L684" s="35"/>
      <c r="M684" s="35"/>
      <c r="N684" s="35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49"/>
      <c r="G685" s="11"/>
      <c r="H685" s="11"/>
      <c r="I685" s="11"/>
      <c r="J685" s="35"/>
      <c r="K685" s="35"/>
      <c r="L685" s="35"/>
      <c r="M685" s="35"/>
      <c r="N685" s="35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49"/>
      <c r="G686" s="11"/>
      <c r="H686" s="11"/>
      <c r="I686" s="11"/>
      <c r="J686" s="35"/>
      <c r="K686" s="35"/>
      <c r="L686" s="35"/>
      <c r="M686" s="35"/>
      <c r="N686" s="35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49"/>
      <c r="G687" s="11"/>
      <c r="H687" s="11"/>
      <c r="I687" s="11"/>
      <c r="J687" s="35"/>
      <c r="K687" s="35"/>
      <c r="L687" s="35"/>
      <c r="M687" s="35"/>
      <c r="N687" s="35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49"/>
      <c r="G688" s="11"/>
      <c r="H688" s="11"/>
      <c r="I688" s="11"/>
      <c r="J688" s="35"/>
      <c r="K688" s="35"/>
      <c r="L688" s="35"/>
      <c r="M688" s="35"/>
      <c r="N688" s="35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49"/>
      <c r="G689" s="11"/>
      <c r="H689" s="11"/>
      <c r="I689" s="11"/>
      <c r="J689" s="35"/>
      <c r="K689" s="35"/>
      <c r="L689" s="35"/>
      <c r="M689" s="35"/>
      <c r="N689" s="35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49"/>
      <c r="G690" s="11"/>
      <c r="H690" s="11"/>
      <c r="I690" s="11"/>
      <c r="J690" s="35"/>
      <c r="K690" s="35"/>
      <c r="L690" s="35"/>
      <c r="M690" s="35"/>
      <c r="N690" s="35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49"/>
      <c r="G691" s="11"/>
      <c r="H691" s="11"/>
      <c r="I691" s="11"/>
      <c r="J691" s="35"/>
      <c r="K691" s="35"/>
      <c r="L691" s="35"/>
      <c r="M691" s="35"/>
      <c r="N691" s="35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49"/>
      <c r="G692" s="11"/>
      <c r="H692" s="11"/>
      <c r="I692" s="11"/>
      <c r="J692" s="35"/>
      <c r="K692" s="35"/>
      <c r="L692" s="35"/>
      <c r="M692" s="35"/>
      <c r="N692" s="35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49"/>
      <c r="G693" s="11"/>
      <c r="H693" s="11"/>
      <c r="I693" s="11"/>
      <c r="J693" s="35"/>
      <c r="K693" s="35"/>
      <c r="L693" s="35"/>
      <c r="M693" s="35"/>
      <c r="N693" s="35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49"/>
      <c r="G694" s="11"/>
      <c r="H694" s="11"/>
      <c r="I694" s="11"/>
      <c r="J694" s="35"/>
      <c r="K694" s="35"/>
      <c r="L694" s="35"/>
      <c r="M694" s="35"/>
      <c r="N694" s="35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49"/>
      <c r="G695" s="11"/>
      <c r="H695" s="11"/>
      <c r="I695" s="11"/>
      <c r="J695" s="35"/>
      <c r="K695" s="35"/>
      <c r="L695" s="35"/>
      <c r="M695" s="35"/>
      <c r="N695" s="35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49"/>
      <c r="G696" s="11"/>
      <c r="H696" s="11"/>
      <c r="I696" s="11"/>
      <c r="J696" s="35"/>
      <c r="K696" s="35"/>
      <c r="L696" s="35"/>
      <c r="M696" s="35"/>
      <c r="N696" s="35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49"/>
      <c r="G697" s="11"/>
      <c r="H697" s="11"/>
      <c r="I697" s="11"/>
      <c r="J697" s="35"/>
      <c r="K697" s="35"/>
      <c r="L697" s="35"/>
      <c r="M697" s="35"/>
      <c r="N697" s="35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49"/>
      <c r="G698" s="11"/>
      <c r="H698" s="11"/>
      <c r="I698" s="11"/>
      <c r="J698" s="35"/>
      <c r="K698" s="35"/>
      <c r="L698" s="35"/>
      <c r="M698" s="35"/>
      <c r="N698" s="35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49"/>
      <c r="G699" s="11"/>
      <c r="H699" s="11"/>
      <c r="I699" s="11"/>
      <c r="J699" s="35"/>
      <c r="K699" s="35"/>
      <c r="L699" s="35"/>
      <c r="M699" s="35"/>
      <c r="N699" s="35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49"/>
      <c r="G700" s="11"/>
      <c r="H700" s="11"/>
      <c r="I700" s="11"/>
      <c r="J700" s="35"/>
      <c r="K700" s="35"/>
      <c r="L700" s="35"/>
      <c r="M700" s="35"/>
      <c r="N700" s="35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49"/>
      <c r="G701" s="11"/>
      <c r="H701" s="11"/>
      <c r="I701" s="11"/>
      <c r="J701" s="35"/>
      <c r="K701" s="35"/>
      <c r="L701" s="35"/>
      <c r="M701" s="35"/>
      <c r="N701" s="35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49"/>
      <c r="G702" s="11"/>
      <c r="H702" s="11"/>
      <c r="I702" s="11"/>
      <c r="J702" s="35"/>
      <c r="K702" s="35"/>
      <c r="L702" s="35"/>
      <c r="M702" s="35"/>
      <c r="N702" s="35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49"/>
      <c r="G703" s="11"/>
      <c r="H703" s="11"/>
      <c r="I703" s="11"/>
      <c r="J703" s="35"/>
      <c r="K703" s="35"/>
      <c r="L703" s="35"/>
      <c r="M703" s="35"/>
      <c r="N703" s="35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49"/>
      <c r="G704" s="11"/>
      <c r="H704" s="11"/>
      <c r="I704" s="11"/>
      <c r="J704" s="35"/>
      <c r="K704" s="35"/>
      <c r="L704" s="35"/>
      <c r="M704" s="35"/>
      <c r="N704" s="35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49"/>
      <c r="G705" s="11"/>
      <c r="H705" s="11"/>
      <c r="I705" s="11"/>
      <c r="J705" s="35"/>
      <c r="K705" s="35"/>
      <c r="L705" s="35"/>
      <c r="M705" s="35"/>
      <c r="N705" s="35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49"/>
      <c r="G706" s="11"/>
      <c r="H706" s="11"/>
      <c r="I706" s="11"/>
      <c r="J706" s="35"/>
      <c r="K706" s="35"/>
      <c r="L706" s="35"/>
      <c r="M706" s="35"/>
      <c r="N706" s="35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49"/>
      <c r="G707" s="11"/>
      <c r="H707" s="11"/>
      <c r="I707" s="11"/>
      <c r="J707" s="35"/>
      <c r="K707" s="35"/>
      <c r="L707" s="35"/>
      <c r="M707" s="35"/>
      <c r="N707" s="35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49"/>
      <c r="G708" s="11"/>
      <c r="H708" s="11"/>
      <c r="I708" s="11"/>
      <c r="J708" s="35"/>
      <c r="K708" s="35"/>
      <c r="L708" s="35"/>
      <c r="M708" s="35"/>
      <c r="N708" s="35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49"/>
      <c r="G709" s="11"/>
      <c r="H709" s="11"/>
      <c r="I709" s="11"/>
      <c r="J709" s="35"/>
      <c r="K709" s="35"/>
      <c r="L709" s="35"/>
      <c r="M709" s="35"/>
      <c r="N709" s="35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49"/>
      <c r="G710" s="11"/>
      <c r="H710" s="11"/>
      <c r="I710" s="11"/>
      <c r="J710" s="35"/>
      <c r="K710" s="35"/>
      <c r="L710" s="35"/>
      <c r="M710" s="35"/>
      <c r="N710" s="35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49"/>
      <c r="G711" s="11"/>
      <c r="H711" s="11"/>
      <c r="I711" s="11"/>
      <c r="J711" s="35"/>
      <c r="K711" s="35"/>
      <c r="L711" s="35"/>
      <c r="M711" s="35"/>
      <c r="N711" s="35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49"/>
      <c r="G712" s="11"/>
      <c r="H712" s="11"/>
      <c r="I712" s="11"/>
      <c r="J712" s="35"/>
      <c r="K712" s="35"/>
      <c r="L712" s="35"/>
      <c r="M712" s="35"/>
      <c r="N712" s="35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49"/>
      <c r="G713" s="11"/>
      <c r="H713" s="11"/>
      <c r="I713" s="11"/>
      <c r="J713" s="35"/>
      <c r="K713" s="35"/>
      <c r="L713" s="35"/>
      <c r="M713" s="35"/>
      <c r="N713" s="35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49"/>
      <c r="G714" s="11"/>
      <c r="H714" s="11"/>
      <c r="I714" s="11"/>
      <c r="J714" s="35"/>
      <c r="K714" s="35"/>
      <c r="L714" s="35"/>
      <c r="M714" s="35"/>
      <c r="N714" s="35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49"/>
      <c r="G715" s="11"/>
      <c r="H715" s="11"/>
      <c r="I715" s="11"/>
      <c r="J715" s="35"/>
      <c r="K715" s="35"/>
      <c r="L715" s="35"/>
      <c r="M715" s="35"/>
      <c r="N715" s="35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49"/>
      <c r="G716" s="11"/>
      <c r="H716" s="11"/>
      <c r="I716" s="11"/>
      <c r="J716" s="35"/>
      <c r="K716" s="35"/>
      <c r="L716" s="35"/>
      <c r="M716" s="35"/>
      <c r="N716" s="35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49"/>
      <c r="G717" s="11"/>
      <c r="H717" s="11"/>
      <c r="I717" s="11"/>
      <c r="J717" s="35"/>
      <c r="K717" s="35"/>
      <c r="L717" s="35"/>
      <c r="M717" s="35"/>
      <c r="N717" s="35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49"/>
      <c r="G718" s="11"/>
      <c r="H718" s="11"/>
      <c r="I718" s="11"/>
      <c r="J718" s="35"/>
      <c r="K718" s="35"/>
      <c r="L718" s="35"/>
      <c r="M718" s="35"/>
      <c r="N718" s="35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49"/>
      <c r="G719" s="11"/>
      <c r="H719" s="11"/>
      <c r="I719" s="11"/>
      <c r="J719" s="35"/>
      <c r="K719" s="35"/>
      <c r="L719" s="35"/>
      <c r="M719" s="35"/>
      <c r="N719" s="35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49"/>
      <c r="G720" s="11"/>
      <c r="H720" s="11"/>
      <c r="I720" s="11"/>
      <c r="J720" s="35"/>
      <c r="K720" s="35"/>
      <c r="L720" s="35"/>
      <c r="M720" s="35"/>
      <c r="N720" s="35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49"/>
      <c r="G721" s="11"/>
      <c r="H721" s="11"/>
      <c r="I721" s="11"/>
      <c r="J721" s="35"/>
      <c r="K721" s="35"/>
      <c r="L721" s="35"/>
      <c r="M721" s="35"/>
      <c r="N721" s="35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49"/>
      <c r="G722" s="11"/>
      <c r="H722" s="11"/>
      <c r="I722" s="11"/>
      <c r="J722" s="35"/>
      <c r="K722" s="35"/>
      <c r="L722" s="35"/>
      <c r="M722" s="35"/>
      <c r="N722" s="35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49"/>
      <c r="G723" s="11"/>
      <c r="H723" s="11"/>
      <c r="I723" s="11"/>
      <c r="J723" s="35"/>
      <c r="K723" s="35"/>
      <c r="L723" s="35"/>
      <c r="M723" s="35"/>
      <c r="N723" s="35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49"/>
      <c r="G724" s="11"/>
      <c r="H724" s="11"/>
      <c r="I724" s="11"/>
      <c r="J724" s="35"/>
      <c r="K724" s="35"/>
      <c r="L724" s="35"/>
      <c r="M724" s="35"/>
      <c r="N724" s="35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49"/>
      <c r="G725" s="11"/>
      <c r="H725" s="11"/>
      <c r="I725" s="11"/>
      <c r="J725" s="35"/>
      <c r="K725" s="35"/>
      <c r="L725" s="35"/>
      <c r="M725" s="35"/>
      <c r="N725" s="35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49"/>
      <c r="G726" s="11"/>
      <c r="H726" s="11"/>
      <c r="I726" s="11"/>
      <c r="J726" s="35"/>
      <c r="K726" s="35"/>
      <c r="L726" s="35"/>
      <c r="M726" s="35"/>
      <c r="N726" s="35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49"/>
      <c r="G727" s="11"/>
      <c r="H727" s="11"/>
      <c r="I727" s="11"/>
      <c r="J727" s="35"/>
      <c r="K727" s="35"/>
      <c r="L727" s="35"/>
      <c r="M727" s="35"/>
      <c r="N727" s="35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49"/>
      <c r="G728" s="11"/>
      <c r="H728" s="11"/>
      <c r="I728" s="11"/>
      <c r="J728" s="35"/>
      <c r="K728" s="35"/>
      <c r="L728" s="35"/>
      <c r="M728" s="35"/>
      <c r="N728" s="35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49"/>
      <c r="G729" s="11"/>
      <c r="H729" s="11"/>
      <c r="I729" s="11"/>
      <c r="J729" s="35"/>
      <c r="K729" s="35"/>
      <c r="L729" s="35"/>
      <c r="M729" s="35"/>
      <c r="N729" s="35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49"/>
      <c r="G730" s="11"/>
      <c r="H730" s="11"/>
      <c r="I730" s="11"/>
      <c r="J730" s="35"/>
      <c r="K730" s="35"/>
      <c r="L730" s="35"/>
      <c r="M730" s="35"/>
      <c r="N730" s="35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49"/>
      <c r="G731" s="11"/>
      <c r="H731" s="11"/>
      <c r="I731" s="11"/>
      <c r="J731" s="35"/>
      <c r="K731" s="35"/>
      <c r="L731" s="35"/>
      <c r="M731" s="35"/>
      <c r="N731" s="35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49"/>
      <c r="G732" s="11"/>
      <c r="H732" s="11"/>
      <c r="I732" s="11"/>
      <c r="J732" s="35"/>
      <c r="K732" s="35"/>
      <c r="L732" s="35"/>
      <c r="M732" s="35"/>
      <c r="N732" s="35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49"/>
      <c r="G733" s="11"/>
      <c r="H733" s="11"/>
      <c r="I733" s="11"/>
      <c r="J733" s="35"/>
      <c r="K733" s="35"/>
      <c r="L733" s="35"/>
      <c r="M733" s="35"/>
      <c r="N733" s="35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49"/>
      <c r="G734" s="11"/>
      <c r="H734" s="11"/>
      <c r="I734" s="11"/>
      <c r="J734" s="35"/>
      <c r="K734" s="35"/>
      <c r="L734" s="35"/>
      <c r="M734" s="35"/>
      <c r="N734" s="35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49"/>
      <c r="G735" s="11"/>
      <c r="H735" s="11"/>
      <c r="I735" s="11"/>
      <c r="J735" s="35"/>
      <c r="K735" s="35"/>
      <c r="L735" s="35"/>
      <c r="M735" s="35"/>
      <c r="N735" s="35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49"/>
      <c r="G736" s="11"/>
      <c r="H736" s="11"/>
      <c r="I736" s="11"/>
      <c r="J736" s="35"/>
      <c r="K736" s="35"/>
      <c r="L736" s="35"/>
      <c r="M736" s="35"/>
      <c r="N736" s="35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49"/>
      <c r="G737" s="11"/>
      <c r="H737" s="11"/>
      <c r="I737" s="11"/>
      <c r="J737" s="35"/>
      <c r="K737" s="35"/>
      <c r="L737" s="35"/>
      <c r="M737" s="35"/>
      <c r="N737" s="35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49"/>
      <c r="G738" s="11"/>
      <c r="H738" s="11"/>
      <c r="I738" s="11"/>
      <c r="J738" s="35"/>
      <c r="K738" s="35"/>
      <c r="L738" s="35"/>
      <c r="M738" s="35"/>
      <c r="N738" s="35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49"/>
      <c r="G739" s="11"/>
      <c r="H739" s="11"/>
      <c r="I739" s="11"/>
      <c r="J739" s="35"/>
      <c r="K739" s="35"/>
      <c r="L739" s="35"/>
      <c r="M739" s="35"/>
      <c r="N739" s="35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49"/>
      <c r="G740" s="11"/>
      <c r="H740" s="11"/>
      <c r="I740" s="11"/>
      <c r="J740" s="35"/>
      <c r="K740" s="35"/>
      <c r="L740" s="35"/>
      <c r="M740" s="35"/>
      <c r="N740" s="35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49"/>
      <c r="G741" s="11"/>
      <c r="H741" s="11"/>
      <c r="I741" s="11"/>
      <c r="J741" s="35"/>
      <c r="K741" s="35"/>
      <c r="L741" s="35"/>
      <c r="M741" s="35"/>
      <c r="N741" s="35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49"/>
      <c r="G742" s="11"/>
      <c r="H742" s="11"/>
      <c r="I742" s="11"/>
      <c r="J742" s="35"/>
      <c r="K742" s="35"/>
      <c r="L742" s="35"/>
      <c r="M742" s="35"/>
      <c r="N742" s="35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49"/>
      <c r="G743" s="11"/>
      <c r="H743" s="11"/>
      <c r="I743" s="11"/>
      <c r="J743" s="35"/>
      <c r="K743" s="35"/>
      <c r="L743" s="35"/>
      <c r="M743" s="35"/>
      <c r="N743" s="35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49"/>
      <c r="G744" s="11"/>
      <c r="H744" s="11"/>
      <c r="I744" s="11"/>
      <c r="J744" s="35"/>
      <c r="K744" s="35"/>
      <c r="L744" s="35"/>
      <c r="M744" s="35"/>
      <c r="N744" s="35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49"/>
      <c r="G745" s="11"/>
      <c r="H745" s="11"/>
      <c r="I745" s="11"/>
      <c r="J745" s="35"/>
      <c r="K745" s="35"/>
      <c r="L745" s="35"/>
      <c r="M745" s="35"/>
      <c r="N745" s="35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49"/>
      <c r="G746" s="11"/>
      <c r="H746" s="11"/>
      <c r="I746" s="11"/>
      <c r="J746" s="35"/>
      <c r="K746" s="35"/>
      <c r="L746" s="35"/>
      <c r="M746" s="35"/>
      <c r="N746" s="35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49"/>
      <c r="G747" s="11"/>
      <c r="H747" s="11"/>
      <c r="I747" s="11"/>
      <c r="J747" s="35"/>
      <c r="K747" s="35"/>
      <c r="L747" s="35"/>
      <c r="M747" s="35"/>
      <c r="N747" s="35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49"/>
      <c r="G748" s="11"/>
      <c r="H748" s="11"/>
      <c r="I748" s="11"/>
      <c r="J748" s="35"/>
      <c r="K748" s="35"/>
      <c r="L748" s="35"/>
      <c r="M748" s="35"/>
      <c r="N748" s="35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49"/>
      <c r="G749" s="11"/>
      <c r="H749" s="11"/>
      <c r="I749" s="11"/>
      <c r="J749" s="35"/>
      <c r="K749" s="35"/>
      <c r="L749" s="35"/>
      <c r="M749" s="35"/>
      <c r="N749" s="35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49"/>
      <c r="G750" s="11"/>
      <c r="H750" s="11"/>
      <c r="I750" s="11"/>
      <c r="J750" s="35"/>
      <c r="K750" s="35"/>
      <c r="L750" s="35"/>
      <c r="M750" s="35"/>
      <c r="N750" s="35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49"/>
      <c r="G751" s="11"/>
      <c r="H751" s="11"/>
      <c r="I751" s="11"/>
      <c r="J751" s="35"/>
      <c r="K751" s="35"/>
      <c r="L751" s="35"/>
      <c r="M751" s="35"/>
      <c r="N751" s="35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49"/>
      <c r="G752" s="11"/>
      <c r="H752" s="11"/>
      <c r="I752" s="11"/>
      <c r="J752" s="35"/>
      <c r="K752" s="35"/>
      <c r="L752" s="35"/>
      <c r="M752" s="35"/>
      <c r="N752" s="35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49"/>
      <c r="G753" s="11"/>
      <c r="H753" s="11"/>
      <c r="I753" s="11"/>
      <c r="J753" s="35"/>
      <c r="K753" s="35"/>
      <c r="L753" s="35"/>
      <c r="M753" s="35"/>
      <c r="N753" s="35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49"/>
      <c r="G754" s="11"/>
      <c r="H754" s="11"/>
      <c r="I754" s="11"/>
      <c r="J754" s="35"/>
      <c r="K754" s="35"/>
      <c r="L754" s="35"/>
      <c r="M754" s="35"/>
      <c r="N754" s="35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49"/>
      <c r="G755" s="11"/>
      <c r="H755" s="11"/>
      <c r="I755" s="11"/>
      <c r="J755" s="35"/>
      <c r="K755" s="35"/>
      <c r="L755" s="35"/>
      <c r="M755" s="35"/>
      <c r="N755" s="35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49"/>
      <c r="G756" s="11"/>
      <c r="H756" s="11"/>
      <c r="I756" s="11"/>
      <c r="J756" s="35"/>
      <c r="K756" s="35"/>
      <c r="L756" s="35"/>
      <c r="M756" s="35"/>
      <c r="N756" s="35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49"/>
      <c r="G757" s="11"/>
      <c r="H757" s="11"/>
      <c r="I757" s="11"/>
      <c r="J757" s="35"/>
      <c r="K757" s="35"/>
      <c r="L757" s="35"/>
      <c r="M757" s="35"/>
      <c r="N757" s="35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49"/>
      <c r="G758" s="11"/>
      <c r="H758" s="11"/>
      <c r="I758" s="11"/>
      <c r="J758" s="35"/>
      <c r="K758" s="35"/>
      <c r="L758" s="35"/>
      <c r="M758" s="35"/>
      <c r="N758" s="35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49"/>
      <c r="G759" s="11"/>
      <c r="H759" s="11"/>
      <c r="I759" s="11"/>
      <c r="J759" s="35"/>
      <c r="K759" s="35"/>
      <c r="L759" s="35"/>
      <c r="M759" s="35"/>
      <c r="N759" s="35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49"/>
      <c r="G760" s="11"/>
      <c r="H760" s="11"/>
      <c r="I760" s="11"/>
      <c r="J760" s="35"/>
      <c r="K760" s="35"/>
      <c r="L760" s="35"/>
      <c r="M760" s="35"/>
      <c r="N760" s="35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49"/>
      <c r="G761" s="11"/>
      <c r="H761" s="11"/>
      <c r="I761" s="11"/>
      <c r="J761" s="35"/>
      <c r="K761" s="35"/>
      <c r="L761" s="35"/>
      <c r="M761" s="35"/>
      <c r="N761" s="35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49"/>
      <c r="G762" s="11"/>
      <c r="H762" s="11"/>
      <c r="I762" s="11"/>
      <c r="J762" s="35"/>
      <c r="K762" s="35"/>
      <c r="L762" s="35"/>
      <c r="M762" s="35"/>
      <c r="N762" s="35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49"/>
      <c r="G763" s="11"/>
      <c r="H763" s="11"/>
      <c r="I763" s="11"/>
      <c r="J763" s="35"/>
      <c r="K763" s="35"/>
      <c r="L763" s="35"/>
      <c r="M763" s="35"/>
      <c r="N763" s="35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49"/>
      <c r="G764" s="11"/>
      <c r="H764" s="11"/>
      <c r="I764" s="11"/>
      <c r="J764" s="35"/>
      <c r="K764" s="35"/>
      <c r="L764" s="35"/>
      <c r="M764" s="35"/>
      <c r="N764" s="35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49"/>
      <c r="G765" s="11"/>
      <c r="H765" s="11"/>
      <c r="I765" s="11"/>
      <c r="J765" s="35"/>
      <c r="K765" s="35"/>
      <c r="L765" s="35"/>
      <c r="M765" s="35"/>
      <c r="N765" s="35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49"/>
      <c r="G766" s="11"/>
      <c r="H766" s="11"/>
      <c r="I766" s="11"/>
      <c r="J766" s="35"/>
      <c r="K766" s="35"/>
      <c r="L766" s="35"/>
      <c r="M766" s="35"/>
      <c r="N766" s="35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49"/>
      <c r="G767" s="11"/>
      <c r="H767" s="11"/>
      <c r="I767" s="11"/>
      <c r="J767" s="35"/>
      <c r="K767" s="35"/>
      <c r="L767" s="35"/>
      <c r="M767" s="35"/>
      <c r="N767" s="35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49"/>
      <c r="G768" s="11"/>
      <c r="H768" s="11"/>
      <c r="I768" s="11"/>
      <c r="J768" s="35"/>
      <c r="K768" s="35"/>
      <c r="L768" s="35"/>
      <c r="M768" s="35"/>
      <c r="N768" s="35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49"/>
      <c r="G769" s="11"/>
      <c r="H769" s="11"/>
      <c r="I769" s="11"/>
      <c r="J769" s="35"/>
      <c r="K769" s="35"/>
      <c r="L769" s="35"/>
      <c r="M769" s="35"/>
      <c r="N769" s="35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49"/>
      <c r="G770" s="11"/>
      <c r="H770" s="11"/>
      <c r="I770" s="11"/>
      <c r="J770" s="35"/>
      <c r="K770" s="35"/>
      <c r="L770" s="35"/>
      <c r="M770" s="35"/>
      <c r="N770" s="35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49"/>
      <c r="G771" s="11"/>
      <c r="H771" s="11"/>
      <c r="I771" s="11"/>
      <c r="J771" s="35"/>
      <c r="K771" s="35"/>
      <c r="L771" s="35"/>
      <c r="M771" s="35"/>
      <c r="N771" s="35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49"/>
      <c r="G772" s="11"/>
      <c r="H772" s="11"/>
      <c r="I772" s="11"/>
      <c r="J772" s="35"/>
      <c r="K772" s="35"/>
      <c r="L772" s="35"/>
      <c r="M772" s="35"/>
      <c r="N772" s="35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49"/>
      <c r="G773" s="11"/>
      <c r="H773" s="11"/>
      <c r="I773" s="11"/>
      <c r="J773" s="35"/>
      <c r="K773" s="35"/>
      <c r="L773" s="35"/>
      <c r="M773" s="35"/>
      <c r="N773" s="35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49"/>
      <c r="G774" s="11"/>
      <c r="H774" s="11"/>
      <c r="I774" s="11"/>
      <c r="J774" s="35"/>
      <c r="K774" s="35"/>
      <c r="L774" s="35"/>
      <c r="M774" s="35"/>
      <c r="N774" s="35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49"/>
      <c r="G775" s="11"/>
      <c r="H775" s="11"/>
      <c r="I775" s="11"/>
      <c r="J775" s="35"/>
      <c r="K775" s="35"/>
      <c r="L775" s="35"/>
      <c r="M775" s="35"/>
      <c r="N775" s="35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49"/>
      <c r="G776" s="11"/>
      <c r="H776" s="11"/>
      <c r="I776" s="11"/>
      <c r="J776" s="35"/>
      <c r="K776" s="35"/>
      <c r="L776" s="35"/>
      <c r="M776" s="35"/>
      <c r="N776" s="35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49"/>
      <c r="G777" s="11"/>
      <c r="H777" s="11"/>
      <c r="I777" s="11"/>
      <c r="J777" s="35"/>
      <c r="K777" s="35"/>
      <c r="L777" s="35"/>
      <c r="M777" s="35"/>
      <c r="N777" s="35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49"/>
      <c r="G778" s="11"/>
      <c r="H778" s="11"/>
      <c r="I778" s="11"/>
      <c r="J778" s="35"/>
      <c r="K778" s="35"/>
      <c r="L778" s="35"/>
      <c r="M778" s="35"/>
      <c r="N778" s="35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49"/>
      <c r="G779" s="11"/>
      <c r="H779" s="11"/>
      <c r="I779" s="11"/>
      <c r="J779" s="35"/>
      <c r="K779" s="35"/>
      <c r="L779" s="35"/>
      <c r="M779" s="35"/>
      <c r="N779" s="35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49"/>
      <c r="G780" s="11"/>
      <c r="H780" s="11"/>
      <c r="I780" s="11"/>
      <c r="J780" s="35"/>
      <c r="K780" s="35"/>
      <c r="L780" s="35"/>
      <c r="M780" s="35"/>
      <c r="N780" s="35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49"/>
      <c r="G781" s="11"/>
      <c r="H781" s="11"/>
      <c r="I781" s="11"/>
      <c r="J781" s="35"/>
      <c r="K781" s="35"/>
      <c r="L781" s="35"/>
      <c r="M781" s="35"/>
      <c r="N781" s="35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49"/>
      <c r="G782" s="11"/>
      <c r="H782" s="11"/>
      <c r="I782" s="11"/>
      <c r="J782" s="35"/>
      <c r="K782" s="35"/>
      <c r="L782" s="35"/>
      <c r="M782" s="35"/>
      <c r="N782" s="35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49"/>
      <c r="G783" s="11"/>
      <c r="H783" s="11"/>
      <c r="I783" s="11"/>
      <c r="J783" s="35"/>
      <c r="K783" s="35"/>
      <c r="L783" s="35"/>
      <c r="M783" s="35"/>
      <c r="N783" s="35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49"/>
      <c r="G784" s="11"/>
      <c r="H784" s="11"/>
      <c r="I784" s="11"/>
      <c r="J784" s="35"/>
      <c r="K784" s="35"/>
      <c r="L784" s="35"/>
      <c r="M784" s="35"/>
      <c r="N784" s="35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49"/>
      <c r="G785" s="11"/>
      <c r="H785" s="11"/>
      <c r="I785" s="11"/>
      <c r="J785" s="35"/>
      <c r="K785" s="35"/>
      <c r="L785" s="35"/>
      <c r="M785" s="35"/>
      <c r="N785" s="35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49"/>
      <c r="G786" s="11"/>
      <c r="H786" s="11"/>
      <c r="I786" s="11"/>
      <c r="J786" s="35"/>
      <c r="K786" s="35"/>
      <c r="L786" s="35"/>
      <c r="M786" s="35"/>
      <c r="N786" s="35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49"/>
      <c r="G787" s="11"/>
      <c r="H787" s="11"/>
      <c r="I787" s="11"/>
      <c r="J787" s="35"/>
      <c r="K787" s="35"/>
      <c r="L787" s="35"/>
      <c r="M787" s="35"/>
      <c r="N787" s="35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49"/>
      <c r="G788" s="11"/>
      <c r="H788" s="11"/>
      <c r="I788" s="11"/>
      <c r="J788" s="35"/>
      <c r="K788" s="35"/>
      <c r="L788" s="35"/>
      <c r="M788" s="35"/>
      <c r="N788" s="35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49"/>
      <c r="G789" s="11"/>
      <c r="H789" s="11"/>
      <c r="I789" s="11"/>
      <c r="J789" s="35"/>
      <c r="K789" s="35"/>
      <c r="L789" s="35"/>
      <c r="M789" s="35"/>
      <c r="N789" s="35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49"/>
      <c r="G790" s="11"/>
      <c r="H790" s="11"/>
      <c r="I790" s="11"/>
      <c r="J790" s="35"/>
      <c r="K790" s="35"/>
      <c r="L790" s="35"/>
      <c r="M790" s="35"/>
      <c r="N790" s="35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49"/>
      <c r="G791" s="11"/>
      <c r="H791" s="11"/>
      <c r="I791" s="11"/>
      <c r="J791" s="35"/>
      <c r="K791" s="35"/>
      <c r="L791" s="35"/>
      <c r="M791" s="35"/>
      <c r="N791" s="35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49"/>
      <c r="G792" s="11"/>
      <c r="H792" s="11"/>
      <c r="I792" s="11"/>
      <c r="J792" s="35"/>
      <c r="K792" s="35"/>
      <c r="L792" s="35"/>
      <c r="M792" s="35"/>
      <c r="N792" s="35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49"/>
      <c r="G793" s="11"/>
      <c r="H793" s="11"/>
      <c r="I793" s="11"/>
      <c r="J793" s="35"/>
      <c r="K793" s="35"/>
      <c r="L793" s="35"/>
      <c r="M793" s="35"/>
      <c r="N793" s="35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49"/>
      <c r="G794" s="11"/>
      <c r="H794" s="11"/>
      <c r="I794" s="11"/>
      <c r="J794" s="35"/>
      <c r="K794" s="35"/>
      <c r="L794" s="35"/>
      <c r="M794" s="35"/>
      <c r="N794" s="35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49"/>
      <c r="G795" s="11"/>
      <c r="H795" s="11"/>
      <c r="I795" s="11"/>
      <c r="J795" s="35"/>
      <c r="K795" s="35"/>
      <c r="L795" s="35"/>
      <c r="M795" s="35"/>
      <c r="N795" s="35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49"/>
      <c r="G796" s="11"/>
      <c r="H796" s="11"/>
      <c r="I796" s="11"/>
      <c r="J796" s="35"/>
      <c r="K796" s="35"/>
      <c r="L796" s="35"/>
      <c r="M796" s="35"/>
      <c r="N796" s="35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49"/>
      <c r="G797" s="11"/>
      <c r="H797" s="11"/>
      <c r="I797" s="11"/>
      <c r="J797" s="35"/>
      <c r="K797" s="35"/>
      <c r="L797" s="35"/>
      <c r="M797" s="35"/>
      <c r="N797" s="35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49"/>
      <c r="G798" s="11"/>
      <c r="H798" s="11"/>
      <c r="I798" s="11"/>
      <c r="J798" s="35"/>
      <c r="K798" s="35"/>
      <c r="L798" s="35"/>
      <c r="M798" s="35"/>
      <c r="N798" s="35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49"/>
      <c r="G799" s="11"/>
      <c r="H799" s="11"/>
      <c r="I799" s="11"/>
      <c r="J799" s="35"/>
      <c r="K799" s="35"/>
      <c r="L799" s="35"/>
      <c r="M799" s="35"/>
      <c r="N799" s="35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49"/>
      <c r="G800" s="11"/>
      <c r="H800" s="11"/>
      <c r="I800" s="11"/>
      <c r="J800" s="35"/>
      <c r="K800" s="35"/>
      <c r="L800" s="35"/>
      <c r="M800" s="35"/>
      <c r="N800" s="35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49"/>
      <c r="G801" s="11"/>
      <c r="H801" s="11"/>
      <c r="I801" s="11"/>
      <c r="J801" s="35"/>
      <c r="K801" s="35"/>
      <c r="L801" s="35"/>
      <c r="M801" s="35"/>
      <c r="N801" s="35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49"/>
      <c r="G802" s="11"/>
      <c r="H802" s="11"/>
      <c r="I802" s="11"/>
      <c r="J802" s="35"/>
      <c r="K802" s="35"/>
      <c r="L802" s="35"/>
      <c r="M802" s="35"/>
      <c r="N802" s="35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49"/>
      <c r="G803" s="11"/>
      <c r="H803" s="11"/>
      <c r="I803" s="11"/>
      <c r="J803" s="35"/>
      <c r="K803" s="35"/>
      <c r="L803" s="35"/>
      <c r="M803" s="35"/>
      <c r="N803" s="35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49"/>
      <c r="G804" s="11"/>
      <c r="H804" s="11"/>
      <c r="I804" s="11"/>
      <c r="J804" s="35"/>
      <c r="K804" s="35"/>
      <c r="L804" s="35"/>
      <c r="M804" s="35"/>
      <c r="N804" s="35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49"/>
      <c r="G805" s="11"/>
      <c r="H805" s="11"/>
      <c r="I805" s="11"/>
      <c r="J805" s="35"/>
      <c r="K805" s="35"/>
      <c r="L805" s="35"/>
      <c r="M805" s="35"/>
      <c r="N805" s="35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49"/>
      <c r="G806" s="11"/>
      <c r="H806" s="11"/>
      <c r="I806" s="11"/>
      <c r="J806" s="35"/>
      <c r="K806" s="35"/>
      <c r="L806" s="35"/>
      <c r="M806" s="35"/>
      <c r="N806" s="35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49"/>
      <c r="G807" s="11"/>
      <c r="H807" s="11"/>
      <c r="I807" s="11"/>
      <c r="J807" s="35"/>
      <c r="K807" s="35"/>
      <c r="L807" s="35"/>
      <c r="M807" s="35"/>
      <c r="N807" s="35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49"/>
      <c r="G808" s="11"/>
      <c r="H808" s="11"/>
      <c r="I808" s="11"/>
      <c r="J808" s="35"/>
      <c r="K808" s="35"/>
      <c r="L808" s="35"/>
      <c r="M808" s="35"/>
      <c r="N808" s="35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49"/>
      <c r="G809" s="11"/>
      <c r="H809" s="11"/>
      <c r="I809" s="11"/>
      <c r="J809" s="35"/>
      <c r="K809" s="35"/>
      <c r="L809" s="35"/>
      <c r="M809" s="35"/>
      <c r="N809" s="35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49"/>
      <c r="G810" s="11"/>
      <c r="H810" s="11"/>
      <c r="I810" s="11"/>
      <c r="J810" s="35"/>
      <c r="K810" s="35"/>
      <c r="L810" s="35"/>
      <c r="M810" s="35"/>
      <c r="N810" s="35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49"/>
      <c r="G811" s="11"/>
      <c r="H811" s="11"/>
      <c r="I811" s="11"/>
      <c r="J811" s="35"/>
      <c r="K811" s="35"/>
      <c r="L811" s="35"/>
      <c r="M811" s="35"/>
      <c r="N811" s="35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49"/>
      <c r="G812" s="11"/>
      <c r="H812" s="11"/>
      <c r="I812" s="11"/>
      <c r="J812" s="35"/>
      <c r="K812" s="35"/>
      <c r="L812" s="35"/>
      <c r="M812" s="35"/>
      <c r="N812" s="35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49"/>
      <c r="G813" s="11"/>
      <c r="H813" s="11"/>
      <c r="I813" s="11"/>
      <c r="J813" s="35"/>
      <c r="K813" s="35"/>
      <c r="L813" s="35"/>
      <c r="M813" s="35"/>
      <c r="N813" s="35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49"/>
      <c r="G814" s="11"/>
      <c r="H814" s="11"/>
      <c r="I814" s="11"/>
      <c r="J814" s="35"/>
      <c r="K814" s="35"/>
      <c r="L814" s="35"/>
      <c r="M814" s="35"/>
      <c r="N814" s="35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49"/>
      <c r="G815" s="11"/>
      <c r="H815" s="11"/>
      <c r="I815" s="11"/>
      <c r="J815" s="35"/>
      <c r="K815" s="35"/>
      <c r="L815" s="35"/>
      <c r="M815" s="35"/>
      <c r="N815" s="35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49"/>
      <c r="G816" s="11"/>
      <c r="H816" s="11"/>
      <c r="I816" s="11"/>
      <c r="J816" s="35"/>
      <c r="K816" s="35"/>
      <c r="L816" s="35"/>
      <c r="M816" s="35"/>
      <c r="N816" s="35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49"/>
      <c r="G817" s="11"/>
      <c r="H817" s="11"/>
      <c r="I817" s="11"/>
      <c r="J817" s="35"/>
      <c r="K817" s="35"/>
      <c r="L817" s="35"/>
      <c r="M817" s="35"/>
      <c r="N817" s="35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49"/>
      <c r="G818" s="11"/>
      <c r="H818" s="11"/>
      <c r="I818" s="11"/>
      <c r="J818" s="35"/>
      <c r="K818" s="35"/>
      <c r="L818" s="35"/>
      <c r="M818" s="35"/>
      <c r="N818" s="35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49"/>
      <c r="G819" s="11"/>
      <c r="H819" s="11"/>
      <c r="I819" s="11"/>
      <c r="J819" s="35"/>
      <c r="K819" s="35"/>
      <c r="L819" s="35"/>
      <c r="M819" s="35"/>
      <c r="N819" s="35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49"/>
      <c r="G820" s="11"/>
      <c r="H820" s="11"/>
      <c r="I820" s="11"/>
      <c r="J820" s="35"/>
      <c r="K820" s="35"/>
      <c r="L820" s="35"/>
      <c r="M820" s="35"/>
      <c r="N820" s="35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49"/>
      <c r="G821" s="11"/>
      <c r="H821" s="11"/>
      <c r="I821" s="11"/>
      <c r="J821" s="35"/>
      <c r="K821" s="35"/>
      <c r="L821" s="35"/>
      <c r="M821" s="35"/>
      <c r="N821" s="35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49"/>
      <c r="G822" s="11"/>
      <c r="H822" s="11"/>
      <c r="I822" s="11"/>
      <c r="J822" s="35"/>
      <c r="K822" s="35"/>
      <c r="L822" s="35"/>
      <c r="M822" s="35"/>
      <c r="N822" s="35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49"/>
      <c r="G823" s="11"/>
      <c r="H823" s="11"/>
      <c r="I823" s="11"/>
      <c r="J823" s="35"/>
      <c r="K823" s="35"/>
      <c r="L823" s="35"/>
      <c r="M823" s="35"/>
      <c r="N823" s="35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49"/>
      <c r="G824" s="11"/>
      <c r="H824" s="11"/>
      <c r="I824" s="11"/>
      <c r="J824" s="35"/>
      <c r="K824" s="35"/>
      <c r="L824" s="35"/>
      <c r="M824" s="35"/>
      <c r="N824" s="35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49"/>
      <c r="G825" s="11"/>
      <c r="H825" s="11"/>
      <c r="I825" s="11"/>
      <c r="J825" s="35"/>
      <c r="K825" s="35"/>
      <c r="L825" s="35"/>
      <c r="M825" s="35"/>
      <c r="N825" s="35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49"/>
      <c r="G826" s="11"/>
      <c r="H826" s="11"/>
      <c r="I826" s="11"/>
      <c r="J826" s="35"/>
      <c r="K826" s="35"/>
      <c r="L826" s="35"/>
      <c r="M826" s="35"/>
      <c r="N826" s="35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49"/>
      <c r="G827" s="11"/>
      <c r="H827" s="11"/>
      <c r="I827" s="11"/>
      <c r="J827" s="35"/>
      <c r="K827" s="35"/>
      <c r="L827" s="35"/>
      <c r="M827" s="35"/>
      <c r="N827" s="35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49"/>
      <c r="G828" s="11"/>
      <c r="H828" s="11"/>
      <c r="I828" s="11"/>
      <c r="J828" s="35"/>
      <c r="K828" s="35"/>
      <c r="L828" s="35"/>
      <c r="M828" s="35"/>
      <c r="N828" s="35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49"/>
      <c r="G829" s="11"/>
      <c r="H829" s="11"/>
      <c r="I829" s="11"/>
      <c r="J829" s="35"/>
      <c r="K829" s="35"/>
      <c r="L829" s="35"/>
      <c r="M829" s="35"/>
      <c r="N829" s="35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49"/>
      <c r="G830" s="11"/>
      <c r="H830" s="11"/>
      <c r="I830" s="11"/>
      <c r="J830" s="35"/>
      <c r="K830" s="35"/>
      <c r="L830" s="35"/>
      <c r="M830" s="35"/>
      <c r="N830" s="35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49"/>
      <c r="G831" s="11"/>
      <c r="H831" s="11"/>
      <c r="I831" s="11"/>
      <c r="J831" s="35"/>
      <c r="K831" s="35"/>
      <c r="L831" s="35"/>
      <c r="M831" s="35"/>
      <c r="N831" s="35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49"/>
      <c r="G832" s="11"/>
      <c r="H832" s="11"/>
      <c r="I832" s="11"/>
      <c r="J832" s="35"/>
      <c r="K832" s="35"/>
      <c r="L832" s="35"/>
      <c r="M832" s="35"/>
      <c r="N832" s="35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49"/>
      <c r="G833" s="11"/>
      <c r="H833" s="11"/>
      <c r="I833" s="11"/>
      <c r="J833" s="35"/>
      <c r="K833" s="35"/>
      <c r="L833" s="35"/>
      <c r="M833" s="35"/>
      <c r="N833" s="35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49"/>
      <c r="G834" s="11"/>
      <c r="H834" s="11"/>
      <c r="I834" s="11"/>
      <c r="J834" s="35"/>
      <c r="K834" s="35"/>
      <c r="L834" s="35"/>
      <c r="M834" s="35"/>
      <c r="N834" s="35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49"/>
      <c r="G835" s="11"/>
      <c r="H835" s="11"/>
      <c r="I835" s="11"/>
      <c r="J835" s="35"/>
      <c r="K835" s="35"/>
      <c r="L835" s="35"/>
      <c r="M835" s="35"/>
      <c r="N835" s="35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49"/>
      <c r="G836" s="11"/>
      <c r="H836" s="11"/>
      <c r="I836" s="11"/>
      <c r="J836" s="35"/>
      <c r="K836" s="35"/>
      <c r="L836" s="35"/>
      <c r="M836" s="35"/>
      <c r="N836" s="35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49"/>
      <c r="G837" s="11"/>
      <c r="H837" s="11"/>
      <c r="I837" s="11"/>
      <c r="J837" s="35"/>
      <c r="K837" s="35"/>
      <c r="L837" s="35"/>
      <c r="M837" s="35"/>
      <c r="N837" s="35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49"/>
      <c r="G838" s="11"/>
      <c r="H838" s="11"/>
      <c r="I838" s="11"/>
      <c r="J838" s="35"/>
      <c r="K838" s="35"/>
      <c r="L838" s="35"/>
      <c r="M838" s="35"/>
      <c r="N838" s="35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49"/>
      <c r="G839" s="11"/>
      <c r="H839" s="11"/>
      <c r="I839" s="11"/>
      <c r="J839" s="35"/>
      <c r="K839" s="35"/>
      <c r="L839" s="35"/>
      <c r="M839" s="35"/>
      <c r="N839" s="35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49"/>
      <c r="G840" s="11"/>
      <c r="H840" s="11"/>
      <c r="I840" s="11"/>
      <c r="J840" s="35"/>
      <c r="K840" s="35"/>
      <c r="L840" s="35"/>
      <c r="M840" s="35"/>
      <c r="N840" s="35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49"/>
      <c r="G841" s="11"/>
      <c r="H841" s="11"/>
      <c r="I841" s="11"/>
      <c r="J841" s="35"/>
      <c r="K841" s="35"/>
      <c r="L841" s="35"/>
      <c r="M841" s="35"/>
      <c r="N841" s="35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49"/>
      <c r="G842" s="11"/>
      <c r="H842" s="11"/>
      <c r="I842" s="11"/>
      <c r="J842" s="35"/>
      <c r="K842" s="35"/>
      <c r="L842" s="35"/>
      <c r="M842" s="35"/>
      <c r="N842" s="35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49"/>
      <c r="G843" s="11"/>
      <c r="H843" s="11"/>
      <c r="I843" s="11"/>
      <c r="J843" s="35"/>
      <c r="K843" s="35"/>
      <c r="L843" s="35"/>
      <c r="M843" s="35"/>
      <c r="N843" s="35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49"/>
      <c r="G844" s="11"/>
      <c r="H844" s="11"/>
      <c r="I844" s="11"/>
      <c r="J844" s="35"/>
      <c r="K844" s="35"/>
      <c r="L844" s="35"/>
      <c r="M844" s="35"/>
      <c r="N844" s="35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49"/>
      <c r="G845" s="11"/>
      <c r="H845" s="11"/>
      <c r="I845" s="11"/>
      <c r="J845" s="35"/>
      <c r="K845" s="35"/>
      <c r="L845" s="35"/>
      <c r="M845" s="35"/>
      <c r="N845" s="35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49"/>
      <c r="G846" s="11"/>
      <c r="H846" s="11"/>
      <c r="I846" s="11"/>
      <c r="J846" s="35"/>
      <c r="K846" s="35"/>
      <c r="L846" s="35"/>
      <c r="M846" s="35"/>
      <c r="N846" s="35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49"/>
      <c r="G847" s="11"/>
      <c r="H847" s="11"/>
      <c r="I847" s="11"/>
      <c r="J847" s="35"/>
      <c r="K847" s="35"/>
      <c r="L847" s="35"/>
      <c r="M847" s="35"/>
      <c r="N847" s="35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49"/>
      <c r="G848" s="11"/>
      <c r="H848" s="11"/>
      <c r="I848" s="11"/>
      <c r="J848" s="35"/>
      <c r="K848" s="35"/>
      <c r="L848" s="35"/>
      <c r="M848" s="35"/>
      <c r="N848" s="35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49"/>
      <c r="G849" s="11"/>
      <c r="H849" s="11"/>
      <c r="I849" s="11"/>
      <c r="J849" s="35"/>
      <c r="K849" s="35"/>
      <c r="L849" s="35"/>
      <c r="M849" s="35"/>
      <c r="N849" s="35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49"/>
      <c r="G850" s="11"/>
      <c r="H850" s="11"/>
      <c r="I850" s="11"/>
      <c r="J850" s="35"/>
      <c r="K850" s="35"/>
      <c r="L850" s="35"/>
      <c r="M850" s="35"/>
      <c r="N850" s="35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49"/>
      <c r="G851" s="11"/>
      <c r="H851" s="11"/>
      <c r="I851" s="11"/>
      <c r="J851" s="35"/>
      <c r="K851" s="35"/>
      <c r="L851" s="35"/>
      <c r="M851" s="35"/>
      <c r="N851" s="35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49"/>
      <c r="G852" s="11"/>
      <c r="H852" s="11"/>
      <c r="I852" s="11"/>
      <c r="J852" s="35"/>
      <c r="K852" s="35"/>
      <c r="L852" s="35"/>
      <c r="M852" s="35"/>
      <c r="N852" s="35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49"/>
      <c r="G853" s="11"/>
      <c r="H853" s="11"/>
      <c r="I853" s="11"/>
      <c r="J853" s="35"/>
      <c r="K853" s="35"/>
      <c r="L853" s="35"/>
      <c r="M853" s="35"/>
      <c r="N853" s="35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49"/>
      <c r="G854" s="11"/>
      <c r="H854" s="11"/>
      <c r="I854" s="11"/>
      <c r="J854" s="35"/>
      <c r="K854" s="35"/>
      <c r="L854" s="35"/>
      <c r="M854" s="35"/>
      <c r="N854" s="35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49"/>
      <c r="G855" s="11"/>
      <c r="H855" s="11"/>
      <c r="I855" s="11"/>
      <c r="J855" s="35"/>
      <c r="K855" s="35"/>
      <c r="L855" s="35"/>
      <c r="M855" s="35"/>
      <c r="N855" s="35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49"/>
      <c r="G856" s="11"/>
      <c r="H856" s="11"/>
      <c r="I856" s="11"/>
      <c r="J856" s="35"/>
      <c r="K856" s="35"/>
      <c r="L856" s="35"/>
      <c r="M856" s="35"/>
      <c r="N856" s="35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49"/>
      <c r="G857" s="11"/>
      <c r="H857" s="11"/>
      <c r="I857" s="11"/>
      <c r="J857" s="35"/>
      <c r="K857" s="35"/>
      <c r="L857" s="35"/>
      <c r="M857" s="35"/>
      <c r="N857" s="35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49"/>
      <c r="G858" s="11"/>
      <c r="H858" s="11"/>
      <c r="I858" s="11"/>
      <c r="J858" s="35"/>
      <c r="K858" s="35"/>
      <c r="L858" s="35"/>
      <c r="M858" s="35"/>
      <c r="N858" s="35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49"/>
      <c r="G859" s="11"/>
      <c r="H859" s="11"/>
      <c r="I859" s="11"/>
      <c r="J859" s="35"/>
      <c r="K859" s="35"/>
      <c r="L859" s="35"/>
      <c r="M859" s="35"/>
      <c r="N859" s="35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49"/>
      <c r="G860" s="11"/>
      <c r="H860" s="11"/>
      <c r="I860" s="11"/>
      <c r="J860" s="35"/>
      <c r="K860" s="35"/>
      <c r="L860" s="35"/>
      <c r="M860" s="35"/>
      <c r="N860" s="35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49"/>
      <c r="G861" s="11"/>
      <c r="H861" s="11"/>
      <c r="I861" s="11"/>
      <c r="J861" s="35"/>
      <c r="K861" s="35"/>
      <c r="L861" s="35"/>
      <c r="M861" s="35"/>
      <c r="N861" s="35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49"/>
      <c r="G862" s="11"/>
      <c r="H862" s="11"/>
      <c r="I862" s="11"/>
      <c r="J862" s="35"/>
      <c r="K862" s="35"/>
      <c r="L862" s="35"/>
      <c r="M862" s="35"/>
      <c r="N862" s="35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49"/>
      <c r="G863" s="11"/>
      <c r="H863" s="11"/>
      <c r="I863" s="11"/>
      <c r="J863" s="35"/>
      <c r="K863" s="35"/>
      <c r="L863" s="35"/>
      <c r="M863" s="35"/>
      <c r="N863" s="35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49"/>
      <c r="G864" s="11"/>
      <c r="H864" s="11"/>
      <c r="I864" s="11"/>
      <c r="J864" s="35"/>
      <c r="K864" s="35"/>
      <c r="L864" s="35"/>
      <c r="M864" s="35"/>
      <c r="N864" s="35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49"/>
      <c r="G865" s="11"/>
      <c r="H865" s="11"/>
      <c r="I865" s="11"/>
      <c r="J865" s="35"/>
      <c r="K865" s="35"/>
      <c r="L865" s="35"/>
      <c r="M865" s="35"/>
      <c r="N865" s="35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49"/>
      <c r="G866" s="11"/>
      <c r="H866" s="11"/>
      <c r="I866" s="11"/>
      <c r="J866" s="35"/>
      <c r="K866" s="35"/>
      <c r="L866" s="35"/>
      <c r="M866" s="35"/>
      <c r="N866" s="35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49"/>
      <c r="G867" s="11"/>
      <c r="H867" s="11"/>
      <c r="I867" s="11"/>
      <c r="J867" s="35"/>
      <c r="K867" s="35"/>
      <c r="L867" s="35"/>
      <c r="M867" s="35"/>
      <c r="N867" s="35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49"/>
      <c r="G868" s="11"/>
      <c r="H868" s="11"/>
      <c r="I868" s="11"/>
      <c r="J868" s="35"/>
      <c r="K868" s="35"/>
      <c r="L868" s="35"/>
      <c r="M868" s="35"/>
      <c r="N868" s="35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49"/>
      <c r="G869" s="11"/>
      <c r="H869" s="11"/>
      <c r="I869" s="11"/>
      <c r="J869" s="35"/>
      <c r="K869" s="35"/>
      <c r="L869" s="35"/>
      <c r="M869" s="35"/>
      <c r="N869" s="35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49"/>
      <c r="G870" s="11"/>
      <c r="H870" s="11"/>
      <c r="I870" s="11"/>
      <c r="J870" s="35"/>
      <c r="K870" s="35"/>
      <c r="L870" s="35"/>
      <c r="M870" s="35"/>
      <c r="N870" s="35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49"/>
      <c r="G871" s="11"/>
      <c r="H871" s="11"/>
      <c r="I871" s="11"/>
      <c r="J871" s="35"/>
      <c r="K871" s="35"/>
      <c r="L871" s="35"/>
      <c r="M871" s="35"/>
      <c r="N871" s="35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49"/>
      <c r="G872" s="11"/>
      <c r="H872" s="11"/>
      <c r="I872" s="11"/>
      <c r="J872" s="35"/>
      <c r="K872" s="35"/>
      <c r="L872" s="35"/>
      <c r="M872" s="35"/>
      <c r="N872" s="35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49"/>
      <c r="G873" s="11"/>
      <c r="H873" s="11"/>
      <c r="I873" s="11"/>
      <c r="J873" s="35"/>
      <c r="K873" s="35"/>
      <c r="L873" s="35"/>
      <c r="M873" s="35"/>
      <c r="N873" s="35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49"/>
      <c r="G874" s="11"/>
      <c r="H874" s="11"/>
      <c r="I874" s="11"/>
      <c r="J874" s="35"/>
      <c r="K874" s="35"/>
      <c r="L874" s="35"/>
      <c r="M874" s="35"/>
      <c r="N874" s="35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49"/>
      <c r="G875" s="11"/>
      <c r="H875" s="11"/>
      <c r="I875" s="11"/>
      <c r="J875" s="35"/>
      <c r="K875" s="35"/>
      <c r="L875" s="35"/>
      <c r="M875" s="35"/>
      <c r="N875" s="35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49"/>
      <c r="G876" s="11"/>
      <c r="H876" s="11"/>
      <c r="I876" s="11"/>
      <c r="J876" s="35"/>
      <c r="K876" s="35"/>
      <c r="L876" s="35"/>
      <c r="M876" s="35"/>
      <c r="N876" s="35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49"/>
      <c r="G877" s="11"/>
      <c r="H877" s="11"/>
      <c r="I877" s="11"/>
      <c r="J877" s="35"/>
      <c r="K877" s="35"/>
      <c r="L877" s="35"/>
      <c r="M877" s="35"/>
      <c r="N877" s="35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49"/>
      <c r="G878" s="11"/>
      <c r="H878" s="11"/>
      <c r="I878" s="11"/>
      <c r="J878" s="35"/>
      <c r="K878" s="35"/>
      <c r="L878" s="35"/>
      <c r="M878" s="35"/>
      <c r="N878" s="35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49"/>
      <c r="G879" s="11"/>
      <c r="H879" s="11"/>
      <c r="I879" s="11"/>
      <c r="J879" s="35"/>
      <c r="K879" s="35"/>
      <c r="L879" s="35"/>
      <c r="M879" s="35"/>
      <c r="N879" s="35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49"/>
      <c r="G880" s="11"/>
      <c r="H880" s="11"/>
      <c r="I880" s="11"/>
      <c r="J880" s="35"/>
      <c r="K880" s="35"/>
      <c r="L880" s="35"/>
      <c r="M880" s="35"/>
      <c r="N880" s="35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49"/>
      <c r="G881" s="11"/>
      <c r="H881" s="11"/>
      <c r="I881" s="11"/>
      <c r="J881" s="35"/>
      <c r="K881" s="35"/>
      <c r="L881" s="35"/>
      <c r="M881" s="35"/>
      <c r="N881" s="35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49"/>
      <c r="G882" s="11"/>
      <c r="H882" s="11"/>
      <c r="I882" s="11"/>
      <c r="J882" s="35"/>
      <c r="K882" s="35"/>
      <c r="L882" s="35"/>
      <c r="M882" s="35"/>
      <c r="N882" s="35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49"/>
      <c r="G883" s="11"/>
      <c r="H883" s="11"/>
      <c r="I883" s="11"/>
      <c r="J883" s="35"/>
      <c r="K883" s="35"/>
      <c r="L883" s="35"/>
      <c r="M883" s="35"/>
      <c r="N883" s="35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49"/>
      <c r="G884" s="11"/>
      <c r="H884" s="11"/>
      <c r="I884" s="11"/>
      <c r="J884" s="35"/>
      <c r="K884" s="35"/>
      <c r="L884" s="35"/>
      <c r="M884" s="35"/>
      <c r="N884" s="35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49"/>
      <c r="G885" s="11"/>
      <c r="H885" s="11"/>
      <c r="I885" s="11"/>
      <c r="J885" s="35"/>
      <c r="K885" s="35"/>
      <c r="L885" s="35"/>
      <c r="M885" s="35"/>
      <c r="N885" s="35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49"/>
      <c r="G886" s="11"/>
      <c r="H886" s="11"/>
      <c r="I886" s="11"/>
      <c r="J886" s="35"/>
      <c r="K886" s="35"/>
      <c r="L886" s="35"/>
      <c r="M886" s="35"/>
      <c r="N886" s="35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49"/>
      <c r="G887" s="11"/>
      <c r="H887" s="11"/>
      <c r="I887" s="11"/>
      <c r="J887" s="35"/>
      <c r="K887" s="35"/>
      <c r="L887" s="35"/>
      <c r="M887" s="35"/>
      <c r="N887" s="35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49"/>
      <c r="G888" s="11"/>
      <c r="H888" s="11"/>
      <c r="I888" s="11"/>
      <c r="J888" s="35"/>
      <c r="K888" s="35"/>
      <c r="L888" s="35"/>
      <c r="M888" s="35"/>
      <c r="N888" s="35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49"/>
      <c r="G889" s="11"/>
      <c r="H889" s="11"/>
      <c r="I889" s="11"/>
      <c r="J889" s="35"/>
      <c r="K889" s="35"/>
      <c r="L889" s="35"/>
      <c r="M889" s="35"/>
      <c r="N889" s="35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49"/>
      <c r="G890" s="11"/>
      <c r="H890" s="11"/>
      <c r="I890" s="11"/>
      <c r="J890" s="35"/>
      <c r="K890" s="35"/>
      <c r="L890" s="35"/>
      <c r="M890" s="35"/>
      <c r="N890" s="35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49"/>
      <c r="G891" s="11"/>
      <c r="H891" s="11"/>
      <c r="I891" s="11"/>
      <c r="J891" s="35"/>
      <c r="K891" s="35"/>
      <c r="L891" s="35"/>
      <c r="M891" s="35"/>
      <c r="N891" s="35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49"/>
      <c r="G892" s="11"/>
      <c r="H892" s="11"/>
      <c r="I892" s="11"/>
      <c r="J892" s="35"/>
      <c r="K892" s="35"/>
      <c r="L892" s="35"/>
      <c r="M892" s="35"/>
      <c r="N892" s="35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49"/>
      <c r="G893" s="11"/>
      <c r="H893" s="11"/>
      <c r="I893" s="11"/>
      <c r="J893" s="35"/>
      <c r="K893" s="35"/>
      <c r="L893" s="35"/>
      <c r="M893" s="35"/>
      <c r="N893" s="35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49"/>
      <c r="G894" s="11"/>
      <c r="H894" s="11"/>
      <c r="I894" s="11"/>
      <c r="J894" s="35"/>
      <c r="K894" s="35"/>
      <c r="L894" s="35"/>
      <c r="M894" s="35"/>
      <c r="N894" s="35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49"/>
      <c r="G895" s="11"/>
      <c r="H895" s="11"/>
      <c r="I895" s="11"/>
      <c r="J895" s="35"/>
      <c r="K895" s="35"/>
      <c r="L895" s="35"/>
      <c r="M895" s="35"/>
      <c r="N895" s="35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49"/>
      <c r="G896" s="11"/>
      <c r="H896" s="11"/>
      <c r="I896" s="11"/>
      <c r="J896" s="35"/>
      <c r="K896" s="35"/>
      <c r="L896" s="35"/>
      <c r="M896" s="35"/>
      <c r="N896" s="35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49"/>
      <c r="G897" s="11"/>
      <c r="H897" s="11"/>
      <c r="I897" s="11"/>
      <c r="J897" s="35"/>
      <c r="K897" s="35"/>
      <c r="L897" s="35"/>
      <c r="M897" s="35"/>
      <c r="N897" s="35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49"/>
      <c r="G898" s="11"/>
      <c r="H898" s="11"/>
      <c r="I898" s="11"/>
      <c r="J898" s="35"/>
      <c r="K898" s="35"/>
      <c r="L898" s="35"/>
      <c r="M898" s="35"/>
      <c r="N898" s="35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49"/>
      <c r="G899" s="11"/>
      <c r="H899" s="11"/>
      <c r="I899" s="11"/>
      <c r="J899" s="35"/>
      <c r="K899" s="35"/>
      <c r="L899" s="35"/>
      <c r="M899" s="35"/>
      <c r="N899" s="35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49"/>
      <c r="G900" s="11"/>
      <c r="H900" s="11"/>
      <c r="I900" s="11"/>
      <c r="J900" s="35"/>
      <c r="K900" s="35"/>
      <c r="L900" s="35"/>
      <c r="M900" s="35"/>
      <c r="N900" s="35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49"/>
      <c r="G901" s="11"/>
      <c r="H901" s="11"/>
      <c r="I901" s="11"/>
      <c r="J901" s="35"/>
      <c r="K901" s="35"/>
      <c r="L901" s="35"/>
      <c r="M901" s="35"/>
      <c r="N901" s="35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49"/>
      <c r="G902" s="11"/>
      <c r="H902" s="11"/>
      <c r="I902" s="11"/>
      <c r="J902" s="35"/>
      <c r="K902" s="35"/>
      <c r="L902" s="35"/>
      <c r="M902" s="35"/>
      <c r="N902" s="35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49"/>
      <c r="G903" s="11"/>
      <c r="H903" s="11"/>
      <c r="I903" s="11"/>
      <c r="J903" s="35"/>
      <c r="K903" s="35"/>
      <c r="L903" s="35"/>
      <c r="M903" s="35"/>
      <c r="N903" s="35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49"/>
      <c r="G904" s="11"/>
      <c r="H904" s="11"/>
      <c r="I904" s="11"/>
      <c r="J904" s="35"/>
      <c r="K904" s="35"/>
      <c r="L904" s="35"/>
      <c r="M904" s="35"/>
      <c r="N904" s="35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49"/>
      <c r="G905" s="11"/>
      <c r="H905" s="11"/>
      <c r="I905" s="11"/>
      <c r="J905" s="35"/>
      <c r="K905" s="35"/>
      <c r="L905" s="35"/>
      <c r="M905" s="35"/>
      <c r="N905" s="35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49"/>
      <c r="G906" s="11"/>
      <c r="H906" s="11"/>
      <c r="I906" s="11"/>
      <c r="J906" s="35"/>
      <c r="K906" s="35"/>
      <c r="L906" s="35"/>
      <c r="M906" s="35"/>
      <c r="N906" s="35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49"/>
      <c r="G907" s="11"/>
      <c r="H907" s="11"/>
      <c r="I907" s="11"/>
      <c r="J907" s="35"/>
      <c r="K907" s="35"/>
      <c r="L907" s="35"/>
      <c r="M907" s="35"/>
      <c r="N907" s="35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49"/>
      <c r="G908" s="11"/>
      <c r="H908" s="11"/>
      <c r="I908" s="11"/>
      <c r="J908" s="35"/>
      <c r="K908" s="35"/>
      <c r="L908" s="35"/>
      <c r="M908" s="35"/>
      <c r="N908" s="35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49"/>
      <c r="G909" s="11"/>
      <c r="H909" s="11"/>
      <c r="I909" s="11"/>
      <c r="J909" s="35"/>
      <c r="K909" s="35"/>
      <c r="L909" s="35"/>
      <c r="M909" s="35"/>
      <c r="N909" s="35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49"/>
      <c r="G910" s="11"/>
      <c r="H910" s="11"/>
      <c r="I910" s="11"/>
      <c r="J910" s="35"/>
      <c r="K910" s="35"/>
      <c r="L910" s="35"/>
      <c r="M910" s="35"/>
      <c r="N910" s="35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49"/>
      <c r="G911" s="11"/>
      <c r="H911" s="11"/>
      <c r="I911" s="11"/>
      <c r="J911" s="35"/>
      <c r="K911" s="35"/>
      <c r="L911" s="35"/>
      <c r="M911" s="35"/>
      <c r="N911" s="35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49"/>
      <c r="G912" s="11"/>
      <c r="H912" s="11"/>
      <c r="I912" s="11"/>
      <c r="J912" s="35"/>
      <c r="K912" s="35"/>
      <c r="L912" s="35"/>
      <c r="M912" s="35"/>
      <c r="N912" s="35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49"/>
      <c r="G913" s="11"/>
      <c r="H913" s="11"/>
      <c r="I913" s="11"/>
      <c r="J913" s="35"/>
      <c r="K913" s="35"/>
      <c r="L913" s="35"/>
      <c r="M913" s="35"/>
      <c r="N913" s="35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49"/>
      <c r="G914" s="11"/>
      <c r="H914" s="11"/>
      <c r="I914" s="11"/>
      <c r="J914" s="35"/>
      <c r="K914" s="35"/>
      <c r="L914" s="35"/>
      <c r="M914" s="35"/>
      <c r="N914" s="35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49"/>
      <c r="G915" s="11"/>
      <c r="H915" s="11"/>
      <c r="I915" s="11"/>
      <c r="J915" s="35"/>
      <c r="K915" s="35"/>
      <c r="L915" s="35"/>
      <c r="M915" s="35"/>
      <c r="N915" s="35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49"/>
      <c r="G916" s="11"/>
      <c r="H916" s="11"/>
      <c r="I916" s="11"/>
      <c r="J916" s="35"/>
      <c r="K916" s="35"/>
      <c r="L916" s="35"/>
      <c r="M916" s="35"/>
      <c r="N916" s="35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49"/>
      <c r="G917" s="11"/>
      <c r="H917" s="11"/>
      <c r="I917" s="11"/>
      <c r="J917" s="35"/>
      <c r="K917" s="35"/>
      <c r="L917" s="35"/>
      <c r="M917" s="35"/>
      <c r="N917" s="35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49"/>
      <c r="G918" s="11"/>
      <c r="H918" s="11"/>
      <c r="I918" s="11"/>
      <c r="J918" s="35"/>
      <c r="K918" s="35"/>
      <c r="L918" s="35"/>
      <c r="M918" s="35"/>
      <c r="N918" s="35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49"/>
      <c r="G919" s="11"/>
      <c r="H919" s="11"/>
      <c r="I919" s="11"/>
      <c r="J919" s="35"/>
      <c r="K919" s="35"/>
      <c r="L919" s="35"/>
      <c r="M919" s="35"/>
      <c r="N919" s="35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49"/>
      <c r="G920" s="11"/>
      <c r="H920" s="11"/>
      <c r="I920" s="11"/>
      <c r="J920" s="35"/>
      <c r="K920" s="35"/>
      <c r="L920" s="35"/>
      <c r="M920" s="35"/>
      <c r="N920" s="35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49"/>
      <c r="G921" s="11"/>
      <c r="H921" s="11"/>
      <c r="I921" s="11"/>
      <c r="J921" s="35"/>
      <c r="K921" s="35"/>
      <c r="L921" s="35"/>
      <c r="M921" s="35"/>
      <c r="N921" s="35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49"/>
      <c r="G922" s="11"/>
      <c r="H922" s="11"/>
      <c r="I922" s="11"/>
      <c r="J922" s="35"/>
      <c r="K922" s="35"/>
      <c r="L922" s="35"/>
      <c r="M922" s="35"/>
      <c r="N922" s="35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49"/>
      <c r="G923" s="11"/>
      <c r="H923" s="11"/>
      <c r="I923" s="11"/>
      <c r="J923" s="35"/>
      <c r="K923" s="35"/>
      <c r="L923" s="35"/>
      <c r="M923" s="35"/>
      <c r="N923" s="35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49"/>
      <c r="G924" s="11"/>
      <c r="H924" s="11"/>
      <c r="I924" s="11"/>
      <c r="J924" s="35"/>
      <c r="K924" s="35"/>
      <c r="L924" s="35"/>
      <c r="M924" s="35"/>
      <c r="N924" s="35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49"/>
      <c r="G925" s="11"/>
      <c r="H925" s="11"/>
      <c r="I925" s="11"/>
      <c r="J925" s="35"/>
      <c r="K925" s="35"/>
      <c r="L925" s="35"/>
      <c r="M925" s="35"/>
      <c r="N925" s="35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49"/>
      <c r="G926" s="11"/>
      <c r="H926" s="11"/>
      <c r="I926" s="11"/>
      <c r="J926" s="35"/>
      <c r="K926" s="35"/>
      <c r="L926" s="35"/>
      <c r="M926" s="35"/>
      <c r="N926" s="35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49"/>
      <c r="G927" s="11"/>
      <c r="H927" s="11"/>
      <c r="I927" s="11"/>
      <c r="J927" s="35"/>
      <c r="K927" s="35"/>
      <c r="L927" s="35"/>
      <c r="M927" s="35"/>
      <c r="N927" s="35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49"/>
      <c r="G928" s="11"/>
      <c r="H928" s="11"/>
      <c r="I928" s="11"/>
      <c r="J928" s="35"/>
      <c r="K928" s="35"/>
      <c r="L928" s="35"/>
      <c r="M928" s="35"/>
      <c r="N928" s="35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49"/>
      <c r="G929" s="11"/>
      <c r="H929" s="11"/>
      <c r="I929" s="11"/>
      <c r="J929" s="35"/>
      <c r="K929" s="35"/>
      <c r="L929" s="35"/>
      <c r="M929" s="35"/>
      <c r="N929" s="35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49"/>
      <c r="G930" s="11"/>
      <c r="H930" s="11"/>
      <c r="I930" s="11"/>
      <c r="J930" s="35"/>
      <c r="K930" s="35"/>
      <c r="L930" s="35"/>
      <c r="M930" s="35"/>
      <c r="N930" s="35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49"/>
      <c r="G931" s="11"/>
      <c r="H931" s="11"/>
      <c r="I931" s="11"/>
      <c r="J931" s="35"/>
      <c r="K931" s="35"/>
      <c r="L931" s="35"/>
      <c r="M931" s="35"/>
      <c r="N931" s="35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49"/>
      <c r="G932" s="11"/>
      <c r="H932" s="11"/>
      <c r="I932" s="11"/>
      <c r="J932" s="35"/>
      <c r="K932" s="35"/>
      <c r="L932" s="35"/>
      <c r="M932" s="35"/>
      <c r="N932" s="35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49"/>
      <c r="G933" s="11"/>
      <c r="H933" s="11"/>
      <c r="I933" s="11"/>
      <c r="J933" s="35"/>
      <c r="K933" s="35"/>
      <c r="L933" s="35"/>
      <c r="M933" s="35"/>
      <c r="N933" s="35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49"/>
      <c r="G934" s="11"/>
      <c r="H934" s="11"/>
      <c r="I934" s="11"/>
      <c r="J934" s="35"/>
      <c r="K934" s="35"/>
      <c r="L934" s="35"/>
      <c r="M934" s="35"/>
      <c r="N934" s="35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49"/>
      <c r="G935" s="11"/>
      <c r="H935" s="11"/>
      <c r="I935" s="11"/>
      <c r="J935" s="35"/>
      <c r="K935" s="35"/>
      <c r="L935" s="35"/>
      <c r="M935" s="35"/>
      <c r="N935" s="35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49"/>
      <c r="G936" s="11"/>
      <c r="H936" s="11"/>
      <c r="I936" s="11"/>
      <c r="J936" s="35"/>
      <c r="K936" s="35"/>
      <c r="L936" s="35"/>
      <c r="M936" s="35"/>
      <c r="N936" s="35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49"/>
      <c r="G937" s="11"/>
      <c r="H937" s="11"/>
      <c r="I937" s="11"/>
      <c r="J937" s="35"/>
      <c r="K937" s="35"/>
      <c r="L937" s="35"/>
      <c r="M937" s="35"/>
      <c r="N937" s="35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49"/>
      <c r="G938" s="11"/>
      <c r="H938" s="11"/>
      <c r="I938" s="11"/>
      <c r="J938" s="35"/>
      <c r="K938" s="35"/>
      <c r="L938" s="35"/>
      <c r="M938" s="35"/>
      <c r="N938" s="35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49"/>
      <c r="G939" s="11"/>
      <c r="H939" s="11"/>
      <c r="I939" s="11"/>
      <c r="J939" s="35"/>
      <c r="K939" s="35"/>
      <c r="L939" s="35"/>
      <c r="M939" s="35"/>
      <c r="N939" s="35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49"/>
      <c r="G940" s="11"/>
      <c r="H940" s="11"/>
      <c r="I940" s="11"/>
      <c r="J940" s="35"/>
      <c r="K940" s="35"/>
      <c r="L940" s="35"/>
      <c r="M940" s="35"/>
      <c r="N940" s="35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49"/>
      <c r="G941" s="11"/>
      <c r="H941" s="11"/>
      <c r="I941" s="11"/>
      <c r="J941" s="35"/>
      <c r="K941" s="35"/>
      <c r="L941" s="35"/>
      <c r="M941" s="35"/>
      <c r="N941" s="35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49"/>
      <c r="G942" s="11"/>
      <c r="H942" s="11"/>
      <c r="I942" s="11"/>
      <c r="J942" s="35"/>
      <c r="K942" s="35"/>
      <c r="L942" s="35"/>
      <c r="M942" s="35"/>
      <c r="N942" s="35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49"/>
      <c r="G943" s="11"/>
      <c r="H943" s="11"/>
      <c r="I943" s="11"/>
      <c r="J943" s="35"/>
      <c r="K943" s="35"/>
      <c r="L943" s="35"/>
      <c r="M943" s="35"/>
      <c r="N943" s="35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49"/>
      <c r="G944" s="11"/>
      <c r="H944" s="11"/>
      <c r="I944" s="11"/>
      <c r="J944" s="35"/>
      <c r="K944" s="35"/>
      <c r="L944" s="35"/>
      <c r="M944" s="35"/>
      <c r="N944" s="35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49"/>
      <c r="G945" s="11"/>
      <c r="H945" s="11"/>
      <c r="I945" s="11"/>
      <c r="J945" s="35"/>
      <c r="K945" s="35"/>
      <c r="L945" s="35"/>
      <c r="M945" s="35"/>
      <c r="N945" s="35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49"/>
      <c r="G946" s="11"/>
      <c r="H946" s="11"/>
      <c r="I946" s="11"/>
      <c r="J946" s="35"/>
      <c r="K946" s="35"/>
      <c r="L946" s="35"/>
      <c r="M946" s="35"/>
      <c r="N946" s="35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49"/>
      <c r="G947" s="11"/>
      <c r="H947" s="11"/>
      <c r="I947" s="11"/>
      <c r="J947" s="35"/>
      <c r="K947" s="35"/>
      <c r="L947" s="35"/>
      <c r="M947" s="35"/>
      <c r="N947" s="35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49"/>
      <c r="G948" s="11"/>
      <c r="H948" s="11"/>
      <c r="I948" s="11"/>
      <c r="J948" s="35"/>
      <c r="K948" s="35"/>
      <c r="L948" s="35"/>
      <c r="M948" s="35"/>
      <c r="N948" s="35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49"/>
      <c r="G949" s="11"/>
      <c r="H949" s="11"/>
      <c r="I949" s="11"/>
      <c r="J949" s="35"/>
      <c r="K949" s="35"/>
      <c r="L949" s="35"/>
      <c r="M949" s="35"/>
      <c r="N949" s="35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49"/>
      <c r="G950" s="11"/>
      <c r="H950" s="11"/>
      <c r="I950" s="11"/>
      <c r="J950" s="35"/>
      <c r="K950" s="35"/>
      <c r="L950" s="35"/>
      <c r="M950" s="35"/>
      <c r="N950" s="35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49"/>
      <c r="G951" s="11"/>
      <c r="H951" s="11"/>
      <c r="I951" s="11"/>
      <c r="J951" s="35"/>
      <c r="K951" s="35"/>
      <c r="L951" s="35"/>
      <c r="M951" s="35"/>
      <c r="N951" s="35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49"/>
      <c r="G952" s="11"/>
      <c r="H952" s="11"/>
      <c r="I952" s="11"/>
      <c r="J952" s="35"/>
      <c r="K952" s="35"/>
      <c r="L952" s="35"/>
      <c r="M952" s="35"/>
      <c r="N952" s="35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49"/>
      <c r="G953" s="11"/>
      <c r="H953" s="11"/>
      <c r="I953" s="11"/>
      <c r="J953" s="35"/>
      <c r="K953" s="35"/>
      <c r="L953" s="35"/>
      <c r="M953" s="35"/>
      <c r="N953" s="35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49"/>
      <c r="G954" s="11"/>
      <c r="H954" s="11"/>
      <c r="I954" s="11"/>
      <c r="J954" s="35"/>
      <c r="K954" s="35"/>
      <c r="L954" s="35"/>
      <c r="M954" s="35"/>
      <c r="N954" s="35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49"/>
      <c r="G955" s="11"/>
      <c r="H955" s="11"/>
      <c r="I955" s="11"/>
      <c r="J955" s="35"/>
      <c r="K955" s="35"/>
      <c r="L955" s="35"/>
      <c r="M955" s="35"/>
      <c r="N955" s="35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49"/>
      <c r="G956" s="11"/>
      <c r="H956" s="11"/>
      <c r="I956" s="11"/>
      <c r="J956" s="35"/>
      <c r="K956" s="35"/>
      <c r="L956" s="35"/>
      <c r="M956" s="35"/>
      <c r="N956" s="35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49"/>
      <c r="G957" s="11"/>
      <c r="H957" s="11"/>
      <c r="I957" s="11"/>
      <c r="J957" s="35"/>
      <c r="K957" s="35"/>
      <c r="L957" s="35"/>
      <c r="M957" s="35"/>
      <c r="N957" s="35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49"/>
      <c r="G958" s="11"/>
      <c r="H958" s="11"/>
      <c r="I958" s="11"/>
      <c r="J958" s="35"/>
      <c r="K958" s="35"/>
      <c r="L958" s="35"/>
      <c r="M958" s="35"/>
      <c r="N958" s="35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49"/>
      <c r="G959" s="11"/>
      <c r="H959" s="11"/>
      <c r="I959" s="11"/>
      <c r="J959" s="35"/>
      <c r="K959" s="35"/>
      <c r="L959" s="35"/>
      <c r="M959" s="35"/>
      <c r="N959" s="35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49"/>
      <c r="G960" s="11"/>
      <c r="H960" s="11"/>
      <c r="I960" s="11"/>
      <c r="J960" s="35"/>
      <c r="K960" s="35"/>
      <c r="L960" s="35"/>
      <c r="M960" s="35"/>
      <c r="N960" s="35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49"/>
      <c r="G961" s="11"/>
      <c r="H961" s="11"/>
      <c r="I961" s="11"/>
      <c r="J961" s="35"/>
      <c r="K961" s="35"/>
      <c r="L961" s="35"/>
      <c r="M961" s="35"/>
      <c r="N961" s="35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49"/>
      <c r="G962" s="11"/>
      <c r="H962" s="11"/>
      <c r="I962" s="11"/>
      <c r="J962" s="35"/>
      <c r="K962" s="35"/>
      <c r="L962" s="35"/>
      <c r="M962" s="35"/>
      <c r="N962" s="35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49"/>
      <c r="G963" s="11"/>
      <c r="H963" s="11"/>
      <c r="I963" s="11"/>
      <c r="J963" s="35"/>
      <c r="K963" s="35"/>
      <c r="L963" s="35"/>
      <c r="M963" s="35"/>
      <c r="N963" s="35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49"/>
      <c r="G964" s="11"/>
      <c r="H964" s="11"/>
      <c r="I964" s="11"/>
      <c r="J964" s="35"/>
      <c r="K964" s="35"/>
      <c r="L964" s="35"/>
      <c r="M964" s="35"/>
      <c r="N964" s="35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49"/>
      <c r="G965" s="11"/>
      <c r="H965" s="11"/>
      <c r="I965" s="11"/>
      <c r="J965" s="35"/>
      <c r="K965" s="35"/>
      <c r="L965" s="35"/>
      <c r="M965" s="35"/>
      <c r="N965" s="35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49"/>
      <c r="G966" s="11"/>
      <c r="H966" s="11"/>
      <c r="I966" s="11"/>
      <c r="J966" s="35"/>
      <c r="K966" s="35"/>
      <c r="L966" s="35"/>
      <c r="M966" s="35"/>
      <c r="N966" s="35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49"/>
      <c r="G967" s="11"/>
      <c r="H967" s="11"/>
      <c r="I967" s="11"/>
      <c r="J967" s="35"/>
      <c r="K967" s="35"/>
      <c r="L967" s="35"/>
      <c r="M967" s="35"/>
      <c r="N967" s="35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49"/>
      <c r="G968" s="11"/>
      <c r="H968" s="11"/>
      <c r="I968" s="11"/>
      <c r="J968" s="35"/>
      <c r="K968" s="35"/>
      <c r="L968" s="35"/>
      <c r="M968" s="35"/>
      <c r="N968" s="35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49"/>
      <c r="G969" s="11"/>
      <c r="H969" s="11"/>
      <c r="I969" s="11"/>
      <c r="J969" s="35"/>
      <c r="K969" s="35"/>
      <c r="L969" s="35"/>
      <c r="M969" s="35"/>
      <c r="N969" s="35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49"/>
      <c r="G970" s="11"/>
      <c r="H970" s="11"/>
      <c r="I970" s="11"/>
      <c r="J970" s="35"/>
      <c r="K970" s="35"/>
      <c r="L970" s="35"/>
      <c r="M970" s="35"/>
      <c r="N970" s="35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49"/>
      <c r="G971" s="11"/>
      <c r="H971" s="11"/>
      <c r="I971" s="11"/>
      <c r="J971" s="35"/>
      <c r="K971" s="35"/>
      <c r="L971" s="35"/>
      <c r="M971" s="35"/>
      <c r="N971" s="35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49"/>
      <c r="G972" s="11"/>
      <c r="H972" s="11"/>
      <c r="I972" s="11"/>
      <c r="J972" s="35"/>
      <c r="K972" s="35"/>
      <c r="L972" s="35"/>
      <c r="M972" s="35"/>
      <c r="N972" s="35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49"/>
      <c r="G973" s="11"/>
      <c r="H973" s="11"/>
      <c r="I973" s="11"/>
      <c r="J973" s="35"/>
      <c r="K973" s="35"/>
      <c r="L973" s="35"/>
      <c r="M973" s="35"/>
      <c r="N973" s="35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49"/>
      <c r="G974" s="11"/>
      <c r="H974" s="11"/>
      <c r="I974" s="11"/>
      <c r="J974" s="35"/>
      <c r="K974" s="35"/>
      <c r="L974" s="35"/>
      <c r="M974" s="35"/>
      <c r="N974" s="35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49"/>
      <c r="G975" s="11"/>
      <c r="H975" s="11"/>
      <c r="I975" s="11"/>
      <c r="J975" s="35"/>
      <c r="K975" s="35"/>
      <c r="L975" s="35"/>
      <c r="M975" s="35"/>
      <c r="N975" s="35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49"/>
      <c r="G976" s="11"/>
      <c r="H976" s="11"/>
      <c r="I976" s="11"/>
      <c r="J976" s="35"/>
      <c r="K976" s="35"/>
      <c r="L976" s="35"/>
      <c r="M976" s="35"/>
      <c r="N976" s="35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49"/>
      <c r="G977" s="11"/>
      <c r="H977" s="11"/>
      <c r="I977" s="11"/>
      <c r="J977" s="35"/>
      <c r="K977" s="35"/>
      <c r="L977" s="35"/>
      <c r="M977" s="35"/>
      <c r="N977" s="35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49"/>
      <c r="G978" s="11"/>
      <c r="H978" s="11"/>
      <c r="I978" s="11"/>
      <c r="J978" s="35"/>
      <c r="K978" s="35"/>
      <c r="L978" s="35"/>
      <c r="M978" s="35"/>
      <c r="N978" s="35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49"/>
      <c r="G979" s="11"/>
      <c r="H979" s="11"/>
      <c r="I979" s="11"/>
      <c r="J979" s="35"/>
      <c r="K979" s="35"/>
      <c r="L979" s="35"/>
      <c r="M979" s="35"/>
      <c r="N979" s="35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49"/>
      <c r="G980" s="11"/>
      <c r="H980" s="11"/>
      <c r="I980" s="11"/>
      <c r="J980" s="35"/>
      <c r="K980" s="35"/>
      <c r="L980" s="35"/>
      <c r="M980" s="35"/>
      <c r="N980" s="35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49"/>
      <c r="G981" s="11"/>
      <c r="H981" s="11"/>
      <c r="I981" s="11"/>
      <c r="J981" s="35"/>
      <c r="K981" s="35"/>
      <c r="L981" s="35"/>
      <c r="M981" s="35"/>
      <c r="N981" s="35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49"/>
      <c r="G982" s="11"/>
      <c r="H982" s="11"/>
      <c r="I982" s="11"/>
      <c r="J982" s="35"/>
      <c r="K982" s="35"/>
      <c r="L982" s="35"/>
      <c r="M982" s="35"/>
      <c r="N982" s="35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49"/>
      <c r="G983" s="11"/>
      <c r="H983" s="11"/>
      <c r="I983" s="11"/>
      <c r="J983" s="35"/>
      <c r="K983" s="35"/>
      <c r="L983" s="35"/>
      <c r="M983" s="35"/>
      <c r="N983" s="35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49"/>
      <c r="G984" s="11"/>
      <c r="H984" s="11"/>
      <c r="I984" s="11"/>
      <c r="J984" s="35"/>
      <c r="K984" s="35"/>
      <c r="L984" s="35"/>
      <c r="M984" s="35"/>
      <c r="N984" s="35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49"/>
      <c r="G985" s="11"/>
      <c r="H985" s="11"/>
      <c r="I985" s="11"/>
      <c r="J985" s="35"/>
      <c r="K985" s="35"/>
      <c r="L985" s="35"/>
      <c r="M985" s="35"/>
      <c r="N985" s="35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49"/>
      <c r="G986" s="11"/>
      <c r="H986" s="11"/>
      <c r="I986" s="11"/>
      <c r="J986" s="35"/>
      <c r="K986" s="35"/>
      <c r="L986" s="35"/>
      <c r="M986" s="35"/>
      <c r="N986" s="35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49"/>
      <c r="G987" s="11"/>
      <c r="H987" s="11"/>
      <c r="I987" s="11"/>
      <c r="J987" s="35"/>
      <c r="K987" s="35"/>
      <c r="L987" s="35"/>
      <c r="M987" s="35"/>
      <c r="N987" s="35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49"/>
      <c r="G988" s="11"/>
      <c r="H988" s="11"/>
      <c r="I988" s="11"/>
      <c r="J988" s="35"/>
      <c r="K988" s="35"/>
      <c r="L988" s="35"/>
      <c r="M988" s="35"/>
      <c r="N988" s="35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49"/>
      <c r="G989" s="11"/>
      <c r="H989" s="11"/>
      <c r="I989" s="11"/>
      <c r="J989" s="35"/>
      <c r="K989" s="35"/>
      <c r="L989" s="35"/>
      <c r="M989" s="35"/>
      <c r="N989" s="35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49"/>
      <c r="G990" s="11"/>
      <c r="H990" s="11"/>
      <c r="I990" s="11"/>
      <c r="J990" s="35"/>
      <c r="K990" s="35"/>
      <c r="L990" s="35"/>
      <c r="M990" s="35"/>
      <c r="N990" s="35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49"/>
      <c r="G991" s="11"/>
      <c r="H991" s="11"/>
      <c r="I991" s="11"/>
      <c r="J991" s="35"/>
      <c r="K991" s="35"/>
      <c r="L991" s="35"/>
      <c r="M991" s="35"/>
      <c r="N991" s="35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49"/>
      <c r="G992" s="11"/>
      <c r="H992" s="11"/>
      <c r="I992" s="11"/>
      <c r="J992" s="35"/>
      <c r="K992" s="35"/>
      <c r="L992" s="35"/>
      <c r="M992" s="35"/>
      <c r="N992" s="35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49"/>
      <c r="G993" s="11"/>
      <c r="H993" s="11"/>
      <c r="I993" s="11"/>
      <c r="J993" s="35"/>
      <c r="K993" s="35"/>
      <c r="L993" s="35"/>
      <c r="M993" s="35"/>
      <c r="N993" s="35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49"/>
      <c r="G994" s="11"/>
      <c r="H994" s="11"/>
      <c r="I994" s="11"/>
      <c r="J994" s="35"/>
      <c r="K994" s="35"/>
      <c r="L994" s="35"/>
      <c r="M994" s="35"/>
      <c r="N994" s="35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49"/>
      <c r="G995" s="11"/>
      <c r="H995" s="11"/>
      <c r="I995" s="11"/>
      <c r="J995" s="35"/>
      <c r="K995" s="35"/>
      <c r="L995" s="35"/>
      <c r="M995" s="35"/>
      <c r="N995" s="35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49"/>
      <c r="G996" s="11"/>
      <c r="H996" s="11"/>
      <c r="I996" s="11"/>
      <c r="J996" s="35"/>
      <c r="K996" s="35"/>
      <c r="L996" s="35"/>
      <c r="M996" s="35"/>
      <c r="N996" s="35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49"/>
      <c r="G997" s="11"/>
      <c r="H997" s="11"/>
      <c r="I997" s="11"/>
      <c r="J997" s="35"/>
      <c r="K997" s="35"/>
      <c r="L997" s="35"/>
      <c r="M997" s="35"/>
      <c r="N997" s="35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49"/>
      <c r="G998" s="11"/>
      <c r="H998" s="11"/>
      <c r="I998" s="11"/>
      <c r="J998" s="35"/>
      <c r="K998" s="35"/>
      <c r="L998" s="35"/>
      <c r="M998" s="35"/>
      <c r="N998" s="35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49"/>
      <c r="G999" s="11"/>
      <c r="H999" s="11"/>
      <c r="I999" s="11"/>
      <c r="J999" s="35"/>
      <c r="K999" s="35"/>
      <c r="L999" s="35"/>
      <c r="M999" s="35"/>
      <c r="N999" s="35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49"/>
      <c r="G1000" s="11"/>
      <c r="H1000" s="11"/>
      <c r="I1000" s="11"/>
      <c r="J1000" s="35"/>
      <c r="K1000" s="35"/>
      <c r="L1000" s="35"/>
      <c r="M1000" s="35"/>
      <c r="N1000" s="35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J7:N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7.29"/>
    <col customWidth="1" min="3" max="3" width="9.43"/>
    <col customWidth="1" min="4" max="4" width="12.71"/>
    <col customWidth="1" min="5" max="5" width="8.43"/>
    <col customWidth="1" min="6" max="6" width="14.71"/>
    <col customWidth="1" min="7" max="7" width="7.57"/>
    <col customWidth="1" min="8" max="8" width="11.29"/>
    <col customWidth="1" min="9" max="9" width="4.71"/>
    <col customWidth="1" min="10" max="10" width="22.71"/>
    <col customWidth="1" min="11" max="11" width="33.29"/>
    <col customWidth="1" min="12" max="12" width="9.43"/>
    <col customWidth="1" min="13" max="13" width="9.29"/>
  </cols>
  <sheetData>
    <row r="1">
      <c r="A1" s="2" t="s">
        <v>77</v>
      </c>
      <c r="B1" s="2" t="s">
        <v>78</v>
      </c>
      <c r="C1" s="2" t="s">
        <v>79</v>
      </c>
      <c r="D1" s="2" t="s">
        <v>80</v>
      </c>
      <c r="E1" s="2" t="s">
        <v>37</v>
      </c>
      <c r="F1" s="2" t="s">
        <v>100</v>
      </c>
      <c r="G1" s="2" t="s">
        <v>81</v>
      </c>
      <c r="H1" s="2" t="s">
        <v>82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50"/>
    </row>
    <row r="2">
      <c r="A2" s="4">
        <v>2020.0</v>
      </c>
      <c r="B2" s="33" t="s">
        <v>1</v>
      </c>
      <c r="C2" s="33" t="s">
        <v>86</v>
      </c>
      <c r="D2" s="34">
        <v>43831.0</v>
      </c>
      <c r="E2" s="33" t="s">
        <v>88</v>
      </c>
      <c r="F2" s="36" t="s">
        <v>7</v>
      </c>
      <c r="G2" s="33" t="s">
        <v>73</v>
      </c>
      <c r="H2" s="33">
        <v>5.0</v>
      </c>
      <c r="I2" s="49"/>
      <c r="J2" s="51" t="s">
        <v>105</v>
      </c>
      <c r="K2" s="52" t="s">
        <v>106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50"/>
    </row>
    <row r="3">
      <c r="A3" s="4">
        <v>2020.0</v>
      </c>
      <c r="B3" s="33" t="s">
        <v>1</v>
      </c>
      <c r="C3" s="33" t="s">
        <v>86</v>
      </c>
      <c r="D3" s="34">
        <v>43831.0</v>
      </c>
      <c r="E3" s="4" t="s">
        <v>87</v>
      </c>
      <c r="F3" s="36" t="s">
        <v>8</v>
      </c>
      <c r="G3" s="33" t="s">
        <v>74</v>
      </c>
      <c r="H3" s="33">
        <v>6.0</v>
      </c>
      <c r="I3" s="49"/>
      <c r="J3" s="1" t="s">
        <v>107</v>
      </c>
      <c r="K3" s="1" t="s">
        <v>33</v>
      </c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0"/>
    </row>
    <row r="4">
      <c r="A4" s="4">
        <v>2020.0</v>
      </c>
      <c r="B4" s="33" t="s">
        <v>1</v>
      </c>
      <c r="C4" s="33" t="s">
        <v>86</v>
      </c>
      <c r="D4" s="34">
        <v>43831.0</v>
      </c>
      <c r="E4" s="4" t="s">
        <v>89</v>
      </c>
      <c r="F4" s="36" t="s">
        <v>7</v>
      </c>
      <c r="G4" s="33" t="s">
        <v>75</v>
      </c>
      <c r="H4" s="33">
        <v>6.0</v>
      </c>
      <c r="I4" s="49"/>
      <c r="J4" s="53"/>
      <c r="K4" s="53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50"/>
    </row>
    <row r="5">
      <c r="A5" s="4">
        <v>2020.0</v>
      </c>
      <c r="B5" s="33" t="s">
        <v>1</v>
      </c>
      <c r="C5" s="33" t="s">
        <v>86</v>
      </c>
      <c r="D5" s="34">
        <v>43831.0</v>
      </c>
      <c r="E5" s="4" t="s">
        <v>90</v>
      </c>
      <c r="F5" s="36" t="s">
        <v>7</v>
      </c>
      <c r="G5" s="33" t="s">
        <v>76</v>
      </c>
      <c r="H5" s="33">
        <v>6.0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50"/>
    </row>
    <row r="6">
      <c r="A6" s="4">
        <v>2020.0</v>
      </c>
      <c r="B6" s="33" t="s">
        <v>1</v>
      </c>
      <c r="C6" s="4" t="s">
        <v>91</v>
      </c>
      <c r="D6" s="34">
        <v>43832.0</v>
      </c>
      <c r="E6" s="4" t="s">
        <v>88</v>
      </c>
      <c r="F6" s="36" t="s">
        <v>8</v>
      </c>
      <c r="G6" s="33" t="s">
        <v>73</v>
      </c>
      <c r="H6" s="33">
        <v>5.0</v>
      </c>
      <c r="I6" s="49"/>
      <c r="J6" s="54"/>
      <c r="K6" s="54"/>
      <c r="L6" s="54"/>
      <c r="M6" s="54"/>
      <c r="N6" s="54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50"/>
    </row>
    <row r="7">
      <c r="A7" s="4">
        <v>2020.0</v>
      </c>
      <c r="B7" s="33" t="s">
        <v>1</v>
      </c>
      <c r="C7" s="4" t="s">
        <v>91</v>
      </c>
      <c r="D7" s="34">
        <v>43832.0</v>
      </c>
      <c r="E7" s="4" t="s">
        <v>87</v>
      </c>
      <c r="F7" s="36" t="s">
        <v>8</v>
      </c>
      <c r="G7" s="33" t="s">
        <v>74</v>
      </c>
      <c r="H7" s="33">
        <v>10.0</v>
      </c>
      <c r="I7" s="49"/>
      <c r="J7" s="41" t="s">
        <v>108</v>
      </c>
      <c r="K7" s="42"/>
      <c r="L7" s="42"/>
      <c r="M7" s="42"/>
      <c r="N7" s="42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50"/>
    </row>
    <row r="8">
      <c r="A8" s="4">
        <v>2020.0</v>
      </c>
      <c r="B8" s="33" t="s">
        <v>1</v>
      </c>
      <c r="C8" s="4" t="s">
        <v>91</v>
      </c>
      <c r="D8" s="34">
        <v>43832.0</v>
      </c>
      <c r="E8" s="4" t="s">
        <v>89</v>
      </c>
      <c r="F8" s="36" t="s">
        <v>8</v>
      </c>
      <c r="G8" s="33" t="s">
        <v>75</v>
      </c>
      <c r="H8" s="33">
        <v>6.0</v>
      </c>
      <c r="I8" s="49"/>
      <c r="J8" s="43" t="str">
        <f>IFERROR(__xludf.DUMMYFUNCTION("UNIQUE(F:F)"),"Product")</f>
        <v>Product</v>
      </c>
      <c r="K8" s="44" t="s">
        <v>73</v>
      </c>
      <c r="L8" s="44" t="s">
        <v>74</v>
      </c>
      <c r="M8" s="44" t="s">
        <v>75</v>
      </c>
      <c r="N8" s="44" t="s">
        <v>76</v>
      </c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50"/>
    </row>
    <row r="9">
      <c r="A9" s="4">
        <v>2020.0</v>
      </c>
      <c r="B9" s="33" t="s">
        <v>1</v>
      </c>
      <c r="C9" s="4" t="s">
        <v>91</v>
      </c>
      <c r="D9" s="34">
        <v>43832.0</v>
      </c>
      <c r="E9" s="4" t="s">
        <v>92</v>
      </c>
      <c r="F9" s="36" t="s">
        <v>9</v>
      </c>
      <c r="G9" s="33" t="s">
        <v>76</v>
      </c>
      <c r="H9" s="33">
        <v>5.0</v>
      </c>
      <c r="I9" s="49"/>
      <c r="J9" s="45" t="str">
        <f>IFERROR(__xludf.DUMMYFUNCTION("""COMPUTED_VALUE"""),"Bike Model 001")</f>
        <v>Bike Model 001</v>
      </c>
      <c r="K9" s="55"/>
      <c r="L9" s="55"/>
      <c r="M9" s="55"/>
      <c r="N9" s="55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>
      <c r="A10" s="4">
        <v>2020.0</v>
      </c>
      <c r="B10" s="33" t="s">
        <v>1</v>
      </c>
      <c r="C10" s="4" t="s">
        <v>93</v>
      </c>
      <c r="D10" s="34">
        <v>43833.0</v>
      </c>
      <c r="E10" s="4" t="s">
        <v>94</v>
      </c>
      <c r="F10" s="36" t="s">
        <v>9</v>
      </c>
      <c r="G10" s="33" t="s">
        <v>73</v>
      </c>
      <c r="H10" s="33">
        <v>6.0</v>
      </c>
      <c r="I10" s="49"/>
      <c r="J10" s="45" t="str">
        <f>IFERROR(__xludf.DUMMYFUNCTION("""COMPUTED_VALUE"""),"Bike Model 002")</f>
        <v>Bike Model 002</v>
      </c>
      <c r="K10" s="55"/>
      <c r="L10" s="55"/>
      <c r="M10" s="55"/>
      <c r="N10" s="55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</row>
    <row r="11">
      <c r="A11" s="4">
        <v>2020.0</v>
      </c>
      <c r="B11" s="33" t="s">
        <v>1</v>
      </c>
      <c r="C11" s="4" t="s">
        <v>93</v>
      </c>
      <c r="D11" s="34">
        <v>43833.0</v>
      </c>
      <c r="E11" s="4" t="s">
        <v>95</v>
      </c>
      <c r="F11" s="36" t="s">
        <v>10</v>
      </c>
      <c r="G11" s="33" t="s">
        <v>74</v>
      </c>
      <c r="H11" s="33">
        <v>10.0</v>
      </c>
      <c r="I11" s="49"/>
      <c r="J11" s="45" t="str">
        <f>IFERROR(__xludf.DUMMYFUNCTION("""COMPUTED_VALUE"""),"Bike Model 003")</f>
        <v>Bike Model 003</v>
      </c>
      <c r="K11" s="55"/>
      <c r="L11" s="55"/>
      <c r="M11" s="55"/>
      <c r="N11" s="55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50"/>
    </row>
    <row r="12">
      <c r="A12" s="4">
        <v>2020.0</v>
      </c>
      <c r="B12" s="33" t="s">
        <v>1</v>
      </c>
      <c r="C12" s="4" t="s">
        <v>93</v>
      </c>
      <c r="D12" s="34">
        <v>43833.0</v>
      </c>
      <c r="E12" s="4" t="s">
        <v>96</v>
      </c>
      <c r="F12" s="36" t="s">
        <v>9</v>
      </c>
      <c r="G12" s="33" t="s">
        <v>75</v>
      </c>
      <c r="H12" s="33">
        <v>6.0</v>
      </c>
      <c r="I12" s="49"/>
      <c r="J12" s="45" t="str">
        <f>IFERROR(__xludf.DUMMYFUNCTION("""COMPUTED_VALUE"""),"Bike Model 004")</f>
        <v>Bike Model 004</v>
      </c>
      <c r="K12" s="55"/>
      <c r="L12" s="55"/>
      <c r="M12" s="55"/>
      <c r="N12" s="55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50"/>
    </row>
    <row r="13">
      <c r="A13" s="4">
        <v>2020.0</v>
      </c>
      <c r="B13" s="33" t="s">
        <v>1</v>
      </c>
      <c r="C13" s="4" t="s">
        <v>93</v>
      </c>
      <c r="D13" s="34">
        <v>43833.0</v>
      </c>
      <c r="E13" s="4" t="s">
        <v>97</v>
      </c>
      <c r="F13" s="36" t="s">
        <v>9</v>
      </c>
      <c r="G13" s="33" t="s">
        <v>76</v>
      </c>
      <c r="H13" s="33">
        <v>7.0</v>
      </c>
      <c r="I13" s="49"/>
      <c r="J13" s="56"/>
      <c r="K13" s="56"/>
      <c r="L13" s="56"/>
      <c r="M13" s="56"/>
      <c r="N13" s="56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50"/>
    </row>
    <row r="14">
      <c r="A14" s="4">
        <v>2020.0</v>
      </c>
      <c r="B14" s="33" t="s">
        <v>1</v>
      </c>
      <c r="C14" s="4" t="s">
        <v>98</v>
      </c>
      <c r="D14" s="34">
        <v>43834.0</v>
      </c>
      <c r="E14" s="4" t="s">
        <v>94</v>
      </c>
      <c r="F14" s="36" t="s">
        <v>10</v>
      </c>
      <c r="G14" s="33" t="s">
        <v>73</v>
      </c>
      <c r="H14" s="33">
        <v>6.0</v>
      </c>
      <c r="I14" s="49"/>
      <c r="J14" s="50"/>
      <c r="K14" s="50"/>
      <c r="L14" s="50"/>
      <c r="M14" s="50"/>
      <c r="N14" s="50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50"/>
    </row>
    <row r="15">
      <c r="A15" s="4">
        <v>2020.0</v>
      </c>
      <c r="B15" s="33" t="s">
        <v>1</v>
      </c>
      <c r="C15" s="4" t="s">
        <v>98</v>
      </c>
      <c r="D15" s="34">
        <v>43834.0</v>
      </c>
      <c r="E15" s="4" t="s">
        <v>87</v>
      </c>
      <c r="F15" s="36" t="s">
        <v>10</v>
      </c>
      <c r="G15" s="33" t="s">
        <v>74</v>
      </c>
      <c r="H15" s="33">
        <v>6.0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50"/>
    </row>
    <row r="16">
      <c r="A16" s="4">
        <v>2020.0</v>
      </c>
      <c r="B16" s="33" t="s">
        <v>1</v>
      </c>
      <c r="C16" s="4" t="s">
        <v>98</v>
      </c>
      <c r="D16" s="34">
        <v>43834.0</v>
      </c>
      <c r="E16" s="4" t="s">
        <v>88</v>
      </c>
      <c r="F16" s="36" t="s">
        <v>10</v>
      </c>
      <c r="G16" s="33" t="s">
        <v>75</v>
      </c>
      <c r="H16" s="33">
        <v>5.0</v>
      </c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50"/>
    </row>
    <row r="17">
      <c r="A17" s="4">
        <v>2020.0</v>
      </c>
      <c r="B17" s="33" t="s">
        <v>1</v>
      </c>
      <c r="C17" s="4" t="s">
        <v>98</v>
      </c>
      <c r="D17" s="34">
        <v>43834.0</v>
      </c>
      <c r="E17" s="4" t="s">
        <v>92</v>
      </c>
      <c r="F17" s="36" t="s">
        <v>10</v>
      </c>
      <c r="G17" s="33" t="s">
        <v>76</v>
      </c>
      <c r="H17" s="33">
        <v>10.0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50"/>
    </row>
    <row r="18">
      <c r="A18" s="4">
        <v>2020.0</v>
      </c>
      <c r="B18" s="33" t="s">
        <v>1</v>
      </c>
      <c r="C18" s="4" t="s">
        <v>99</v>
      </c>
      <c r="D18" s="34">
        <v>43835.0</v>
      </c>
      <c r="E18" s="4" t="s">
        <v>88</v>
      </c>
      <c r="F18" s="36" t="s">
        <v>7</v>
      </c>
      <c r="G18" s="33" t="s">
        <v>73</v>
      </c>
      <c r="H18" s="33">
        <v>7.0</v>
      </c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50"/>
    </row>
    <row r="19">
      <c r="A19" s="4">
        <v>2020.0</v>
      </c>
      <c r="B19" s="33" t="s">
        <v>1</v>
      </c>
      <c r="C19" s="4" t="s">
        <v>99</v>
      </c>
      <c r="D19" s="34">
        <v>43835.0</v>
      </c>
      <c r="E19" s="4" t="s">
        <v>89</v>
      </c>
      <c r="F19" s="36" t="s">
        <v>8</v>
      </c>
      <c r="G19" s="33" t="s">
        <v>74</v>
      </c>
      <c r="H19" s="33">
        <v>9.0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50"/>
    </row>
    <row r="20">
      <c r="A20" s="4">
        <v>2020.0</v>
      </c>
      <c r="B20" s="33" t="s">
        <v>1</v>
      </c>
      <c r="C20" s="4" t="s">
        <v>99</v>
      </c>
      <c r="D20" s="34">
        <v>43835.0</v>
      </c>
      <c r="E20" s="4" t="s">
        <v>90</v>
      </c>
      <c r="F20" s="36" t="s">
        <v>7</v>
      </c>
      <c r="G20" s="33" t="s">
        <v>75</v>
      </c>
      <c r="H20" s="33">
        <v>7.0</v>
      </c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50"/>
    </row>
    <row r="21">
      <c r="A21" s="4">
        <v>2020.0</v>
      </c>
      <c r="B21" s="33" t="s">
        <v>1</v>
      </c>
      <c r="C21" s="4" t="s">
        <v>99</v>
      </c>
      <c r="D21" s="34">
        <v>43835.0</v>
      </c>
      <c r="E21" s="4" t="s">
        <v>88</v>
      </c>
      <c r="F21" s="36" t="s">
        <v>10</v>
      </c>
      <c r="G21" s="33" t="s">
        <v>76</v>
      </c>
      <c r="H21" s="33">
        <v>7.0</v>
      </c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50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50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50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50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50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50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50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50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50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50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50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50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50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50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50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50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50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50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50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50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50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50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50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50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50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50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50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50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50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50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50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50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50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50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50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50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50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50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50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50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50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50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50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50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50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50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50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50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50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50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50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50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50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50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50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50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50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50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50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50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50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50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50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50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50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50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50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50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50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50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50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50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50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50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50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50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50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50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50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50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50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50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50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50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50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50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50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50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50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50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50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50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50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50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50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50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50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50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50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50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50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50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50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50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50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50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50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50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50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50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50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50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50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50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50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50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50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50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50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50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50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50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50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50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50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50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50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50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50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50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50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50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50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50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50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50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50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50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50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50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50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50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50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50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50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50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50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50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50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50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50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50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50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50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50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50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50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50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50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50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50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50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50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50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50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50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50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50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50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50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50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50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50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50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50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50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50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50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50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50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50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50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50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50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50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50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50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50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50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50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50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50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50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50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50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50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50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50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50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50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50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50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50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50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50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50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50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50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50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50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50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50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50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50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50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50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50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50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50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50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50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50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50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50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50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50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50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50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50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50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50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50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50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50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50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50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50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50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50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50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50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50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50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50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50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50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50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50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50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50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50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50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50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50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50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50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50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50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50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50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50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50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50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50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50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50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50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50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50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50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50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50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50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50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50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50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50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50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50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50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50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50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50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50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50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50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50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50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50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50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50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50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50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50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50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50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50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50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50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50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50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50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50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50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50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50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50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50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50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50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50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50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50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50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50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50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50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50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50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50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50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50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50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50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50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50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50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50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50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50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50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50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50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50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50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50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50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50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50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50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50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50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50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50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50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50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50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50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50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50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50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50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50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50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50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50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50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50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50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50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50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50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50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50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50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50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50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50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50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50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50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50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50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50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50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50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50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50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50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50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50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50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50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50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50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50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50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50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50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50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50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50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50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50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50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50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50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50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50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50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50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50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50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50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50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50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50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50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50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50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50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50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50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50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50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50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50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50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50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50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50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50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50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50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50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50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50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50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50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50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50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50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50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50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50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50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50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50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50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50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50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50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50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50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50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50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50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50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50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50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50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50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50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50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50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50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50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50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50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50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50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50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50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50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50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50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50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50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50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50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50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50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50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50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50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50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50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50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50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50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50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50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50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50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50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50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50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50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50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50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50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50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50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50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50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50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50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50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50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50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50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50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50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50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50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50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50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50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50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50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50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50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50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50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50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50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50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50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50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50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50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50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50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50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50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50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50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50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50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50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50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50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50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50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50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50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50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50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50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50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50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50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50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50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50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50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50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50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50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50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50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50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50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50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50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50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50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50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50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50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50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50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50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50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50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50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50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50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50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50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50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50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50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50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50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50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50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50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50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50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50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50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50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50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50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50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50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50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50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50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50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50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50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50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50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50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50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50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50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50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50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50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50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50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50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50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50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50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50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50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50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50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50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50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50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50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50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50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50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50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50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50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50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50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50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50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50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50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50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50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50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50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50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50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50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50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50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50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50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50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50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50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50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50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50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50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50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50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50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50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50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50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50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50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50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50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50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50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50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50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50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50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50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50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50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50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50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50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50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50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50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50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50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50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50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50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50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50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50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50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50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50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50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50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50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50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50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50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50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50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50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50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50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50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50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50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50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50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50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50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50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50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50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50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50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50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50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50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50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50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50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50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50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50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50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50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50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50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50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50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50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50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50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50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50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50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50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50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50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50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50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50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50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50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50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50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50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50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50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50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50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50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50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50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50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50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50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50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50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50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50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50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50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50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50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50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50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50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50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50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50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50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50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50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50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50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50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50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50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50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50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50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50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50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50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50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50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50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50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50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50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50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50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50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50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50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50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50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50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50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50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50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50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50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50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50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50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50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50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50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50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50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50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50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50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50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50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50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50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50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50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50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50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50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50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50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50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50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50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50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50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50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50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50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50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50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50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50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50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50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50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50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50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50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50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50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50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50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50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50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50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50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50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50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50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50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50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50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50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50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50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50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50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50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50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50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50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50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50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50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50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50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50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50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50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50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50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50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50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50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50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50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50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50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50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50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50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50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50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50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50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50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50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50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50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50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50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50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50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50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50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50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50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50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50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50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50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50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50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50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50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50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50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50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50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50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50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50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50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50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50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50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50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50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50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50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50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50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50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50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50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50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50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50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50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50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50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50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50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50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50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50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50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50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50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50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50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50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50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50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50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50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50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50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50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50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50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50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50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50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50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50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50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50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50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50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50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50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50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50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50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50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50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50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50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50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50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50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50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50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50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50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50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50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50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50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50"/>
    </row>
  </sheetData>
  <mergeCells count="1">
    <mergeCell ref="J7:N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7.29"/>
    <col customWidth="1" min="3" max="3" width="9.43"/>
    <col customWidth="1" min="4" max="4" width="8.14"/>
    <col customWidth="1" min="5" max="5" width="7.57"/>
    <col customWidth="1" min="6" max="6" width="26.29"/>
    <col customWidth="1" min="7" max="7" width="7.43"/>
    <col customWidth="1" min="8" max="8" width="11.0"/>
    <col customWidth="1" min="9" max="9" width="4.29"/>
    <col customWidth="1" min="10" max="10" width="30.14"/>
    <col customWidth="1" min="11" max="11" width="27.43"/>
    <col customWidth="1" min="13" max="13" width="13.43"/>
    <col customWidth="1" min="14" max="14" width="13.57"/>
  </cols>
  <sheetData>
    <row r="1">
      <c r="A1" s="2" t="s">
        <v>77</v>
      </c>
      <c r="B1" s="2" t="s">
        <v>78</v>
      </c>
      <c r="C1" s="2" t="s">
        <v>79</v>
      </c>
      <c r="D1" s="2" t="s">
        <v>80</v>
      </c>
      <c r="E1" s="2" t="s">
        <v>37</v>
      </c>
      <c r="F1" s="2" t="s">
        <v>100</v>
      </c>
      <c r="G1" s="2" t="s">
        <v>81</v>
      </c>
      <c r="H1" s="2" t="s">
        <v>82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50"/>
    </row>
    <row r="2">
      <c r="A2" s="4">
        <v>2020.0</v>
      </c>
      <c r="B2" s="33" t="s">
        <v>1</v>
      </c>
      <c r="C2" s="33" t="s">
        <v>86</v>
      </c>
      <c r="D2" s="34">
        <v>43831.0</v>
      </c>
      <c r="E2" s="33" t="s">
        <v>88</v>
      </c>
      <c r="F2" s="36" t="s">
        <v>7</v>
      </c>
      <c r="G2" s="33" t="s">
        <v>73</v>
      </c>
      <c r="H2" s="33">
        <v>5.0</v>
      </c>
      <c r="I2" s="49"/>
      <c r="J2" s="51" t="s">
        <v>109</v>
      </c>
      <c r="K2" s="52" t="s">
        <v>110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50"/>
    </row>
    <row r="3">
      <c r="A3" s="4">
        <v>2020.0</v>
      </c>
      <c r="B3" s="33" t="s">
        <v>1</v>
      </c>
      <c r="C3" s="33" t="s">
        <v>86</v>
      </c>
      <c r="D3" s="34">
        <v>43831.0</v>
      </c>
      <c r="E3" s="4" t="s">
        <v>87</v>
      </c>
      <c r="F3" s="36" t="s">
        <v>8</v>
      </c>
      <c r="G3" s="33" t="s">
        <v>74</v>
      </c>
      <c r="H3" s="33">
        <v>6.0</v>
      </c>
      <c r="I3" s="49"/>
      <c r="J3" s="1" t="s">
        <v>5</v>
      </c>
      <c r="K3" s="1" t="s">
        <v>111</v>
      </c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0"/>
    </row>
    <row r="4">
      <c r="A4" s="4">
        <v>2020.0</v>
      </c>
      <c r="B4" s="33" t="s">
        <v>1</v>
      </c>
      <c r="C4" s="33" t="s">
        <v>86</v>
      </c>
      <c r="D4" s="34">
        <v>43831.0</v>
      </c>
      <c r="E4" s="4" t="s">
        <v>89</v>
      </c>
      <c r="F4" s="36" t="s">
        <v>7</v>
      </c>
      <c r="G4" s="33" t="s">
        <v>75</v>
      </c>
      <c r="H4" s="33">
        <v>6.0</v>
      </c>
      <c r="I4" s="49"/>
      <c r="J4" s="53"/>
      <c r="K4" s="53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50"/>
    </row>
    <row r="5">
      <c r="A5" s="4">
        <v>2020.0</v>
      </c>
      <c r="B5" s="33" t="s">
        <v>1</v>
      </c>
      <c r="C5" s="33" t="s">
        <v>86</v>
      </c>
      <c r="D5" s="34">
        <v>43831.0</v>
      </c>
      <c r="E5" s="4" t="s">
        <v>90</v>
      </c>
      <c r="F5" s="36" t="s">
        <v>7</v>
      </c>
      <c r="G5" s="33" t="s">
        <v>76</v>
      </c>
      <c r="H5" s="33">
        <v>6.0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50"/>
    </row>
    <row r="6">
      <c r="A6" s="4">
        <v>2020.0</v>
      </c>
      <c r="B6" s="33" t="s">
        <v>1</v>
      </c>
      <c r="C6" s="4" t="s">
        <v>91</v>
      </c>
      <c r="D6" s="34">
        <v>43832.0</v>
      </c>
      <c r="E6" s="4" t="s">
        <v>88</v>
      </c>
      <c r="F6" s="36" t="s">
        <v>8</v>
      </c>
      <c r="G6" s="33" t="s">
        <v>73</v>
      </c>
      <c r="H6" s="33">
        <v>5.0</v>
      </c>
      <c r="I6" s="49"/>
      <c r="J6" s="56"/>
      <c r="K6" s="56"/>
      <c r="L6" s="56"/>
      <c r="M6" s="56"/>
      <c r="N6" s="56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50"/>
    </row>
    <row r="7">
      <c r="A7" s="4">
        <v>2020.0</v>
      </c>
      <c r="B7" s="33" t="s">
        <v>1</v>
      </c>
      <c r="C7" s="4" t="s">
        <v>91</v>
      </c>
      <c r="D7" s="34">
        <v>43832.0</v>
      </c>
      <c r="E7" s="4" t="s">
        <v>87</v>
      </c>
      <c r="F7" s="36" t="s">
        <v>8</v>
      </c>
      <c r="G7" s="33" t="s">
        <v>74</v>
      </c>
      <c r="H7" s="33">
        <v>10.0</v>
      </c>
      <c r="I7" s="49"/>
      <c r="J7" s="41" t="s">
        <v>112</v>
      </c>
      <c r="K7" s="42"/>
      <c r="L7" s="42"/>
      <c r="M7" s="42"/>
      <c r="N7" s="42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50"/>
    </row>
    <row r="8">
      <c r="A8" s="4">
        <v>2020.0</v>
      </c>
      <c r="B8" s="33" t="s">
        <v>1</v>
      </c>
      <c r="C8" s="4" t="s">
        <v>91</v>
      </c>
      <c r="D8" s="34">
        <v>43832.0</v>
      </c>
      <c r="E8" s="4" t="s">
        <v>89</v>
      </c>
      <c r="F8" s="36" t="s">
        <v>8</v>
      </c>
      <c r="G8" s="33" t="s">
        <v>75</v>
      </c>
      <c r="H8" s="33">
        <v>6.0</v>
      </c>
      <c r="I8" s="49"/>
      <c r="J8" s="57" t="str">
        <f>IFERROR(__xludf.DUMMYFUNCTION("UNIQUE(F1:F21)"),"Product")</f>
        <v>Product</v>
      </c>
      <c r="K8" s="58" t="s">
        <v>73</v>
      </c>
      <c r="L8" s="58" t="s">
        <v>74</v>
      </c>
      <c r="M8" s="58" t="s">
        <v>75</v>
      </c>
      <c r="N8" s="58" t="s">
        <v>76</v>
      </c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50"/>
    </row>
    <row r="9">
      <c r="A9" s="4">
        <v>2020.0</v>
      </c>
      <c r="B9" s="33" t="s">
        <v>1</v>
      </c>
      <c r="C9" s="4" t="s">
        <v>91</v>
      </c>
      <c r="D9" s="34">
        <v>43832.0</v>
      </c>
      <c r="E9" s="4" t="s">
        <v>92</v>
      </c>
      <c r="F9" s="36" t="s">
        <v>9</v>
      </c>
      <c r="G9" s="33" t="s">
        <v>76</v>
      </c>
      <c r="H9" s="33">
        <v>5.0</v>
      </c>
      <c r="I9" s="49"/>
      <c r="J9" s="45" t="str">
        <f>IFERROR(__xludf.DUMMYFUNCTION("""COMPUTED_VALUE"""),"Bike Model 001")</f>
        <v>Bike Model 001</v>
      </c>
      <c r="K9" s="55"/>
      <c r="L9" s="55"/>
      <c r="M9" s="55"/>
      <c r="N9" s="55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>
      <c r="A10" s="4">
        <v>2020.0</v>
      </c>
      <c r="B10" s="33" t="s">
        <v>1</v>
      </c>
      <c r="C10" s="4" t="s">
        <v>93</v>
      </c>
      <c r="D10" s="34">
        <v>43833.0</v>
      </c>
      <c r="E10" s="4" t="s">
        <v>94</v>
      </c>
      <c r="F10" s="36" t="s">
        <v>9</v>
      </c>
      <c r="G10" s="33" t="s">
        <v>73</v>
      </c>
      <c r="H10" s="33">
        <v>6.0</v>
      </c>
      <c r="I10" s="49"/>
      <c r="J10" s="45" t="str">
        <f>IFERROR(__xludf.DUMMYFUNCTION("""COMPUTED_VALUE"""),"Bike Model 002")</f>
        <v>Bike Model 002</v>
      </c>
      <c r="K10" s="55"/>
      <c r="L10" s="55"/>
      <c r="M10" s="55"/>
      <c r="N10" s="55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</row>
    <row r="11">
      <c r="A11" s="4">
        <v>2020.0</v>
      </c>
      <c r="B11" s="33" t="s">
        <v>1</v>
      </c>
      <c r="C11" s="4" t="s">
        <v>93</v>
      </c>
      <c r="D11" s="34">
        <v>43833.0</v>
      </c>
      <c r="E11" s="4" t="s">
        <v>95</v>
      </c>
      <c r="F11" s="36" t="s">
        <v>10</v>
      </c>
      <c r="G11" s="33" t="s">
        <v>74</v>
      </c>
      <c r="H11" s="33">
        <v>10.0</v>
      </c>
      <c r="I11" s="49"/>
      <c r="J11" s="45" t="str">
        <f>IFERROR(__xludf.DUMMYFUNCTION("""COMPUTED_VALUE"""),"Bike Model 003")</f>
        <v>Bike Model 003</v>
      </c>
      <c r="K11" s="55"/>
      <c r="L11" s="55"/>
      <c r="M11" s="55"/>
      <c r="N11" s="55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50"/>
    </row>
    <row r="12">
      <c r="A12" s="4">
        <v>2020.0</v>
      </c>
      <c r="B12" s="33" t="s">
        <v>1</v>
      </c>
      <c r="C12" s="4" t="s">
        <v>93</v>
      </c>
      <c r="D12" s="34">
        <v>43833.0</v>
      </c>
      <c r="E12" s="4" t="s">
        <v>96</v>
      </c>
      <c r="F12" s="36" t="s">
        <v>9</v>
      </c>
      <c r="G12" s="33" t="s">
        <v>75</v>
      </c>
      <c r="H12" s="33">
        <v>6.0</v>
      </c>
      <c r="I12" s="49"/>
      <c r="J12" s="45" t="str">
        <f>IFERROR(__xludf.DUMMYFUNCTION("""COMPUTED_VALUE"""),"Bike Model 004")</f>
        <v>Bike Model 004</v>
      </c>
      <c r="K12" s="55"/>
      <c r="L12" s="55"/>
      <c r="M12" s="55"/>
      <c r="N12" s="55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50"/>
    </row>
    <row r="13">
      <c r="A13" s="4">
        <v>2020.0</v>
      </c>
      <c r="B13" s="33" t="s">
        <v>1</v>
      </c>
      <c r="C13" s="4" t="s">
        <v>93</v>
      </c>
      <c r="D13" s="34">
        <v>43833.0</v>
      </c>
      <c r="E13" s="4" t="s">
        <v>97</v>
      </c>
      <c r="F13" s="36" t="s">
        <v>9</v>
      </c>
      <c r="G13" s="33" t="s">
        <v>76</v>
      </c>
      <c r="H13" s="33">
        <v>7.0</v>
      </c>
      <c r="I13" s="49"/>
      <c r="J13" s="56"/>
      <c r="K13" s="56"/>
      <c r="L13" s="56"/>
      <c r="M13" s="56"/>
      <c r="N13" s="56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50"/>
    </row>
    <row r="14">
      <c r="A14" s="4">
        <v>2020.0</v>
      </c>
      <c r="B14" s="33" t="s">
        <v>1</v>
      </c>
      <c r="C14" s="4" t="s">
        <v>98</v>
      </c>
      <c r="D14" s="34">
        <v>43834.0</v>
      </c>
      <c r="E14" s="4" t="s">
        <v>94</v>
      </c>
      <c r="F14" s="36" t="s">
        <v>10</v>
      </c>
      <c r="G14" s="33" t="s">
        <v>73</v>
      </c>
      <c r="H14" s="33">
        <v>6.0</v>
      </c>
      <c r="I14" s="49"/>
      <c r="J14" s="56"/>
      <c r="K14" s="56"/>
      <c r="L14" s="56"/>
      <c r="M14" s="56"/>
      <c r="N14" s="56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50"/>
    </row>
    <row r="15">
      <c r="A15" s="4">
        <v>2020.0</v>
      </c>
      <c r="B15" s="33" t="s">
        <v>1</v>
      </c>
      <c r="C15" s="4" t="s">
        <v>98</v>
      </c>
      <c r="D15" s="34">
        <v>43834.0</v>
      </c>
      <c r="E15" s="4" t="s">
        <v>87</v>
      </c>
      <c r="F15" s="36" t="s">
        <v>10</v>
      </c>
      <c r="G15" s="33" t="s">
        <v>74</v>
      </c>
      <c r="H15" s="33">
        <v>6.0</v>
      </c>
      <c r="I15" s="49"/>
      <c r="J15" s="41" t="s">
        <v>113</v>
      </c>
      <c r="K15" s="42"/>
      <c r="L15" s="42"/>
      <c r="M15" s="42"/>
      <c r="N15" s="42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50"/>
    </row>
    <row r="16">
      <c r="A16" s="4">
        <v>2020.0</v>
      </c>
      <c r="B16" s="33" t="s">
        <v>1</v>
      </c>
      <c r="C16" s="4" t="s">
        <v>98</v>
      </c>
      <c r="D16" s="34">
        <v>43834.0</v>
      </c>
      <c r="E16" s="4" t="s">
        <v>88</v>
      </c>
      <c r="F16" s="36" t="s">
        <v>10</v>
      </c>
      <c r="G16" s="33" t="s">
        <v>75</v>
      </c>
      <c r="H16" s="33">
        <v>5.0</v>
      </c>
      <c r="I16" s="49"/>
      <c r="J16" s="57" t="s">
        <v>100</v>
      </c>
      <c r="K16" s="59" t="s">
        <v>73</v>
      </c>
      <c r="L16" s="59" t="s">
        <v>74</v>
      </c>
      <c r="M16" s="59" t="s">
        <v>75</v>
      </c>
      <c r="N16" s="59" t="s">
        <v>76</v>
      </c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50"/>
    </row>
    <row r="17">
      <c r="A17" s="4">
        <v>2020.0</v>
      </c>
      <c r="B17" s="33" t="s">
        <v>1</v>
      </c>
      <c r="C17" s="4" t="s">
        <v>98</v>
      </c>
      <c r="D17" s="34">
        <v>43834.0</v>
      </c>
      <c r="E17" s="4" t="s">
        <v>92</v>
      </c>
      <c r="F17" s="36" t="s">
        <v>10</v>
      </c>
      <c r="G17" s="33" t="s">
        <v>76</v>
      </c>
      <c r="H17" s="33">
        <v>10.0</v>
      </c>
      <c r="I17" s="49"/>
      <c r="J17" s="45" t="s">
        <v>7</v>
      </c>
      <c r="K17" s="55"/>
      <c r="L17" s="55"/>
      <c r="M17" s="55"/>
      <c r="N17" s="55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50"/>
    </row>
    <row r="18">
      <c r="A18" s="4">
        <v>2020.0</v>
      </c>
      <c r="B18" s="33" t="s">
        <v>1</v>
      </c>
      <c r="C18" s="4" t="s">
        <v>99</v>
      </c>
      <c r="D18" s="34">
        <v>43835.0</v>
      </c>
      <c r="E18" s="4" t="s">
        <v>88</v>
      </c>
      <c r="F18" s="36" t="s">
        <v>7</v>
      </c>
      <c r="G18" s="33" t="s">
        <v>73</v>
      </c>
      <c r="H18" s="33">
        <v>7.0</v>
      </c>
      <c r="I18" s="49"/>
      <c r="J18" s="45" t="s">
        <v>8</v>
      </c>
      <c r="K18" s="55"/>
      <c r="L18" s="55"/>
      <c r="M18" s="55"/>
      <c r="N18" s="55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50"/>
    </row>
    <row r="19">
      <c r="A19" s="4">
        <v>2020.0</v>
      </c>
      <c r="B19" s="33" t="s">
        <v>1</v>
      </c>
      <c r="C19" s="4" t="s">
        <v>99</v>
      </c>
      <c r="D19" s="34">
        <v>43835.0</v>
      </c>
      <c r="E19" s="4" t="s">
        <v>89</v>
      </c>
      <c r="F19" s="36" t="s">
        <v>8</v>
      </c>
      <c r="G19" s="33" t="s">
        <v>74</v>
      </c>
      <c r="H19" s="33">
        <v>9.0</v>
      </c>
      <c r="I19" s="49"/>
      <c r="J19" s="45" t="s">
        <v>9</v>
      </c>
      <c r="K19" s="55"/>
      <c r="L19" s="55"/>
      <c r="M19" s="55"/>
      <c r="N19" s="55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50"/>
    </row>
    <row r="20">
      <c r="A20" s="4">
        <v>2020.0</v>
      </c>
      <c r="B20" s="33" t="s">
        <v>1</v>
      </c>
      <c r="C20" s="4" t="s">
        <v>99</v>
      </c>
      <c r="D20" s="34">
        <v>43835.0</v>
      </c>
      <c r="E20" s="4" t="s">
        <v>90</v>
      </c>
      <c r="F20" s="36" t="s">
        <v>7</v>
      </c>
      <c r="G20" s="33" t="s">
        <v>75</v>
      </c>
      <c r="H20" s="33">
        <v>7.0</v>
      </c>
      <c r="I20" s="49"/>
      <c r="J20" s="45" t="s">
        <v>10</v>
      </c>
      <c r="K20" s="55"/>
      <c r="L20" s="55"/>
      <c r="M20" s="55"/>
      <c r="N20" s="55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50"/>
    </row>
    <row r="21">
      <c r="A21" s="4">
        <v>2020.0</v>
      </c>
      <c r="B21" s="33" t="s">
        <v>1</v>
      </c>
      <c r="C21" s="4" t="s">
        <v>99</v>
      </c>
      <c r="D21" s="34">
        <v>43835.0</v>
      </c>
      <c r="E21" s="4" t="s">
        <v>88</v>
      </c>
      <c r="F21" s="36" t="s">
        <v>10</v>
      </c>
      <c r="G21" s="33" t="s">
        <v>76</v>
      </c>
      <c r="H21" s="33">
        <v>7.0</v>
      </c>
      <c r="I21" s="49"/>
      <c r="J21" s="56"/>
      <c r="K21" s="56"/>
      <c r="L21" s="56"/>
      <c r="M21" s="56"/>
      <c r="N21" s="56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50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56"/>
      <c r="K22" s="56"/>
      <c r="L22" s="56"/>
      <c r="M22" s="56"/>
      <c r="N22" s="56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50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1" t="s">
        <v>114</v>
      </c>
      <c r="K23" s="42"/>
      <c r="L23" s="42"/>
      <c r="M23" s="42"/>
      <c r="N23" s="42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57" t="s">
        <v>100</v>
      </c>
      <c r="K24" s="59" t="s">
        <v>73</v>
      </c>
      <c r="L24" s="59" t="s">
        <v>74</v>
      </c>
      <c r="M24" s="59" t="s">
        <v>75</v>
      </c>
      <c r="N24" s="59" t="s">
        <v>76</v>
      </c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50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5" t="s">
        <v>7</v>
      </c>
      <c r="K25" s="55"/>
      <c r="L25" s="55"/>
      <c r="M25" s="55"/>
      <c r="N25" s="55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50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5" t="s">
        <v>8</v>
      </c>
      <c r="K26" s="55"/>
      <c r="L26" s="55"/>
      <c r="M26" s="55"/>
      <c r="N26" s="55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50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5" t="s">
        <v>9</v>
      </c>
      <c r="K27" s="55"/>
      <c r="L27" s="55"/>
      <c r="M27" s="55"/>
      <c r="N27" s="55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50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5" t="s">
        <v>10</v>
      </c>
      <c r="K28" s="55"/>
      <c r="L28" s="55"/>
      <c r="M28" s="55"/>
      <c r="N28" s="55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50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50"/>
      <c r="K29" s="50"/>
      <c r="L29" s="50"/>
      <c r="M29" s="50"/>
      <c r="N29" s="50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50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50"/>
      <c r="K30" s="50"/>
      <c r="L30" s="50"/>
      <c r="M30" s="50"/>
      <c r="N30" s="50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50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50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50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50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50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50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50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50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50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50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50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50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50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50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50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50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50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50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50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50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50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50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50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50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50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50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50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50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50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50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50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50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50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50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50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50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50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50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50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50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50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50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50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50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50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50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50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50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50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50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50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50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50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50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50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50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50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50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50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50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50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50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50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50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50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50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50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50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50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50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50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50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50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50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50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50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50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50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50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50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50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50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50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50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50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50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50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50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50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50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50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50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50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50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50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50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50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50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50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50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50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50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50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50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50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50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50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50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50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50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50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50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50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50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50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50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50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50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50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50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50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50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50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50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50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50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50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50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50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50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50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50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50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50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50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50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50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50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50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50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50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50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50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50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50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50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50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50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50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50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50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50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50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50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50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50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50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50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50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50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50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50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50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50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50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50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50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50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50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50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50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50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50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50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50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50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50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50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50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50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50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50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50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50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50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50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50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50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50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50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50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50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50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50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50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50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50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50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50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50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50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50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50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50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50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50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50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50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50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50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50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50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50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50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50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50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50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50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50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50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50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50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50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50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50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50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50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50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50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50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50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50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50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50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50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50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50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50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50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50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50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50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50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50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50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50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50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50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50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50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50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50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50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50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50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50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50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50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50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50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50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50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50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50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50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50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50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50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50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50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50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50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50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50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50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50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50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50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50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50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50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50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50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50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50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50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50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50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50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50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50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50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50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50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50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50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50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50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50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50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50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50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50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50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50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50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50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50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50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50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50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50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50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50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50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50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50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50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50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50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50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50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50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50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50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50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50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50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50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50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50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50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50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50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50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50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50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50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50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50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50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50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50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50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50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50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50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50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50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50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50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50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50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50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50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50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50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50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50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50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50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50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50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50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50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50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50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50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50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50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50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50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50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50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50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50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50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50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50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50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50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50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50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50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50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50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50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50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50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50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50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50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50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50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50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50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50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50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50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50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50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50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50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50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50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50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50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50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50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50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50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50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50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50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50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50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50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50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50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50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50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50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50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50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50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50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50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50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50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50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50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50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50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50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50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50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50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50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50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50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50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50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50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50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50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50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50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50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50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50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50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50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50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50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50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50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50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50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50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50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50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50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50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50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50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50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50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50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50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50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50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50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50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50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50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50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50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50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50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50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50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50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50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50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50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50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50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50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50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50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50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50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50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50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50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50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50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50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50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50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50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50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50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50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50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50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50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50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50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50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50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50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50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50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50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50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50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50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50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50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50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50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50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50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50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50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50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50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50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50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50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50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50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50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50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50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50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50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50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50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50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50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50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50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50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50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50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50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50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50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50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50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50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50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50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50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50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50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50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50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50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50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50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50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50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50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50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50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50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50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50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50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50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50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50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50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50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50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50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50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50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50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50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50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50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50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50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50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50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50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50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50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50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50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50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50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50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50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50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50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50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50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50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50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50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50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50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50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50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50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50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50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50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50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50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50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50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50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50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50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50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50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50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50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50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50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50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50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50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50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50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50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50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50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50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50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50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50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50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50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50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50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50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50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50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50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50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50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50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50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50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50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50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50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50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50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50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50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50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50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50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50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50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50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50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50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50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50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50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50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50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50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50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50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50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50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50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50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50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50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50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50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50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50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50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50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50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50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50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50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50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50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50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50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50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50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50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50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50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50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50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50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50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50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50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50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50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50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50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50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50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50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50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50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50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50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50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50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50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50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50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50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50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50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50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50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50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50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50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50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50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50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50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50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50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50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50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50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50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50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50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50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50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50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50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50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50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50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50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50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50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50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50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50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50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50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50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50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50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50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50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50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50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50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50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50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50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50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50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50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50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50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50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50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50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50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50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50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50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50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50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50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50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50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50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50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50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50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50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50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50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50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50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50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50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50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50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50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50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50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50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50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50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50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50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50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50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50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50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50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50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50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50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50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50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50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50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50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50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50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50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50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50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50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50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50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50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50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50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50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50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50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50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50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50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50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50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50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50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50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50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50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50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50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50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50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50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50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50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50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50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50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50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50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50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50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50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50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50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50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50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50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50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50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50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50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50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50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50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50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50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50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50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50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50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50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50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50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50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50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50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50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50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50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50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50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50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50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50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50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50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50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50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50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50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50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50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50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50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50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50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50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50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50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50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50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50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50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50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50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50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50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50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50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50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50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50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50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50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50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50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50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50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50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50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50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50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50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50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50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50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50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50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50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50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50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50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50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50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50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50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50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50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50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50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50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50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50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50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50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50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50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50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50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50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50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50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50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50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50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50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50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50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50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50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50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50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50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50"/>
    </row>
  </sheetData>
  <customSheetViews>
    <customSheetView guid="{40897CA6-D7A9-4437-8A9C-544F5DD3672D}" filter="1" showAutoFilter="1">
      <autoFilter ref="$A$1:$H$21"/>
    </customSheetView>
  </customSheetViews>
  <mergeCells count="3">
    <mergeCell ref="J7:N7"/>
    <mergeCell ref="J15:N15"/>
    <mergeCell ref="J23:N2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16.29"/>
  </cols>
  <sheetData>
    <row r="1">
      <c r="A1" s="60" t="s">
        <v>34</v>
      </c>
      <c r="B1" s="61" t="s">
        <v>115</v>
      </c>
      <c r="C1" s="61" t="s">
        <v>116</v>
      </c>
      <c r="D1" s="61" t="s">
        <v>117</v>
      </c>
      <c r="E1" s="60" t="s">
        <v>118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>
      <c r="A2" s="18">
        <v>1.0</v>
      </c>
      <c r="B2" s="18" t="s">
        <v>119</v>
      </c>
      <c r="C2" s="18" t="s">
        <v>90</v>
      </c>
      <c r="D2" s="18">
        <v>2.0</v>
      </c>
      <c r="E2" s="18" t="s">
        <v>120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18">
        <v>2.0</v>
      </c>
      <c r="B3" s="18" t="s">
        <v>119</v>
      </c>
      <c r="C3" s="18" t="s">
        <v>88</v>
      </c>
      <c r="D3" s="18">
        <v>4.0</v>
      </c>
      <c r="E3" s="18" t="s">
        <v>121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>
      <c r="A4" s="18">
        <v>3.0</v>
      </c>
      <c r="B4" s="18" t="s">
        <v>119</v>
      </c>
      <c r="C4" s="18" t="s">
        <v>122</v>
      </c>
      <c r="D4" s="18">
        <v>5.0</v>
      </c>
      <c r="E4" s="18" t="s">
        <v>120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>
      <c r="A5" s="18">
        <v>4.0</v>
      </c>
      <c r="B5" s="18" t="s">
        <v>123</v>
      </c>
      <c r="C5" s="18" t="s">
        <v>124</v>
      </c>
      <c r="D5" s="18">
        <v>7.0</v>
      </c>
      <c r="E5" s="18" t="s">
        <v>121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>
      <c r="A6" s="18">
        <v>5.0</v>
      </c>
      <c r="B6" s="18" t="s">
        <v>123</v>
      </c>
      <c r="C6" s="18" t="s">
        <v>125</v>
      </c>
      <c r="D6" s="18">
        <v>2.0</v>
      </c>
      <c r="E6" s="18" t="s">
        <v>120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>
      <c r="A7" s="18">
        <v>6.0</v>
      </c>
      <c r="B7" s="18" t="s">
        <v>123</v>
      </c>
      <c r="C7" s="18" t="s">
        <v>126</v>
      </c>
      <c r="D7" s="18">
        <v>9.0</v>
      </c>
      <c r="E7" s="18" t="s">
        <v>121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>
      <c r="A8" s="18">
        <v>7.0</v>
      </c>
      <c r="B8" s="18" t="s">
        <v>127</v>
      </c>
      <c r="C8" s="18" t="s">
        <v>94</v>
      </c>
      <c r="D8" s="18">
        <v>8.0</v>
      </c>
      <c r="E8" s="18" t="s">
        <v>120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>
      <c r="A9" s="18">
        <v>8.0</v>
      </c>
      <c r="B9" s="18" t="s">
        <v>127</v>
      </c>
      <c r="C9" s="18" t="s">
        <v>128</v>
      </c>
      <c r="D9" s="18">
        <v>7.0</v>
      </c>
      <c r="E9" s="18" t="s">
        <v>121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>
      <c r="A10" s="18">
        <v>9.0</v>
      </c>
      <c r="B10" s="18" t="s">
        <v>127</v>
      </c>
      <c r="C10" s="18" t="s">
        <v>129</v>
      </c>
      <c r="D10" s="18">
        <v>1.0</v>
      </c>
      <c r="E10" s="18" t="s">
        <v>120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18">
        <v>10.0</v>
      </c>
      <c r="B11" s="18" t="s">
        <v>130</v>
      </c>
      <c r="C11" s="18" t="s">
        <v>131</v>
      </c>
      <c r="D11" s="18">
        <v>3.0</v>
      </c>
      <c r="E11" s="18" t="s">
        <v>121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>
      <c r="A12" s="18">
        <v>11.0</v>
      </c>
      <c r="B12" s="18" t="s">
        <v>130</v>
      </c>
      <c r="C12" s="18" t="s">
        <v>132</v>
      </c>
      <c r="D12" s="18">
        <v>4.0</v>
      </c>
      <c r="E12" s="18" t="s">
        <v>120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>
      <c r="A13" s="18">
        <v>12.0</v>
      </c>
      <c r="B13" s="18" t="s">
        <v>130</v>
      </c>
      <c r="C13" s="18" t="s">
        <v>133</v>
      </c>
      <c r="D13" s="18">
        <v>7.0</v>
      </c>
      <c r="E13" s="18" t="s">
        <v>121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>
      <c r="A14" s="18">
        <v>13.0</v>
      </c>
      <c r="B14" s="18" t="s">
        <v>134</v>
      </c>
      <c r="C14" s="18" t="s">
        <v>135</v>
      </c>
      <c r="D14" s="18">
        <v>8.0</v>
      </c>
      <c r="E14" s="18" t="s">
        <v>120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>
      <c r="A15" s="18">
        <v>14.0</v>
      </c>
      <c r="B15" s="18" t="s">
        <v>134</v>
      </c>
      <c r="C15" s="18" t="s">
        <v>136</v>
      </c>
      <c r="D15" s="18">
        <v>5.0</v>
      </c>
      <c r="E15" s="18" t="s">
        <v>121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>
      <c r="A16" s="18">
        <v>15.0</v>
      </c>
      <c r="B16" s="18" t="s">
        <v>134</v>
      </c>
      <c r="C16" s="18" t="s">
        <v>137</v>
      </c>
      <c r="D16" s="18">
        <v>9.0</v>
      </c>
      <c r="E16" s="18" t="s">
        <v>120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>
      <c r="A17" s="18">
        <v>16.0</v>
      </c>
      <c r="B17" s="18" t="s">
        <v>138</v>
      </c>
      <c r="C17" s="18" t="s">
        <v>139</v>
      </c>
      <c r="D17" s="18">
        <v>6.0</v>
      </c>
      <c r="E17" s="18" t="s">
        <v>121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>
      <c r="A18" s="18">
        <v>17.0</v>
      </c>
      <c r="B18" s="18" t="s">
        <v>138</v>
      </c>
      <c r="C18" s="18" t="s">
        <v>140</v>
      </c>
      <c r="D18" s="18">
        <v>5.0</v>
      </c>
      <c r="E18" s="18" t="s">
        <v>120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>
      <c r="A19" s="18">
        <v>18.0</v>
      </c>
      <c r="B19" s="18" t="s">
        <v>138</v>
      </c>
      <c r="C19" s="18" t="s">
        <v>141</v>
      </c>
      <c r="D19" s="18">
        <v>2.0</v>
      </c>
      <c r="E19" s="18" t="s">
        <v>121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>
      <c r="A23" s="11"/>
      <c r="B23" s="11"/>
      <c r="C23" s="19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>
      <c r="A24" s="11"/>
      <c r="B24" s="11"/>
      <c r="C24" s="19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</sheetData>
  <customSheetViews>
    <customSheetView guid="{A6620613-DA55-4E6D-AC79-FF64FE36046B}" filter="1" showAutoFilter="1">
      <autoFilter ref="$A$1:$E$19">
        <filterColumn colId="4">
          <filters>
            <filter val="Walk-In"/>
          </filters>
        </filterColumn>
      </autoFilter>
    </customSheetView>
    <customSheetView guid="{098ABB8B-203E-4B57-B0CE-8AD4C830E072}" filter="1" showAutoFilter="1">
      <autoFilter ref="$A$1:$E$19">
        <filterColumn colId="3">
          <filters>
            <filter val="1"/>
          </filters>
        </filterColumn>
      </autoFilter>
    </customSheetView>
    <customSheetView guid="{13B2EE14-E377-474A-B277-CBB575C3F8DC}" filter="1" showAutoFilter="1">
      <autoFilter ref="$A$1:$E$19">
        <filterColumn colId="4">
          <filters>
            <filter val="Walk-In"/>
          </filters>
        </filterColumn>
      </autoFilter>
    </customSheetView>
    <customSheetView guid="{9C4B662D-0919-4B00-8BDD-EFEA0AB244B0}" filter="1" showAutoFilter="1">
      <autoFilter ref="$A$1:$E$19">
        <filterColumn colId="4">
          <filters>
            <filter val="Online"/>
          </filters>
        </filterColumn>
      </autoFilter>
    </customSheetView>
    <customSheetView guid="{5E89038A-0089-4052-AFFF-FC17DDF6777F}" filter="1" showAutoFilter="1">
      <autoFilter ref="$A$1:$E$19"/>
    </customSheetView>
    <customSheetView guid="{40897CA6-D7A9-4437-8A9C-544F5DD3672D}" filter="1" showAutoFilter="1">
      <autoFilter ref="$A$1:$E$19"/>
    </customSheetView>
    <customSheetView guid="{3F25B65C-8729-4AB9-B4DD-CCEE7414F0A2}" filter="1" showAutoFilter="1">
      <autoFilter ref="$A$1:$E$19">
        <filterColumn colId="4">
          <filters>
            <filter val="Online"/>
          </filters>
        </filterColumn>
      </autoFilter>
    </customSheetView>
    <customSheetView guid="{74E24D53-509B-4906-8DCF-3B1D220AD722}" filter="1" showAutoFilter="1">
      <autoFilter ref="$A$1:$E$19">
        <filterColumn colId="0">
          <filters>
            <filter val="1"/>
          </filters>
        </filterColumn>
      </autoFilter>
    </customSheetView>
    <customSheetView guid="{5D25253B-2481-4C34-BB2F-D43189691C67}" filter="1" showAutoFilter="1">
      <autoFilter ref="$A$1:$E$19">
        <filterColumn colId="0">
          <filters>
            <filter val="2"/>
          </filters>
        </filterColumn>
      </autoFilter>
    </customSheetView>
    <customSheetView guid="{8C91377D-7B0C-4FC5-B862-939E68675734}" filter="1" showAutoFilter="1">
      <autoFilter ref="$A$1:$E$19">
        <filterColumn colId="2">
          <filters>
            <filter val="Ankur"/>
          </filters>
        </filterColumn>
      </autoFilter>
    </customSheetView>
    <customSheetView guid="{A90A419E-9955-441E-A159-04AAC63678DA}" filter="1" showAutoFilter="1">
      <autoFilter ref="$A$1:$E$19">
        <filterColumn colId="4">
          <filters>
            <filter val="Walk-In"/>
          </filters>
        </filterColumn>
      </autoFilter>
    </customSheetView>
    <customSheetView guid="{735D1181-B846-40BC-8D0F-21E5B0A95426}" filter="1" showAutoFilter="1">
      <autoFilter ref="$A$1:$E$19">
        <filterColumn colId="4">
          <filters>
            <filter val="Walk-In"/>
          </filters>
        </filterColumn>
      </autoFilter>
    </customSheetView>
    <customSheetView guid="{85265B85-C79D-47FE-8333-1B71108684A5}" filter="1" showAutoFilter="1">
      <autoFilter ref="$A$1:$E$19"/>
    </customSheetView>
    <customSheetView guid="{2292B4B8-A44B-4C30-A92A-9DBE4C7F9256}" filter="1" showAutoFilter="1">
      <autoFilter ref="$A$1:$E$19">
        <filterColumn colId="4">
          <filters>
            <filter val="Walk-In"/>
          </filters>
        </filterColumn>
      </autoFilter>
    </customSheetView>
    <customSheetView guid="{C3E1C8B2-C73F-4E4F-B02A-6EEB49F2DC45}" filter="1" showAutoFilter="1">
      <autoFilter ref="$A$1:$E$11"/>
    </customSheetView>
  </customSheetView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</sheetData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A1" s="62" t="s">
        <v>150</v>
      </c>
      <c r="B1" s="62" t="s">
        <v>151</v>
      </c>
      <c r="C1" s="62" t="s">
        <v>152</v>
      </c>
      <c r="D1" s="62" t="s">
        <v>153</v>
      </c>
      <c r="E1" s="62" t="s">
        <v>154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>
      <c r="A2" s="36" t="s">
        <v>155</v>
      </c>
      <c r="B2" s="63">
        <v>200.0</v>
      </c>
      <c r="C2" s="63">
        <v>103.0</v>
      </c>
      <c r="D2" s="63">
        <v>144.0</v>
      </c>
      <c r="E2" s="63">
        <v>141.0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>
      <c r="A3" s="36" t="s">
        <v>156</v>
      </c>
      <c r="B3" s="63">
        <v>124.0</v>
      </c>
      <c r="C3" s="63">
        <v>150.0</v>
      </c>
      <c r="D3" s="63">
        <v>125.0</v>
      </c>
      <c r="E3" s="63">
        <v>110.0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</row>
    <row r="4">
      <c r="A4" s="36" t="s">
        <v>157</v>
      </c>
      <c r="B4" s="63">
        <v>104.0</v>
      </c>
      <c r="C4" s="63">
        <v>126.0</v>
      </c>
      <c r="D4" s="63">
        <v>190.0</v>
      </c>
      <c r="E4" s="63">
        <v>100.0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</row>
    <row r="5">
      <c r="A5" s="36" t="s">
        <v>158</v>
      </c>
      <c r="B5" s="63">
        <v>107.0</v>
      </c>
      <c r="C5" s="63">
        <v>146.0</v>
      </c>
      <c r="D5" s="63">
        <v>148.0</v>
      </c>
      <c r="E5" s="63">
        <v>180.0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</row>
    <row r="6">
      <c r="A6" s="49"/>
      <c r="B6" s="49"/>
      <c r="C6" s="49"/>
      <c r="D6" s="49"/>
      <c r="E6" s="64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</row>
    <row r="7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</row>
    <row r="8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</row>
    <row r="9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</row>
    <row r="10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</row>
    <row r="1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</row>
    <row r="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</row>
    <row r="24">
      <c r="A24" s="9"/>
      <c r="B24" s="9"/>
      <c r="C24" s="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</row>
    <row r="25">
      <c r="A25" s="9"/>
      <c r="B25" s="65"/>
      <c r="C25" s="66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</row>
    <row r="26">
      <c r="A26" s="9"/>
      <c r="B26" s="65"/>
      <c r="C26" s="66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</row>
    <row r="27">
      <c r="A27" s="9"/>
      <c r="B27" s="65"/>
      <c r="C27" s="66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</row>
    <row r="28">
      <c r="A28" s="9"/>
      <c r="B28" s="65"/>
      <c r="C28" s="66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</row>
    <row r="29">
      <c r="A29" s="9"/>
      <c r="B29" s="65"/>
      <c r="C29" s="66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</row>
    <row r="30">
      <c r="A30" s="9"/>
      <c r="B30" s="9"/>
      <c r="C30" s="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</row>
    <row r="31">
      <c r="A31" s="9"/>
      <c r="B31" s="9"/>
      <c r="C31" s="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</row>
    <row r="32">
      <c r="A32" s="9"/>
      <c r="B32" s="9"/>
      <c r="C32" s="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</row>
    <row r="33">
      <c r="A33" s="9"/>
      <c r="B33" s="9"/>
      <c r="C33" s="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</row>
    <row r="34">
      <c r="A34" s="9"/>
      <c r="B34" s="9"/>
      <c r="C34" s="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</row>
    <row r="35">
      <c r="A35" s="9"/>
      <c r="B35" s="9"/>
      <c r="C35" s="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</row>
    <row r="36">
      <c r="A36" s="9"/>
      <c r="B36" s="9"/>
      <c r="C36" s="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</row>
    <row r="37">
      <c r="A37" s="9"/>
      <c r="B37" s="9"/>
      <c r="C37" s="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</row>
    <row r="38">
      <c r="A38" s="9"/>
      <c r="B38" s="9"/>
      <c r="C38" s="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</row>
    <row r="39">
      <c r="A39" s="9"/>
      <c r="B39" s="9"/>
      <c r="C39" s="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</row>
    <row r="40">
      <c r="A40" s="9" t="s">
        <v>37</v>
      </c>
      <c r="B40" s="9" t="s">
        <v>159</v>
      </c>
      <c r="C40" s="9" t="s">
        <v>160</v>
      </c>
      <c r="D40" s="66">
        <v>3000000.0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</row>
    <row r="41">
      <c r="A41" s="9" t="s">
        <v>161</v>
      </c>
      <c r="B41" s="67">
        <v>3.0E7</v>
      </c>
      <c r="C41" s="68">
        <f t="shared" ref="C41:C44" si="1">B41/$D$40</f>
        <v>10</v>
      </c>
      <c r="D41" s="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</row>
    <row r="42">
      <c r="A42" s="9" t="s">
        <v>162</v>
      </c>
      <c r="B42" s="67">
        <v>4000000.0</v>
      </c>
      <c r="C42" s="68">
        <f t="shared" si="1"/>
        <v>1.333333333</v>
      </c>
      <c r="D42" s="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</row>
    <row r="43">
      <c r="A43" s="9" t="s">
        <v>163</v>
      </c>
      <c r="B43" s="66">
        <v>237739.0</v>
      </c>
      <c r="C43" s="68">
        <f t="shared" si="1"/>
        <v>0.07924633333</v>
      </c>
      <c r="D43" s="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</row>
    <row r="44">
      <c r="A44" s="9" t="s">
        <v>164</v>
      </c>
      <c r="B44" s="66">
        <v>203162.0</v>
      </c>
      <c r="C44" s="68">
        <f t="shared" si="1"/>
        <v>0.06772066667</v>
      </c>
      <c r="D44" s="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</row>
    <row r="1001">
      <c r="A1001" s="49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</row>
    <row r="1002">
      <c r="A1002" s="49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</row>
    <row r="1003">
      <c r="A1003" s="49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</row>
    <row r="1004">
      <c r="A1004" s="49"/>
      <c r="B1004" s="49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</row>
    <row r="1005">
      <c r="A1005" s="49"/>
      <c r="B1005" s="49"/>
      <c r="C1005" s="49"/>
      <c r="D1005" s="49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</row>
    <row r="1006">
      <c r="A1006" s="49"/>
      <c r="B1006" s="49"/>
      <c r="C1006" s="49"/>
      <c r="D1006" s="49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</row>
    <row r="1007">
      <c r="A1007" s="49"/>
      <c r="B1007" s="49"/>
      <c r="C1007" s="49"/>
      <c r="D1007" s="49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</row>
    <row r="1008">
      <c r="A1008" s="49"/>
      <c r="B1008" s="49"/>
      <c r="C1008" s="49"/>
      <c r="D1008" s="49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</row>
    <row r="1009">
      <c r="A1009" s="49"/>
      <c r="B1009" s="49"/>
      <c r="C1009" s="49"/>
      <c r="D1009" s="49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</row>
    <row r="1010">
      <c r="A1010" s="49"/>
      <c r="B1010" s="49"/>
      <c r="C1010" s="49"/>
      <c r="D1010" s="49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</row>
    <row r="1011">
      <c r="A1011" s="49"/>
      <c r="B1011" s="49"/>
      <c r="C1011" s="49"/>
      <c r="D1011" s="49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2" t="s">
        <v>150</v>
      </c>
      <c r="B1" s="62" t="s">
        <v>151</v>
      </c>
      <c r="C1" s="62" t="s">
        <v>152</v>
      </c>
      <c r="D1" s="62" t="s">
        <v>153</v>
      </c>
      <c r="E1" s="62" t="s">
        <v>154</v>
      </c>
    </row>
    <row r="2">
      <c r="A2" s="36" t="s">
        <v>155</v>
      </c>
      <c r="B2" s="63">
        <v>173.0</v>
      </c>
      <c r="C2" s="63">
        <v>500.0</v>
      </c>
      <c r="D2" s="63">
        <v>418.0</v>
      </c>
      <c r="E2" s="63">
        <v>389.0</v>
      </c>
    </row>
    <row r="3">
      <c r="A3" s="36" t="s">
        <v>156</v>
      </c>
      <c r="B3" s="63">
        <v>349.0</v>
      </c>
      <c r="C3" s="63">
        <v>730.0</v>
      </c>
      <c r="D3" s="63">
        <v>210.0</v>
      </c>
      <c r="E3" s="63">
        <v>254.0</v>
      </c>
    </row>
    <row r="4">
      <c r="A4" s="36" t="s">
        <v>157</v>
      </c>
      <c r="B4" s="63">
        <v>100.0</v>
      </c>
      <c r="C4" s="63">
        <v>257.0</v>
      </c>
      <c r="D4" s="63">
        <v>800.0</v>
      </c>
      <c r="E4" s="63">
        <v>347.0</v>
      </c>
    </row>
    <row r="5">
      <c r="A5" s="36" t="s">
        <v>158</v>
      </c>
      <c r="B5" s="63">
        <v>208.0</v>
      </c>
      <c r="C5" s="63">
        <v>492.0</v>
      </c>
      <c r="D5" s="63">
        <v>134.0</v>
      </c>
      <c r="E5" s="63">
        <v>390.0</v>
      </c>
    </row>
  </sheetData>
  <conditionalFormatting sqref="A1:E5">
    <cfRule type="cellIs" dxfId="0" priority="1" operator="lessThan">
      <formula>250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2" t="s">
        <v>150</v>
      </c>
      <c r="B1" s="62" t="s">
        <v>151</v>
      </c>
      <c r="C1" s="62" t="s">
        <v>152</v>
      </c>
      <c r="D1" s="62" t="s">
        <v>153</v>
      </c>
      <c r="E1" s="62" t="s">
        <v>154</v>
      </c>
    </row>
    <row r="2">
      <c r="A2" s="36" t="s">
        <v>155</v>
      </c>
      <c r="B2" s="63">
        <v>478.0</v>
      </c>
      <c r="C2" s="63">
        <v>422.0</v>
      </c>
      <c r="D2" s="63">
        <v>390.0</v>
      </c>
      <c r="E2" s="63">
        <v>266.0</v>
      </c>
    </row>
    <row r="3">
      <c r="A3" s="36" t="s">
        <v>156</v>
      </c>
      <c r="B3" s="63">
        <v>379.0</v>
      </c>
      <c r="C3" s="63">
        <v>221.0</v>
      </c>
      <c r="D3" s="63">
        <v>223.0</v>
      </c>
      <c r="E3" s="63">
        <v>324.0</v>
      </c>
    </row>
    <row r="4">
      <c r="A4" s="36" t="s">
        <v>157</v>
      </c>
      <c r="B4" s="63">
        <v>299.0</v>
      </c>
      <c r="C4" s="63">
        <v>487.0</v>
      </c>
      <c r="D4" s="63">
        <v>388.0</v>
      </c>
      <c r="E4" s="63">
        <v>272.0</v>
      </c>
    </row>
    <row r="5">
      <c r="A5" s="36" t="s">
        <v>158</v>
      </c>
      <c r="B5" s="63">
        <v>393.0</v>
      </c>
      <c r="C5" s="63">
        <v>113.0</v>
      </c>
      <c r="D5" s="63">
        <v>455.0</v>
      </c>
      <c r="E5" s="63">
        <v>429.0</v>
      </c>
    </row>
  </sheetData>
  <conditionalFormatting sqref="A1:E5">
    <cfRule type="cellIs" dxfId="0" priority="1" stopIfTrue="1" operator="lessThan">
      <formula>250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9" t="s">
        <v>165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</row>
    <row r="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</row>
    <row r="3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</row>
    <row r="4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</row>
    <row r="5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</row>
    <row r="6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</row>
    <row r="7">
      <c r="A7" s="71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</row>
    <row r="8">
      <c r="A8" s="70"/>
      <c r="B8" s="70"/>
      <c r="C8" s="70"/>
      <c r="D8" s="70"/>
      <c r="E8" s="70"/>
      <c r="F8" s="70"/>
      <c r="G8" s="71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</row>
    <row r="9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</row>
    <row r="10">
      <c r="A10" s="70"/>
      <c r="B10" s="70"/>
      <c r="C10" s="70"/>
      <c r="D10" s="70"/>
      <c r="E10" s="70"/>
      <c r="F10" s="70"/>
      <c r="G10" s="70"/>
      <c r="H10" s="70"/>
      <c r="I10" s="71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</row>
    <row r="1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</row>
    <row r="12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</row>
    <row r="13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</row>
    <row r="14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</row>
    <row r="15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</row>
    <row r="16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</row>
    <row r="17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</row>
    <row r="18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</row>
    <row r="19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</row>
    <row r="20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</row>
    <row r="2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</row>
    <row r="22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</row>
    <row r="23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</row>
    <row r="24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</row>
    <row r="25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</row>
    <row r="26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</row>
    <row r="27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</row>
    <row r="28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</row>
    <row r="29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</row>
    <row r="30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</row>
    <row r="3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</row>
    <row r="32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</row>
    <row r="33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</row>
    <row r="34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</row>
    <row r="3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</row>
    <row r="36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</row>
    <row r="37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</row>
    <row r="38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</row>
    <row r="39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</row>
    <row r="40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</row>
    <row r="4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</row>
    <row r="42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</row>
    <row r="43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</row>
    <row r="44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</row>
    <row r="45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</row>
    <row r="46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</row>
    <row r="47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</row>
    <row r="48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</row>
    <row r="49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</row>
    <row r="50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</row>
    <row r="5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</row>
    <row r="5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</row>
    <row r="53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</row>
    <row r="54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</row>
    <row r="5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</row>
    <row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</row>
    <row r="57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</row>
    <row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</row>
    <row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</row>
    <row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</row>
    <row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</row>
    <row r="6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</row>
    <row r="63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</row>
    <row r="6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</row>
    <row r="66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</row>
    <row r="67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</row>
    <row r="6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</row>
    <row r="70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</row>
    <row r="7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</row>
    <row r="7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</row>
    <row r="73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</row>
    <row r="74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</row>
    <row r="76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</row>
    <row r="77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</row>
    <row r="7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</row>
    <row r="79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</row>
    <row r="80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</row>
    <row r="8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</row>
    <row r="8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</row>
    <row r="83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</row>
    <row r="84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</row>
    <row r="8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</row>
    <row r="8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</row>
    <row r="87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</row>
    <row r="8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</row>
    <row r="89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</row>
    <row r="90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</row>
    <row r="9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</row>
    <row r="94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</row>
    <row r="9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</row>
    <row r="96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  <c r="AJ949" s="70"/>
      <c r="AK949" s="70"/>
      <c r="AL949" s="70"/>
      <c r="AM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  <c r="AJ950" s="70"/>
      <c r="AK950" s="70"/>
      <c r="AL950" s="70"/>
      <c r="AM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  <c r="AJ951" s="70"/>
      <c r="AK951" s="70"/>
      <c r="AL951" s="70"/>
      <c r="AM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  <c r="AJ952" s="70"/>
      <c r="AK952" s="70"/>
      <c r="AL952" s="70"/>
      <c r="AM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  <c r="AJ953" s="70"/>
      <c r="AK953" s="70"/>
      <c r="AL953" s="70"/>
      <c r="AM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  <c r="AJ954" s="70"/>
      <c r="AK954" s="70"/>
      <c r="AL954" s="70"/>
      <c r="AM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  <c r="AJ955" s="70"/>
      <c r="AK955" s="70"/>
      <c r="AL955" s="70"/>
      <c r="AM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  <c r="AJ956" s="70"/>
      <c r="AK956" s="70"/>
      <c r="AL956" s="70"/>
      <c r="AM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  <c r="AJ957" s="70"/>
      <c r="AK957" s="70"/>
      <c r="AL957" s="70"/>
      <c r="AM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  <c r="AJ958" s="70"/>
      <c r="AK958" s="70"/>
      <c r="AL958" s="70"/>
      <c r="AM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  <c r="AJ959" s="70"/>
      <c r="AK959" s="70"/>
      <c r="AL959" s="70"/>
      <c r="AM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  <c r="AJ960" s="70"/>
      <c r="AK960" s="70"/>
      <c r="AL960" s="70"/>
      <c r="AM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  <c r="AJ961" s="70"/>
      <c r="AK961" s="70"/>
      <c r="AL961" s="70"/>
      <c r="AM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  <c r="AJ962" s="70"/>
      <c r="AK962" s="70"/>
      <c r="AL962" s="70"/>
      <c r="AM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  <c r="AJ963" s="70"/>
      <c r="AK963" s="70"/>
      <c r="AL963" s="70"/>
      <c r="AM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  <c r="AJ964" s="70"/>
      <c r="AK964" s="70"/>
      <c r="AL964" s="70"/>
      <c r="AM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  <c r="AJ965" s="70"/>
      <c r="AK965" s="70"/>
      <c r="AL965" s="70"/>
      <c r="AM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  <c r="AJ966" s="70"/>
      <c r="AK966" s="70"/>
      <c r="AL966" s="70"/>
      <c r="AM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  <c r="AJ967" s="70"/>
      <c r="AK967" s="70"/>
      <c r="AL967" s="70"/>
      <c r="AM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  <c r="AJ968" s="70"/>
      <c r="AK968" s="70"/>
      <c r="AL968" s="70"/>
      <c r="AM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  <c r="AJ969" s="70"/>
      <c r="AK969" s="70"/>
      <c r="AL969" s="70"/>
      <c r="AM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  <c r="AJ970" s="70"/>
      <c r="AK970" s="70"/>
      <c r="AL970" s="70"/>
      <c r="AM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  <c r="AJ971" s="70"/>
      <c r="AK971" s="70"/>
      <c r="AL971" s="70"/>
      <c r="AM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  <c r="AJ972" s="70"/>
      <c r="AK972" s="70"/>
      <c r="AL972" s="70"/>
      <c r="AM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  <c r="AJ973" s="70"/>
      <c r="AK973" s="70"/>
      <c r="AL973" s="70"/>
      <c r="AM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  <c r="AJ974" s="70"/>
      <c r="AK974" s="70"/>
      <c r="AL974" s="70"/>
      <c r="AM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  <c r="AJ975" s="70"/>
      <c r="AK975" s="70"/>
      <c r="AL975" s="70"/>
      <c r="AM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  <c r="AJ976" s="70"/>
      <c r="AK976" s="70"/>
      <c r="AL976" s="70"/>
      <c r="AM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  <c r="AJ977" s="70"/>
      <c r="AK977" s="70"/>
      <c r="AL977" s="70"/>
      <c r="AM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  <c r="AJ978" s="70"/>
      <c r="AK978" s="70"/>
      <c r="AL978" s="70"/>
      <c r="AM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  <c r="AJ979" s="70"/>
      <c r="AK979" s="70"/>
      <c r="AL979" s="70"/>
      <c r="AM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  <c r="AJ980" s="70"/>
      <c r="AK980" s="70"/>
      <c r="AL980" s="70"/>
      <c r="AM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  <c r="AJ981" s="70"/>
      <c r="AK981" s="70"/>
      <c r="AL981" s="70"/>
      <c r="AM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  <c r="AJ982" s="70"/>
      <c r="AK982" s="70"/>
      <c r="AL982" s="70"/>
      <c r="AM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  <c r="AJ983" s="70"/>
      <c r="AK983" s="70"/>
      <c r="AL983" s="70"/>
      <c r="AM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  <c r="AJ984" s="70"/>
      <c r="AK984" s="70"/>
      <c r="AL984" s="70"/>
      <c r="AM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  <c r="AJ985" s="70"/>
      <c r="AK985" s="70"/>
      <c r="AL985" s="70"/>
      <c r="AM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  <c r="AJ986" s="70"/>
      <c r="AK986" s="70"/>
      <c r="AL986" s="70"/>
      <c r="AM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  <c r="AJ987" s="70"/>
      <c r="AK987" s="70"/>
      <c r="AL987" s="70"/>
      <c r="AM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  <c r="AJ988" s="70"/>
      <c r="AK988" s="70"/>
      <c r="AL988" s="70"/>
      <c r="AM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  <c r="AJ989" s="70"/>
      <c r="AK989" s="70"/>
      <c r="AL989" s="70"/>
      <c r="AM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  <c r="AJ990" s="70"/>
      <c r="AK990" s="70"/>
      <c r="AL990" s="70"/>
      <c r="AM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  <c r="AJ991" s="70"/>
      <c r="AK991" s="70"/>
      <c r="AL991" s="70"/>
      <c r="AM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  <c r="AJ992" s="70"/>
      <c r="AK992" s="70"/>
      <c r="AL992" s="70"/>
      <c r="AM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  <c r="AJ993" s="70"/>
      <c r="AK993" s="70"/>
      <c r="AL993" s="70"/>
      <c r="AM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  <c r="AJ994" s="70"/>
      <c r="AK994" s="70"/>
      <c r="AL994" s="70"/>
      <c r="AM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  <c r="AJ995" s="70"/>
      <c r="AK995" s="70"/>
      <c r="AL995" s="70"/>
      <c r="AM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  <c r="AJ996" s="70"/>
      <c r="AK996" s="70"/>
      <c r="AL996" s="70"/>
      <c r="AM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  <c r="AJ997" s="70"/>
      <c r="AK997" s="70"/>
      <c r="AL997" s="70"/>
      <c r="AM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  <c r="AJ998" s="70"/>
      <c r="AK998" s="70"/>
      <c r="AL998" s="70"/>
      <c r="AM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  <c r="AJ999" s="70"/>
      <c r="AK999" s="70"/>
      <c r="AL999" s="70"/>
      <c r="AM999" s="7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2" t="s">
        <v>166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 t="array" ref="A1:B5">{"Team Vicky","Team Ravi";Chart!E2:E5,Chart!C2:C5}</f>
        <v>Team Vicky</v>
      </c>
      <c r="B1" t="s">
        <v>152</v>
      </c>
    </row>
    <row r="2">
      <c r="A2">
        <v>141.0</v>
      </c>
      <c r="B2">
        <v>103.0</v>
      </c>
    </row>
    <row r="3">
      <c r="A3">
        <v>110.0</v>
      </c>
      <c r="B3">
        <v>150.0</v>
      </c>
    </row>
    <row r="4">
      <c r="A4">
        <v>100.0</v>
      </c>
      <c r="B4">
        <v>126.0</v>
      </c>
    </row>
    <row r="5">
      <c r="A5">
        <v>180.0</v>
      </c>
      <c r="B5">
        <v>146.0</v>
      </c>
    </row>
  </sheetData>
  <drawing r:id="rId1"/>
</worksheet>
</file>