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jo\Git\MACFormulaGit\CAN_Databases\"/>
    </mc:Choice>
  </mc:AlternateContent>
  <xr:revisionPtr revIDLastSave="0" documentId="13_ncr:1_{7A6324AF-80B9-42FA-86A6-571FB3B89C82}" xr6:coauthVersionLast="40" xr6:coauthVersionMax="40" xr10:uidLastSave="{00000000-0000-0000-0000-000000000000}"/>
  <bookViews>
    <workbookView xWindow="0" yWindow="0" windowWidth="13416" windowHeight="4536" xr2:uid="{00000000-000D-0000-FFFF-FFFF00000000}"/>
  </bookViews>
  <sheets>
    <sheet name="AMK Channel" sheetId="1" r:id="rId1"/>
    <sheet name="Battery Channel" sheetId="3" r:id="rId2"/>
    <sheet name="Driver Channel" sheetId="4" r:id="rId3"/>
    <sheet name="Cooling Channel" sheetId="9" r:id="rId4"/>
    <sheet name="Cooling Channel CAN Database" sheetId="7" r:id="rId5"/>
    <sheet name="Driver Channel CAN Database" sheetId="5" r:id="rId6"/>
    <sheet name="ESS CAN Database" sheetId="8" r:id="rId7"/>
    <sheet name="AMK CAN Database" sheetId="6" r:id="rId8"/>
  </sheets>
  <definedNames>
    <definedName name="_xlnm._FilterDatabase" localSheetId="7" hidden="1">'AMK CAN Database'!$A$4:$Q$4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4" l="1"/>
  <c r="C20" i="4"/>
  <c r="G16" i="6" l="1"/>
  <c r="G15" i="6"/>
  <c r="G14" i="6"/>
  <c r="G13" i="6"/>
  <c r="G12" i="6"/>
  <c r="G11" i="6"/>
  <c r="G10" i="6"/>
  <c r="G9" i="6"/>
  <c r="G7" i="6"/>
  <c r="E8" i="6"/>
  <c r="G8" i="6" s="1"/>
  <c r="E7" i="6"/>
  <c r="E6" i="6"/>
  <c r="G6" i="6" s="1"/>
  <c r="E5" i="6"/>
  <c r="G5" i="6" s="1"/>
  <c r="E16" i="9"/>
  <c r="D16" i="9"/>
  <c r="C16" i="9"/>
  <c r="B16" i="9"/>
  <c r="E15" i="9"/>
  <c r="D15" i="9"/>
  <c r="B15" i="9"/>
  <c r="E14" i="9"/>
  <c r="D14" i="9"/>
  <c r="C14" i="9"/>
  <c r="B14" i="9"/>
  <c r="F25" i="9"/>
  <c r="F24" i="9"/>
  <c r="F23" i="9"/>
  <c r="F22" i="9"/>
  <c r="F21" i="9"/>
  <c r="F20" i="9"/>
  <c r="I16" i="9"/>
  <c r="I15" i="9"/>
  <c r="I14" i="9"/>
  <c r="J19" i="9" s="1"/>
  <c r="F16" i="9" s="1"/>
  <c r="I13" i="9"/>
  <c r="F9" i="7"/>
  <c r="C15" i="9" s="1"/>
  <c r="O5" i="7"/>
  <c r="P5" i="7" s="1"/>
  <c r="Q5" i="7" s="1"/>
  <c r="R5" i="7" s="1"/>
  <c r="S5" i="7" s="1"/>
  <c r="P5" i="8"/>
  <c r="Q5" i="8" s="1"/>
  <c r="R5" i="8" s="1"/>
  <c r="S5" i="8" s="1"/>
  <c r="T5" i="8" s="1"/>
  <c r="E19" i="4"/>
  <c r="D19" i="4"/>
  <c r="E18" i="4"/>
  <c r="D18" i="4"/>
  <c r="E17" i="4"/>
  <c r="D17" i="4"/>
  <c r="E16" i="4"/>
  <c r="D16" i="4"/>
  <c r="E15" i="4"/>
  <c r="D15" i="4"/>
  <c r="E14" i="4"/>
  <c r="D14" i="4"/>
  <c r="B19" i="4"/>
  <c r="B18" i="4"/>
  <c r="B17" i="4"/>
  <c r="B16" i="4"/>
  <c r="B15" i="4"/>
  <c r="B14" i="4"/>
  <c r="F14" i="9" l="1"/>
  <c r="F17" i="9"/>
  <c r="F15" i="9"/>
  <c r="F18" i="9"/>
  <c r="F19" i="9"/>
  <c r="F26" i="9" l="1"/>
  <c r="J26" i="9" s="1"/>
  <c r="O5" i="5" l="1"/>
  <c r="P5" i="5" s="1"/>
  <c r="Q5" i="5" s="1"/>
  <c r="R5" i="5" s="1"/>
  <c r="S5" i="5" s="1"/>
  <c r="F10" i="5"/>
  <c r="C16" i="4" s="1"/>
  <c r="F13" i="5"/>
  <c r="C19" i="4" s="1"/>
  <c r="F12" i="5"/>
  <c r="C18" i="4" s="1"/>
  <c r="C17" i="4"/>
  <c r="F9" i="5"/>
  <c r="C15" i="4" s="1"/>
  <c r="F8" i="5"/>
  <c r="C14" i="4" s="1"/>
  <c r="I15" i="4" l="1"/>
  <c r="I14" i="4"/>
  <c r="J19" i="4" s="1"/>
  <c r="I13" i="4"/>
  <c r="I16" i="4"/>
  <c r="C11" i="1"/>
  <c r="I16" i="1" s="1"/>
  <c r="C25" i="1"/>
  <c r="C24" i="1"/>
  <c r="C23" i="1"/>
  <c r="C22" i="1"/>
  <c r="C21" i="1"/>
  <c r="C20" i="1"/>
  <c r="C19" i="1"/>
  <c r="C18" i="1"/>
  <c r="C17" i="1"/>
  <c r="C16" i="1"/>
  <c r="I15" i="1"/>
  <c r="C15" i="1"/>
  <c r="J19" i="1"/>
  <c r="C14" i="1"/>
  <c r="I13" i="1"/>
  <c r="C23" i="3"/>
  <c r="C22" i="3"/>
  <c r="C21" i="3"/>
  <c r="C20" i="3"/>
  <c r="C18" i="3"/>
  <c r="C17" i="3"/>
  <c r="C16" i="3"/>
  <c r="C19" i="3"/>
  <c r="C15" i="3"/>
  <c r="C14" i="3"/>
  <c r="I16" i="3"/>
  <c r="I15" i="3"/>
  <c r="I14" i="3"/>
  <c r="J19" i="3" s="1"/>
  <c r="I13" i="3"/>
  <c r="F23" i="3" l="1"/>
  <c r="F15" i="4"/>
  <c r="F18" i="4"/>
  <c r="F22" i="4"/>
  <c r="F20" i="4"/>
  <c r="F24" i="4"/>
  <c r="F19" i="4"/>
  <c r="F17" i="4"/>
  <c r="F14" i="4"/>
  <c r="F16" i="4"/>
  <c r="F25" i="4"/>
  <c r="F23" i="4"/>
  <c r="F21" i="4"/>
  <c r="F21" i="1"/>
  <c r="F19" i="1"/>
  <c r="F23" i="1"/>
  <c r="F20" i="1"/>
  <c r="F24" i="1"/>
  <c r="F17" i="1"/>
  <c r="F25" i="1"/>
  <c r="F18" i="1"/>
  <c r="F22" i="1"/>
  <c r="F16" i="1"/>
  <c r="F14" i="1"/>
  <c r="F15" i="1"/>
  <c r="F21" i="3"/>
  <c r="F17" i="3"/>
  <c r="F22" i="3"/>
  <c r="F18" i="3"/>
  <c r="F19" i="3"/>
  <c r="F20" i="3"/>
  <c r="F15" i="3"/>
  <c r="F14" i="3"/>
  <c r="F16" i="3"/>
  <c r="F26" i="4" l="1"/>
  <c r="J26" i="4" s="1"/>
  <c r="F26" i="1"/>
  <c r="J26" i="1" s="1"/>
  <c r="F26" i="3"/>
  <c r="J26" i="3" s="1"/>
</calcChain>
</file>

<file path=xl/sharedStrings.xml><?xml version="1.0" encoding="utf-8"?>
<sst xmlns="http://schemas.openxmlformats.org/spreadsheetml/2006/main" count="537" uniqueCount="199">
  <si>
    <t>Description</t>
  </si>
  <si>
    <t>Address Bits</t>
  </si>
  <si>
    <t>Start/Stop/Etc Bits</t>
  </si>
  <si>
    <t>Data Length</t>
  </si>
  <si>
    <t>Hz</t>
  </si>
  <si>
    <t>Baud</t>
  </si>
  <si>
    <t>kBAUD</t>
  </si>
  <si>
    <t>Bits before stuff bit</t>
  </si>
  <si>
    <t>CAN 2.0A</t>
  </si>
  <si>
    <t>CAN 2.0B</t>
  </si>
  <si>
    <t>Data rate</t>
  </si>
  <si>
    <t>Protocol</t>
  </si>
  <si>
    <t>Frequency</t>
  </si>
  <si>
    <t>Inputs</t>
  </si>
  <si>
    <t>Outputs</t>
  </si>
  <si>
    <t>12 or 32</t>
  </si>
  <si>
    <t>Start of Frame</t>
  </si>
  <si>
    <t>Other Message Bits</t>
  </si>
  <si>
    <t>CRC Field</t>
  </si>
  <si>
    <t>Control Field</t>
  </si>
  <si>
    <t>Acknowledge Field</t>
  </si>
  <si>
    <t>End of Frame</t>
  </si>
  <si>
    <t>Total Message Length</t>
  </si>
  <si>
    <t>%Max BUS load</t>
  </si>
  <si>
    <t>Arbitration Field</t>
  </si>
  <si>
    <t>kBAUD (1 kBAUD = 1 kbit/s)</t>
  </si>
  <si>
    <t>2.0A = 11 bit ID, 2.0B = 29 bit ID</t>
  </si>
  <si>
    <t>Total data/cycle</t>
  </si>
  <si>
    <t xml:space="preserve">This field contains the message ID </t>
  </si>
  <si>
    <t>This field contains information on the length of the data field</t>
  </si>
  <si>
    <t>This field contains information to perform an error check</t>
  </si>
  <si>
    <t>This field contains bits to confirm a successful transmission</t>
  </si>
  <si>
    <t>This field marks end of the message</t>
  </si>
  <si>
    <t>This field marks starts of the message and serves as synchronization point</t>
  </si>
  <si>
    <t>Try to keep the load under 60-70% to avoid risking losing data</t>
  </si>
  <si>
    <t>AMK Actual Values 1</t>
  </si>
  <si>
    <t>AMK Actual Values 2</t>
  </si>
  <si>
    <t>AMK Setpoints 1</t>
  </si>
  <si>
    <t>ID34028 'BUS Output Rate' is default at 5ms</t>
  </si>
  <si>
    <t>AMK Channel</t>
  </si>
  <si>
    <t>Battery Channel</t>
  </si>
  <si>
    <t>Elithion 1</t>
  </si>
  <si>
    <t>Elithion 0</t>
  </si>
  <si>
    <t>Elithion 2</t>
  </si>
  <si>
    <t>Elithion 3</t>
  </si>
  <si>
    <t>Elithion 4</t>
  </si>
  <si>
    <t>Elithion 5</t>
  </si>
  <si>
    <t>Elithion 6</t>
  </si>
  <si>
    <t>Elithion 7</t>
  </si>
  <si>
    <t>Elithion 8</t>
  </si>
  <si>
    <t>Contactor Request</t>
  </si>
  <si>
    <t>Sender</t>
  </si>
  <si>
    <t>Receiver</t>
  </si>
  <si>
    <t>VCU</t>
  </si>
  <si>
    <t>AMS</t>
  </si>
  <si>
    <t>Inverter 0</t>
  </si>
  <si>
    <t>Inverter 1</t>
  </si>
  <si>
    <t>Inverter 2</t>
  </si>
  <si>
    <t>Inverter 3</t>
  </si>
  <si>
    <t>Driver Channel</t>
  </si>
  <si>
    <t>8*3</t>
  </si>
  <si>
    <t>Notes:</t>
  </si>
  <si>
    <t xml:space="preserve">Possibility of disabling certain bytes from transferring? </t>
  </si>
  <si>
    <t>Possibility of reducing the byte size of each message? 16bits to 8bits for example?</t>
  </si>
  <si>
    <t xml:space="preserve">What is the frequency required for the inverters? </t>
  </si>
  <si>
    <t>ID</t>
  </si>
  <si>
    <t>Progr.</t>
  </si>
  <si>
    <t>Default</t>
  </si>
  <si>
    <t>AMK_Status (16)</t>
  </si>
  <si>
    <t>AMK_ActualVelocity (16)</t>
  </si>
  <si>
    <t>AMK_TorqueCurrent(16)</t>
  </si>
  <si>
    <t>AMK_MagnetizingCurrent(16)</t>
  </si>
  <si>
    <t>AMK_TempInverter(16)</t>
  </si>
  <si>
    <t>AMK_ErrorInfo(16)</t>
  </si>
  <si>
    <t>AMK_TempIGBT(16)</t>
  </si>
  <si>
    <t>AMK_Control (16)</t>
  </si>
  <si>
    <t>AMK_TargetVelocity(16)</t>
  </si>
  <si>
    <t>AMK_TorqueLimitPositiv(16)</t>
  </si>
  <si>
    <t>AMK_TorqueLimitNegativ(16)</t>
  </si>
  <si>
    <t>Driver</t>
  </si>
  <si>
    <t>Vehicle Control Unit</t>
  </si>
  <si>
    <t>Pedal Input Unit</t>
  </si>
  <si>
    <t>Dashboard Control Unit</t>
  </si>
  <si>
    <t>VCU_SpdXVeh(8)</t>
  </si>
  <si>
    <t>VCU_SOCAcmltr(8)</t>
  </si>
  <si>
    <t>VCU_TmpMaxAcmltr(8)</t>
  </si>
  <si>
    <t>VCU_TmpMinAcmltr(8)</t>
  </si>
  <si>
    <t>VCU_TmpAvgAcmltr(8)</t>
  </si>
  <si>
    <t>VCU_EstRngAcmltr(8)</t>
  </si>
  <si>
    <t>Dashboard - Accumulator Data</t>
  </si>
  <si>
    <t>Dashboard - Motor Data</t>
  </si>
  <si>
    <t>Dashboard - Vehicle Data</t>
  </si>
  <si>
    <t>VCU_TmpMtrFL(8)</t>
  </si>
  <si>
    <t>VCU_TmpMtrFR(8)</t>
  </si>
  <si>
    <t>VCU_TmpMtrRL(8)</t>
  </si>
  <si>
    <t>VCU_TmpMtrRR(8)</t>
  </si>
  <si>
    <t>Bits</t>
  </si>
  <si>
    <t>VCU_SysTrqVeh(8)</t>
  </si>
  <si>
    <t>VCU_SysFaultVeh(2)</t>
  </si>
  <si>
    <t>Driver - Wheel Controls</t>
  </si>
  <si>
    <t>DCU_PTT(1)</t>
  </si>
  <si>
    <t>DCU_FlgPrblm(1)</t>
  </si>
  <si>
    <t>Driver - Driver Settings</t>
  </si>
  <si>
    <t>Driver - Driving Inputs</t>
  </si>
  <si>
    <t>PIU_PsnBrk1(8)</t>
  </si>
  <si>
    <t>PIU_PsnBrk0(8)</t>
  </si>
  <si>
    <t>DCU_ModeVeh(4)</t>
  </si>
  <si>
    <t>DCU_ModeRgn(4)</t>
  </si>
  <si>
    <t>DCU_BiasBrk(8)</t>
  </si>
  <si>
    <t>PIU_PsnAcl0(8)</t>
  </si>
  <si>
    <t>PIU_PsnAcl1(8)</t>
  </si>
  <si>
    <t>PIU_AglStrng(8)</t>
  </si>
  <si>
    <t>1Hz</t>
  </si>
  <si>
    <t>100Hz</t>
  </si>
  <si>
    <t>200Hz</t>
  </si>
  <si>
    <t>Desired Frequency</t>
  </si>
  <si>
    <t>PIU_FltBSE(1)</t>
  </si>
  <si>
    <t>PIU_FltAPPS(1)</t>
  </si>
  <si>
    <t>PIU_BSPD(1)</t>
  </si>
  <si>
    <t>PIU_PlsbtyAPPS(1)</t>
  </si>
  <si>
    <t>AMK Inverter 0</t>
  </si>
  <si>
    <t>AMK Inverter 1</t>
  </si>
  <si>
    <t>AMK Inverter 2</t>
  </si>
  <si>
    <t>AMK Inverter 3</t>
  </si>
  <si>
    <t>ESS Channel</t>
  </si>
  <si>
    <t>Accumulator Management Unit</t>
  </si>
  <si>
    <t>"Elithion" (0)</t>
  </si>
  <si>
    <t>"2CN " + Rev level (0)</t>
  </si>
  <si>
    <t>State (1)</t>
  </si>
  <si>
    <t>Timer (2)</t>
  </si>
  <si>
    <t>Pack voltage (6)</t>
  </si>
  <si>
    <t>Current (9)</t>
  </si>
  <si>
    <t>Batt. energy in (11)</t>
  </si>
  <si>
    <t>SOC (12)</t>
  </si>
  <si>
    <t>DOD (13)</t>
  </si>
  <si>
    <t>Temperature (16)</t>
  </si>
  <si>
    <t>-</t>
  </si>
  <si>
    <t>Pack resistance (19)</t>
  </si>
  <si>
    <t>Flags (3)</t>
  </si>
  <si>
    <t>Fault code (4)</t>
  </si>
  <si>
    <t>Level faults (5)</t>
  </si>
  <si>
    <t>Warnings (21)</t>
  </si>
  <si>
    <t>Min Vtg (7)</t>
  </si>
  <si>
    <t>Min Vtg # (8)</t>
  </si>
  <si>
    <t>Max vtg (7)</t>
  </si>
  <si>
    <t>Max Vtg # (8)</t>
  </si>
  <si>
    <t>Charge limit (10)</t>
  </si>
  <si>
    <t>Discharge limit (10)</t>
  </si>
  <si>
    <t>Batt. energy out (11)</t>
  </si>
  <si>
    <t>Capacity (14)</t>
  </si>
  <si>
    <t>00h</t>
  </si>
  <si>
    <t>SOH (15)</t>
  </si>
  <si>
    <t>Min tmp (17)</t>
  </si>
  <si>
    <t>Min tmp # (8)</t>
  </si>
  <si>
    <t>Max tmp (17)</t>
  </si>
  <si>
    <t>Max tmp # (8)</t>
  </si>
  <si>
    <t>Min res (20)</t>
  </si>
  <si>
    <t>Min res# (8)</t>
  </si>
  <si>
    <t>Max res (20)</t>
  </si>
  <si>
    <t>Max res# (8)</t>
  </si>
  <si>
    <t>Contactor Request (1)</t>
  </si>
  <si>
    <t>Cooling Control Words</t>
  </si>
  <si>
    <t>Cooling Status Words</t>
  </si>
  <si>
    <t>Acknowledgement</t>
  </si>
  <si>
    <t>Cooling Control Unit</t>
  </si>
  <si>
    <t>CCU_TmpCltMtrL(8)</t>
  </si>
  <si>
    <t>CCU_TmpCltMtrR(8)</t>
  </si>
  <si>
    <t>CCU_TmpCltMtrC(8)</t>
  </si>
  <si>
    <t>CCU_PssrPmpTmr(8)</t>
  </si>
  <si>
    <t>CCU_PssrPmpInvtr(8)</t>
  </si>
  <si>
    <t>VCU_TmpCltInvtr(8)</t>
  </si>
  <si>
    <t>CCU_Ready(1)</t>
  </si>
  <si>
    <t>VCU_PWMFanMtrL(8)</t>
  </si>
  <si>
    <t>VCU_PWMFanMtrR(8)</t>
  </si>
  <si>
    <t>VCU_PWMFanIvtr(8)</t>
  </si>
  <si>
    <t>VCU_PWMPmpMtr(8)</t>
  </si>
  <si>
    <t>VCU_PWMPmpIvtr(8)</t>
  </si>
  <si>
    <t>Message ID [Hex]</t>
  </si>
  <si>
    <t>Node Address (Inverter) [Hex]</t>
  </si>
  <si>
    <t>Base Address (Message) [Hex]</t>
  </si>
  <si>
    <t>0x1000</t>
  </si>
  <si>
    <t>0x1100</t>
  </si>
  <si>
    <t>0x1200</t>
  </si>
  <si>
    <t>DCU_RTD(1)</t>
  </si>
  <si>
    <t>** ADD DCU_RTD to CAN Database</t>
  </si>
  <si>
    <t>Vehicle Dynamics - GPS</t>
  </si>
  <si>
    <t>0x64</t>
  </si>
  <si>
    <t>0xC8</t>
  </si>
  <si>
    <t>0X12C</t>
  </si>
  <si>
    <t>0x190</t>
  </si>
  <si>
    <t>0x1F4</t>
  </si>
  <si>
    <t>0X258</t>
  </si>
  <si>
    <t>Vehicle Dynamics Unit</t>
  </si>
  <si>
    <t>VDU_SpdVeh(8)</t>
  </si>
  <si>
    <t>VDU_AccX(8)</t>
  </si>
  <si>
    <t>VDU_AccY(8)</t>
  </si>
  <si>
    <t>VDU_AccZ(8)</t>
  </si>
  <si>
    <t>VDU_SpdYaw(8)</t>
  </si>
  <si>
    <t>0x2BC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</si>
</sst>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2D59A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4" xfId="0" applyFont="1" applyBorder="1"/>
    <xf numFmtId="0" fontId="6" fillId="0" borderId="15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0" fillId="0" borderId="11" xfId="0" applyBorder="1"/>
    <xf numFmtId="0" fontId="0" fillId="0" borderId="10" xfId="0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9" fillId="0" borderId="18" xfId="0" applyFont="1" applyBorder="1"/>
    <xf numFmtId="0" fontId="10" fillId="0" borderId="0" xfId="1" applyAlignment="1" applyProtection="1"/>
    <xf numFmtId="164" fontId="9" fillId="0" borderId="18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11" fillId="0" borderId="10" xfId="0" applyFont="1" applyBorder="1"/>
    <xf numFmtId="0" fontId="11" fillId="0" borderId="2" xfId="0" applyFont="1" applyBorder="1"/>
    <xf numFmtId="0" fontId="11" fillId="0" borderId="11" xfId="0" applyFont="1" applyBorder="1" applyAlignment="1">
      <alignment horizontal="right"/>
    </xf>
    <xf numFmtId="0" fontId="11" fillId="0" borderId="19" xfId="0" applyFont="1" applyBorder="1"/>
    <xf numFmtId="0" fontId="6" fillId="0" borderId="20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/>
    <xf numFmtId="0" fontId="16" fillId="0" borderId="0" xfId="0" applyFont="1"/>
    <xf numFmtId="0" fontId="15" fillId="0" borderId="0" xfId="0" applyFont="1"/>
    <xf numFmtId="0" fontId="17" fillId="0" borderId="0" xfId="0" applyFont="1"/>
    <xf numFmtId="0" fontId="15" fillId="0" borderId="0" xfId="0" applyFont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4" fillId="3" borderId="1" xfId="0" applyFont="1" applyFill="1" applyBorder="1"/>
    <xf numFmtId="0" fontId="15" fillId="0" borderId="0" xfId="0" applyFont="1" applyAlignment="1">
      <alignment vertical="center"/>
    </xf>
    <xf numFmtId="0" fontId="12" fillId="0" borderId="22" xfId="0" applyFont="1" applyBorder="1" applyAlignment="1"/>
    <xf numFmtId="0" fontId="12" fillId="0" borderId="23" xfId="0" applyFont="1" applyBorder="1" applyAlignment="1"/>
    <xf numFmtId="0" fontId="14" fillId="0" borderId="24" xfId="0" applyFont="1" applyBorder="1"/>
    <xf numFmtId="0" fontId="15" fillId="0" borderId="24" xfId="0" applyFont="1" applyBorder="1"/>
    <xf numFmtId="0" fontId="15" fillId="0" borderId="2" xfId="0" applyFont="1" applyBorder="1"/>
    <xf numFmtId="0" fontId="13" fillId="0" borderId="1" xfId="0" applyFont="1" applyBorder="1"/>
    <xf numFmtId="0" fontId="18" fillId="0" borderId="1" xfId="0" applyFont="1" applyBorder="1"/>
    <xf numFmtId="0" fontId="17" fillId="0" borderId="1" xfId="0" applyFont="1" applyBorder="1"/>
    <xf numFmtId="0" fontId="12" fillId="0" borderId="1" xfId="0" applyFont="1" applyBorder="1" applyAlignment="1"/>
    <xf numFmtId="0" fontId="15" fillId="0" borderId="22" xfId="0" applyFont="1" applyBorder="1"/>
    <xf numFmtId="0" fontId="15" fillId="0" borderId="23" xfId="0" applyFont="1" applyBorder="1"/>
    <xf numFmtId="0" fontId="15" fillId="2" borderId="2" xfId="0" applyFont="1" applyFill="1" applyBorder="1" applyAlignment="1"/>
    <xf numFmtId="0" fontId="15" fillId="2" borderId="2" xfId="0" applyFont="1" applyFill="1" applyBorder="1" applyAlignment="1">
      <alignment vertical="top"/>
    </xf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/>
    <xf numFmtId="0" fontId="22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0" xfId="0" applyFont="1" applyBorder="1"/>
    <xf numFmtId="0" fontId="19" fillId="0" borderId="8" xfId="0" applyFont="1" applyBorder="1"/>
    <xf numFmtId="0" fontId="19" fillId="0" borderId="11" xfId="0" applyFont="1" applyBorder="1"/>
    <xf numFmtId="0" fontId="24" fillId="0" borderId="0" xfId="0" applyFont="1"/>
    <xf numFmtId="0" fontId="19" fillId="0" borderId="0" xfId="0" applyFont="1" applyFill="1" applyBorder="1"/>
    <xf numFmtId="0" fontId="19" fillId="0" borderId="9" xfId="0" applyFont="1" applyBorder="1"/>
    <xf numFmtId="0" fontId="25" fillId="0" borderId="10" xfId="0" applyFont="1" applyBorder="1"/>
    <xf numFmtId="0" fontId="25" fillId="0" borderId="2" xfId="0" applyFont="1" applyBorder="1"/>
    <xf numFmtId="0" fontId="25" fillId="0" borderId="19" xfId="0" applyFont="1" applyBorder="1"/>
    <xf numFmtId="0" fontId="25" fillId="0" borderId="11" xfId="0" applyFont="1" applyBorder="1" applyAlignment="1">
      <alignment horizontal="right"/>
    </xf>
    <xf numFmtId="0" fontId="19" fillId="0" borderId="10" xfId="0" applyFont="1" applyBorder="1"/>
    <xf numFmtId="0" fontId="26" fillId="0" borderId="1" xfId="0" applyFont="1" applyBorder="1" applyAlignment="1" applyProtection="1">
      <alignment horizontal="center"/>
    </xf>
    <xf numFmtId="0" fontId="19" fillId="0" borderId="12" xfId="0" applyFont="1" applyBorder="1"/>
    <xf numFmtId="0" fontId="23" fillId="0" borderId="1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7" fillId="0" borderId="14" xfId="0" applyFont="1" applyBorder="1"/>
    <xf numFmtId="0" fontId="28" fillId="0" borderId="1" xfId="0" applyFont="1" applyBorder="1" applyAlignment="1" applyProtection="1">
      <alignment horizontal="center"/>
    </xf>
    <xf numFmtId="0" fontId="19" fillId="0" borderId="10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26" fillId="0" borderId="1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10" xfId="0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0" fontId="26" fillId="0" borderId="11" xfId="0" applyFont="1" applyFill="1" applyBorder="1" applyAlignment="1">
      <alignment horizontal="center"/>
    </xf>
    <xf numFmtId="0" fontId="19" fillId="0" borderId="13" xfId="0" applyFont="1" applyBorder="1"/>
    <xf numFmtId="0" fontId="23" fillId="0" borderId="1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/>
    <xf numFmtId="0" fontId="29" fillId="0" borderId="18" xfId="0" applyFont="1" applyBorder="1"/>
    <xf numFmtId="0" fontId="19" fillId="0" borderId="3" xfId="0" applyFont="1" applyBorder="1"/>
    <xf numFmtId="164" fontId="29" fillId="0" borderId="18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top"/>
    </xf>
    <xf numFmtId="0" fontId="15" fillId="2" borderId="25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323850</xdr:colOff>
      <xdr:row>3</xdr:row>
      <xdr:rowOff>95250</xdr:rowOff>
    </xdr:to>
    <xdr:pic>
      <xdr:nvPicPr>
        <xdr:cNvPr id="1025" name="Picture 3" descr="OptimumG Log_low">
          <a:extLst>
            <a:ext uri="{FF2B5EF4-FFF2-40B4-BE49-F238E27FC236}">
              <a16:creationId xmlns:a16="http://schemas.microsoft.com/office/drawing/2014/main" id="{7369B173-B081-4981-BA16-88DA439A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52CC7559-1951-4677-B142-57B408ABD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6294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7</xdr:col>
      <xdr:colOff>419100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45187D99-5926-4959-9A76-C2073D4E5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1651000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E458C86C-2CFF-4FC5-A648-596AFE8C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946150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E889FF68-D707-4A9E-B55E-AA362DEF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2103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1651000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DB5DD7A1-5363-4F35-B65E-01008BDC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2103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946150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372F18B4-BA2B-4D23-A30C-F8E3558D9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96837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8"/>
  <sheetViews>
    <sheetView tabSelected="1" workbookViewId="0">
      <selection activeCell="F10" sqref="F10"/>
    </sheetView>
  </sheetViews>
  <sheetFormatPr defaultRowHeight="14.4" x14ac:dyDescent="0.3"/>
  <cols>
    <col min="1" max="1" width="8.5546875" customWidth="1"/>
    <col min="2" max="2" width="22.5546875" customWidth="1"/>
    <col min="3" max="5" width="11.44140625" customWidth="1"/>
    <col min="6" max="6" width="27.21875" customWidth="1"/>
    <col min="7" max="7" width="4.77734375" customWidth="1"/>
    <col min="8" max="8" width="22.44140625" customWidth="1"/>
    <col min="9" max="19" width="8.5546875" customWidth="1"/>
  </cols>
  <sheetData>
    <row r="5" spans="1:10" ht="15" customHeight="1" x14ac:dyDescent="0.35">
      <c r="B5" s="5" t="s">
        <v>39</v>
      </c>
    </row>
    <row r="6" spans="1:10" x14ac:dyDescent="0.3">
      <c r="B6" s="27"/>
    </row>
    <row r="7" spans="1:10" ht="15" thickBot="1" x14ac:dyDescent="0.35">
      <c r="B7" s="3"/>
    </row>
    <row r="8" spans="1:10" x14ac:dyDescent="0.3">
      <c r="B8" s="10" t="s">
        <v>13</v>
      </c>
      <c r="C8" s="11"/>
      <c r="D8" s="11"/>
      <c r="E8" s="11"/>
      <c r="F8" s="12"/>
      <c r="G8" s="8"/>
    </row>
    <row r="9" spans="1:10" x14ac:dyDescent="0.3">
      <c r="B9" s="13" t="s">
        <v>10</v>
      </c>
      <c r="C9" s="104">
        <v>500</v>
      </c>
      <c r="D9" s="104"/>
      <c r="E9" s="104"/>
      <c r="F9" s="21" t="s">
        <v>25</v>
      </c>
      <c r="G9" s="8"/>
    </row>
    <row r="10" spans="1:10" x14ac:dyDescent="0.3">
      <c r="A10" s="4" t="s">
        <v>8</v>
      </c>
      <c r="B10" s="13" t="s">
        <v>11</v>
      </c>
      <c r="C10" s="104" t="s">
        <v>8</v>
      </c>
      <c r="D10" s="104"/>
      <c r="E10" s="104"/>
      <c r="F10" s="21" t="s">
        <v>26</v>
      </c>
      <c r="G10" s="8"/>
    </row>
    <row r="11" spans="1:10" ht="15" thickBot="1" x14ac:dyDescent="0.35">
      <c r="A11" s="4" t="s">
        <v>9</v>
      </c>
      <c r="B11" s="13" t="s">
        <v>12</v>
      </c>
      <c r="C11" s="104">
        <f>1000/5</f>
        <v>200</v>
      </c>
      <c r="D11" s="104"/>
      <c r="E11" s="104"/>
      <c r="F11" s="21" t="s">
        <v>4</v>
      </c>
      <c r="G11" s="8"/>
      <c r="H11" s="30" t="s">
        <v>38</v>
      </c>
    </row>
    <row r="12" spans="1:10" x14ac:dyDescent="0.3">
      <c r="B12" s="13"/>
      <c r="C12" s="8"/>
      <c r="D12" s="8"/>
      <c r="E12" s="8"/>
      <c r="F12" s="14"/>
      <c r="H12" s="10" t="s">
        <v>14</v>
      </c>
      <c r="I12" s="11"/>
      <c r="J12" s="12"/>
    </row>
    <row r="13" spans="1:10" ht="15" thickBot="1" x14ac:dyDescent="0.35">
      <c r="B13" s="31" t="s">
        <v>0</v>
      </c>
      <c r="C13" s="32" t="s">
        <v>3</v>
      </c>
      <c r="D13" s="34" t="s">
        <v>51</v>
      </c>
      <c r="E13" s="34" t="s">
        <v>52</v>
      </c>
      <c r="F13" s="33" t="s">
        <v>22</v>
      </c>
      <c r="H13" s="15" t="s">
        <v>5</v>
      </c>
      <c r="I13" s="19">
        <f>C9</f>
        <v>500</v>
      </c>
      <c r="J13" s="21" t="s">
        <v>6</v>
      </c>
    </row>
    <row r="14" spans="1:10" ht="15" thickBot="1" x14ac:dyDescent="0.35">
      <c r="B14" s="16" t="s">
        <v>35</v>
      </c>
      <c r="C14" s="18">
        <f t="shared" ref="C14:C25" si="0">8*8</f>
        <v>64</v>
      </c>
      <c r="D14" s="35" t="s">
        <v>55</v>
      </c>
      <c r="E14" s="35" t="s">
        <v>53</v>
      </c>
      <c r="F14" s="17">
        <f>IF(C14&gt;0,C14+FLOOR((C14+$J$18+$J$19+$J$20+$J$21)/$J$24, 1)+$I$14+$I$15,0)</f>
        <v>127</v>
      </c>
      <c r="H14" s="15" t="s">
        <v>1</v>
      </c>
      <c r="I14" s="19">
        <v>12</v>
      </c>
      <c r="J14" s="21" t="s">
        <v>15</v>
      </c>
    </row>
    <row r="15" spans="1:10" ht="15" thickBot="1" x14ac:dyDescent="0.35">
      <c r="B15" s="16" t="s">
        <v>36</v>
      </c>
      <c r="C15" s="18">
        <f t="shared" si="0"/>
        <v>64</v>
      </c>
      <c r="D15" s="35" t="s">
        <v>55</v>
      </c>
      <c r="E15" s="35" t="s">
        <v>53</v>
      </c>
      <c r="F15" s="17">
        <f t="shared" ref="F15:F16" si="1">IF(C15&gt;0,C15+FLOOR((C15+$J$18+$J$19+$J$20+$J$21)/$J$24, 1)+$I$14+$I$15,0)</f>
        <v>127</v>
      </c>
      <c r="H15" s="15" t="s">
        <v>2</v>
      </c>
      <c r="I15" s="20">
        <f>SUM(J18,J20,J21,J22,J23)</f>
        <v>32</v>
      </c>
      <c r="J15" s="21"/>
    </row>
    <row r="16" spans="1:10" ht="15" thickBot="1" x14ac:dyDescent="0.35">
      <c r="B16" s="16" t="s">
        <v>37</v>
      </c>
      <c r="C16" s="18">
        <f t="shared" si="0"/>
        <v>64</v>
      </c>
      <c r="D16" s="35" t="s">
        <v>53</v>
      </c>
      <c r="E16" s="35" t="s">
        <v>55</v>
      </c>
      <c r="F16" s="17">
        <f t="shared" si="1"/>
        <v>127</v>
      </c>
      <c r="H16" s="15" t="s">
        <v>12</v>
      </c>
      <c r="I16" s="19">
        <f>C11</f>
        <v>200</v>
      </c>
      <c r="J16" s="21" t="s">
        <v>4</v>
      </c>
    </row>
    <row r="17" spans="2:11" ht="15" thickBot="1" x14ac:dyDescent="0.35">
      <c r="B17" s="16" t="s">
        <v>35</v>
      </c>
      <c r="C17" s="18">
        <f t="shared" si="0"/>
        <v>64</v>
      </c>
      <c r="D17" s="35" t="s">
        <v>56</v>
      </c>
      <c r="E17" s="35" t="s">
        <v>53</v>
      </c>
      <c r="F17" s="17">
        <f>IF(C17&gt;0,C17+FLOOR((C17+$J$18+$J$19+$J$20+$J$21)/$J$24, 1)+$I$14+$I$15,0)</f>
        <v>127</v>
      </c>
      <c r="H17" s="13" t="s">
        <v>17</v>
      </c>
      <c r="I17" s="8"/>
      <c r="J17" s="14"/>
    </row>
    <row r="18" spans="2:11" ht="15" thickBot="1" x14ac:dyDescent="0.35">
      <c r="B18" s="16" t="s">
        <v>36</v>
      </c>
      <c r="C18" s="18">
        <f t="shared" si="0"/>
        <v>64</v>
      </c>
      <c r="D18" s="35" t="s">
        <v>56</v>
      </c>
      <c r="E18" s="35" t="s">
        <v>53</v>
      </c>
      <c r="F18" s="17">
        <f t="shared" ref="F18:F19" si="2">IF(C18&gt;0,C18+FLOOR((C18+$J$18+$J$19+$J$20+$J$21)/$J$24, 1)+$I$14+$I$15,0)</f>
        <v>127</v>
      </c>
      <c r="H18" s="22" t="s">
        <v>16</v>
      </c>
      <c r="I18" s="1"/>
      <c r="J18" s="23">
        <v>1</v>
      </c>
      <c r="K18" t="s">
        <v>33</v>
      </c>
    </row>
    <row r="19" spans="2:11" ht="15" thickBot="1" x14ac:dyDescent="0.35">
      <c r="B19" s="16" t="s">
        <v>37</v>
      </c>
      <c r="C19" s="18">
        <f t="shared" si="0"/>
        <v>64</v>
      </c>
      <c r="D19" s="35" t="s">
        <v>53</v>
      </c>
      <c r="E19" s="35" t="s">
        <v>56</v>
      </c>
      <c r="F19" s="17">
        <f t="shared" si="2"/>
        <v>127</v>
      </c>
      <c r="H19" s="22" t="s">
        <v>24</v>
      </c>
      <c r="I19" s="1"/>
      <c r="J19" s="23">
        <f>I14</f>
        <v>12</v>
      </c>
      <c r="K19" t="s">
        <v>28</v>
      </c>
    </row>
    <row r="20" spans="2:11" ht="15" thickBot="1" x14ac:dyDescent="0.35">
      <c r="B20" s="16" t="s">
        <v>35</v>
      </c>
      <c r="C20" s="18">
        <f t="shared" si="0"/>
        <v>64</v>
      </c>
      <c r="D20" s="35" t="s">
        <v>57</v>
      </c>
      <c r="E20" s="35" t="s">
        <v>53</v>
      </c>
      <c r="F20" s="17">
        <f>IF(C20&gt;0,C20+FLOOR((C20+$J$18+$J$19+$J$20+$J$21)/$J$24, 1)+$I$14+$I$15,0)</f>
        <v>127</v>
      </c>
      <c r="H20" s="22" t="s">
        <v>19</v>
      </c>
      <c r="I20" s="1"/>
      <c r="J20" s="23">
        <v>6</v>
      </c>
      <c r="K20" t="s">
        <v>29</v>
      </c>
    </row>
    <row r="21" spans="2:11" ht="15" thickBot="1" x14ac:dyDescent="0.35">
      <c r="B21" s="16" t="s">
        <v>36</v>
      </c>
      <c r="C21" s="18">
        <f t="shared" si="0"/>
        <v>64</v>
      </c>
      <c r="D21" s="35" t="s">
        <v>57</v>
      </c>
      <c r="E21" s="35" t="s">
        <v>53</v>
      </c>
      <c r="F21" s="17">
        <f t="shared" ref="F21:F22" si="3">IF(C21&gt;0,C21+FLOOR((C21+$J$18+$J$19+$J$20+$J$21)/$J$24, 1)+$I$14+$I$15,0)</f>
        <v>127</v>
      </c>
      <c r="H21" s="22" t="s">
        <v>18</v>
      </c>
      <c r="I21" s="1"/>
      <c r="J21" s="23">
        <v>16</v>
      </c>
      <c r="K21" t="s">
        <v>30</v>
      </c>
    </row>
    <row r="22" spans="2:11" ht="15" thickBot="1" x14ac:dyDescent="0.35">
      <c r="B22" s="16" t="s">
        <v>37</v>
      </c>
      <c r="C22" s="18">
        <f t="shared" si="0"/>
        <v>64</v>
      </c>
      <c r="D22" s="35" t="s">
        <v>53</v>
      </c>
      <c r="E22" s="35" t="s">
        <v>57</v>
      </c>
      <c r="F22" s="17">
        <f t="shared" si="3"/>
        <v>127</v>
      </c>
      <c r="H22" s="22" t="s">
        <v>20</v>
      </c>
      <c r="I22" s="1"/>
      <c r="J22" s="23">
        <v>2</v>
      </c>
      <c r="K22" t="s">
        <v>31</v>
      </c>
    </row>
    <row r="23" spans="2:11" ht="15" thickBot="1" x14ac:dyDescent="0.35">
      <c r="B23" s="16" t="s">
        <v>35</v>
      </c>
      <c r="C23" s="18">
        <f t="shared" si="0"/>
        <v>64</v>
      </c>
      <c r="D23" s="35" t="s">
        <v>58</v>
      </c>
      <c r="E23" s="35" t="s">
        <v>53</v>
      </c>
      <c r="F23" s="17">
        <f>IF(C23&gt;0,C23+FLOOR((C23+$J$18+$J$19+$J$20+$J$21)/$J$24, 1)+$I$14+$I$15,0)</f>
        <v>127</v>
      </c>
      <c r="H23" s="22" t="s">
        <v>21</v>
      </c>
      <c r="I23" s="1"/>
      <c r="J23" s="23">
        <v>7</v>
      </c>
      <c r="K23" t="s">
        <v>32</v>
      </c>
    </row>
    <row r="24" spans="2:11" ht="15" thickBot="1" x14ac:dyDescent="0.35">
      <c r="B24" s="16" t="s">
        <v>36</v>
      </c>
      <c r="C24" s="18">
        <f t="shared" si="0"/>
        <v>64</v>
      </c>
      <c r="D24" s="35" t="s">
        <v>58</v>
      </c>
      <c r="E24" s="35" t="s">
        <v>53</v>
      </c>
      <c r="F24" s="17">
        <f t="shared" ref="F24:F25" si="4">IF(C24&gt;0,C24+FLOOR((C24+$J$18+$J$19+$J$20+$J$21)/$J$24, 1)+$I$14+$I$15,0)</f>
        <v>127</v>
      </c>
      <c r="H24" s="24" t="s">
        <v>7</v>
      </c>
      <c r="I24" s="2"/>
      <c r="J24" s="25">
        <v>5</v>
      </c>
    </row>
    <row r="25" spans="2:11" ht="15" thickBot="1" x14ac:dyDescent="0.35">
      <c r="B25" s="16" t="s">
        <v>37</v>
      </c>
      <c r="C25" s="18">
        <f t="shared" si="0"/>
        <v>64</v>
      </c>
      <c r="D25" s="35" t="s">
        <v>53</v>
      </c>
      <c r="E25" s="35" t="s">
        <v>58</v>
      </c>
      <c r="F25" s="17">
        <f t="shared" si="4"/>
        <v>127</v>
      </c>
      <c r="H25" s="13"/>
      <c r="I25" s="8"/>
      <c r="J25" s="14"/>
    </row>
    <row r="26" spans="2:11" ht="15" thickBot="1" x14ac:dyDescent="0.35">
      <c r="B26" s="6" t="s">
        <v>27</v>
      </c>
      <c r="C26" s="7"/>
      <c r="D26" s="7"/>
      <c r="E26" s="7"/>
      <c r="F26" s="26">
        <f>SUM(F14:F25)</f>
        <v>1524</v>
      </c>
      <c r="H26" s="9" t="s">
        <v>23</v>
      </c>
      <c r="I26" s="7"/>
      <c r="J26" s="28">
        <f>F26*I16/1000/I13</f>
        <v>0.60960000000000003</v>
      </c>
      <c r="K26" t="s">
        <v>34</v>
      </c>
    </row>
    <row r="28" spans="2:11" x14ac:dyDescent="0.3">
      <c r="C28" s="29"/>
      <c r="D28" s="29"/>
      <c r="E28" s="29"/>
    </row>
  </sheetData>
  <mergeCells count="3">
    <mergeCell ref="C9:E9"/>
    <mergeCell ref="C10:E10"/>
    <mergeCell ref="C11:E11"/>
  </mergeCells>
  <phoneticPr fontId="8" type="noConversion"/>
  <dataValidations count="1">
    <dataValidation type="list" allowBlank="1" showInputMessage="1" showErrorMessage="1" sqref="C10" xr:uid="{00000000-0002-0000-0000-000000000000}">
      <formula1>$A$10:$A$11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8"/>
  <sheetViews>
    <sheetView topLeftCell="A4" workbookViewId="0">
      <selection activeCell="F23" sqref="F23"/>
    </sheetView>
  </sheetViews>
  <sheetFormatPr defaultColWidth="8.77734375" defaultRowHeight="14.4" x14ac:dyDescent="0.3"/>
  <cols>
    <col min="1" max="1" width="8.5546875" style="63" customWidth="1"/>
    <col min="2" max="2" width="22.5546875" style="63" customWidth="1"/>
    <col min="3" max="5" width="11.44140625" style="63" customWidth="1"/>
    <col min="6" max="6" width="27.21875" style="63" customWidth="1"/>
    <col min="7" max="7" width="4.77734375" style="63" customWidth="1"/>
    <col min="8" max="8" width="22.44140625" style="63" customWidth="1"/>
    <col min="9" max="19" width="8.5546875" style="63" customWidth="1"/>
    <col min="20" max="16384" width="8.77734375" style="63"/>
  </cols>
  <sheetData>
    <row r="5" spans="1:10" ht="15" customHeight="1" x14ac:dyDescent="0.35">
      <c r="B5" s="64" t="s">
        <v>40</v>
      </c>
    </row>
    <row r="6" spans="1:10" x14ac:dyDescent="0.3">
      <c r="B6" s="65"/>
    </row>
    <row r="7" spans="1:10" ht="15" thickBot="1" x14ac:dyDescent="0.35">
      <c r="B7" s="66"/>
    </row>
    <row r="8" spans="1:10" x14ac:dyDescent="0.3">
      <c r="B8" s="67" t="s">
        <v>13</v>
      </c>
      <c r="C8" s="68"/>
      <c r="D8" s="68"/>
      <c r="E8" s="68"/>
      <c r="F8" s="69"/>
      <c r="G8" s="70"/>
    </row>
    <row r="9" spans="1:10" x14ac:dyDescent="0.3">
      <c r="B9" s="71" t="s">
        <v>10</v>
      </c>
      <c r="C9" s="105">
        <v>500</v>
      </c>
      <c r="D9" s="105"/>
      <c r="E9" s="105"/>
      <c r="F9" s="72" t="s">
        <v>25</v>
      </c>
      <c r="G9" s="70"/>
    </row>
    <row r="10" spans="1:10" x14ac:dyDescent="0.3">
      <c r="A10" s="73" t="s">
        <v>8</v>
      </c>
      <c r="B10" s="71" t="s">
        <v>11</v>
      </c>
      <c r="C10" s="105" t="s">
        <v>8</v>
      </c>
      <c r="D10" s="105"/>
      <c r="E10" s="105"/>
      <c r="F10" s="72" t="s">
        <v>26</v>
      </c>
      <c r="G10" s="70"/>
    </row>
    <row r="11" spans="1:10" ht="15" thickBot="1" x14ac:dyDescent="0.35">
      <c r="A11" s="73" t="s">
        <v>9</v>
      </c>
      <c r="B11" s="71" t="s">
        <v>12</v>
      </c>
      <c r="C11" s="105">
        <v>1</v>
      </c>
      <c r="D11" s="105"/>
      <c r="E11" s="105"/>
      <c r="F11" s="72" t="s">
        <v>4</v>
      </c>
      <c r="G11" s="70"/>
      <c r="H11" s="74" t="s">
        <v>38</v>
      </c>
    </row>
    <row r="12" spans="1:10" x14ac:dyDescent="0.3">
      <c r="B12" s="71"/>
      <c r="C12" s="70"/>
      <c r="D12" s="70"/>
      <c r="E12" s="70"/>
      <c r="F12" s="75"/>
      <c r="H12" s="67" t="s">
        <v>14</v>
      </c>
      <c r="I12" s="68"/>
      <c r="J12" s="69"/>
    </row>
    <row r="13" spans="1:10" ht="15" thickBot="1" x14ac:dyDescent="0.35">
      <c r="B13" s="76" t="s">
        <v>0</v>
      </c>
      <c r="C13" s="77" t="s">
        <v>3</v>
      </c>
      <c r="D13" s="78" t="s">
        <v>51</v>
      </c>
      <c r="E13" s="78" t="s">
        <v>52</v>
      </c>
      <c r="F13" s="79" t="s">
        <v>22</v>
      </c>
      <c r="H13" s="80" t="s">
        <v>5</v>
      </c>
      <c r="I13" s="81">
        <f>C9</f>
        <v>500</v>
      </c>
      <c r="J13" s="72" t="s">
        <v>6</v>
      </c>
    </row>
    <row r="14" spans="1:10" ht="15" thickBot="1" x14ac:dyDescent="0.35">
      <c r="B14" s="82" t="s">
        <v>42</v>
      </c>
      <c r="C14" s="83">
        <f>8*8</f>
        <v>64</v>
      </c>
      <c r="D14" s="84" t="s">
        <v>54</v>
      </c>
      <c r="E14" s="84" t="s">
        <v>54</v>
      </c>
      <c r="F14" s="85">
        <f>IF(C14&gt;0,C14+FLOOR((C14+$J$18+$J$19+$J$20+$J$21)/$J$24, 1)+$I$14+$I$15,0)</f>
        <v>127</v>
      </c>
      <c r="H14" s="80" t="s">
        <v>1</v>
      </c>
      <c r="I14" s="81">
        <f>IF(C10="CAN 2.0A", 12, 32)</f>
        <v>12</v>
      </c>
      <c r="J14" s="72" t="s">
        <v>15</v>
      </c>
    </row>
    <row r="15" spans="1:10" ht="15" thickBot="1" x14ac:dyDescent="0.35">
      <c r="B15" s="82" t="s">
        <v>41</v>
      </c>
      <c r="C15" s="83">
        <f>8*8</f>
        <v>64</v>
      </c>
      <c r="D15" s="84" t="s">
        <v>54</v>
      </c>
      <c r="E15" s="84" t="s">
        <v>54</v>
      </c>
      <c r="F15" s="85">
        <f t="shared" ref="F15:F23" si="0">IF(C15&gt;0,C15+FLOOR((C15+$J$18+$J$19+$J$20+$J$21)/$J$24, 1)+$I$14+$I$15,0)</f>
        <v>127</v>
      </c>
      <c r="H15" s="80" t="s">
        <v>2</v>
      </c>
      <c r="I15" s="86">
        <f>SUM(J18,J20,J21,J22,J23)</f>
        <v>32</v>
      </c>
      <c r="J15" s="72"/>
    </row>
    <row r="16" spans="1:10" ht="15" thickBot="1" x14ac:dyDescent="0.35">
      <c r="B16" s="82" t="s">
        <v>43</v>
      </c>
      <c r="C16" s="83">
        <f>7*8</f>
        <v>56</v>
      </c>
      <c r="D16" s="84" t="s">
        <v>54</v>
      </c>
      <c r="E16" s="84" t="s">
        <v>54</v>
      </c>
      <c r="F16" s="85">
        <f t="shared" si="0"/>
        <v>118</v>
      </c>
      <c r="H16" s="80" t="s">
        <v>12</v>
      </c>
      <c r="I16" s="81">
        <f>C11</f>
        <v>1</v>
      </c>
      <c r="J16" s="72" t="s">
        <v>4</v>
      </c>
    </row>
    <row r="17" spans="2:11" ht="15" thickBot="1" x14ac:dyDescent="0.35">
      <c r="B17" s="82" t="s">
        <v>44</v>
      </c>
      <c r="C17" s="83">
        <f>6*8</f>
        <v>48</v>
      </c>
      <c r="D17" s="84" t="s">
        <v>54</v>
      </c>
      <c r="E17" s="84" t="s">
        <v>54</v>
      </c>
      <c r="F17" s="85">
        <f t="shared" si="0"/>
        <v>108</v>
      </c>
      <c r="H17" s="71" t="s">
        <v>17</v>
      </c>
      <c r="I17" s="70"/>
      <c r="J17" s="75"/>
    </row>
    <row r="18" spans="2:11" ht="15" thickBot="1" x14ac:dyDescent="0.35">
      <c r="B18" s="82" t="s">
        <v>45</v>
      </c>
      <c r="C18" s="83">
        <f>6*8</f>
        <v>48</v>
      </c>
      <c r="D18" s="84" t="s">
        <v>54</v>
      </c>
      <c r="E18" s="84" t="s">
        <v>54</v>
      </c>
      <c r="F18" s="85">
        <f t="shared" si="0"/>
        <v>108</v>
      </c>
      <c r="H18" s="87" t="s">
        <v>16</v>
      </c>
      <c r="I18" s="88"/>
      <c r="J18" s="89">
        <v>1</v>
      </c>
      <c r="K18" s="63" t="s">
        <v>33</v>
      </c>
    </row>
    <row r="19" spans="2:11" ht="15" thickBot="1" x14ac:dyDescent="0.35">
      <c r="B19" s="82" t="s">
        <v>46</v>
      </c>
      <c r="C19" s="83">
        <f t="shared" ref="C19" si="1">8*8</f>
        <v>64</v>
      </c>
      <c r="D19" s="84" t="s">
        <v>54</v>
      </c>
      <c r="E19" s="84" t="s">
        <v>54</v>
      </c>
      <c r="F19" s="85">
        <f t="shared" si="0"/>
        <v>127</v>
      </c>
      <c r="H19" s="87" t="s">
        <v>24</v>
      </c>
      <c r="I19" s="88"/>
      <c r="J19" s="89">
        <f>I14</f>
        <v>12</v>
      </c>
      <c r="K19" s="63" t="s">
        <v>28</v>
      </c>
    </row>
    <row r="20" spans="2:11" ht="15" thickBot="1" x14ac:dyDescent="0.35">
      <c r="B20" s="82" t="s">
        <v>47</v>
      </c>
      <c r="C20" s="83">
        <f>7*8</f>
        <v>56</v>
      </c>
      <c r="D20" s="84" t="s">
        <v>54</v>
      </c>
      <c r="E20" s="84" t="s">
        <v>54</v>
      </c>
      <c r="F20" s="85">
        <f t="shared" si="0"/>
        <v>118</v>
      </c>
      <c r="H20" s="87" t="s">
        <v>19</v>
      </c>
      <c r="I20" s="88"/>
      <c r="J20" s="89">
        <v>6</v>
      </c>
      <c r="K20" s="63" t="s">
        <v>29</v>
      </c>
    </row>
    <row r="21" spans="2:11" ht="15" thickBot="1" x14ac:dyDescent="0.35">
      <c r="B21" s="82" t="s">
        <v>48</v>
      </c>
      <c r="C21" s="83">
        <f>6*8</f>
        <v>48</v>
      </c>
      <c r="D21" s="84" t="s">
        <v>54</v>
      </c>
      <c r="E21" s="84" t="s">
        <v>54</v>
      </c>
      <c r="F21" s="85">
        <f t="shared" si="0"/>
        <v>108</v>
      </c>
      <c r="H21" s="87" t="s">
        <v>18</v>
      </c>
      <c r="I21" s="88"/>
      <c r="J21" s="89">
        <v>16</v>
      </c>
      <c r="K21" s="63" t="s">
        <v>30</v>
      </c>
    </row>
    <row r="22" spans="2:11" x14ac:dyDescent="0.3">
      <c r="B22" s="82" t="s">
        <v>49</v>
      </c>
      <c r="C22" s="83">
        <f>6*8</f>
        <v>48</v>
      </c>
      <c r="D22" s="84" t="s">
        <v>54</v>
      </c>
      <c r="E22" s="84" t="s">
        <v>54</v>
      </c>
      <c r="F22" s="85">
        <f t="shared" si="0"/>
        <v>108</v>
      </c>
      <c r="H22" s="87" t="s">
        <v>20</v>
      </c>
      <c r="I22" s="88"/>
      <c r="J22" s="89">
        <v>2</v>
      </c>
      <c r="K22" s="63" t="s">
        <v>31</v>
      </c>
    </row>
    <row r="23" spans="2:11" x14ac:dyDescent="0.3">
      <c r="B23" s="82" t="s">
        <v>50</v>
      </c>
      <c r="C23" s="90">
        <f>1*8</f>
        <v>8</v>
      </c>
      <c r="D23" s="91" t="s">
        <v>53</v>
      </c>
      <c r="E23" s="91" t="s">
        <v>54</v>
      </c>
      <c r="F23" s="85">
        <f t="shared" si="0"/>
        <v>60</v>
      </c>
      <c r="H23" s="87" t="s">
        <v>21</v>
      </c>
      <c r="I23" s="88"/>
      <c r="J23" s="89">
        <v>7</v>
      </c>
      <c r="K23" s="63" t="s">
        <v>32</v>
      </c>
    </row>
    <row r="24" spans="2:11" x14ac:dyDescent="0.3">
      <c r="B24" s="82"/>
      <c r="C24" s="90"/>
      <c r="D24" s="91"/>
      <c r="E24" s="91"/>
      <c r="F24" s="85"/>
      <c r="H24" s="92" t="s">
        <v>7</v>
      </c>
      <c r="I24" s="93"/>
      <c r="J24" s="94">
        <v>5</v>
      </c>
    </row>
    <row r="25" spans="2:11" ht="15" thickBot="1" x14ac:dyDescent="0.35">
      <c r="B25" s="95"/>
      <c r="C25" s="96"/>
      <c r="D25" s="97"/>
      <c r="E25" s="97"/>
      <c r="F25" s="85"/>
      <c r="H25" s="71"/>
      <c r="I25" s="70"/>
      <c r="J25" s="75"/>
    </row>
    <row r="26" spans="2:11" ht="15" thickBot="1" x14ac:dyDescent="0.35">
      <c r="B26" s="98" t="s">
        <v>27</v>
      </c>
      <c r="C26" s="99"/>
      <c r="D26" s="99"/>
      <c r="E26" s="99"/>
      <c r="F26" s="100">
        <f>SUM(F14:F25)</f>
        <v>1109</v>
      </c>
      <c r="H26" s="101" t="s">
        <v>23</v>
      </c>
      <c r="I26" s="99"/>
      <c r="J26" s="102">
        <f>F26*I16/1000/I13</f>
        <v>2.2179999999999999E-3</v>
      </c>
      <c r="K26" s="63" t="s">
        <v>34</v>
      </c>
    </row>
    <row r="28" spans="2:11" x14ac:dyDescent="0.3">
      <c r="C28" s="103"/>
      <c r="D28" s="103"/>
      <c r="E28" s="103"/>
    </row>
  </sheetData>
  <mergeCells count="3">
    <mergeCell ref="C9:E9"/>
    <mergeCell ref="C10:E10"/>
    <mergeCell ref="C11:E11"/>
  </mergeCells>
  <dataValidations disablePrompts="1" count="1">
    <dataValidation type="list" allowBlank="1" showInputMessage="1" showErrorMessage="1" sqref="C10" xr:uid="{00000000-0002-0000-0100-000000000000}">
      <formula1>$A$10:$A$11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K28"/>
  <sheetViews>
    <sheetView topLeftCell="A8" workbookViewId="0">
      <selection activeCell="A12" sqref="A12"/>
    </sheetView>
  </sheetViews>
  <sheetFormatPr defaultRowHeight="14.4" x14ac:dyDescent="0.3"/>
  <cols>
    <col min="1" max="1" width="8.5546875" customWidth="1"/>
    <col min="2" max="2" width="30.21875" customWidth="1"/>
    <col min="3" max="3" width="11.44140625" customWidth="1"/>
    <col min="4" max="4" width="23.5546875" customWidth="1"/>
    <col min="5" max="5" width="27.77734375" customWidth="1"/>
    <col min="6" max="6" width="27.21875" customWidth="1"/>
    <col min="7" max="7" width="4.77734375" customWidth="1"/>
    <col min="8" max="8" width="22.44140625" customWidth="1"/>
    <col min="9" max="19" width="8.5546875" customWidth="1"/>
  </cols>
  <sheetData>
    <row r="5" spans="1:10" ht="15" customHeight="1" x14ac:dyDescent="0.35">
      <c r="B5" s="5" t="s">
        <v>59</v>
      </c>
    </row>
    <row r="6" spans="1:10" x14ac:dyDescent="0.3">
      <c r="B6" s="27"/>
    </row>
    <row r="7" spans="1:10" ht="15" thickBot="1" x14ac:dyDescent="0.35">
      <c r="B7" s="3"/>
    </row>
    <row r="8" spans="1:10" x14ac:dyDescent="0.3">
      <c r="B8" s="10" t="s">
        <v>13</v>
      </c>
      <c r="C8" s="11"/>
      <c r="D8" s="11"/>
      <c r="E8" s="11"/>
      <c r="F8" s="12"/>
      <c r="G8" s="8"/>
    </row>
    <row r="9" spans="1:10" x14ac:dyDescent="0.3">
      <c r="B9" s="13" t="s">
        <v>10</v>
      </c>
      <c r="C9" s="104">
        <v>500</v>
      </c>
      <c r="D9" s="104"/>
      <c r="E9" s="104"/>
      <c r="F9" s="21" t="s">
        <v>25</v>
      </c>
      <c r="G9" s="8"/>
    </row>
    <row r="10" spans="1:10" x14ac:dyDescent="0.3">
      <c r="A10" s="4" t="s">
        <v>8</v>
      </c>
      <c r="B10" s="13" t="s">
        <v>11</v>
      </c>
      <c r="C10" s="104" t="s">
        <v>8</v>
      </c>
      <c r="D10" s="104"/>
      <c r="E10" s="104"/>
      <c r="F10" s="21" t="s">
        <v>26</v>
      </c>
      <c r="G10" s="8"/>
    </row>
    <row r="11" spans="1:10" ht="15" thickBot="1" x14ac:dyDescent="0.35">
      <c r="A11" s="4" t="s">
        <v>9</v>
      </c>
      <c r="B11" s="13" t="s">
        <v>12</v>
      </c>
      <c r="C11" s="104">
        <v>200</v>
      </c>
      <c r="D11" s="104"/>
      <c r="E11" s="104"/>
      <c r="F11" s="21" t="s">
        <v>4</v>
      </c>
      <c r="G11" s="8"/>
      <c r="H11" s="30" t="s">
        <v>38</v>
      </c>
    </row>
    <row r="12" spans="1:10" x14ac:dyDescent="0.3">
      <c r="B12" s="13"/>
      <c r="C12" s="8"/>
      <c r="D12" s="8"/>
      <c r="E12" s="8"/>
      <c r="F12" s="14"/>
      <c r="H12" s="10" t="s">
        <v>14</v>
      </c>
      <c r="I12" s="11"/>
      <c r="J12" s="12"/>
    </row>
    <row r="13" spans="1:10" ht="15" thickBot="1" x14ac:dyDescent="0.35">
      <c r="B13" s="31" t="s">
        <v>0</v>
      </c>
      <c r="C13" s="32" t="s">
        <v>3</v>
      </c>
      <c r="D13" s="34" t="s">
        <v>51</v>
      </c>
      <c r="E13" s="34" t="s">
        <v>52</v>
      </c>
      <c r="F13" s="33" t="s">
        <v>22</v>
      </c>
      <c r="H13" s="15" t="s">
        <v>5</v>
      </c>
      <c r="I13" s="19">
        <f>C9</f>
        <v>500</v>
      </c>
      <c r="J13" s="21" t="s">
        <v>6</v>
      </c>
    </row>
    <row r="14" spans="1:10" ht="15" thickBot="1" x14ac:dyDescent="0.35">
      <c r="B14" s="16" t="str">
        <f>'Driver Channel CAN Database'!A8</f>
        <v>Dashboard - Accumulator Data</v>
      </c>
      <c r="C14" s="18">
        <f>'Driver Channel CAN Database'!F8</f>
        <v>40</v>
      </c>
      <c r="D14" s="35" t="str">
        <f>'Driver Channel CAN Database'!B8</f>
        <v>Vehicle Control Unit</v>
      </c>
      <c r="E14" s="35" t="str">
        <f>'Driver Channel CAN Database'!C8</f>
        <v>Dashboard Control Unit</v>
      </c>
      <c r="F14" s="17">
        <f>IF(C14&gt;0,C14+FLOOR((C14+$J$18+$J$19+$J$20+$J$21)/$J$24, 1)+$I$14+$I$15,0)</f>
        <v>99</v>
      </c>
      <c r="H14" s="15" t="s">
        <v>1</v>
      </c>
      <c r="I14" s="19">
        <f>IF(C10="CAN 2.0A", 12, 32)</f>
        <v>12</v>
      </c>
      <c r="J14" s="21" t="s">
        <v>15</v>
      </c>
    </row>
    <row r="15" spans="1:10" ht="15" thickBot="1" x14ac:dyDescent="0.35">
      <c r="B15" s="16" t="str">
        <f>'Driver Channel CAN Database'!A9</f>
        <v>Dashboard - Motor Data</v>
      </c>
      <c r="C15" s="18">
        <f>'Driver Channel CAN Database'!F9</f>
        <v>32</v>
      </c>
      <c r="D15" s="35" t="str">
        <f>'Driver Channel CAN Database'!B9</f>
        <v>Vehicle Control Unit</v>
      </c>
      <c r="E15" s="35" t="str">
        <f>'Driver Channel CAN Database'!C9</f>
        <v>Dashboard Control Unit</v>
      </c>
      <c r="F15" s="17">
        <f t="shared" ref="F15:F16" si="0">IF(C15&gt;0,C15+FLOOR((C15+$J$18+$J$19+$J$20+$J$21)/$J$24, 1)+$I$14+$I$15,0)</f>
        <v>89</v>
      </c>
      <c r="H15" s="15" t="s">
        <v>2</v>
      </c>
      <c r="I15" s="20">
        <f>SUM(J18,J20,J21,J22,J23)</f>
        <v>32</v>
      </c>
      <c r="J15" s="21"/>
    </row>
    <row r="16" spans="1:10" ht="15" thickBot="1" x14ac:dyDescent="0.35">
      <c r="B16" s="16" t="str">
        <f>'Driver Channel CAN Database'!A10</f>
        <v>Dashboard - Vehicle Data</v>
      </c>
      <c r="C16" s="18">
        <f>'Driver Channel CAN Database'!F10</f>
        <v>18</v>
      </c>
      <c r="D16" s="35" t="str">
        <f>'Driver Channel CAN Database'!B10</f>
        <v>Vehicle Control Unit</v>
      </c>
      <c r="E16" s="35" t="str">
        <f>'Driver Channel CAN Database'!C10</f>
        <v>Dashboard Control Unit</v>
      </c>
      <c r="F16" s="17">
        <f t="shared" si="0"/>
        <v>72</v>
      </c>
      <c r="H16" s="15" t="s">
        <v>12</v>
      </c>
      <c r="I16" s="19">
        <f>C11</f>
        <v>200</v>
      </c>
      <c r="J16" s="21" t="s">
        <v>4</v>
      </c>
    </row>
    <row r="17" spans="2:11" ht="15" thickBot="1" x14ac:dyDescent="0.35">
      <c r="B17" s="16" t="str">
        <f>'Driver Channel CAN Database'!A11</f>
        <v>Driver - Wheel Controls</v>
      </c>
      <c r="C17" s="18">
        <f>'Driver Channel CAN Database'!F11</f>
        <v>3</v>
      </c>
      <c r="D17" s="35" t="str">
        <f>'Driver Channel CAN Database'!B11</f>
        <v>Dashboard Control Unit</v>
      </c>
      <c r="E17" s="35" t="str">
        <f>'Driver Channel CAN Database'!C11</f>
        <v>Vehicle Control Unit</v>
      </c>
      <c r="F17" s="17">
        <f>IF(C17&gt;0,C17+FLOOR((C17+$J$18+$J$19+$J$20+$J$21)/$J$24, 1)+$I$14+$I$15,0)</f>
        <v>54</v>
      </c>
      <c r="H17" s="13" t="s">
        <v>17</v>
      </c>
      <c r="I17" s="8"/>
      <c r="J17" s="14"/>
    </row>
    <row r="18" spans="2:11" ht="15" thickBot="1" x14ac:dyDescent="0.35">
      <c r="B18" s="16" t="str">
        <f>'Driver Channel CAN Database'!A12</f>
        <v>Driver - Driver Settings</v>
      </c>
      <c r="C18" s="18">
        <f>'Driver Channel CAN Database'!F12</f>
        <v>16</v>
      </c>
      <c r="D18" s="35" t="str">
        <f>'Driver Channel CAN Database'!B12</f>
        <v>Dashboard Control Unit</v>
      </c>
      <c r="E18" s="35" t="str">
        <f>'Driver Channel CAN Database'!C12</f>
        <v>Vehicle Control Unit</v>
      </c>
      <c r="F18" s="17">
        <f t="shared" ref="F18:F19" si="1">IF(C18&gt;0,C18+FLOOR((C18+$J$18+$J$19+$J$20+$J$21)/$J$24, 1)+$I$14+$I$15,0)</f>
        <v>70</v>
      </c>
      <c r="H18" s="22" t="s">
        <v>16</v>
      </c>
      <c r="I18" s="1"/>
      <c r="J18" s="23">
        <v>1</v>
      </c>
      <c r="K18" t="s">
        <v>33</v>
      </c>
    </row>
    <row r="19" spans="2:11" ht="15" thickBot="1" x14ac:dyDescent="0.35">
      <c r="B19" s="16" t="str">
        <f>'Driver Channel CAN Database'!A13</f>
        <v>Driver - Driving Inputs</v>
      </c>
      <c r="C19" s="18">
        <f>'Driver Channel CAN Database'!F13</f>
        <v>48</v>
      </c>
      <c r="D19" s="35" t="str">
        <f>'Driver Channel CAN Database'!B13</f>
        <v>Pedal Input Unit</v>
      </c>
      <c r="E19" s="35" t="str">
        <f>'Driver Channel CAN Database'!C13</f>
        <v>Vehicle Control Unit</v>
      </c>
      <c r="F19" s="17">
        <f t="shared" si="1"/>
        <v>108</v>
      </c>
      <c r="H19" s="22" t="s">
        <v>24</v>
      </c>
      <c r="I19" s="1"/>
      <c r="J19" s="23">
        <f>I14</f>
        <v>12</v>
      </c>
      <c r="K19" t="s">
        <v>28</v>
      </c>
    </row>
    <row r="20" spans="2:11" ht="15" thickBot="1" x14ac:dyDescent="0.35">
      <c r="B20" s="16" t="s">
        <v>185</v>
      </c>
      <c r="C20" s="18">
        <f>'Driver Channel CAN Database'!F14</f>
        <v>40</v>
      </c>
      <c r="D20" s="35" t="s">
        <v>192</v>
      </c>
      <c r="E20" s="35" t="str">
        <f>'Driver Channel CAN Database'!C14</f>
        <v>Vehicle Control Unit</v>
      </c>
      <c r="F20" s="17">
        <f>IF(C20&gt;0,C20+FLOOR((C20+$J$18+$J$19+$J$20+$J$21)/$J$24, 1)+$I$14+$I$15,0)</f>
        <v>99</v>
      </c>
      <c r="H20" s="22" t="s">
        <v>19</v>
      </c>
      <c r="I20" s="1"/>
      <c r="J20" s="23">
        <v>6</v>
      </c>
      <c r="K20" t="s">
        <v>29</v>
      </c>
    </row>
    <row r="21" spans="2:11" ht="15" thickBot="1" x14ac:dyDescent="0.35">
      <c r="B21" s="16"/>
      <c r="C21" s="18"/>
      <c r="D21" s="35"/>
      <c r="E21" s="35"/>
      <c r="F21" s="17">
        <f t="shared" ref="F21:F22" si="2">IF(C21&gt;0,C21+FLOOR((C21+$J$18+$J$19+$J$20+$J$21)/$J$24, 1)+$I$14+$I$15,0)</f>
        <v>0</v>
      </c>
      <c r="H21" s="22" t="s">
        <v>18</v>
      </c>
      <c r="I21" s="1"/>
      <c r="J21" s="23">
        <v>16</v>
      </c>
      <c r="K21" t="s">
        <v>30</v>
      </c>
    </row>
    <row r="22" spans="2:11" ht="15" thickBot="1" x14ac:dyDescent="0.35">
      <c r="B22" s="16"/>
      <c r="C22" s="18"/>
      <c r="D22" s="35"/>
      <c r="E22" s="35"/>
      <c r="F22" s="17">
        <f t="shared" si="2"/>
        <v>0</v>
      </c>
      <c r="H22" s="22" t="s">
        <v>20</v>
      </c>
      <c r="I22" s="1"/>
      <c r="J22" s="23">
        <v>2</v>
      </c>
      <c r="K22" t="s">
        <v>31</v>
      </c>
    </row>
    <row r="23" spans="2:11" ht="15" thickBot="1" x14ac:dyDescent="0.35">
      <c r="B23" s="16"/>
      <c r="C23" s="18"/>
      <c r="D23" s="35"/>
      <c r="E23" s="35"/>
      <c r="F23" s="17">
        <f>IF(C23&gt;0,C23+FLOOR((C23+$J$18+$J$19+$J$20+$J$21)/$J$24, 1)+$I$14+$I$15,0)</f>
        <v>0</v>
      </c>
      <c r="H23" s="22" t="s">
        <v>21</v>
      </c>
      <c r="I23" s="1"/>
      <c r="J23" s="23">
        <v>7</v>
      </c>
      <c r="K23" t="s">
        <v>32</v>
      </c>
    </row>
    <row r="24" spans="2:11" ht="15" thickBot="1" x14ac:dyDescent="0.35">
      <c r="B24" s="16"/>
      <c r="C24" s="18"/>
      <c r="D24" s="35"/>
      <c r="E24" s="35"/>
      <c r="F24" s="17">
        <f t="shared" ref="F24:F25" si="3">IF(C24&gt;0,C24+FLOOR((C24+$J$18+$J$19+$J$20+$J$21)/$J$24, 1)+$I$14+$I$15,0)</f>
        <v>0</v>
      </c>
      <c r="H24" s="24" t="s">
        <v>7</v>
      </c>
      <c r="I24" s="2"/>
      <c r="J24" s="25">
        <v>5</v>
      </c>
    </row>
    <row r="25" spans="2:11" ht="15" thickBot="1" x14ac:dyDescent="0.35">
      <c r="B25" s="16"/>
      <c r="C25" s="18"/>
      <c r="D25" s="35"/>
      <c r="E25" s="35"/>
      <c r="F25" s="17">
        <f t="shared" si="3"/>
        <v>0</v>
      </c>
      <c r="H25" s="13"/>
      <c r="I25" s="8"/>
      <c r="J25" s="14"/>
    </row>
    <row r="26" spans="2:11" ht="15" thickBot="1" x14ac:dyDescent="0.35">
      <c r="B26" s="6" t="s">
        <v>27</v>
      </c>
      <c r="C26" s="7"/>
      <c r="D26" s="7"/>
      <c r="E26" s="7"/>
      <c r="F26" s="26">
        <f>SUM(F14:F25)</f>
        <v>591</v>
      </c>
      <c r="H26" s="9" t="s">
        <v>23</v>
      </c>
      <c r="I26" s="7"/>
      <c r="J26" s="28">
        <f>F26*I16/1000/I13</f>
        <v>0.2364</v>
      </c>
      <c r="K26" t="s">
        <v>34</v>
      </c>
    </row>
    <row r="28" spans="2:11" x14ac:dyDescent="0.3">
      <c r="C28" s="29"/>
      <c r="D28" s="29"/>
      <c r="E28" s="29"/>
    </row>
  </sheetData>
  <mergeCells count="3">
    <mergeCell ref="C9:E9"/>
    <mergeCell ref="C10:E10"/>
    <mergeCell ref="C11:E11"/>
  </mergeCells>
  <dataValidations count="1">
    <dataValidation type="list" allowBlank="1" showInputMessage="1" showErrorMessage="1" sqref="C10" xr:uid="{00000000-0002-0000-0200-000000000000}">
      <formula1>$A$10:$A$11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K30"/>
  <sheetViews>
    <sheetView topLeftCell="A7" workbookViewId="0">
      <selection activeCell="I29" sqref="I29"/>
    </sheetView>
  </sheetViews>
  <sheetFormatPr defaultRowHeight="14.4" x14ac:dyDescent="0.3"/>
  <cols>
    <col min="1" max="1" width="8.5546875" customWidth="1"/>
    <col min="2" max="2" width="30.21875" customWidth="1"/>
    <col min="3" max="3" width="11.44140625" customWidth="1"/>
    <col min="4" max="4" width="23.5546875" customWidth="1"/>
    <col min="5" max="5" width="27.77734375" customWidth="1"/>
    <col min="6" max="6" width="27.21875" customWidth="1"/>
    <col min="7" max="7" width="4.77734375" customWidth="1"/>
    <col min="8" max="8" width="22.44140625" customWidth="1"/>
    <col min="9" max="19" width="8.5546875" customWidth="1"/>
  </cols>
  <sheetData>
    <row r="5" spans="1:10" ht="15" customHeight="1" x14ac:dyDescent="0.35">
      <c r="B5" s="5" t="s">
        <v>59</v>
      </c>
    </row>
    <row r="6" spans="1:10" x14ac:dyDescent="0.3">
      <c r="B6" s="27"/>
    </row>
    <row r="7" spans="1:10" ht="15" thickBot="1" x14ac:dyDescent="0.35">
      <c r="B7" s="3"/>
    </row>
    <row r="8" spans="1:10" x14ac:dyDescent="0.3">
      <c r="B8" s="10" t="s">
        <v>13</v>
      </c>
      <c r="C8" s="11"/>
      <c r="D8" s="11"/>
      <c r="E8" s="11"/>
      <c r="F8" s="12"/>
      <c r="G8" s="8"/>
    </row>
    <row r="9" spans="1:10" x14ac:dyDescent="0.3">
      <c r="B9" s="13" t="s">
        <v>10</v>
      </c>
      <c r="C9" s="104">
        <v>500</v>
      </c>
      <c r="D9" s="104"/>
      <c r="E9" s="104"/>
      <c r="F9" s="21" t="s">
        <v>25</v>
      </c>
      <c r="G9" s="8"/>
    </row>
    <row r="10" spans="1:10" x14ac:dyDescent="0.3">
      <c r="A10" s="4" t="s">
        <v>8</v>
      </c>
      <c r="B10" s="13" t="s">
        <v>11</v>
      </c>
      <c r="C10" s="104" t="s">
        <v>8</v>
      </c>
      <c r="D10" s="104"/>
      <c r="E10" s="104"/>
      <c r="F10" s="21" t="s">
        <v>26</v>
      </c>
      <c r="G10" s="8"/>
    </row>
    <row r="11" spans="1:10" ht="15" thickBot="1" x14ac:dyDescent="0.35">
      <c r="A11" s="4" t="s">
        <v>9</v>
      </c>
      <c r="B11" s="13" t="s">
        <v>12</v>
      </c>
      <c r="C11" s="104">
        <v>1</v>
      </c>
      <c r="D11" s="104"/>
      <c r="E11" s="104"/>
      <c r="F11" s="21" t="s">
        <v>4</v>
      </c>
      <c r="G11" s="8"/>
      <c r="H11" s="30" t="s">
        <v>38</v>
      </c>
    </row>
    <row r="12" spans="1:10" x14ac:dyDescent="0.3">
      <c r="B12" s="13"/>
      <c r="C12" s="8"/>
      <c r="D12" s="8"/>
      <c r="E12" s="8"/>
      <c r="F12" s="14"/>
      <c r="H12" s="10" t="s">
        <v>14</v>
      </c>
      <c r="I12" s="11"/>
      <c r="J12" s="12"/>
    </row>
    <row r="13" spans="1:10" ht="15" thickBot="1" x14ac:dyDescent="0.35">
      <c r="B13" s="31" t="s">
        <v>0</v>
      </c>
      <c r="C13" s="32" t="s">
        <v>3</v>
      </c>
      <c r="D13" s="34" t="s">
        <v>51</v>
      </c>
      <c r="E13" s="34" t="s">
        <v>52</v>
      </c>
      <c r="F13" s="33" t="s">
        <v>22</v>
      </c>
      <c r="H13" s="15" t="s">
        <v>5</v>
      </c>
      <c r="I13" s="19">
        <f>C9</f>
        <v>500</v>
      </c>
      <c r="J13" s="21" t="s">
        <v>6</v>
      </c>
    </row>
    <row r="14" spans="1:10" ht="15" thickBot="1" x14ac:dyDescent="0.35">
      <c r="B14" s="16" t="str">
        <f>'Cooling Channel CAN Database'!A8</f>
        <v>Cooling Control Words</v>
      </c>
      <c r="C14" s="18">
        <f>'Cooling Channel CAN Database'!F8</f>
        <v>48</v>
      </c>
      <c r="D14" s="35" t="str">
        <f>'Cooling Channel CAN Database'!B8</f>
        <v>Cooling Control Unit</v>
      </c>
      <c r="E14" s="35" t="str">
        <f>'Cooling Channel CAN Database'!C8</f>
        <v>Dashboard Control Unit</v>
      </c>
      <c r="F14" s="17">
        <f>IF(C14&gt;0,C14+FLOOR((C14+$J$18+$J$19+$J$20+$J$21)/$J$24, 1)+$I$14+$I$15,0)</f>
        <v>108</v>
      </c>
      <c r="H14" s="15" t="s">
        <v>1</v>
      </c>
      <c r="I14" s="19">
        <f>IF(C10="CAN 2.0A", 12, 32)</f>
        <v>12</v>
      </c>
      <c r="J14" s="21" t="s">
        <v>15</v>
      </c>
    </row>
    <row r="15" spans="1:10" ht="15" thickBot="1" x14ac:dyDescent="0.35">
      <c r="B15" s="16" t="str">
        <f>'Cooling Channel CAN Database'!A9</f>
        <v>Cooling Status Words</v>
      </c>
      <c r="C15" s="18">
        <f>'Cooling Channel CAN Database'!F9</f>
        <v>40</v>
      </c>
      <c r="D15" s="35" t="str">
        <f>'Cooling Channel CAN Database'!B9</f>
        <v>Vehicle Control Unit</v>
      </c>
      <c r="E15" s="35" t="str">
        <f>'Cooling Channel CAN Database'!C9</f>
        <v>Cooling Control Unit</v>
      </c>
      <c r="F15" s="17">
        <f t="shared" ref="F15:F16" si="0">IF(C15&gt;0,C15+FLOOR((C15+$J$18+$J$19+$J$20+$J$21)/$J$24, 1)+$I$14+$I$15,0)</f>
        <v>99</v>
      </c>
      <c r="H15" s="15" t="s">
        <v>2</v>
      </c>
      <c r="I15" s="20">
        <f>SUM(J18,J20,J21,J22,J23)</f>
        <v>32</v>
      </c>
      <c r="J15" s="21"/>
    </row>
    <row r="16" spans="1:10" ht="15" thickBot="1" x14ac:dyDescent="0.35">
      <c r="B16" s="16" t="str">
        <f>'Cooling Channel CAN Database'!A10</f>
        <v>Acknowledgement</v>
      </c>
      <c r="C16" s="18">
        <f>'Cooling Channel CAN Database'!F10</f>
        <v>1</v>
      </c>
      <c r="D16" s="35" t="str">
        <f>'Cooling Channel CAN Database'!B10</f>
        <v>Cooling Control Unit</v>
      </c>
      <c r="E16" s="35" t="str">
        <f>'Cooling Channel CAN Database'!C10</f>
        <v>Dashboard Control Unit</v>
      </c>
      <c r="F16" s="17">
        <f t="shared" si="0"/>
        <v>52</v>
      </c>
      <c r="H16" s="15" t="s">
        <v>12</v>
      </c>
      <c r="I16" s="19">
        <f>C11</f>
        <v>1</v>
      </c>
      <c r="J16" s="21" t="s">
        <v>4</v>
      </c>
    </row>
    <row r="17" spans="2:11" ht="15" thickBot="1" x14ac:dyDescent="0.35">
      <c r="B17" s="16"/>
      <c r="C17" s="18"/>
      <c r="D17" s="35"/>
      <c r="E17" s="35"/>
      <c r="F17" s="17">
        <f>IF(C17&gt;0,C17+FLOOR((C17+$J$18+$J$19+$J$20+$J$21)/$J$24, 1)+$I$14+$I$15,0)</f>
        <v>0</v>
      </c>
      <c r="H17" s="13" t="s">
        <v>17</v>
      </c>
      <c r="I17" s="8"/>
      <c r="J17" s="14"/>
    </row>
    <row r="18" spans="2:11" ht="15" thickBot="1" x14ac:dyDescent="0.35">
      <c r="B18" s="16"/>
      <c r="C18" s="18"/>
      <c r="D18" s="35"/>
      <c r="E18" s="35"/>
      <c r="F18" s="17">
        <f t="shared" ref="F18:F19" si="1">IF(C18&gt;0,C18+FLOOR((C18+$J$18+$J$19+$J$20+$J$21)/$J$24, 1)+$I$14+$I$15,0)</f>
        <v>0</v>
      </c>
      <c r="H18" s="22" t="s">
        <v>16</v>
      </c>
      <c r="I18" s="1"/>
      <c r="J18" s="23">
        <v>1</v>
      </c>
      <c r="K18" t="s">
        <v>33</v>
      </c>
    </row>
    <row r="19" spans="2:11" ht="15" thickBot="1" x14ac:dyDescent="0.35">
      <c r="B19" s="16"/>
      <c r="C19" s="18"/>
      <c r="D19" s="35"/>
      <c r="E19" s="35"/>
      <c r="F19" s="17">
        <f t="shared" si="1"/>
        <v>0</v>
      </c>
      <c r="H19" s="22" t="s">
        <v>24</v>
      </c>
      <c r="I19" s="1"/>
      <c r="J19" s="23">
        <f>I14</f>
        <v>12</v>
      </c>
      <c r="K19" t="s">
        <v>28</v>
      </c>
    </row>
    <row r="20" spans="2:11" ht="15" thickBot="1" x14ac:dyDescent="0.35">
      <c r="B20" s="16"/>
      <c r="C20" s="18"/>
      <c r="D20" s="35"/>
      <c r="E20" s="35"/>
      <c r="F20" s="17">
        <f>IF(C20&gt;0,C20+FLOOR((C20+$J$18+$J$19+$J$20+$J$21)/$J$24, 1)+$I$14+$I$15,0)</f>
        <v>0</v>
      </c>
      <c r="H20" s="22" t="s">
        <v>19</v>
      </c>
      <c r="I20" s="1"/>
      <c r="J20" s="23">
        <v>6</v>
      </c>
      <c r="K20" t="s">
        <v>29</v>
      </c>
    </row>
    <row r="21" spans="2:11" ht="15" thickBot="1" x14ac:dyDescent="0.35">
      <c r="B21" s="16"/>
      <c r="C21" s="18"/>
      <c r="D21" s="35"/>
      <c r="E21" s="35"/>
      <c r="F21" s="17">
        <f t="shared" ref="F21:F22" si="2">IF(C21&gt;0,C21+FLOOR((C21+$J$18+$J$19+$J$20+$J$21)/$J$24, 1)+$I$14+$I$15,0)</f>
        <v>0</v>
      </c>
      <c r="H21" s="22" t="s">
        <v>18</v>
      </c>
      <c r="I21" s="1"/>
      <c r="J21" s="23">
        <v>16</v>
      </c>
      <c r="K21" t="s">
        <v>30</v>
      </c>
    </row>
    <row r="22" spans="2:11" ht="15" thickBot="1" x14ac:dyDescent="0.35">
      <c r="B22" s="16"/>
      <c r="C22" s="18"/>
      <c r="D22" s="35"/>
      <c r="E22" s="35"/>
      <c r="F22" s="17">
        <f t="shared" si="2"/>
        <v>0</v>
      </c>
      <c r="H22" s="22" t="s">
        <v>20</v>
      </c>
      <c r="I22" s="1"/>
      <c r="J22" s="23">
        <v>2</v>
      </c>
      <c r="K22" t="s">
        <v>31</v>
      </c>
    </row>
    <row r="23" spans="2:11" ht="15" thickBot="1" x14ac:dyDescent="0.35">
      <c r="B23" s="16"/>
      <c r="C23" s="18"/>
      <c r="D23" s="35"/>
      <c r="E23" s="35"/>
      <c r="F23" s="17">
        <f>IF(C23&gt;0,C23+FLOOR((C23+$J$18+$J$19+$J$20+$J$21)/$J$24, 1)+$I$14+$I$15,0)</f>
        <v>0</v>
      </c>
      <c r="H23" s="22" t="s">
        <v>21</v>
      </c>
      <c r="I23" s="1"/>
      <c r="J23" s="23">
        <v>7</v>
      </c>
      <c r="K23" t="s">
        <v>32</v>
      </c>
    </row>
    <row r="24" spans="2:11" ht="15" thickBot="1" x14ac:dyDescent="0.35">
      <c r="B24" s="16"/>
      <c r="C24" s="18"/>
      <c r="D24" s="35"/>
      <c r="E24" s="35"/>
      <c r="F24" s="17">
        <f t="shared" ref="F24:F25" si="3">IF(C24&gt;0,C24+FLOOR((C24+$J$18+$J$19+$J$20+$J$21)/$J$24, 1)+$I$14+$I$15,0)</f>
        <v>0</v>
      </c>
      <c r="H24" s="24" t="s">
        <v>7</v>
      </c>
      <c r="I24" s="2"/>
      <c r="J24" s="25">
        <v>5</v>
      </c>
    </row>
    <row r="25" spans="2:11" ht="15" thickBot="1" x14ac:dyDescent="0.35">
      <c r="B25" s="16"/>
      <c r="C25" s="18"/>
      <c r="D25" s="35"/>
      <c r="E25" s="35"/>
      <c r="F25" s="17">
        <f t="shared" si="3"/>
        <v>0</v>
      </c>
      <c r="H25" s="13"/>
      <c r="I25" s="8"/>
      <c r="J25" s="14"/>
    </row>
    <row r="26" spans="2:11" ht="15" thickBot="1" x14ac:dyDescent="0.35">
      <c r="B26" s="6" t="s">
        <v>27</v>
      </c>
      <c r="C26" s="7"/>
      <c r="D26" s="7"/>
      <c r="E26" s="7"/>
      <c r="F26" s="26">
        <f>SUM(F14:F25)</f>
        <v>259</v>
      </c>
      <c r="H26" s="9" t="s">
        <v>23</v>
      </c>
      <c r="I26" s="7"/>
      <c r="J26" s="28">
        <f>F26*I16/1000/I13</f>
        <v>5.1800000000000001E-4</v>
      </c>
      <c r="K26" t="s">
        <v>34</v>
      </c>
    </row>
    <row r="28" spans="2:11" x14ac:dyDescent="0.3">
      <c r="C28" s="29"/>
      <c r="D28" s="29"/>
      <c r="E28" s="29"/>
    </row>
    <row r="30" spans="2:11" x14ac:dyDescent="0.3">
      <c r="E30" t="s">
        <v>60</v>
      </c>
    </row>
  </sheetData>
  <mergeCells count="3">
    <mergeCell ref="C9:E9"/>
    <mergeCell ref="C10:E10"/>
    <mergeCell ref="C11:E11"/>
  </mergeCells>
  <dataValidations count="1">
    <dataValidation type="list" allowBlank="1" showInputMessage="1" showErrorMessage="1" sqref="C10" xr:uid="{00000000-0002-0000-0300-000000000000}">
      <formula1>$A$10:$A$11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topLeftCell="F1" zoomScaleNormal="100" workbookViewId="0">
      <selection activeCell="D24" sqref="D24"/>
    </sheetView>
  </sheetViews>
  <sheetFormatPr defaultColWidth="17.6640625" defaultRowHeight="10.199999999999999" x14ac:dyDescent="0.2"/>
  <cols>
    <col min="1" max="1" width="41.21875" style="44" customWidth="1"/>
    <col min="2" max="2" width="23.44140625" style="44" customWidth="1"/>
    <col min="3" max="4" width="25.109375" style="44" customWidth="1"/>
    <col min="5" max="16384" width="17.6640625" style="44"/>
  </cols>
  <sheetData>
    <row r="1" spans="1:19" x14ac:dyDescent="0.2">
      <c r="A1" s="42" t="s">
        <v>79</v>
      </c>
      <c r="B1" s="43"/>
      <c r="C1" s="43"/>
      <c r="D1" s="43"/>
      <c r="E1" s="43"/>
      <c r="F1" s="43"/>
      <c r="G1" s="43"/>
      <c r="H1" s="43" t="s">
        <v>61</v>
      </c>
      <c r="I1" s="43"/>
      <c r="J1" s="43"/>
      <c r="K1" s="43"/>
      <c r="L1" s="43"/>
      <c r="M1" s="43"/>
      <c r="N1" s="43"/>
      <c r="O1" s="43"/>
      <c r="P1" s="43"/>
      <c r="Q1" s="43"/>
    </row>
    <row r="2" spans="1:19" x14ac:dyDescent="0.2">
      <c r="A2" s="43"/>
      <c r="B2" s="43"/>
      <c r="C2" s="43"/>
      <c r="D2" s="43"/>
      <c r="E2" s="43"/>
      <c r="F2" s="43"/>
      <c r="G2" s="43"/>
      <c r="H2" s="43" t="s">
        <v>62</v>
      </c>
      <c r="I2" s="43"/>
      <c r="J2" s="43"/>
      <c r="K2" s="43"/>
      <c r="L2" s="43"/>
      <c r="M2" s="43"/>
      <c r="N2" s="43"/>
      <c r="O2" s="43"/>
      <c r="P2" s="43"/>
      <c r="Q2" s="43"/>
    </row>
    <row r="3" spans="1:19" x14ac:dyDescent="0.2">
      <c r="A3" s="43"/>
      <c r="B3" s="43"/>
      <c r="C3" s="43"/>
      <c r="D3" s="43"/>
      <c r="E3" s="43"/>
      <c r="F3" s="43"/>
      <c r="G3" s="43"/>
      <c r="H3" s="43" t="s">
        <v>63</v>
      </c>
      <c r="I3" s="43"/>
      <c r="J3" s="43"/>
      <c r="K3" s="43"/>
      <c r="L3" s="43"/>
      <c r="M3" s="43"/>
      <c r="N3" s="43"/>
      <c r="O3" s="43"/>
      <c r="P3" s="43"/>
      <c r="Q3" s="43"/>
    </row>
    <row r="4" spans="1:19" x14ac:dyDescent="0.2">
      <c r="A4" s="45"/>
      <c r="B4" s="45"/>
      <c r="C4" s="45"/>
      <c r="D4" s="45"/>
      <c r="E4" s="45"/>
      <c r="F4" s="45"/>
      <c r="G4" s="45"/>
      <c r="H4" s="45" t="s">
        <v>64</v>
      </c>
      <c r="I4" s="45"/>
      <c r="J4" s="45"/>
      <c r="K4" s="45"/>
      <c r="L4" s="45"/>
      <c r="M4" s="45"/>
      <c r="N4" s="45"/>
      <c r="O4" s="43"/>
      <c r="P4" s="43"/>
      <c r="Q4" s="43"/>
    </row>
    <row r="5" spans="1:19" x14ac:dyDescent="0.2">
      <c r="A5" s="107" t="s">
        <v>0</v>
      </c>
      <c r="B5" s="107" t="s">
        <v>51</v>
      </c>
      <c r="C5" s="46"/>
      <c r="D5" s="46"/>
      <c r="E5" s="46" t="s">
        <v>65</v>
      </c>
      <c r="F5" s="106" t="s">
        <v>96</v>
      </c>
      <c r="G5" s="106">
        <v>0</v>
      </c>
      <c r="H5" s="106">
        <v>1</v>
      </c>
      <c r="I5" s="106">
        <v>2</v>
      </c>
      <c r="J5" s="106">
        <v>3</v>
      </c>
      <c r="K5" s="106">
        <v>4</v>
      </c>
      <c r="L5" s="106">
        <v>5</v>
      </c>
      <c r="M5" s="106">
        <v>6</v>
      </c>
      <c r="N5" s="106">
        <v>7</v>
      </c>
      <c r="O5" s="106">
        <f>N5+1</f>
        <v>8</v>
      </c>
      <c r="P5" s="106">
        <f t="shared" ref="P5:S5" si="0">O5+1</f>
        <v>9</v>
      </c>
      <c r="Q5" s="106">
        <f t="shared" si="0"/>
        <v>10</v>
      </c>
      <c r="R5" s="106">
        <f t="shared" si="0"/>
        <v>11</v>
      </c>
      <c r="S5" s="106">
        <f t="shared" si="0"/>
        <v>12</v>
      </c>
    </row>
    <row r="6" spans="1:19" x14ac:dyDescent="0.2">
      <c r="A6" s="107"/>
      <c r="B6" s="107"/>
      <c r="C6" s="46" t="s">
        <v>52</v>
      </c>
      <c r="D6" s="46" t="s">
        <v>115</v>
      </c>
      <c r="E6" s="47" t="s">
        <v>66</v>
      </c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</row>
    <row r="7" spans="1:19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ht="10.8" thickBot="1" x14ac:dyDescent="0.25">
      <c r="A8" s="41" t="s">
        <v>161</v>
      </c>
      <c r="B8" s="41" t="s">
        <v>164</v>
      </c>
      <c r="C8" s="41" t="s">
        <v>82</v>
      </c>
      <c r="D8" s="41" t="s">
        <v>112</v>
      </c>
      <c r="E8" s="48" t="s">
        <v>180</v>
      </c>
      <c r="F8" s="37">
        <v>48</v>
      </c>
      <c r="G8" s="38" t="s">
        <v>165</v>
      </c>
      <c r="H8" s="38" t="s">
        <v>166</v>
      </c>
      <c r="I8" s="38" t="s">
        <v>167</v>
      </c>
      <c r="J8" s="38" t="s">
        <v>170</v>
      </c>
      <c r="K8" s="38" t="s">
        <v>168</v>
      </c>
      <c r="L8" s="38" t="s">
        <v>169</v>
      </c>
      <c r="M8" s="39"/>
      <c r="N8" s="39"/>
      <c r="O8" s="39"/>
      <c r="P8" s="39"/>
      <c r="Q8" s="39"/>
      <c r="R8" s="39"/>
      <c r="S8" s="39"/>
    </row>
    <row r="9" spans="1:19" ht="10.8" thickBot="1" x14ac:dyDescent="0.25">
      <c r="A9" s="41" t="s">
        <v>162</v>
      </c>
      <c r="B9" s="41" t="s">
        <v>80</v>
      </c>
      <c r="C9" s="41" t="s">
        <v>164</v>
      </c>
      <c r="D9" s="41" t="s">
        <v>112</v>
      </c>
      <c r="E9" s="48" t="s">
        <v>181</v>
      </c>
      <c r="F9" s="37">
        <f>48-8</f>
        <v>40</v>
      </c>
      <c r="G9" s="59" t="s">
        <v>172</v>
      </c>
      <c r="H9" s="59" t="s">
        <v>173</v>
      </c>
      <c r="I9" s="59" t="s">
        <v>174</v>
      </c>
      <c r="J9" s="60" t="s">
        <v>175</v>
      </c>
      <c r="K9" s="59" t="s">
        <v>176</v>
      </c>
      <c r="L9" s="40"/>
      <c r="M9" s="40"/>
      <c r="N9" s="40"/>
      <c r="O9" s="40"/>
      <c r="P9" s="40"/>
      <c r="Q9" s="40"/>
      <c r="R9" s="40"/>
      <c r="S9" s="40"/>
    </row>
    <row r="10" spans="1:19" x14ac:dyDescent="0.2">
      <c r="A10" s="41" t="s">
        <v>163</v>
      </c>
      <c r="B10" s="41" t="s">
        <v>164</v>
      </c>
      <c r="C10" s="41" t="s">
        <v>82</v>
      </c>
      <c r="D10" s="41" t="s">
        <v>112</v>
      </c>
      <c r="E10" s="48" t="s">
        <v>182</v>
      </c>
      <c r="F10" s="41">
        <v>1</v>
      </c>
      <c r="G10" s="40" t="s">
        <v>171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1:19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3"/>
      <c r="P16" s="43"/>
      <c r="Q16" s="43"/>
    </row>
    <row r="17" spans="1:17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x14ac:dyDescent="0.2">
      <c r="A19" s="43"/>
      <c r="B19" s="49"/>
      <c r="C19" s="49"/>
      <c r="D19" s="49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x14ac:dyDescent="0.2">
      <c r="A31" s="43"/>
      <c r="B31" s="4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x14ac:dyDescent="0.2">
      <c r="C35" s="43"/>
      <c r="D35" s="43"/>
      <c r="E35" s="43"/>
    </row>
  </sheetData>
  <mergeCells count="16">
    <mergeCell ref="O5:O6"/>
    <mergeCell ref="P5:P6"/>
    <mergeCell ref="Q5:Q6"/>
    <mergeCell ref="R5:R6"/>
    <mergeCell ref="S5:S6"/>
    <mergeCell ref="N5:N6"/>
    <mergeCell ref="A5:A6"/>
    <mergeCell ref="B5:B6"/>
    <mergeCell ref="F5:F6"/>
    <mergeCell ref="G5:G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topLeftCell="A2" workbookViewId="0">
      <selection activeCell="A15" sqref="A15"/>
    </sheetView>
  </sheetViews>
  <sheetFormatPr defaultColWidth="12.77734375" defaultRowHeight="10.199999999999999" x14ac:dyDescent="0.2"/>
  <cols>
    <col min="1" max="1" width="18.6640625" style="44" customWidth="1"/>
    <col min="2" max="2" width="15" style="44" customWidth="1"/>
    <col min="3" max="16384" width="12.77734375" style="44"/>
  </cols>
  <sheetData>
    <row r="1" spans="1:19" x14ac:dyDescent="0.2">
      <c r="A1" s="42" t="s">
        <v>79</v>
      </c>
      <c r="B1" s="43"/>
      <c r="C1" s="43"/>
      <c r="D1" s="43"/>
      <c r="E1" s="43"/>
      <c r="F1" s="43"/>
      <c r="G1" s="43"/>
      <c r="H1" s="43" t="s">
        <v>61</v>
      </c>
      <c r="I1" s="43"/>
      <c r="J1" s="43"/>
      <c r="K1" s="43"/>
      <c r="L1" s="43"/>
      <c r="M1" s="43"/>
      <c r="N1" s="43"/>
      <c r="O1" s="43"/>
      <c r="P1" s="43"/>
      <c r="Q1" s="43"/>
    </row>
    <row r="2" spans="1:19" x14ac:dyDescent="0.2">
      <c r="A2" s="43"/>
      <c r="B2" s="43"/>
      <c r="C2" s="43"/>
      <c r="D2" s="43"/>
      <c r="E2" s="43"/>
      <c r="F2" s="43"/>
      <c r="G2" s="43"/>
      <c r="H2" s="43" t="s">
        <v>62</v>
      </c>
      <c r="I2" s="43"/>
      <c r="J2" s="43"/>
      <c r="K2" s="43"/>
      <c r="L2" s="43"/>
      <c r="M2" s="43"/>
      <c r="N2" s="43"/>
      <c r="O2" s="43"/>
      <c r="P2" s="43"/>
      <c r="Q2" s="43"/>
    </row>
    <row r="3" spans="1:19" x14ac:dyDescent="0.2">
      <c r="A3" s="43"/>
      <c r="B3" s="43"/>
      <c r="C3" s="43"/>
      <c r="D3" s="43"/>
      <c r="E3" s="43"/>
      <c r="F3" s="43"/>
      <c r="G3" s="43"/>
      <c r="H3" s="43" t="s">
        <v>63</v>
      </c>
      <c r="I3" s="43"/>
      <c r="J3" s="43"/>
      <c r="K3" s="43"/>
      <c r="L3" s="43"/>
      <c r="M3" s="43"/>
      <c r="N3" s="43"/>
      <c r="O3" s="43"/>
      <c r="P3" s="43"/>
      <c r="Q3" s="43"/>
    </row>
    <row r="4" spans="1:19" x14ac:dyDescent="0.2">
      <c r="A4" s="45"/>
      <c r="B4" s="45"/>
      <c r="C4" s="45"/>
      <c r="D4" s="45"/>
      <c r="E4" s="45"/>
      <c r="F4" s="45"/>
      <c r="G4" s="45"/>
      <c r="H4" s="45" t="s">
        <v>64</v>
      </c>
      <c r="I4" s="45"/>
      <c r="J4" s="45"/>
      <c r="K4" s="45"/>
      <c r="L4" s="45"/>
      <c r="M4" s="45"/>
      <c r="N4" s="45"/>
      <c r="O4" s="43"/>
      <c r="P4" s="43"/>
      <c r="Q4" s="43"/>
    </row>
    <row r="5" spans="1:19" ht="14.55" customHeight="1" x14ac:dyDescent="0.2">
      <c r="A5" s="107" t="s">
        <v>0</v>
      </c>
      <c r="B5" s="107" t="s">
        <v>51</v>
      </c>
      <c r="C5" s="108" t="s">
        <v>52</v>
      </c>
      <c r="D5" s="108" t="s">
        <v>115</v>
      </c>
      <c r="E5" s="108" t="s">
        <v>177</v>
      </c>
      <c r="F5" s="106" t="s">
        <v>96</v>
      </c>
      <c r="G5" s="106">
        <v>0</v>
      </c>
      <c r="H5" s="106">
        <v>1</v>
      </c>
      <c r="I5" s="106">
        <v>2</v>
      </c>
      <c r="J5" s="106">
        <v>3</v>
      </c>
      <c r="K5" s="106">
        <v>4</v>
      </c>
      <c r="L5" s="106">
        <v>5</v>
      </c>
      <c r="M5" s="106">
        <v>6</v>
      </c>
      <c r="N5" s="106">
        <v>7</v>
      </c>
      <c r="O5" s="106">
        <f>N5+1</f>
        <v>8</v>
      </c>
      <c r="P5" s="106">
        <f t="shared" ref="P5:S5" si="0">O5+1</f>
        <v>9</v>
      </c>
      <c r="Q5" s="106">
        <f t="shared" si="0"/>
        <v>10</v>
      </c>
      <c r="R5" s="106">
        <f t="shared" si="0"/>
        <v>11</v>
      </c>
      <c r="S5" s="106">
        <f t="shared" si="0"/>
        <v>12</v>
      </c>
    </row>
    <row r="6" spans="1:19" x14ac:dyDescent="0.2">
      <c r="A6" s="107"/>
      <c r="B6" s="107"/>
      <c r="C6" s="109"/>
      <c r="D6" s="109"/>
      <c r="E6" s="109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</row>
    <row r="7" spans="1:19" x14ac:dyDescent="0.2">
      <c r="A7" s="41"/>
      <c r="B7" s="41"/>
      <c r="C7" s="41"/>
      <c r="D7" s="41"/>
      <c r="E7" s="37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x14ac:dyDescent="0.2">
      <c r="A8" s="41" t="s">
        <v>89</v>
      </c>
      <c r="B8" s="41" t="s">
        <v>80</v>
      </c>
      <c r="C8" s="41" t="s">
        <v>82</v>
      </c>
      <c r="D8" s="41" t="s">
        <v>112</v>
      </c>
      <c r="E8" s="37" t="s">
        <v>189</v>
      </c>
      <c r="F8" s="37">
        <f>8*5</f>
        <v>40</v>
      </c>
      <c r="G8" s="38" t="s">
        <v>84</v>
      </c>
      <c r="H8" s="38" t="s">
        <v>85</v>
      </c>
      <c r="I8" s="38" t="s">
        <v>86</v>
      </c>
      <c r="J8" s="38" t="s">
        <v>87</v>
      </c>
      <c r="K8" s="38" t="s">
        <v>88</v>
      </c>
      <c r="L8" s="38"/>
      <c r="M8" s="39"/>
      <c r="N8" s="39"/>
      <c r="O8" s="39"/>
      <c r="P8" s="39"/>
      <c r="Q8" s="39"/>
      <c r="R8" s="39"/>
      <c r="S8" s="39"/>
    </row>
    <row r="9" spans="1:19" x14ac:dyDescent="0.2">
      <c r="A9" s="41" t="s">
        <v>90</v>
      </c>
      <c r="B9" s="41" t="s">
        <v>80</v>
      </c>
      <c r="C9" s="41" t="s">
        <v>82</v>
      </c>
      <c r="D9" s="41" t="s">
        <v>112</v>
      </c>
      <c r="E9" s="37" t="s">
        <v>190</v>
      </c>
      <c r="F9" s="37">
        <f>8*4</f>
        <v>32</v>
      </c>
      <c r="G9" s="40" t="s">
        <v>92</v>
      </c>
      <c r="H9" s="40" t="s">
        <v>93</v>
      </c>
      <c r="I9" s="40" t="s">
        <v>94</v>
      </c>
      <c r="J9" s="40" t="s">
        <v>95</v>
      </c>
      <c r="K9" s="40"/>
      <c r="L9" s="40"/>
      <c r="M9" s="40"/>
      <c r="N9" s="40"/>
      <c r="O9" s="40"/>
      <c r="P9" s="40"/>
      <c r="Q9" s="40"/>
      <c r="R9" s="40"/>
      <c r="S9" s="40"/>
    </row>
    <row r="10" spans="1:19" x14ac:dyDescent="0.2">
      <c r="A10" s="41" t="s">
        <v>91</v>
      </c>
      <c r="B10" s="41" t="s">
        <v>80</v>
      </c>
      <c r="C10" s="41" t="s">
        <v>82</v>
      </c>
      <c r="D10" s="41" t="s">
        <v>113</v>
      </c>
      <c r="E10" s="37" t="s">
        <v>187</v>
      </c>
      <c r="F10" s="41">
        <f>8+8+2</f>
        <v>18</v>
      </c>
      <c r="G10" s="40" t="s">
        <v>83</v>
      </c>
      <c r="H10" s="40" t="s">
        <v>97</v>
      </c>
      <c r="I10" s="40" t="s">
        <v>98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x14ac:dyDescent="0.2">
      <c r="A11" s="41" t="s">
        <v>99</v>
      </c>
      <c r="B11" s="41" t="s">
        <v>82</v>
      </c>
      <c r="C11" s="41" t="s">
        <v>80</v>
      </c>
      <c r="D11" s="41" t="s">
        <v>113</v>
      </c>
      <c r="E11" s="37" t="s">
        <v>188</v>
      </c>
      <c r="F11" s="41">
        <v>3</v>
      </c>
      <c r="G11" s="41" t="s">
        <v>101</v>
      </c>
      <c r="H11" s="41" t="s">
        <v>100</v>
      </c>
      <c r="I11" s="41" t="s">
        <v>183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x14ac:dyDescent="0.2">
      <c r="A12" s="41" t="s">
        <v>102</v>
      </c>
      <c r="B12" s="41" t="s">
        <v>82</v>
      </c>
      <c r="C12" s="41" t="s">
        <v>80</v>
      </c>
      <c r="D12" s="41" t="s">
        <v>112</v>
      </c>
      <c r="E12" s="37" t="s">
        <v>191</v>
      </c>
      <c r="F12" s="41">
        <f>16</f>
        <v>16</v>
      </c>
      <c r="G12" s="41" t="s">
        <v>106</v>
      </c>
      <c r="H12" s="41" t="s">
        <v>107</v>
      </c>
      <c r="I12" s="41" t="s">
        <v>108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2">
      <c r="A13" s="41" t="s">
        <v>103</v>
      </c>
      <c r="B13" s="41" t="s">
        <v>81</v>
      </c>
      <c r="C13" s="41" t="s">
        <v>80</v>
      </c>
      <c r="D13" s="41" t="s">
        <v>114</v>
      </c>
      <c r="E13" s="37" t="s">
        <v>186</v>
      </c>
      <c r="F13" s="41">
        <f>8*6</f>
        <v>48</v>
      </c>
      <c r="G13" s="41" t="s">
        <v>105</v>
      </c>
      <c r="H13" s="41" t="s">
        <v>104</v>
      </c>
      <c r="I13" s="41" t="s">
        <v>109</v>
      </c>
      <c r="J13" s="41" t="s">
        <v>110</v>
      </c>
      <c r="K13" s="41" t="s">
        <v>111</v>
      </c>
      <c r="L13" s="41" t="s">
        <v>118</v>
      </c>
      <c r="M13" s="41" t="s">
        <v>116</v>
      </c>
      <c r="N13" s="41" t="s">
        <v>117</v>
      </c>
      <c r="O13" s="41" t="s">
        <v>119</v>
      </c>
      <c r="P13" s="41"/>
      <c r="Q13" s="41"/>
      <c r="R13" s="41"/>
      <c r="S13" s="41"/>
    </row>
    <row r="14" spans="1:19" x14ac:dyDescent="0.2">
      <c r="A14" s="41" t="s">
        <v>185</v>
      </c>
      <c r="B14" s="41" t="s">
        <v>192</v>
      </c>
      <c r="C14" s="41" t="s">
        <v>80</v>
      </c>
      <c r="D14" s="41" t="s">
        <v>114</v>
      </c>
      <c r="E14" s="37" t="s">
        <v>198</v>
      </c>
      <c r="F14" s="41">
        <v>40</v>
      </c>
      <c r="G14" s="41" t="s">
        <v>193</v>
      </c>
      <c r="H14" s="41" t="s">
        <v>197</v>
      </c>
      <c r="I14" s="41" t="s">
        <v>194</v>
      </c>
      <c r="J14" s="41" t="s">
        <v>195</v>
      </c>
      <c r="K14" s="41" t="s">
        <v>196</v>
      </c>
      <c r="L14" s="41"/>
      <c r="M14" s="41"/>
      <c r="N14" s="41"/>
      <c r="O14" s="41"/>
      <c r="P14" s="41"/>
      <c r="Q14" s="41"/>
      <c r="R14" s="41"/>
      <c r="S14" s="41"/>
    </row>
    <row r="15" spans="1:19" x14ac:dyDescent="0.2">
      <c r="A15" s="41"/>
      <c r="B15" s="41"/>
      <c r="C15" s="41"/>
      <c r="D15" s="41"/>
      <c r="E15" s="37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2">
      <c r="A16" s="45"/>
      <c r="B16" s="45"/>
      <c r="C16" s="45"/>
      <c r="D16" s="45"/>
      <c r="E16" s="43"/>
      <c r="F16" s="45"/>
      <c r="G16" s="45"/>
      <c r="H16" s="45"/>
      <c r="I16" s="45"/>
      <c r="J16" s="45"/>
      <c r="K16" s="45"/>
      <c r="L16" s="45"/>
      <c r="M16" s="45"/>
      <c r="N16" s="45"/>
      <c r="O16" s="43"/>
      <c r="P16" s="43"/>
      <c r="Q16" s="43"/>
    </row>
    <row r="17" spans="1:17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x14ac:dyDescent="0.2">
      <c r="A19" s="43" t="s">
        <v>184</v>
      </c>
      <c r="B19" s="49"/>
      <c r="C19" s="49"/>
      <c r="D19" s="49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x14ac:dyDescent="0.2">
      <c r="A31" s="43"/>
      <c r="B31" s="4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x14ac:dyDescent="0.2">
      <c r="C35" s="43"/>
      <c r="D35" s="43"/>
    </row>
  </sheetData>
  <mergeCells count="19">
    <mergeCell ref="Q5:Q6"/>
    <mergeCell ref="R5:R6"/>
    <mergeCell ref="S5:S6"/>
    <mergeCell ref="C5:C6"/>
    <mergeCell ref="D5:D6"/>
    <mergeCell ref="E5:E6"/>
    <mergeCell ref="O5:O6"/>
    <mergeCell ref="P5:P6"/>
    <mergeCell ref="I5:I6"/>
    <mergeCell ref="J5:J6"/>
    <mergeCell ref="K5:K6"/>
    <mergeCell ref="L5:L6"/>
    <mergeCell ref="M5:M6"/>
    <mergeCell ref="N5:N6"/>
    <mergeCell ref="A5:A6"/>
    <mergeCell ref="B5:B6"/>
    <mergeCell ref="F5:F6"/>
    <mergeCell ref="G5:G6"/>
    <mergeCell ref="H5:H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topLeftCell="E1" workbookViewId="0">
      <selection activeCell="B27" sqref="B27"/>
    </sheetView>
  </sheetViews>
  <sheetFormatPr defaultColWidth="22.21875" defaultRowHeight="10.199999999999999" x14ac:dyDescent="0.2"/>
  <cols>
    <col min="1" max="1" width="41.21875" style="44" customWidth="1"/>
    <col min="2" max="2" width="23.44140625" style="44" customWidth="1"/>
    <col min="3" max="4" width="25.109375" style="44" customWidth="1"/>
    <col min="5" max="7" width="17.6640625" style="44" customWidth="1"/>
    <col min="8" max="16384" width="22.21875" style="44"/>
  </cols>
  <sheetData>
    <row r="1" spans="1:20" x14ac:dyDescent="0.2">
      <c r="A1" s="42" t="s">
        <v>124</v>
      </c>
      <c r="B1" s="43"/>
      <c r="C1" s="43"/>
      <c r="D1" s="43"/>
      <c r="E1" s="43"/>
      <c r="F1" s="43"/>
      <c r="G1" s="43"/>
      <c r="H1" s="43"/>
      <c r="I1" s="43" t="s">
        <v>61</v>
      </c>
      <c r="J1" s="43"/>
      <c r="K1" s="43"/>
      <c r="L1" s="43"/>
      <c r="M1" s="43"/>
      <c r="N1" s="43"/>
      <c r="O1" s="43"/>
      <c r="P1" s="43"/>
      <c r="Q1" s="43"/>
      <c r="R1" s="43"/>
    </row>
    <row r="2" spans="1:20" x14ac:dyDescent="0.2">
      <c r="A2" s="43"/>
      <c r="B2" s="43"/>
      <c r="C2" s="43"/>
      <c r="D2" s="43"/>
      <c r="E2" s="43"/>
      <c r="F2" s="43"/>
      <c r="G2" s="43"/>
      <c r="H2" s="43"/>
      <c r="I2" s="43" t="s">
        <v>62</v>
      </c>
      <c r="J2" s="43"/>
      <c r="K2" s="43"/>
      <c r="L2" s="43"/>
      <c r="M2" s="43"/>
      <c r="N2" s="43"/>
      <c r="O2" s="43"/>
      <c r="P2" s="43"/>
      <c r="Q2" s="43"/>
      <c r="R2" s="43"/>
    </row>
    <row r="3" spans="1:20" x14ac:dyDescent="0.2">
      <c r="A3" s="43"/>
      <c r="B3" s="43"/>
      <c r="C3" s="43"/>
      <c r="D3" s="43"/>
      <c r="E3" s="43"/>
      <c r="F3" s="43"/>
      <c r="G3" s="43"/>
      <c r="H3" s="43"/>
      <c r="I3" s="43" t="s">
        <v>63</v>
      </c>
      <c r="J3" s="43"/>
      <c r="K3" s="43"/>
      <c r="L3" s="43"/>
      <c r="M3" s="43"/>
      <c r="N3" s="43"/>
      <c r="O3" s="43"/>
      <c r="P3" s="43"/>
      <c r="Q3" s="43"/>
      <c r="R3" s="43"/>
    </row>
    <row r="4" spans="1:20" x14ac:dyDescent="0.2">
      <c r="A4" s="45"/>
      <c r="B4" s="45"/>
      <c r="C4" s="45"/>
      <c r="D4" s="45"/>
      <c r="E4" s="45"/>
      <c r="F4" s="45"/>
      <c r="G4" s="45"/>
      <c r="H4" s="45"/>
      <c r="I4" s="45" t="s">
        <v>64</v>
      </c>
      <c r="J4" s="45"/>
      <c r="K4" s="45"/>
      <c r="L4" s="45"/>
      <c r="M4" s="45"/>
      <c r="N4" s="45"/>
      <c r="O4" s="45"/>
      <c r="P4" s="43"/>
      <c r="Q4" s="43"/>
      <c r="R4" s="43"/>
    </row>
    <row r="5" spans="1:20" x14ac:dyDescent="0.2">
      <c r="A5" s="107" t="s">
        <v>0</v>
      </c>
      <c r="B5" s="107" t="s">
        <v>51</v>
      </c>
      <c r="C5" s="46"/>
      <c r="D5" s="46"/>
      <c r="E5" s="110" t="s">
        <v>65</v>
      </c>
      <c r="F5" s="111"/>
      <c r="G5" s="112" t="s">
        <v>96</v>
      </c>
      <c r="H5" s="106">
        <v>0</v>
      </c>
      <c r="I5" s="106">
        <v>1</v>
      </c>
      <c r="J5" s="106">
        <v>2</v>
      </c>
      <c r="K5" s="106">
        <v>3</v>
      </c>
      <c r="L5" s="106">
        <v>4</v>
      </c>
      <c r="M5" s="106">
        <v>5</v>
      </c>
      <c r="N5" s="106">
        <v>6</v>
      </c>
      <c r="O5" s="106">
        <v>7</v>
      </c>
      <c r="P5" s="106">
        <f>O5+1</f>
        <v>8</v>
      </c>
      <c r="Q5" s="106">
        <f t="shared" ref="Q5:T5" si="0">P5+1</f>
        <v>9</v>
      </c>
      <c r="R5" s="106">
        <f t="shared" si="0"/>
        <v>10</v>
      </c>
      <c r="S5" s="106">
        <f t="shared" si="0"/>
        <v>11</v>
      </c>
      <c r="T5" s="106">
        <f t="shared" si="0"/>
        <v>12</v>
      </c>
    </row>
    <row r="6" spans="1:20" x14ac:dyDescent="0.2">
      <c r="A6" s="107"/>
      <c r="B6" s="107"/>
      <c r="C6" s="46" t="s">
        <v>52</v>
      </c>
      <c r="D6" s="46" t="s">
        <v>115</v>
      </c>
      <c r="E6" s="47" t="s">
        <v>66</v>
      </c>
      <c r="F6" s="47" t="s">
        <v>67</v>
      </c>
      <c r="G6" s="113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</row>
    <row r="7" spans="1:20" x14ac:dyDescent="0.2">
      <c r="A7" s="41"/>
      <c r="B7" s="41"/>
      <c r="C7" s="41"/>
      <c r="D7" s="41"/>
      <c r="E7" s="41"/>
      <c r="F7" s="41"/>
      <c r="G7" s="41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20" ht="15.6" x14ac:dyDescent="0.3">
      <c r="A8" s="41"/>
      <c r="B8" s="41" t="s">
        <v>125</v>
      </c>
      <c r="C8" s="41" t="s">
        <v>80</v>
      </c>
      <c r="D8" s="41" t="s">
        <v>112</v>
      </c>
      <c r="E8" s="48"/>
      <c r="F8" s="37"/>
      <c r="G8" s="52">
        <v>64</v>
      </c>
      <c r="H8" s="36" t="s">
        <v>126</v>
      </c>
      <c r="I8" s="36"/>
      <c r="J8" s="36"/>
      <c r="K8" s="36"/>
      <c r="L8" s="36"/>
      <c r="M8" s="36"/>
      <c r="N8" s="36"/>
      <c r="O8" s="36"/>
      <c r="P8" s="39"/>
      <c r="Q8" s="39"/>
      <c r="R8" s="39"/>
      <c r="S8" s="39"/>
      <c r="T8" s="39"/>
    </row>
    <row r="9" spans="1:20" ht="15.6" x14ac:dyDescent="0.3">
      <c r="A9" s="41"/>
      <c r="B9" s="41" t="s">
        <v>125</v>
      </c>
      <c r="C9" s="41" t="s">
        <v>80</v>
      </c>
      <c r="D9" s="41" t="s">
        <v>112</v>
      </c>
      <c r="E9" s="48"/>
      <c r="F9" s="37"/>
      <c r="G9" s="52">
        <v>64</v>
      </c>
      <c r="H9" s="36" t="s">
        <v>127</v>
      </c>
      <c r="I9" s="36"/>
      <c r="J9" s="36"/>
      <c r="K9" s="36"/>
      <c r="L9" s="36"/>
      <c r="M9" s="36"/>
      <c r="N9" s="36"/>
      <c r="O9" s="36"/>
      <c r="P9" s="40"/>
      <c r="Q9" s="40"/>
      <c r="R9" s="40"/>
      <c r="S9" s="40"/>
      <c r="T9" s="40"/>
    </row>
    <row r="10" spans="1:20" ht="15.6" x14ac:dyDescent="0.3">
      <c r="A10" s="41"/>
      <c r="B10" s="41" t="s">
        <v>125</v>
      </c>
      <c r="C10" s="41" t="s">
        <v>80</v>
      </c>
      <c r="D10" s="41" t="s">
        <v>112</v>
      </c>
      <c r="E10" s="48"/>
      <c r="F10" s="37"/>
      <c r="G10" s="53">
        <v>64</v>
      </c>
      <c r="H10" s="36" t="s">
        <v>128</v>
      </c>
      <c r="I10" s="36" t="s">
        <v>129</v>
      </c>
      <c r="J10" s="36" t="s">
        <v>138</v>
      </c>
      <c r="K10" s="36"/>
      <c r="L10" s="36" t="s">
        <v>139</v>
      </c>
      <c r="M10" s="36" t="s">
        <v>140</v>
      </c>
      <c r="N10" s="36" t="s">
        <v>141</v>
      </c>
      <c r="O10" s="36"/>
      <c r="P10" s="40"/>
      <c r="Q10" s="40"/>
      <c r="R10" s="40"/>
      <c r="S10" s="40"/>
      <c r="T10" s="40"/>
    </row>
    <row r="11" spans="1:20" ht="15.6" x14ac:dyDescent="0.3">
      <c r="A11" s="41"/>
      <c r="B11" s="41" t="s">
        <v>125</v>
      </c>
      <c r="C11" s="41" t="s">
        <v>80</v>
      </c>
      <c r="D11" s="41" t="s">
        <v>112</v>
      </c>
      <c r="E11" s="48"/>
      <c r="F11" s="37"/>
      <c r="G11" s="52">
        <v>64</v>
      </c>
      <c r="H11" s="36" t="s">
        <v>130</v>
      </c>
      <c r="I11" s="36"/>
      <c r="J11" s="36" t="s">
        <v>142</v>
      </c>
      <c r="K11" s="36" t="s">
        <v>143</v>
      </c>
      <c r="L11" s="36" t="s">
        <v>144</v>
      </c>
      <c r="M11" s="36" t="s">
        <v>145</v>
      </c>
      <c r="N11" s="36"/>
      <c r="O11" s="36"/>
      <c r="P11" s="41"/>
      <c r="Q11" s="41"/>
      <c r="R11" s="41"/>
      <c r="S11" s="41"/>
      <c r="T11" s="41"/>
    </row>
    <row r="12" spans="1:20" ht="15.6" x14ac:dyDescent="0.3">
      <c r="A12" s="41"/>
      <c r="B12" s="41" t="s">
        <v>125</v>
      </c>
      <c r="C12" s="41" t="s">
        <v>80</v>
      </c>
      <c r="D12" s="41" t="s">
        <v>112</v>
      </c>
      <c r="E12" s="48"/>
      <c r="F12" s="37"/>
      <c r="G12" s="52">
        <v>64</v>
      </c>
      <c r="H12" s="36" t="s">
        <v>131</v>
      </c>
      <c r="I12" s="36"/>
      <c r="J12" s="36" t="s">
        <v>146</v>
      </c>
      <c r="K12" s="36"/>
      <c r="L12" s="36" t="s">
        <v>147</v>
      </c>
      <c r="M12" s="36"/>
      <c r="N12" s="36"/>
      <c r="O12" s="36"/>
      <c r="P12" s="41"/>
      <c r="Q12" s="41"/>
      <c r="R12" s="41"/>
      <c r="S12" s="41"/>
      <c r="T12" s="41"/>
    </row>
    <row r="13" spans="1:20" ht="15.6" x14ac:dyDescent="0.3">
      <c r="A13" s="41"/>
      <c r="B13" s="41" t="s">
        <v>125</v>
      </c>
      <c r="C13" s="41" t="s">
        <v>80</v>
      </c>
      <c r="D13" s="41" t="s">
        <v>112</v>
      </c>
      <c r="E13" s="48"/>
      <c r="F13" s="37"/>
      <c r="G13" s="53">
        <v>64</v>
      </c>
      <c r="H13" s="36" t="s">
        <v>132</v>
      </c>
      <c r="I13" s="36"/>
      <c r="J13" s="36"/>
      <c r="K13" s="36" t="s">
        <v>148</v>
      </c>
      <c r="L13" s="36"/>
      <c r="M13" s="36"/>
      <c r="N13" s="36"/>
      <c r="O13" s="36"/>
      <c r="P13" s="41"/>
      <c r="Q13" s="41"/>
      <c r="R13" s="41"/>
      <c r="S13" s="41"/>
      <c r="T13" s="41"/>
    </row>
    <row r="14" spans="1:20" ht="15.6" x14ac:dyDescent="0.3">
      <c r="A14" s="41"/>
      <c r="B14" s="41" t="s">
        <v>125</v>
      </c>
      <c r="C14" s="41" t="s">
        <v>80</v>
      </c>
      <c r="D14" s="41" t="s">
        <v>112</v>
      </c>
      <c r="E14" s="48"/>
      <c r="F14" s="37"/>
      <c r="G14" s="52">
        <v>64</v>
      </c>
      <c r="H14" s="36" t="s">
        <v>133</v>
      </c>
      <c r="I14" s="36" t="s">
        <v>134</v>
      </c>
      <c r="J14" s="36"/>
      <c r="K14" s="36" t="s">
        <v>149</v>
      </c>
      <c r="L14" s="36"/>
      <c r="M14" s="55" t="s">
        <v>150</v>
      </c>
      <c r="N14" s="36" t="s">
        <v>151</v>
      </c>
      <c r="O14" s="36"/>
      <c r="P14" s="41"/>
      <c r="Q14" s="41"/>
      <c r="R14" s="41"/>
      <c r="S14" s="41"/>
      <c r="T14" s="41"/>
    </row>
    <row r="15" spans="1:20" ht="15.6" x14ac:dyDescent="0.3">
      <c r="A15" s="41"/>
      <c r="B15" s="41" t="s">
        <v>125</v>
      </c>
      <c r="C15" s="41" t="s">
        <v>80</v>
      </c>
      <c r="D15" s="41" t="s">
        <v>112</v>
      </c>
      <c r="E15" s="48"/>
      <c r="F15" s="37"/>
      <c r="G15" s="52">
        <v>64</v>
      </c>
      <c r="H15" s="36" t="s">
        <v>135</v>
      </c>
      <c r="I15" s="55" t="s">
        <v>136</v>
      </c>
      <c r="J15" s="36" t="s">
        <v>152</v>
      </c>
      <c r="K15" s="36" t="s">
        <v>153</v>
      </c>
      <c r="L15" s="36" t="s">
        <v>154</v>
      </c>
      <c r="M15" s="36" t="s">
        <v>155</v>
      </c>
      <c r="N15" s="56"/>
      <c r="O15" s="36"/>
      <c r="P15" s="41"/>
      <c r="Q15" s="41"/>
      <c r="R15" s="41"/>
      <c r="S15" s="41"/>
      <c r="T15" s="41"/>
    </row>
    <row r="16" spans="1:20" ht="15.6" x14ac:dyDescent="0.3">
      <c r="A16" s="41"/>
      <c r="B16" s="41" t="s">
        <v>125</v>
      </c>
      <c r="C16" s="41" t="s">
        <v>80</v>
      </c>
      <c r="D16" s="41" t="s">
        <v>112</v>
      </c>
      <c r="E16" s="48"/>
      <c r="F16" s="37"/>
      <c r="G16" s="53">
        <v>64</v>
      </c>
      <c r="H16" s="36" t="s">
        <v>137</v>
      </c>
      <c r="I16" s="36"/>
      <c r="J16" s="36" t="s">
        <v>156</v>
      </c>
      <c r="K16" s="36" t="s">
        <v>157</v>
      </c>
      <c r="L16" s="36" t="s">
        <v>158</v>
      </c>
      <c r="M16" s="36" t="s">
        <v>159</v>
      </c>
      <c r="N16" s="36"/>
      <c r="O16" s="36"/>
      <c r="P16" s="41"/>
      <c r="Q16" s="41"/>
      <c r="R16" s="41"/>
      <c r="S16" s="57"/>
      <c r="T16" s="57"/>
    </row>
    <row r="17" spans="1:20" ht="15.6" x14ac:dyDescent="0.3">
      <c r="A17" s="41"/>
      <c r="B17" s="41" t="s">
        <v>80</v>
      </c>
      <c r="C17" s="41" t="s">
        <v>125</v>
      </c>
      <c r="D17" s="41" t="s">
        <v>113</v>
      </c>
      <c r="E17" s="48"/>
      <c r="F17" s="37"/>
      <c r="G17" s="52">
        <v>1</v>
      </c>
      <c r="H17" s="58" t="s">
        <v>160</v>
      </c>
      <c r="I17" s="58"/>
      <c r="J17" s="58"/>
      <c r="K17" s="58"/>
      <c r="L17" s="58"/>
      <c r="M17" s="58"/>
      <c r="N17" s="58"/>
      <c r="O17" s="58"/>
      <c r="P17" s="41"/>
      <c r="Q17" s="41"/>
      <c r="R17" s="41"/>
      <c r="S17" s="57"/>
      <c r="T17" s="57"/>
    </row>
    <row r="18" spans="1:20" ht="15.6" x14ac:dyDescent="0.3">
      <c r="A18" s="41"/>
      <c r="B18" s="41"/>
      <c r="C18" s="41"/>
      <c r="D18" s="41"/>
      <c r="E18" s="48"/>
      <c r="F18" s="37"/>
      <c r="G18" s="52"/>
      <c r="H18" s="58"/>
      <c r="I18" s="58"/>
      <c r="J18" s="58"/>
      <c r="K18" s="58"/>
      <c r="L18" s="58"/>
      <c r="M18" s="58"/>
      <c r="N18" s="58"/>
      <c r="O18" s="58"/>
      <c r="P18" s="41"/>
      <c r="Q18" s="41"/>
      <c r="R18" s="41"/>
      <c r="S18" s="57"/>
      <c r="T18" s="57"/>
    </row>
    <row r="19" spans="1:20" ht="15.6" x14ac:dyDescent="0.3">
      <c r="A19" s="41"/>
      <c r="B19" s="41"/>
      <c r="C19" s="41"/>
      <c r="D19" s="41"/>
      <c r="E19" s="48"/>
      <c r="F19" s="37"/>
      <c r="G19" s="53"/>
      <c r="H19" s="58"/>
      <c r="I19" s="58"/>
      <c r="J19" s="58"/>
      <c r="K19" s="58"/>
      <c r="L19" s="58"/>
      <c r="M19" s="58"/>
      <c r="N19" s="58"/>
      <c r="O19" s="58"/>
      <c r="P19" s="41"/>
      <c r="Q19" s="41"/>
      <c r="R19" s="41"/>
      <c r="S19" s="57"/>
      <c r="T19" s="57"/>
    </row>
    <row r="20" spans="1:20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20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20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20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20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20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20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20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20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20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20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  <row r="31" spans="1:20" x14ac:dyDescent="0.2">
      <c r="A31" s="43"/>
      <c r="B31" s="4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20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1:18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1:18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1:18" x14ac:dyDescent="0.2">
      <c r="C35" s="43"/>
      <c r="D35" s="43"/>
      <c r="E35" s="43"/>
    </row>
  </sheetData>
  <mergeCells count="17">
    <mergeCell ref="P5:P6"/>
    <mergeCell ref="Q5:Q6"/>
    <mergeCell ref="R5:R6"/>
    <mergeCell ref="S5:S6"/>
    <mergeCell ref="T5:T6"/>
    <mergeCell ref="O5:O6"/>
    <mergeCell ref="A5:A6"/>
    <mergeCell ref="B5:B6"/>
    <mergeCell ref="E5:F5"/>
    <mergeCell ref="G5:G6"/>
    <mergeCell ref="H5:H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P32"/>
  <sheetViews>
    <sheetView zoomScaleNormal="100" workbookViewId="0">
      <selection activeCell="F16" sqref="F16"/>
    </sheetView>
  </sheetViews>
  <sheetFormatPr defaultColWidth="8.33203125" defaultRowHeight="10.199999999999999" x14ac:dyDescent="0.2"/>
  <cols>
    <col min="1" max="1" width="13" style="44" bestFit="1" customWidth="1"/>
    <col min="2" max="2" width="12.6640625" style="44" customWidth="1"/>
    <col min="3" max="3" width="12" style="44" customWidth="1"/>
    <col min="4" max="16384" width="8.33203125" style="44"/>
  </cols>
  <sheetData>
    <row r="4" spans="1:16" ht="14.55" customHeight="1" thickBot="1" x14ac:dyDescent="0.25">
      <c r="A4" s="61" t="s">
        <v>0</v>
      </c>
      <c r="B4" s="61" t="s">
        <v>51</v>
      </c>
      <c r="C4" s="61" t="s">
        <v>52</v>
      </c>
      <c r="D4" s="61" t="s">
        <v>115</v>
      </c>
      <c r="E4" s="47" t="s">
        <v>179</v>
      </c>
      <c r="F4" s="47" t="s">
        <v>178</v>
      </c>
      <c r="G4" s="47" t="s">
        <v>177</v>
      </c>
      <c r="H4" s="62" t="s">
        <v>96</v>
      </c>
      <c r="I4" s="62">
        <v>0</v>
      </c>
      <c r="J4" s="62">
        <v>1</v>
      </c>
      <c r="K4" s="62">
        <v>2</v>
      </c>
      <c r="L4" s="62">
        <v>3</v>
      </c>
      <c r="M4" s="62">
        <v>4</v>
      </c>
      <c r="N4" s="62">
        <v>5</v>
      </c>
      <c r="O4" s="62">
        <v>6</v>
      </c>
      <c r="P4" s="62">
        <v>7</v>
      </c>
    </row>
    <row r="5" spans="1:16" ht="16.2" thickBot="1" x14ac:dyDescent="0.35">
      <c r="A5" s="41" t="s">
        <v>37</v>
      </c>
      <c r="B5" s="41" t="s">
        <v>80</v>
      </c>
      <c r="C5" s="41" t="s">
        <v>120</v>
      </c>
      <c r="D5" s="41" t="s">
        <v>114</v>
      </c>
      <c r="E5" s="48">
        <f>183</f>
        <v>183</v>
      </c>
      <c r="F5" s="48">
        <v>1</v>
      </c>
      <c r="G5" s="37" t="str">
        <f>DEC2HEX(HEX2DEC(E5)+HEX2DEC(F5))</f>
        <v>184</v>
      </c>
      <c r="H5" s="41">
        <v>64</v>
      </c>
      <c r="I5" s="50" t="s">
        <v>75</v>
      </c>
      <c r="J5" s="51"/>
      <c r="K5" s="50" t="s">
        <v>76</v>
      </c>
      <c r="L5" s="51"/>
      <c r="M5" s="50" t="s">
        <v>77</v>
      </c>
      <c r="N5" s="51"/>
      <c r="O5" s="50" t="s">
        <v>78</v>
      </c>
      <c r="P5" s="51"/>
    </row>
    <row r="6" spans="1:16" ht="16.2" thickBot="1" x14ac:dyDescent="0.35">
      <c r="A6" s="41" t="s">
        <v>37</v>
      </c>
      <c r="B6" s="41" t="s">
        <v>80</v>
      </c>
      <c r="C6" s="41" t="s">
        <v>121</v>
      </c>
      <c r="D6" s="41" t="s">
        <v>114</v>
      </c>
      <c r="E6" s="48">
        <f>183</f>
        <v>183</v>
      </c>
      <c r="F6" s="48">
        <v>11</v>
      </c>
      <c r="G6" s="37" t="str">
        <f t="shared" ref="G6:G16" si="0">DEC2HEX(HEX2DEC(E6)+HEX2DEC(F6))</f>
        <v>194</v>
      </c>
      <c r="H6" s="41">
        <v>64</v>
      </c>
      <c r="I6" s="50" t="s">
        <v>75</v>
      </c>
      <c r="J6" s="51"/>
      <c r="K6" s="50" t="s">
        <v>76</v>
      </c>
      <c r="L6" s="51"/>
      <c r="M6" s="50" t="s">
        <v>77</v>
      </c>
      <c r="N6" s="51"/>
      <c r="O6" s="50" t="s">
        <v>78</v>
      </c>
      <c r="P6" s="51"/>
    </row>
    <row r="7" spans="1:16" ht="16.2" thickBot="1" x14ac:dyDescent="0.35">
      <c r="A7" s="41" t="s">
        <v>37</v>
      </c>
      <c r="B7" s="41" t="s">
        <v>80</v>
      </c>
      <c r="C7" s="41" t="s">
        <v>122</v>
      </c>
      <c r="D7" s="41" t="s">
        <v>114</v>
      </c>
      <c r="E7" s="48">
        <f>183</f>
        <v>183</v>
      </c>
      <c r="F7" s="48">
        <v>21</v>
      </c>
      <c r="G7" s="37" t="str">
        <f t="shared" si="0"/>
        <v>1A4</v>
      </c>
      <c r="H7" s="41">
        <v>64</v>
      </c>
      <c r="I7" s="50" t="s">
        <v>75</v>
      </c>
      <c r="J7" s="51"/>
      <c r="K7" s="50" t="s">
        <v>76</v>
      </c>
      <c r="L7" s="51"/>
      <c r="M7" s="50" t="s">
        <v>77</v>
      </c>
      <c r="N7" s="51"/>
      <c r="O7" s="50" t="s">
        <v>78</v>
      </c>
      <c r="P7" s="51"/>
    </row>
    <row r="8" spans="1:16" ht="16.2" thickBot="1" x14ac:dyDescent="0.35">
      <c r="A8" s="41" t="s">
        <v>37</v>
      </c>
      <c r="B8" s="41" t="s">
        <v>80</v>
      </c>
      <c r="C8" s="41" t="s">
        <v>123</v>
      </c>
      <c r="D8" s="41" t="s">
        <v>114</v>
      </c>
      <c r="E8" s="48">
        <f>183</f>
        <v>183</v>
      </c>
      <c r="F8" s="48">
        <v>31</v>
      </c>
      <c r="G8" s="37" t="str">
        <f t="shared" si="0"/>
        <v>1B4</v>
      </c>
      <c r="H8" s="41">
        <v>64</v>
      </c>
      <c r="I8" s="50" t="s">
        <v>75</v>
      </c>
      <c r="J8" s="51"/>
      <c r="K8" s="50" t="s">
        <v>76</v>
      </c>
      <c r="L8" s="51"/>
      <c r="M8" s="50" t="s">
        <v>77</v>
      </c>
      <c r="N8" s="51"/>
      <c r="O8" s="50" t="s">
        <v>78</v>
      </c>
      <c r="P8" s="51"/>
    </row>
    <row r="9" spans="1:16" ht="16.2" thickBot="1" x14ac:dyDescent="0.35">
      <c r="A9" s="41" t="s">
        <v>35</v>
      </c>
      <c r="B9" s="41" t="s">
        <v>120</v>
      </c>
      <c r="C9" s="41" t="s">
        <v>82</v>
      </c>
      <c r="D9" s="41" t="s">
        <v>114</v>
      </c>
      <c r="E9" s="48">
        <v>282</v>
      </c>
      <c r="F9" s="48">
        <v>1</v>
      </c>
      <c r="G9" s="37" t="str">
        <f t="shared" si="0"/>
        <v>283</v>
      </c>
      <c r="H9" s="37">
        <v>64</v>
      </c>
      <c r="I9" s="50" t="s">
        <v>68</v>
      </c>
      <c r="J9" s="51"/>
      <c r="K9" s="50" t="s">
        <v>69</v>
      </c>
      <c r="L9" s="51"/>
      <c r="M9" s="50" t="s">
        <v>70</v>
      </c>
      <c r="N9" s="51"/>
      <c r="O9" s="50" t="s">
        <v>71</v>
      </c>
      <c r="P9" s="51"/>
    </row>
    <row r="10" spans="1:16" ht="16.2" thickBot="1" x14ac:dyDescent="0.35">
      <c r="A10" s="41" t="s">
        <v>36</v>
      </c>
      <c r="B10" s="41" t="s">
        <v>120</v>
      </c>
      <c r="C10" s="41" t="s">
        <v>82</v>
      </c>
      <c r="D10" s="41" t="s">
        <v>114</v>
      </c>
      <c r="E10" s="48">
        <v>284</v>
      </c>
      <c r="F10" s="48">
        <v>1</v>
      </c>
      <c r="G10" s="37" t="str">
        <f t="shared" si="0"/>
        <v>285</v>
      </c>
      <c r="H10" s="37">
        <v>64</v>
      </c>
      <c r="I10" s="50" t="s">
        <v>72</v>
      </c>
      <c r="J10" s="51"/>
      <c r="K10" s="50" t="s">
        <v>72</v>
      </c>
      <c r="L10" s="51"/>
      <c r="M10" s="50" t="s">
        <v>73</v>
      </c>
      <c r="N10" s="51"/>
      <c r="O10" s="50" t="s">
        <v>74</v>
      </c>
      <c r="P10" s="51"/>
    </row>
    <row r="11" spans="1:16" ht="16.2" thickBot="1" x14ac:dyDescent="0.35">
      <c r="A11" s="41" t="s">
        <v>35</v>
      </c>
      <c r="B11" s="41" t="s">
        <v>121</v>
      </c>
      <c r="C11" s="41" t="s">
        <v>82</v>
      </c>
      <c r="D11" s="41" t="s">
        <v>114</v>
      </c>
      <c r="E11" s="48">
        <v>282</v>
      </c>
      <c r="F11" s="48">
        <v>11</v>
      </c>
      <c r="G11" s="37" t="str">
        <f t="shared" si="0"/>
        <v>293</v>
      </c>
      <c r="H11" s="37">
        <v>64</v>
      </c>
      <c r="I11" s="50" t="s">
        <v>68</v>
      </c>
      <c r="J11" s="51"/>
      <c r="K11" s="50" t="s">
        <v>69</v>
      </c>
      <c r="L11" s="51"/>
      <c r="M11" s="50" t="s">
        <v>70</v>
      </c>
      <c r="N11" s="51"/>
      <c r="O11" s="50" t="s">
        <v>71</v>
      </c>
      <c r="P11" s="51"/>
    </row>
    <row r="12" spans="1:16" ht="16.2" thickBot="1" x14ac:dyDescent="0.35">
      <c r="A12" s="41" t="s">
        <v>36</v>
      </c>
      <c r="B12" s="41" t="s">
        <v>121</v>
      </c>
      <c r="C12" s="41" t="s">
        <v>82</v>
      </c>
      <c r="D12" s="41" t="s">
        <v>114</v>
      </c>
      <c r="E12" s="48">
        <v>284</v>
      </c>
      <c r="F12" s="48">
        <v>11</v>
      </c>
      <c r="G12" s="37" t="str">
        <f t="shared" si="0"/>
        <v>295</v>
      </c>
      <c r="H12" s="37">
        <v>64</v>
      </c>
      <c r="I12" s="50" t="s">
        <v>72</v>
      </c>
      <c r="J12" s="51"/>
      <c r="K12" s="50" t="s">
        <v>72</v>
      </c>
      <c r="L12" s="51"/>
      <c r="M12" s="50" t="s">
        <v>73</v>
      </c>
      <c r="N12" s="51"/>
      <c r="O12" s="50" t="s">
        <v>74</v>
      </c>
      <c r="P12" s="51"/>
    </row>
    <row r="13" spans="1:16" ht="16.2" thickBot="1" x14ac:dyDescent="0.35">
      <c r="A13" s="41" t="s">
        <v>35</v>
      </c>
      <c r="B13" s="41" t="s">
        <v>122</v>
      </c>
      <c r="C13" s="41" t="s">
        <v>82</v>
      </c>
      <c r="D13" s="41" t="s">
        <v>114</v>
      </c>
      <c r="E13" s="48">
        <v>282</v>
      </c>
      <c r="F13" s="48">
        <v>21</v>
      </c>
      <c r="G13" s="37" t="str">
        <f t="shared" si="0"/>
        <v>2A3</v>
      </c>
      <c r="H13" s="37">
        <v>64</v>
      </c>
      <c r="I13" s="50" t="s">
        <v>68</v>
      </c>
      <c r="J13" s="51"/>
      <c r="K13" s="50" t="s">
        <v>69</v>
      </c>
      <c r="L13" s="51"/>
      <c r="M13" s="50" t="s">
        <v>70</v>
      </c>
      <c r="N13" s="51"/>
      <c r="O13" s="50" t="s">
        <v>71</v>
      </c>
      <c r="P13" s="51"/>
    </row>
    <row r="14" spans="1:16" ht="16.2" thickBot="1" x14ac:dyDescent="0.35">
      <c r="A14" s="41" t="s">
        <v>36</v>
      </c>
      <c r="B14" s="41" t="s">
        <v>122</v>
      </c>
      <c r="C14" s="41" t="s">
        <v>82</v>
      </c>
      <c r="D14" s="41" t="s">
        <v>114</v>
      </c>
      <c r="E14" s="48">
        <v>284</v>
      </c>
      <c r="F14" s="48">
        <v>21</v>
      </c>
      <c r="G14" s="37" t="str">
        <f t="shared" si="0"/>
        <v>2A5</v>
      </c>
      <c r="H14" s="37">
        <v>64</v>
      </c>
      <c r="I14" s="50" t="s">
        <v>72</v>
      </c>
      <c r="J14" s="51"/>
      <c r="K14" s="50" t="s">
        <v>72</v>
      </c>
      <c r="L14" s="51"/>
      <c r="M14" s="50" t="s">
        <v>73</v>
      </c>
      <c r="N14" s="51"/>
      <c r="O14" s="50" t="s">
        <v>74</v>
      </c>
      <c r="P14" s="51"/>
    </row>
    <row r="15" spans="1:16" ht="16.2" thickBot="1" x14ac:dyDescent="0.35">
      <c r="A15" s="41" t="s">
        <v>35</v>
      </c>
      <c r="B15" s="41" t="s">
        <v>123</v>
      </c>
      <c r="C15" s="41" t="s">
        <v>82</v>
      </c>
      <c r="D15" s="41" t="s">
        <v>114</v>
      </c>
      <c r="E15" s="48">
        <v>282</v>
      </c>
      <c r="F15" s="48">
        <v>31</v>
      </c>
      <c r="G15" s="37" t="str">
        <f t="shared" si="0"/>
        <v>2B3</v>
      </c>
      <c r="H15" s="37">
        <v>64</v>
      </c>
      <c r="I15" s="50" t="s">
        <v>68</v>
      </c>
      <c r="J15" s="51"/>
      <c r="K15" s="50" t="s">
        <v>69</v>
      </c>
      <c r="L15" s="51"/>
      <c r="M15" s="50" t="s">
        <v>70</v>
      </c>
      <c r="N15" s="51"/>
      <c r="O15" s="50" t="s">
        <v>71</v>
      </c>
      <c r="P15" s="51"/>
    </row>
    <row r="16" spans="1:16" ht="16.2" thickBot="1" x14ac:dyDescent="0.35">
      <c r="A16" s="41" t="s">
        <v>36</v>
      </c>
      <c r="B16" s="41" t="s">
        <v>123</v>
      </c>
      <c r="C16" s="41" t="s">
        <v>82</v>
      </c>
      <c r="D16" s="41" t="s">
        <v>114</v>
      </c>
      <c r="E16" s="48">
        <v>284</v>
      </c>
      <c r="F16" s="48">
        <v>31</v>
      </c>
      <c r="G16" s="37" t="str">
        <f t="shared" si="0"/>
        <v>2B5</v>
      </c>
      <c r="H16" s="37">
        <v>64</v>
      </c>
      <c r="I16" s="50" t="s">
        <v>72</v>
      </c>
      <c r="J16" s="51"/>
      <c r="K16" s="50" t="s">
        <v>72</v>
      </c>
      <c r="L16" s="51"/>
      <c r="M16" s="50" t="s">
        <v>73</v>
      </c>
      <c r="N16" s="51"/>
      <c r="O16" s="50" t="s">
        <v>74</v>
      </c>
      <c r="P16" s="51"/>
    </row>
    <row r="17" spans="1:16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1:16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spans="1:16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</row>
    <row r="20" spans="1:16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</row>
    <row r="21" spans="1:16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1:16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1:16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1:16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1:16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1:16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1:16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1:16" x14ac:dyDescent="0.2">
      <c r="A28" s="43"/>
      <c r="B28" s="49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 spans="1:16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 spans="1:16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31" spans="1:16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 spans="1:16" x14ac:dyDescent="0.2">
      <c r="C32" s="43"/>
      <c r="D32" s="43"/>
      <c r="E32" s="43"/>
      <c r="F32" s="43"/>
    </row>
  </sheetData>
  <autoFilter ref="A4:Q4" xr:uid="{00000000-0009-0000-0000-000007000000}">
    <sortState xmlns:xlrd2="http://schemas.microsoft.com/office/spreadsheetml/2017/richdata2" ref="A5:Q16">
      <sortCondition ref="G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AMK Channel</vt:lpstr>
      <vt:lpstr>Battery Channel</vt:lpstr>
      <vt:lpstr>Driver Channel</vt:lpstr>
      <vt:lpstr>Cooling Channel</vt:lpstr>
      <vt:lpstr>Cooling Channel CAN Database</vt:lpstr>
      <vt:lpstr>Driver Channel CAN Database</vt:lpstr>
      <vt:lpstr>ESS CAN Database</vt:lpstr>
      <vt:lpstr>AMK CAN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Harjot Nijjar</cp:lastModifiedBy>
  <dcterms:created xsi:type="dcterms:W3CDTF">2009-03-11T02:18:56Z</dcterms:created>
  <dcterms:modified xsi:type="dcterms:W3CDTF">2019-01-28T02:35:49Z</dcterms:modified>
</cp:coreProperties>
</file>