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haramraj bhatt\OneDrive\Desktop\"/>
    </mc:Choice>
  </mc:AlternateContent>
  <xr:revisionPtr revIDLastSave="0" documentId="13_ncr:1_{F61F3D6B-B879-4263-BD9A-384A0DB47B6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3" r:id="rId1"/>
    <sheet name="2020_05_29" sheetId="1" r:id="rId2"/>
    <sheet name="Sheet1" sheetId="2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P19" i="3" l="1"/>
  <c r="A4" i="3"/>
  <c r="P7" i="3" s="1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B3" i="3"/>
  <c r="C3" i="3"/>
  <c r="A3" i="3"/>
  <c r="A42" i="3" s="1" a="1"/>
  <c r="A42" i="3" s="1"/>
  <c r="AB5" i="3" a="1"/>
  <c r="M5" i="3" a="1"/>
  <c r="D37" i="3" l="1"/>
  <c r="E37" i="3" s="1"/>
  <c r="D29" i="3"/>
  <c r="E29" i="3" s="1"/>
  <c r="D13" i="3"/>
  <c r="E13" i="3" s="1"/>
  <c r="D5" i="3"/>
  <c r="E5" i="3" s="1"/>
  <c r="D21" i="3"/>
  <c r="E21" i="3" s="1"/>
  <c r="D33" i="3"/>
  <c r="E33" i="3" s="1"/>
  <c r="D25" i="3"/>
  <c r="E25" i="3" s="1"/>
  <c r="D17" i="3"/>
  <c r="E17" i="3" s="1"/>
  <c r="D9" i="3"/>
  <c r="E9" i="3" s="1"/>
  <c r="D36" i="3"/>
  <c r="E36" i="3" s="1"/>
  <c r="D35" i="3"/>
  <c r="E35" i="3" s="1"/>
  <c r="D32" i="3"/>
  <c r="E32" i="3" s="1"/>
  <c r="D31" i="3"/>
  <c r="E31" i="3" s="1"/>
  <c r="D28" i="3"/>
  <c r="E28" i="3" s="1"/>
  <c r="D27" i="3"/>
  <c r="E27" i="3" s="1"/>
  <c r="D24" i="3"/>
  <c r="E24" i="3" s="1"/>
  <c r="D23" i="3"/>
  <c r="E23" i="3" s="1"/>
  <c r="D20" i="3"/>
  <c r="E20" i="3" s="1"/>
  <c r="D19" i="3"/>
  <c r="E19" i="3" s="1"/>
  <c r="D16" i="3"/>
  <c r="E16" i="3" s="1"/>
  <c r="D15" i="3"/>
  <c r="E15" i="3" s="1"/>
  <c r="D12" i="3"/>
  <c r="E12" i="3" s="1"/>
  <c r="D11" i="3"/>
  <c r="E11" i="3" s="1"/>
  <c r="D8" i="3"/>
  <c r="E8" i="3" s="1"/>
  <c r="D7" i="3"/>
  <c r="E7" i="3" s="1"/>
  <c r="C38" i="3"/>
  <c r="Y6" i="3" s="1"/>
  <c r="D4" i="3"/>
  <c r="E4" i="3" s="1"/>
  <c r="D34" i="3"/>
  <c r="E34" i="3" s="1"/>
  <c r="D30" i="3"/>
  <c r="E30" i="3" s="1"/>
  <c r="D26" i="3"/>
  <c r="E26" i="3" s="1"/>
  <c r="D22" i="3"/>
  <c r="E22" i="3" s="1"/>
  <c r="D18" i="3"/>
  <c r="E18" i="3" s="1"/>
  <c r="D14" i="3"/>
  <c r="E14" i="3" s="1"/>
  <c r="D10" i="3"/>
  <c r="E10" i="3" s="1"/>
  <c r="D6" i="3"/>
  <c r="E6" i="3" s="1"/>
  <c r="B38" i="3"/>
  <c r="AC5" i="3"/>
  <c r="AE5" i="3" s="1"/>
  <c r="AB8" i="3"/>
  <c r="AD10" i="3"/>
  <c r="AC13" i="3"/>
  <c r="AB16" i="3"/>
  <c r="AD18" i="3"/>
  <c r="AC21" i="3"/>
  <c r="AB24" i="3"/>
  <c r="AD26" i="3"/>
  <c r="AC29" i="3"/>
  <c r="AB32" i="3"/>
  <c r="AD34" i="3"/>
  <c r="AC37" i="3"/>
  <c r="AD5" i="3"/>
  <c r="AF5" i="3" s="1"/>
  <c r="AC8" i="3"/>
  <c r="AB11" i="3"/>
  <c r="AD13" i="3"/>
  <c r="AC16" i="3"/>
  <c r="AB19" i="3"/>
  <c r="AD21" i="3"/>
  <c r="AC24" i="3"/>
  <c r="AB27" i="3"/>
  <c r="AC32" i="3"/>
  <c r="AB35" i="3"/>
  <c r="AD37" i="3"/>
  <c r="AB6" i="3"/>
  <c r="AD8" i="3"/>
  <c r="AC11" i="3"/>
  <c r="AB14" i="3"/>
  <c r="AD16" i="3"/>
  <c r="AC19" i="3"/>
  <c r="AB22" i="3"/>
  <c r="AD24" i="3"/>
  <c r="AC27" i="3"/>
  <c r="AB30" i="3"/>
  <c r="AD32" i="3"/>
  <c r="AC35" i="3"/>
  <c r="AB38" i="3"/>
  <c r="AB9" i="3"/>
  <c r="AD11" i="3"/>
  <c r="AC14" i="3"/>
  <c r="AD19" i="3"/>
  <c r="AB25" i="3"/>
  <c r="AC30" i="3"/>
  <c r="AC38" i="3"/>
  <c r="AD29" i="3"/>
  <c r="AC6" i="3"/>
  <c r="AB17" i="3"/>
  <c r="AC22" i="3"/>
  <c r="AD27" i="3"/>
  <c r="AB33" i="3"/>
  <c r="AD6" i="3"/>
  <c r="AC9" i="3"/>
  <c r="AB12" i="3"/>
  <c r="AD14" i="3"/>
  <c r="AC17" i="3"/>
  <c r="AB20" i="3"/>
  <c r="AD22" i="3"/>
  <c r="AC25" i="3"/>
  <c r="AB28" i="3"/>
  <c r="AD30" i="3"/>
  <c r="AC33" i="3"/>
  <c r="AB36" i="3"/>
  <c r="AD38" i="3"/>
  <c r="AB10" i="3"/>
  <c r="AD12" i="3"/>
  <c r="AB18" i="3"/>
  <c r="AC23" i="3"/>
  <c r="AD28" i="3"/>
  <c r="AB34" i="3"/>
  <c r="AD7" i="3"/>
  <c r="AC10" i="3"/>
  <c r="AD15" i="3"/>
  <c r="AB21" i="3"/>
  <c r="AC26" i="3"/>
  <c r="AB29" i="3"/>
  <c r="AC34" i="3"/>
  <c r="AD35" i="3"/>
  <c r="AB7" i="3"/>
  <c r="AD9" i="3"/>
  <c r="AC12" i="3"/>
  <c r="AB15" i="3"/>
  <c r="AD17" i="3"/>
  <c r="AC20" i="3"/>
  <c r="AB23" i="3"/>
  <c r="AD25" i="3"/>
  <c r="AC28" i="3"/>
  <c r="AB31" i="3"/>
  <c r="AD33" i="3"/>
  <c r="AC36" i="3"/>
  <c r="AC7" i="3"/>
  <c r="AC15" i="3"/>
  <c r="AD20" i="3"/>
  <c r="AB26" i="3"/>
  <c r="AC31" i="3"/>
  <c r="AD36" i="3"/>
  <c r="AB5" i="3"/>
  <c r="AB13" i="3"/>
  <c r="AC18" i="3"/>
  <c r="AD23" i="3"/>
  <c r="AD31" i="3"/>
  <c r="AB37" i="3"/>
  <c r="M6" i="3"/>
  <c r="M5" i="3"/>
  <c r="B41" i="3" l="1" a="1"/>
  <c r="B41" i="3" s="1"/>
  <c r="F41" i="3" s="1"/>
  <c r="P17" i="3"/>
  <c r="D38" i="3"/>
  <c r="P3" i="3" s="1"/>
  <c r="X6" i="3"/>
  <c r="AE6" i="3"/>
  <c r="AF6" i="3"/>
  <c r="F6" i="3"/>
  <c r="F12" i="3"/>
  <c r="F9" i="3"/>
  <c r="F17" i="3"/>
  <c r="F25" i="3"/>
  <c r="F33" i="3"/>
  <c r="F20" i="3"/>
  <c r="F7" i="3"/>
  <c r="F15" i="3"/>
  <c r="F23" i="3"/>
  <c r="F31" i="3"/>
  <c r="F35" i="3"/>
  <c r="F14" i="3"/>
  <c r="F22" i="3"/>
  <c r="F36" i="3"/>
  <c r="F10" i="3"/>
  <c r="F18" i="3"/>
  <c r="F26" i="3"/>
  <c r="F34" i="3"/>
  <c r="F16" i="3"/>
  <c r="F32" i="3"/>
  <c r="F5" i="3"/>
  <c r="F13" i="3"/>
  <c r="F21" i="3"/>
  <c r="F29" i="3"/>
  <c r="F37" i="3"/>
  <c r="F8" i="3"/>
  <c r="F24" i="3"/>
  <c r="F4" i="3"/>
  <c r="F11" i="3"/>
  <c r="F19" i="3"/>
  <c r="F27" i="3"/>
  <c r="F30" i="3"/>
  <c r="F28" i="3"/>
  <c r="B42" i="3" l="1"/>
  <c r="F42" i="3" s="1"/>
  <c r="AE7" i="3"/>
  <c r="AF7" i="3"/>
  <c r="Y4" i="3"/>
  <c r="Y5" i="3" s="1"/>
  <c r="Y8" i="3" s="1"/>
  <c r="X4" i="3"/>
  <c r="X5" i="3" s="1"/>
  <c r="Z6" i="3"/>
  <c r="J37" i="3"/>
  <c r="G37" i="3"/>
  <c r="H37" i="3" s="1"/>
  <c r="K37" i="3" s="1"/>
  <c r="I37" i="3"/>
  <c r="J23" i="3"/>
  <c r="G23" i="3"/>
  <c r="H23" i="3" s="1"/>
  <c r="K23" i="3" s="1"/>
  <c r="I23" i="3"/>
  <c r="J29" i="3"/>
  <c r="G29" i="3"/>
  <c r="H29" i="3" s="1"/>
  <c r="K29" i="3" s="1"/>
  <c r="I29" i="3"/>
  <c r="J18" i="3"/>
  <c r="I18" i="3"/>
  <c r="G18" i="3"/>
  <c r="J27" i="3"/>
  <c r="I27" i="3"/>
  <c r="G27" i="3"/>
  <c r="H27" i="3" s="1"/>
  <c r="K27" i="3" s="1"/>
  <c r="J21" i="3"/>
  <c r="G21" i="3"/>
  <c r="H21" i="3" s="1"/>
  <c r="K21" i="3" s="1"/>
  <c r="I21" i="3"/>
  <c r="J10" i="3"/>
  <c r="I10" i="3"/>
  <c r="G10" i="3"/>
  <c r="H10" i="3" s="1"/>
  <c r="K10" i="3" s="1"/>
  <c r="J7" i="3"/>
  <c r="G7" i="3"/>
  <c r="I7" i="3"/>
  <c r="J19" i="3"/>
  <c r="I19" i="3"/>
  <c r="G19" i="3"/>
  <c r="H19" i="3" s="1"/>
  <c r="K19" i="3" s="1"/>
  <c r="J13" i="3"/>
  <c r="G13" i="3"/>
  <c r="H13" i="3" s="1"/>
  <c r="K13" i="3" s="1"/>
  <c r="I13" i="3"/>
  <c r="J36" i="3"/>
  <c r="I36" i="3"/>
  <c r="G36" i="3"/>
  <c r="H36" i="3" s="1"/>
  <c r="K36" i="3" s="1"/>
  <c r="J20" i="3"/>
  <c r="G20" i="3"/>
  <c r="H20" i="3" s="1"/>
  <c r="K20" i="3" s="1"/>
  <c r="I20" i="3"/>
  <c r="J31" i="3"/>
  <c r="G31" i="3"/>
  <c r="H31" i="3" s="1"/>
  <c r="K31" i="3" s="1"/>
  <c r="I31" i="3"/>
  <c r="J8" i="3"/>
  <c r="I8" i="3"/>
  <c r="G8" i="3"/>
  <c r="H8" i="3" s="1"/>
  <c r="K8" i="3" s="1"/>
  <c r="J26" i="3"/>
  <c r="G26" i="3"/>
  <c r="H26" i="3" s="1"/>
  <c r="K26" i="3" s="1"/>
  <c r="I26" i="3"/>
  <c r="J6" i="3"/>
  <c r="G6" i="3"/>
  <c r="H6" i="3" s="1"/>
  <c r="K6" i="3" s="1"/>
  <c r="I6" i="3"/>
  <c r="J22" i="3"/>
  <c r="G22" i="3"/>
  <c r="H22" i="3" s="1"/>
  <c r="K22" i="3" s="1"/>
  <c r="I22" i="3"/>
  <c r="G4" i="3"/>
  <c r="I4" i="3"/>
  <c r="J4" i="3"/>
  <c r="J32" i="3"/>
  <c r="I32" i="3"/>
  <c r="G32" i="3"/>
  <c r="H32" i="3" s="1"/>
  <c r="K32" i="3" s="1"/>
  <c r="J14" i="3"/>
  <c r="G14" i="3"/>
  <c r="H14" i="3" s="1"/>
  <c r="K14" i="3" s="1"/>
  <c r="I14" i="3"/>
  <c r="J25" i="3"/>
  <c r="G25" i="3"/>
  <c r="H25" i="3" s="1"/>
  <c r="K25" i="3" s="1"/>
  <c r="I25" i="3"/>
  <c r="J34" i="3"/>
  <c r="G34" i="3"/>
  <c r="H34" i="3" s="1"/>
  <c r="K34" i="3" s="1"/>
  <c r="I34" i="3"/>
  <c r="J28" i="3"/>
  <c r="I28" i="3"/>
  <c r="G28" i="3"/>
  <c r="H28" i="3" s="1"/>
  <c r="K28" i="3" s="1"/>
  <c r="J12" i="3"/>
  <c r="G12" i="3"/>
  <c r="H12" i="3" s="1"/>
  <c r="K12" i="3" s="1"/>
  <c r="I12" i="3"/>
  <c r="J30" i="3"/>
  <c r="G30" i="3"/>
  <c r="H30" i="3" s="1"/>
  <c r="K30" i="3" s="1"/>
  <c r="I30" i="3"/>
  <c r="J15" i="3"/>
  <c r="G15" i="3"/>
  <c r="H15" i="3" s="1"/>
  <c r="K15" i="3" s="1"/>
  <c r="I15" i="3"/>
  <c r="J11" i="3"/>
  <c r="I11" i="3"/>
  <c r="G11" i="3"/>
  <c r="H11" i="3" s="1"/>
  <c r="K11" i="3" s="1"/>
  <c r="J5" i="3"/>
  <c r="G5" i="3"/>
  <c r="H5" i="3" s="1"/>
  <c r="K5" i="3" s="1"/>
  <c r="I5" i="3"/>
  <c r="J33" i="3"/>
  <c r="I33" i="3"/>
  <c r="G33" i="3"/>
  <c r="H33" i="3" s="1"/>
  <c r="K33" i="3" s="1"/>
  <c r="J24" i="3"/>
  <c r="G24" i="3"/>
  <c r="H24" i="3" s="1"/>
  <c r="K24" i="3" s="1"/>
  <c r="I24" i="3"/>
  <c r="J16" i="3"/>
  <c r="I16" i="3"/>
  <c r="G16" i="3"/>
  <c r="J35" i="3"/>
  <c r="I35" i="3"/>
  <c r="G35" i="3"/>
  <c r="H35" i="3" s="1"/>
  <c r="K35" i="3" s="1"/>
  <c r="J17" i="3"/>
  <c r="G17" i="3"/>
  <c r="H17" i="3" s="1"/>
  <c r="K17" i="3" s="1"/>
  <c r="I17" i="3"/>
  <c r="J9" i="3"/>
  <c r="I9" i="3"/>
  <c r="G9" i="3"/>
  <c r="Z5" i="3" l="1"/>
  <c r="AF8" i="3"/>
  <c r="X8" i="3"/>
  <c r="Z8" i="3"/>
  <c r="Z4" i="3"/>
  <c r="AE8" i="3"/>
  <c r="H7" i="3"/>
  <c r="K7" i="3" s="1"/>
  <c r="H9" i="3"/>
  <c r="K9" i="3" s="1"/>
  <c r="J38" i="3"/>
  <c r="H16" i="3"/>
  <c r="K16" i="3" s="1"/>
  <c r="I38" i="3"/>
  <c r="P4" i="3" s="1"/>
  <c r="H4" i="3"/>
  <c r="G38" i="3"/>
  <c r="H18" i="3"/>
  <c r="K18" i="3" s="1"/>
  <c r="AE9" i="3" l="1"/>
  <c r="AF9" i="3"/>
  <c r="P13" i="3"/>
  <c r="P14" i="3" s="1"/>
  <c r="P12" i="3"/>
  <c r="P6" i="3"/>
  <c r="P8" i="3" s="1"/>
  <c r="P10" i="3" s="1"/>
  <c r="K4" i="3"/>
  <c r="K38" i="3" s="1"/>
  <c r="P16" i="3" s="1"/>
  <c r="P18" i="3" s="1"/>
  <c r="P20" i="3" s="1"/>
  <c r="H38" i="3"/>
  <c r="AF10" i="3" l="1"/>
  <c r="AE10" i="3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N36" i="1" s="1"/>
  <c r="M2" i="1" a="1"/>
  <c r="M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2" i="1" a="1"/>
  <c r="O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2" i="1" a="1"/>
  <c r="J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2" i="1" a="1"/>
  <c r="I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2" i="1" a="1"/>
  <c r="H2" i="1" s="1"/>
  <c r="C42" i="1" a="1"/>
  <c r="C42" i="1" s="1"/>
  <c r="D42" i="1" a="1"/>
  <c r="D42" i="1" s="1"/>
  <c r="E42" i="1" a="1"/>
  <c r="E42" i="1" s="1"/>
  <c r="F42" i="1" a="1"/>
  <c r="F42" i="1" s="1"/>
  <c r="B42" i="1" a="1"/>
  <c r="B42" i="1" s="1"/>
  <c r="AE11" i="3" l="1"/>
  <c r="AF11" i="3"/>
  <c r="N34" i="1"/>
  <c r="B72" i="1" a="1"/>
  <c r="B72" i="1" s="1"/>
  <c r="C57" i="1" a="1"/>
  <c r="C57" i="1" s="1"/>
  <c r="F57" i="1" a="1"/>
  <c r="F57" i="1" s="1"/>
  <c r="D57" i="1" a="1"/>
  <c r="D57" i="1" s="1"/>
  <c r="D72" i="1" a="1"/>
  <c r="D72" i="1" s="1"/>
  <c r="F72" i="1" a="1"/>
  <c r="F72" i="1" s="1"/>
  <c r="E72" i="1" a="1"/>
  <c r="E72" i="1" s="1"/>
  <c r="N24" i="1"/>
  <c r="N8" i="1"/>
  <c r="C72" i="1" a="1"/>
  <c r="C72" i="1" s="1"/>
  <c r="B57" i="1" a="1"/>
  <c r="B57" i="1" s="1"/>
  <c r="N28" i="1"/>
  <c r="E57" i="1" a="1"/>
  <c r="E57" i="1" s="1"/>
  <c r="N32" i="1"/>
  <c r="N18" i="1"/>
  <c r="N33" i="1"/>
  <c r="N17" i="1"/>
  <c r="N12" i="1"/>
  <c r="N5" i="1"/>
  <c r="N27" i="1"/>
  <c r="N11" i="1"/>
  <c r="N7" i="1"/>
  <c r="N26" i="1"/>
  <c r="N16" i="1"/>
  <c r="N10" i="1"/>
  <c r="N31" i="1"/>
  <c r="N15" i="1"/>
  <c r="N29" i="1"/>
  <c r="N25" i="1"/>
  <c r="N20" i="1"/>
  <c r="N13" i="1"/>
  <c r="N9" i="1"/>
  <c r="N4" i="1"/>
  <c r="N23" i="1"/>
  <c r="N21" i="1"/>
  <c r="N35" i="1"/>
  <c r="N19" i="1"/>
  <c r="N3" i="1"/>
  <c r="N30" i="1"/>
  <c r="N22" i="1"/>
  <c r="N14" i="1"/>
  <c r="N6" i="1"/>
  <c r="N2" i="1"/>
  <c r="R4" i="3" a="1"/>
  <c r="S4" i="3" s="1"/>
  <c r="C41" i="3" a="1"/>
  <c r="C42" i="3" s="1"/>
  <c r="R4" i="3" l="1"/>
  <c r="U4" i="3" s="1" a="1"/>
  <c r="U4" i="3" s="1"/>
  <c r="S5" i="3"/>
  <c r="C41" i="3"/>
  <c r="D41" i="3" s="1"/>
  <c r="E41" i="3" s="1"/>
  <c r="R5" i="3"/>
  <c r="G42" i="3"/>
  <c r="D42" i="3"/>
  <c r="E42" i="3" s="1"/>
  <c r="H42" i="3"/>
  <c r="AF12" i="3"/>
  <c r="AE12" i="3"/>
  <c r="U5" i="3" l="1"/>
  <c r="AE13" i="3"/>
  <c r="AF13" i="3"/>
  <c r="AF14" i="3" l="1"/>
  <c r="AE14" i="3"/>
  <c r="AE15" i="3" l="1"/>
  <c r="AF15" i="3"/>
  <c r="AF16" i="3" l="1"/>
  <c r="AE16" i="3"/>
  <c r="AE17" i="3" l="1"/>
  <c r="AF17" i="3"/>
  <c r="AF18" i="3" l="1"/>
  <c r="AE18" i="3"/>
  <c r="AE19" i="3" l="1"/>
  <c r="AF19" i="3"/>
  <c r="AF20" i="3" l="1"/>
  <c r="AE20" i="3"/>
  <c r="AE21" i="3" l="1"/>
  <c r="AF21" i="3"/>
  <c r="AF22" i="3" l="1"/>
  <c r="AE22" i="3"/>
  <c r="AE23" i="3" l="1"/>
  <c r="AF23" i="3"/>
  <c r="AF24" i="3" l="1"/>
  <c r="AE24" i="3"/>
  <c r="AE25" i="3" l="1"/>
  <c r="AF25" i="3"/>
  <c r="AF26" i="3" l="1"/>
  <c r="AE26" i="3"/>
  <c r="AE27" i="3" l="1"/>
  <c r="AF27" i="3"/>
  <c r="AF28" i="3" l="1"/>
  <c r="AE28" i="3"/>
  <c r="AE29" i="3" l="1"/>
  <c r="AF29" i="3"/>
  <c r="AF30" i="3" l="1"/>
  <c r="AE30" i="3"/>
  <c r="AE31" i="3" l="1"/>
  <c r="AF31" i="3"/>
  <c r="AF32" i="3" l="1"/>
  <c r="AE32" i="3"/>
  <c r="AE33" i="3" l="1"/>
  <c r="AF33" i="3"/>
  <c r="AF34" i="3" l="1"/>
  <c r="AE34" i="3"/>
  <c r="AE35" i="3" l="1"/>
  <c r="AF35" i="3"/>
  <c r="AF36" i="3" l="1"/>
  <c r="AE36" i="3"/>
  <c r="AE37" i="3" l="1"/>
  <c r="AF37" i="3"/>
  <c r="AF38" i="3" l="1"/>
  <c r="AH37" i="3" s="1"/>
  <c r="AE38" i="3"/>
  <c r="AG4" i="3" l="1"/>
  <c r="AG38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H38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I34" i="3" l="1"/>
  <c r="AI30" i="3"/>
  <c r="AI26" i="3"/>
  <c r="AI22" i="3"/>
  <c r="AI18" i="3"/>
  <c r="AI14" i="3"/>
  <c r="AI10" i="3"/>
  <c r="AI6" i="3"/>
  <c r="AI37" i="3"/>
  <c r="AI33" i="3"/>
  <c r="AI29" i="3"/>
  <c r="AI25" i="3"/>
  <c r="AI21" i="3"/>
  <c r="AI17" i="3"/>
  <c r="AI13" i="3"/>
  <c r="AI9" i="3"/>
  <c r="AI5" i="3"/>
  <c r="AI35" i="3"/>
  <c r="AI36" i="3"/>
  <c r="AI32" i="3"/>
  <c r="AI27" i="3"/>
  <c r="AI28" i="3"/>
  <c r="AI24" i="3"/>
  <c r="AI19" i="3"/>
  <c r="AI20" i="3"/>
  <c r="AI16" i="3"/>
  <c r="AI11" i="3"/>
  <c r="AI12" i="3"/>
  <c r="AI8" i="3"/>
  <c r="AI38" i="3"/>
  <c r="AI31" i="3"/>
  <c r="AI23" i="3"/>
  <c r="AI15" i="3"/>
  <c r="AI7" i="3"/>
  <c r="AI4" i="3"/>
  <c r="AI39" i="3" s="1"/>
</calcChain>
</file>

<file path=xl/sharedStrings.xml><?xml version="1.0" encoding="utf-8"?>
<sst xmlns="http://schemas.openxmlformats.org/spreadsheetml/2006/main" count="107" uniqueCount="98">
  <si>
    <t>Name of State / UT</t>
  </si>
  <si>
    <t xml:space="preserve">Total Confirmed cases* </t>
  </si>
  <si>
    <t>Cured/Discharged/Migrated</t>
  </si>
  <si>
    <t>Death</t>
  </si>
  <si>
    <t>Latitude</t>
  </si>
  <si>
    <t>Longitude</t>
  </si>
  <si>
    <t>Total cases</t>
  </si>
  <si>
    <t>Euclidan Distance</t>
  </si>
  <si>
    <t>Rank</t>
  </si>
  <si>
    <t>Label</t>
  </si>
  <si>
    <t>Classification is based on k=1</t>
  </si>
  <si>
    <t>K</t>
  </si>
  <si>
    <t>Andaman and Nicobar Islands</t>
  </si>
  <si>
    <t>Delhi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</si>
  <si>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</si>
  <si>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</si>
  <si>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</si>
  <si>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</si>
  <si>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</si>
  <si>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</si>
  <si>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</si>
  <si>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</si>
  <si>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</si>
  <si>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</si>
  <si>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</si>
  <si>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</si>
  <si>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</si>
  <si>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</si>
  <si>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</si>
  <si>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</si>
  <si>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</si>
  <si>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</si>
  <si>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</si>
  <si>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</si>
  <si>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</si>
  <si>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</si>
  <si>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</si>
  <si>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</si>
  <si>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</si>
  <si>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</si>
  <si>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</si>
  <si>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</si>
  <si>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</si>
  <si>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</si>
  <si>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</si>
  <si>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</si>
  <si>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</si>
  <si>
    <t>Total confirmed and cure</t>
  </si>
  <si>
    <t>Cures and death</t>
  </si>
  <si>
    <t>Death and latitude</t>
  </si>
  <si>
    <t>Latitude and logitude</t>
  </si>
  <si>
    <t>Confirmed and total cases</t>
  </si>
  <si>
    <t>Euclidean Distance</t>
  </si>
  <si>
    <t>Minkowski Distance</t>
  </si>
  <si>
    <t>Manhattan Distance</t>
  </si>
  <si>
    <t>Logistic Regression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</si>
  <si>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</si>
  <si>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</si>
  <si>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</si>
  <si>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</si>
  <si>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</si>
  <si>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</si>
  <si>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</si>
  <si>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</si>
  <si>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</si>
  <si>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</si>
  <si>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</si>
  <si>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</si>
  <si>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</si>
  <si>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</si>
  <si>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</si>
  <si>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</si>
  <si>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</si>
  <si>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</si>
  <si>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</si>
  <si>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</si>
  <si>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</si>
  <si>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</si>
  <si>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</si>
  <si>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</si>
  <si>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</si>
  <si>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</si>
  <si>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</si>
  <si>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</si>
  <si>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</si>
  <si>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</si>
  <si>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</si>
  <si>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</si>
  <si>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</si>
  <si>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</si>
  <si>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</si>
  <si>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Failure</t>
  </si>
  <si>
    <t>Success</t>
  </si>
  <si>
    <t>Fail-Cum</t>
  </si>
  <si>
    <t>Suc-Cum</t>
  </si>
  <si>
    <t>FPR</t>
  </si>
  <si>
    <t>TPR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</si>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</sst>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right"/>
    </xf>
    <xf numFmtId="0" fontId="18" fillId="0" borderId="24" xfId="0" applyFont="1" applyBorder="1" applyAlignment="1">
      <alignment horizontal="center"/>
    </xf>
    <xf numFmtId="0" fontId="0" fillId="0" borderId="25" xfId="0" applyBorder="1"/>
    <xf numFmtId="0" fontId="0" fillId="0" borderId="0" xfId="0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1" xfId="0" applyBorder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Sheet2!$AG$4:$AG$38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xVal>
          <c:yVal>
            <c:numRef>
              <c:f>Sheet2!$AH$4:$AH$38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F0-4675-B53F-79E9A4ADB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340992"/>
        <c:axId val="1887303184"/>
      </c:scatterChart>
      <c:valAx>
        <c:axId val="166534099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303184"/>
        <c:crosses val="autoZero"/>
        <c:crossBetween val="midCat"/>
      </c:valAx>
      <c:valAx>
        <c:axId val="18873031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5340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0D11CEB-CC3E-4B48-B87B-0DD8D8B73B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68-4955-8E8F-589DD86B2D8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C33EBD3-2358-4F54-A115-AF23D0FAA4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768-4955-8E8F-589DD86B2D8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05BA082-CA63-45F9-896A-E5ADA30AC4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768-4955-8E8F-589DD86B2D8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60C27CC-C4D3-40B1-A5B1-CBF47B75A5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768-4955-8E8F-589DD86B2D8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2860A66-39B4-4F70-A7A0-EF8078A3B7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768-4955-8E8F-589DD86B2D8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3D47448-0632-4908-A22D-2C8A1E2442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768-4955-8E8F-589DD86B2D8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2B79D81-97EE-4BAE-A7C1-948BA51119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768-4955-8E8F-589DD86B2D8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6A2B74B-188F-49E9-B7CB-5C748DFAC1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768-4955-8E8F-589DD86B2D8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07E94D5-3D8D-457D-BDCF-BA5C88CF50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768-4955-8E8F-589DD86B2D8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CE6A402-0285-4647-969E-B180FD7BD5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768-4955-8E8F-589DD86B2D8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28055ED-6D3D-4D70-95AA-5F43E3D56E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768-4955-8E8F-589DD86B2D8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28BB1CB-B350-4FD2-A995-51637A2B78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768-4955-8E8F-589DD86B2D8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445A459-3842-41F5-8E75-B2E52C051D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768-4955-8E8F-589DD86B2D8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13C03B8-522F-47CB-8D1B-679BC25F38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768-4955-8E8F-589DD86B2D8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0728906-AA0A-4FAA-A3EA-0F212027F8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768-4955-8E8F-589DD86B2D8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94F6D22-813D-4D9D-8FAC-23AB95B979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768-4955-8E8F-589DD86B2D8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CD389C8-00EE-473E-A99C-E9032B9E57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768-4955-8E8F-589DD86B2D8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B3AA71B-CFC8-4C2D-BB62-0A63CE3972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768-4955-8E8F-589DD86B2D8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2F2254F-E20F-4F81-A3B6-01FCD9BF39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768-4955-8E8F-589DD86B2D8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F9D0B2E-63D8-4881-A318-85EB30D84D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768-4955-8E8F-589DD86B2D8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5B62683-152F-4DBB-8B40-F35BE05C11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768-4955-8E8F-589DD86B2D8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45A8967-EAE9-4163-9CBA-AB16873128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768-4955-8E8F-589DD86B2D8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92A8FB2-2173-46CF-88DE-385A96AA1C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768-4955-8E8F-589DD86B2D8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443904D-DBCA-49A2-A14C-DF0B5620CC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768-4955-8E8F-589DD86B2D8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46D347E-F06F-437B-B65F-19201781A5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768-4955-8E8F-589DD86B2D8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FF54561-8B1C-4ABA-A92A-4A34E3480B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768-4955-8E8F-589DD86B2D8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AEB6C20-763D-48BA-8C43-A103F50EFB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768-4955-8E8F-589DD86B2D8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8512252-30E1-46CF-9AAC-464A385F0E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768-4955-8E8F-589DD86B2D8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BD30210-B52A-40B9-B888-5A59EB30FC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768-4955-8E8F-589DD86B2D8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F4D23AD-D7CC-40FF-B082-680A4C8CD9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768-4955-8E8F-589DD86B2D8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1B2154F-8D54-4365-AEF7-DDCDE2938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768-4955-8E8F-589DD86B2D8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8EF692D-24B0-402A-A837-20EA4D6D02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768-4955-8E8F-589DD86B2D88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6049EBA-386A-442B-9504-4C6ED1D8C2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768-4955-8E8F-589DD86B2D88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50F6FBA-C706-496F-BDF4-BB397CBD6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768-4955-8E8F-589DD86B2D88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EEFCB0E-826F-440F-A99F-2557F25115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768-4955-8E8F-589DD86B2D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'2020_05_29'!$C$2:$C$36</c:f>
              <c:numCache>
                <c:formatCode>General</c:formatCode>
                <c:ptCount val="35"/>
                <c:pt idx="0">
                  <c:v>33</c:v>
                </c:pt>
                <c:pt idx="1">
                  <c:v>2125</c:v>
                </c:pt>
                <c:pt idx="2">
                  <c:v>1</c:v>
                </c:pt>
                <c:pt idx="3">
                  <c:v>104</c:v>
                </c:pt>
                <c:pt idx="4">
                  <c:v>1211</c:v>
                </c:pt>
                <c:pt idx="5">
                  <c:v>189</c:v>
                </c:pt>
                <c:pt idx="6">
                  <c:v>83</c:v>
                </c:pt>
                <c:pt idx="7">
                  <c:v>0</c:v>
                </c:pt>
                <c:pt idx="8">
                  <c:v>7495</c:v>
                </c:pt>
                <c:pt idx="9">
                  <c:v>38</c:v>
                </c:pt>
                <c:pt idx="10">
                  <c:v>8003</c:v>
                </c:pt>
                <c:pt idx="11">
                  <c:v>881</c:v>
                </c:pt>
                <c:pt idx="12">
                  <c:v>70</c:v>
                </c:pt>
                <c:pt idx="13">
                  <c:v>859</c:v>
                </c:pt>
                <c:pt idx="14">
                  <c:v>212</c:v>
                </c:pt>
                <c:pt idx="15">
                  <c:v>834</c:v>
                </c:pt>
                <c:pt idx="16">
                  <c:v>555</c:v>
                </c:pt>
                <c:pt idx="17">
                  <c:v>43</c:v>
                </c:pt>
                <c:pt idx="18">
                  <c:v>4050</c:v>
                </c:pt>
                <c:pt idx="19">
                  <c:v>18616</c:v>
                </c:pt>
                <c:pt idx="20">
                  <c:v>5</c:v>
                </c:pt>
                <c:pt idx="21">
                  <c:v>12</c:v>
                </c:pt>
                <c:pt idx="22">
                  <c:v>1</c:v>
                </c:pt>
                <c:pt idx="23">
                  <c:v>0</c:v>
                </c:pt>
                <c:pt idx="24">
                  <c:v>887</c:v>
                </c:pt>
                <c:pt idx="25">
                  <c:v>14</c:v>
                </c:pt>
                <c:pt idx="26">
                  <c:v>1946</c:v>
                </c:pt>
                <c:pt idx="27">
                  <c:v>4817</c:v>
                </c:pt>
                <c:pt idx="28">
                  <c:v>0</c:v>
                </c:pt>
                <c:pt idx="29">
                  <c:v>10548</c:v>
                </c:pt>
                <c:pt idx="30">
                  <c:v>1345</c:v>
                </c:pt>
                <c:pt idx="31">
                  <c:v>167</c:v>
                </c:pt>
                <c:pt idx="32">
                  <c:v>79</c:v>
                </c:pt>
                <c:pt idx="33">
                  <c:v>4215</c:v>
                </c:pt>
                <c:pt idx="34">
                  <c:v>1668</c:v>
                </c:pt>
              </c:numCache>
            </c:numRef>
          </c:xVal>
          <c:yVal>
            <c:numRef>
              <c:f>'2020_05_29'!$B$2:$B$36</c:f>
              <c:numCache>
                <c:formatCode>General</c:formatCode>
                <c:ptCount val="35"/>
                <c:pt idx="0">
                  <c:v>33</c:v>
                </c:pt>
                <c:pt idx="1">
                  <c:v>3251</c:v>
                </c:pt>
                <c:pt idx="2">
                  <c:v>3</c:v>
                </c:pt>
                <c:pt idx="3">
                  <c:v>856</c:v>
                </c:pt>
                <c:pt idx="4">
                  <c:v>3296</c:v>
                </c:pt>
                <c:pt idx="5">
                  <c:v>288</c:v>
                </c:pt>
                <c:pt idx="6">
                  <c:v>399</c:v>
                </c:pt>
                <c:pt idx="7">
                  <c:v>2</c:v>
                </c:pt>
                <c:pt idx="8">
                  <c:v>16281</c:v>
                </c:pt>
                <c:pt idx="9">
                  <c:v>69</c:v>
                </c:pt>
                <c:pt idx="10">
                  <c:v>15562</c:v>
                </c:pt>
                <c:pt idx="11">
                  <c:v>1504</c:v>
                </c:pt>
                <c:pt idx="12">
                  <c:v>276</c:v>
                </c:pt>
                <c:pt idx="13">
                  <c:v>2036</c:v>
                </c:pt>
                <c:pt idx="14">
                  <c:v>469</c:v>
                </c:pt>
                <c:pt idx="15">
                  <c:v>2533</c:v>
                </c:pt>
                <c:pt idx="16">
                  <c:v>1088</c:v>
                </c:pt>
                <c:pt idx="17">
                  <c:v>73</c:v>
                </c:pt>
                <c:pt idx="18">
                  <c:v>7453</c:v>
                </c:pt>
                <c:pt idx="19">
                  <c:v>59546</c:v>
                </c:pt>
                <c:pt idx="20">
                  <c:v>55</c:v>
                </c:pt>
                <c:pt idx="21">
                  <c:v>21</c:v>
                </c:pt>
                <c:pt idx="22">
                  <c:v>1</c:v>
                </c:pt>
                <c:pt idx="23">
                  <c:v>18</c:v>
                </c:pt>
                <c:pt idx="24">
                  <c:v>1660</c:v>
                </c:pt>
                <c:pt idx="25">
                  <c:v>51</c:v>
                </c:pt>
                <c:pt idx="26">
                  <c:v>2158</c:v>
                </c:pt>
                <c:pt idx="27">
                  <c:v>8067</c:v>
                </c:pt>
                <c:pt idx="28">
                  <c:v>1</c:v>
                </c:pt>
                <c:pt idx="29">
                  <c:v>19372</c:v>
                </c:pt>
                <c:pt idx="30">
                  <c:v>2256</c:v>
                </c:pt>
                <c:pt idx="31">
                  <c:v>242</c:v>
                </c:pt>
                <c:pt idx="32">
                  <c:v>500</c:v>
                </c:pt>
                <c:pt idx="33">
                  <c:v>7170</c:v>
                </c:pt>
                <c:pt idx="34">
                  <c:v>4536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'2020_05_29'!$A$2:$A$36</c15:f>
                <c15:dlblRangeCache>
                  <c:ptCount val="35"/>
                  <c:pt idx="0">
                    <c:v>Andaman and Nicobar Islands</c:v>
                  </c:pt>
                  <c:pt idx="1">
                    <c:v>Andhra Pradesh</c:v>
                  </c:pt>
                  <c:pt idx="2">
                    <c:v>Arunachal Pradesh</c:v>
                  </c:pt>
                  <c:pt idx="3">
                    <c:v>Assam</c:v>
                  </c:pt>
                  <c:pt idx="4">
                    <c:v>Bihar</c:v>
                  </c:pt>
                  <c:pt idx="5">
                    <c:v>Chandigarh</c:v>
                  </c:pt>
                  <c:pt idx="6">
                    <c:v>Chhattisgarh</c:v>
                  </c:pt>
                  <c:pt idx="7">
                    <c:v>Dadar Nagar Haveli</c:v>
                  </c:pt>
                  <c:pt idx="8">
                    <c:v>Delhi</c:v>
                  </c:pt>
                  <c:pt idx="9">
                    <c:v>Goa</c:v>
                  </c:pt>
                  <c:pt idx="10">
                    <c:v>Gujarat</c:v>
                  </c:pt>
                  <c:pt idx="11">
                    <c:v>Haryana</c:v>
                  </c:pt>
                  <c:pt idx="12">
                    <c:v>Himachal Pradesh</c:v>
                  </c:pt>
                  <c:pt idx="13">
                    <c:v>Jammu and Kashmir</c:v>
                  </c:pt>
                  <c:pt idx="14">
                    <c:v>Jharkhand</c:v>
                  </c:pt>
                  <c:pt idx="15">
                    <c:v>Karnataka</c:v>
                  </c:pt>
                  <c:pt idx="16">
                    <c:v>Kerala</c:v>
                  </c:pt>
                  <c:pt idx="17">
                    <c:v>Ladakh</c:v>
                  </c:pt>
                  <c:pt idx="18">
                    <c:v>Madhya Pradesh</c:v>
                  </c:pt>
                  <c:pt idx="19">
                    <c:v>Maharashtra</c:v>
                  </c:pt>
                  <c:pt idx="20">
                    <c:v>Manipur</c:v>
                  </c:pt>
                  <c:pt idx="21">
                    <c:v>Meghalaya</c:v>
                  </c:pt>
                  <c:pt idx="22">
                    <c:v>Mizoram</c:v>
                  </c:pt>
                  <c:pt idx="23">
                    <c:v>Nagaland</c:v>
                  </c:pt>
                  <c:pt idx="24">
                    <c:v>Odisha</c:v>
                  </c:pt>
                  <c:pt idx="25">
                    <c:v>Puducherry</c:v>
                  </c:pt>
                  <c:pt idx="26">
                    <c:v>Punjab</c:v>
                  </c:pt>
                  <c:pt idx="27">
                    <c:v>Rajasthan</c:v>
                  </c:pt>
                  <c:pt idx="28">
                    <c:v>Sikkim</c:v>
                  </c:pt>
                  <c:pt idx="29">
                    <c:v>Tamil Nadu</c:v>
                  </c:pt>
                  <c:pt idx="30">
                    <c:v>Telengana</c:v>
                  </c:pt>
                  <c:pt idx="31">
                    <c:v>Tripura</c:v>
                  </c:pt>
                  <c:pt idx="32">
                    <c:v>Uttarakhand</c:v>
                  </c:pt>
                  <c:pt idx="33">
                    <c:v>Uttar Pradesh</c:v>
                  </c:pt>
                  <c:pt idx="34">
                    <c:v>West Bengal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3-C768-4955-8E8F-589DD86B2D8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</c:f>
              <c:numCache>
                <c:formatCode>General</c:formatCode>
                <c:ptCount val="1"/>
                <c:pt idx="0">
                  <c:v>1700</c:v>
                </c:pt>
              </c:numCache>
            </c:numRef>
          </c:xVal>
          <c:yVal>
            <c:numRef>
              <c:f>Sheet1!$B$1</c:f>
              <c:numCache>
                <c:formatCode>General</c:formatCode>
                <c:ptCount val="1"/>
                <c:pt idx="0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C768-4955-8E8F-589DD86B2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343712"/>
        <c:axId val="1665335552"/>
      </c:scatterChart>
      <c:valAx>
        <c:axId val="1665343712"/>
        <c:scaling>
          <c:orientation val="minMax"/>
          <c:max val="3000"/>
          <c:min val="1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35552"/>
        <c:crosses val="autoZero"/>
        <c:crossBetween val="midCat"/>
      </c:valAx>
      <c:valAx>
        <c:axId val="1665335552"/>
        <c:scaling>
          <c:orientation val="minMax"/>
          <c:max val="8000"/>
          <c:min val="100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4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Euclidean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73180625149129"/>
          <c:y val="0.23729392159143273"/>
          <c:w val="0.81074812822844322"/>
          <c:h val="0.660108351807772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'2020_05_29'!$B$42:$F$42</c:f>
              <c:numCache>
                <c:formatCode>General</c:formatCode>
                <c:ptCount val="5"/>
                <c:pt idx="0">
                  <c:v>90020</c:v>
                </c:pt>
                <c:pt idx="1">
                  <c:v>66407</c:v>
                </c:pt>
                <c:pt idx="2">
                  <c:v>0</c:v>
                </c:pt>
                <c:pt idx="3">
                  <c:v>1872.7404000000001</c:v>
                </c:pt>
                <c:pt idx="4">
                  <c:v>155259.63349999997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2-41FA-B948-3C9C17C0E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58336256"/>
        <c:axId val="1658332448"/>
      </c:barChart>
      <c:catAx>
        <c:axId val="1658336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32448"/>
        <c:crosses val="autoZero"/>
        <c:auto val="1"/>
        <c:lblAlgn val="ctr"/>
        <c:lblOffset val="100"/>
        <c:noMultiLvlLbl val="0"/>
      </c:catAx>
      <c:valAx>
        <c:axId val="165833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3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Manhattan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'2020_05_29'!$B$57:$F$57</c:f>
              <c:numCache>
                <c:formatCode>General</c:formatCode>
                <c:ptCount val="5"/>
                <c:pt idx="0">
                  <c:v>40929.999999999978</c:v>
                </c:pt>
                <c:pt idx="1">
                  <c:v>16634.000021209151</c:v>
                </c:pt>
                <c:pt idx="2">
                  <c:v>1962.2485000001548</c:v>
                </c:pt>
                <c:pt idx="3">
                  <c:v>59470.286099999983</c:v>
                </c:pt>
                <c:pt idx="4">
                  <c:v>44671.432325368805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D-43F2-AA6B-377926394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0616512"/>
        <c:axId val="1500624128"/>
      </c:barChart>
      <c:catAx>
        <c:axId val="1500616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24128"/>
        <c:crosses val="autoZero"/>
        <c:auto val="1"/>
        <c:lblAlgn val="ctr"/>
        <c:lblOffset val="100"/>
        <c:noMultiLvlLbl val="0"/>
      </c:catAx>
      <c:valAx>
        <c:axId val="15006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61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Minkowski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4763369334094"/>
          <c:y val="0.23530413859861576"/>
          <c:w val="0.83047665302297013"/>
          <c:h val="0.662958448499831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'2020_05_29'!$B$72:$F$72</c:f>
              <c:numCache>
                <c:formatCode>General</c:formatCode>
                <c:ptCount val="5"/>
                <c:pt idx="0">
                  <c:v>90020</c:v>
                </c:pt>
                <c:pt idx="1">
                  <c:v>66407</c:v>
                </c:pt>
                <c:pt idx="2">
                  <c:v>4738.3025000000007</c:v>
                </c:pt>
                <c:pt idx="3">
                  <c:v>156200.75749999998</c:v>
                </c:pt>
                <c:pt idx="4">
                  <c:v>548876.97246475855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7-4942-BDA0-8262EC91F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8818448"/>
        <c:axId val="1728805392"/>
      </c:barChart>
      <c:catAx>
        <c:axId val="172881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805392"/>
        <c:crosses val="autoZero"/>
        <c:auto val="1"/>
        <c:lblAlgn val="ctr"/>
        <c:lblOffset val="100"/>
        <c:noMultiLvlLbl val="0"/>
      </c:catAx>
      <c:valAx>
        <c:axId val="17288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8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7</xdr:row>
      <xdr:rowOff>14287</xdr:rowOff>
    </xdr:from>
    <xdr:to>
      <xdr:col>12</xdr:col>
      <xdr:colOff>14287</xdr:colOff>
      <xdr:row>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1695450</xdr:colOff>
      <xdr:row>2</xdr:row>
      <xdr:rowOff>157162</xdr:rowOff>
    </xdr:from>
    <xdr:to>
      <xdr:col>22</xdr:col>
      <xdr:colOff>161925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161925</xdr:colOff>
      <xdr:row>42</xdr:row>
      <xdr:rowOff>76200</xdr:rowOff>
    </xdr:from>
    <xdr:to>
      <xdr:col>3</xdr:col>
      <xdr:colOff>723900</xdr:colOff>
      <xdr:row>54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1471612</xdr:colOff>
      <xdr:row>57</xdr:row>
      <xdr:rowOff>133350</xdr:rowOff>
    </xdr:from>
    <xdr:to>
      <xdr:col>4</xdr:col>
      <xdr:colOff>352425</xdr:colOff>
      <xdr:row>69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1281113</xdr:colOff>
      <xdr:row>73</xdr:row>
      <xdr:rowOff>161925</xdr:rowOff>
    </xdr:from>
    <xdr:to>
      <xdr:col>4</xdr:col>
      <xdr:colOff>771525</xdr:colOff>
      <xdr:row>85</xdr:row>
      <xdr:rowOff>147636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P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opLeftCell="A21" workbookViewId="0"/>
  </sheetViews>
  <sheetFormatPr defaultRowHeight="15" x14ac:dyDescent="0.25"/>
  <sheetData>
    <row r="1" spans="1:35" x14ac:dyDescent="0.25">
      <c r="A1" t="s">
        <v>55</v>
      </c>
      <c r="W1" t="s">
        <v>85</v>
      </c>
      <c r="AB1" t="s">
        <v>90</v>
      </c>
    </row>
    <row r="2" spans="1:35" ht="15.75" thickBot="1" x14ac:dyDescent="0.3"/>
    <row r="3" spans="1:35" ht="15.75" thickTop="1" x14ac:dyDescent="0.25">
      <c r="A3" s="13">
        <f>'2020_05_29'!B2</f>
        <v>33</v>
      </c>
      <c r="B3" s="13">
        <f>'2020_05_29'!C2</f>
        <v>33</v>
      </c>
      <c r="C3" s="13">
        <f>'2020_05_29'!D2</f>
        <v>0</v>
      </c>
      <c r="D3" s="13" t="s">
        <v>56</v>
      </c>
      <c r="E3" s="13" t="s">
        <v>57</v>
      </c>
      <c r="F3" s="13" t="s">
        <v>58</v>
      </c>
      <c r="G3" s="13" t="s">
        <v>59</v>
      </c>
      <c r="H3" s="13" t="s">
        <v>60</v>
      </c>
      <c r="I3" s="13" t="s">
        <v>61</v>
      </c>
      <c r="J3" s="13" t="s">
        <v>62</v>
      </c>
      <c r="K3" s="13" t="s">
        <v>63</v>
      </c>
      <c r="M3" t="s">
        <v>64</v>
      </c>
      <c r="O3" t="s">
        <v>65</v>
      </c>
      <c r="P3" s="15">
        <f>B38*LN(B38/D38)+C38*LN(C38/D38)</f>
        <v>-17615.188251571464</v>
      </c>
      <c r="R3" t="s">
        <v>76</v>
      </c>
      <c r="U3" t="s">
        <v>84</v>
      </c>
      <c r="X3" s="21" t="s">
        <v>86</v>
      </c>
      <c r="Y3" s="21" t="s">
        <v>87</v>
      </c>
      <c r="AB3" s="19" t="s">
        <v>58</v>
      </c>
      <c r="AC3" s="19" t="s">
        <v>91</v>
      </c>
      <c r="AD3" s="19" t="s">
        <v>92</v>
      </c>
      <c r="AE3" s="19" t="s">
        <v>93</v>
      </c>
      <c r="AF3" s="19" t="s">
        <v>94</v>
      </c>
      <c r="AG3" s="19" t="s">
        <v>95</v>
      </c>
      <c r="AH3" s="19" t="s">
        <v>96</v>
      </c>
      <c r="AI3" s="19" t="s">
        <v>97</v>
      </c>
    </row>
    <row r="4" spans="1:35" x14ac:dyDescent="0.25">
      <c r="A4">
        <f>'2020_05_29'!B3</f>
        <v>3251</v>
      </c>
      <c r="B4" s="7">
        <f>'2020_05_29'!C3</f>
        <v>2125</v>
      </c>
      <c r="C4" s="8">
        <f>'2020_05_29'!D3</f>
        <v>59</v>
      </c>
      <c r="D4" s="9">
        <f>B4+C4</f>
        <v>2184</v>
      </c>
      <c r="E4">
        <f>IF(D4=0,"",B4/D4)</f>
        <v>0.97298534798534797</v>
      </c>
      <c r="F4" t="e">
        <f ca="1">1/(1+EXP(-$M$5-$M$6*A4))</f>
        <v>#NAME?</v>
      </c>
      <c r="G4" s="5" t="e">
        <f ca="1">D4*F4</f>
        <v>#NAME?</v>
      </c>
      <c r="H4" s="6" t="e">
        <f ca="1">D4-G4</f>
        <v>#NAME?</v>
      </c>
      <c r="I4" s="5">
        <f ca="1">IFERROR(D4*(E4*LN(F4)+(1-E4)*LN(1-F4)),0)</f>
        <v>0</v>
      </c>
      <c r="J4" s="6" t="e">
        <f ca="1">100*IF(F4&gt;=$X$10,B4/D4,C4/D4)</f>
        <v>#NAME?</v>
      </c>
      <c r="K4">
        <f ca="1">IFERROR((B4-G4)^2/G4+(C4-H4)^2/H4,0)</f>
        <v>0</v>
      </c>
      <c r="O4" t="s">
        <v>66</v>
      </c>
      <c r="P4" s="16">
        <f ca="1">I38</f>
        <v>0</v>
      </c>
      <c r="R4" s="5" t="e">
        <f t="array" aca="1" ref="R4:S5" ca="1">MINVERSE(MMULT(TRANSPOSE([1]!DESIGN(A4:A37)),F4:F37*(1-F4:F37)*D4:D37*[1]!DESIGN(A4:A37)))</f>
        <v>#NAME?</v>
      </c>
      <c r="S4" s="6" t="e">
        <f ca="1"/>
        <v>#NAME?</v>
      </c>
      <c r="U4" s="15" t="e">
        <f t="array" aca="1" ref="U4:U5" ca="1">MMULT(R4:S5,MMULT(TRANSPOSE([1]!DESIGN(A4:A37)),D4:D37*(E4:E37-F4:F37)))</f>
        <v>#NAME?</v>
      </c>
      <c r="W4" t="s">
        <v>59</v>
      </c>
      <c r="X4" s="5">
        <f ca="1">SUMIF(F4:F37,"&gt;="&amp;X10,B4:B37)</f>
        <v>0</v>
      </c>
      <c r="Y4" s="6">
        <f ca="1">SUMIF(F4:F37,"&gt;="&amp;X10,C4:C37)</f>
        <v>0</v>
      </c>
      <c r="Z4">
        <f ca="1">X4+Y4</f>
        <v>0</v>
      </c>
      <c r="AE4">
        <v>0</v>
      </c>
      <c r="AF4">
        <v>0</v>
      </c>
      <c r="AG4" t="e">
        <f ca="1">1-AE4/AE$38</f>
        <v>#NAME?</v>
      </c>
      <c r="AH4" t="e">
        <f ca="1">1-AF4/AF$38</f>
        <v>#NAME?</v>
      </c>
      <c r="AI4" t="e">
        <f ca="1">(AG4-AG5)*AH4</f>
        <v>#NAME?</v>
      </c>
    </row>
    <row r="5" spans="1:35" x14ac:dyDescent="0.25">
      <c r="A5">
        <f>'2020_05_29'!B4</f>
        <v>3</v>
      </c>
      <c r="B5" s="7">
        <f>'2020_05_29'!C4</f>
        <v>1</v>
      </c>
      <c r="C5" s="8">
        <f>'2020_05_29'!D4</f>
        <v>0</v>
      </c>
      <c r="D5" s="9">
        <f t="shared" ref="D5:D37" si="0">B5+C5</f>
        <v>1</v>
      </c>
      <c r="E5">
        <f t="shared" ref="E5:E37" si="1">IF(D5=0,"",B5/D5)</f>
        <v>1</v>
      </c>
      <c r="F5" t="e">
        <f t="shared" ref="F5:F37" ca="1" si="2">1/(1+EXP(-$M$5-$M$6*A5))</f>
        <v>#NAME?</v>
      </c>
      <c r="G5" s="7" t="e">
        <f t="shared" ref="G5:G37" ca="1" si="3">D5*F5</f>
        <v>#NAME?</v>
      </c>
      <c r="H5" s="9" t="e">
        <f t="shared" ref="H5:H37" ca="1" si="4">D5-G5</f>
        <v>#NAME?</v>
      </c>
      <c r="I5" s="7">
        <f t="shared" ref="I5:I37" ca="1" si="5">IFERROR(D5*(E5*LN(F5)+(1-E5)*LN(1-F5)),0)</f>
        <v>0</v>
      </c>
      <c r="J5" s="9" t="e">
        <f t="shared" ref="J5:J37" ca="1" si="6">100*IF(F5&gt;=$X$10,B5/D5,C5/D5)</f>
        <v>#NAME?</v>
      </c>
      <c r="K5">
        <f t="shared" ref="K5:K37" ca="1" si="7">IFERROR((B5-G5)^2/G5+(C5-H5)^2/H5,0)</f>
        <v>0</v>
      </c>
      <c r="M5" s="15" t="e">
        <f t="array" aca="1" ref="M5:M6" ca="1">[1]!LogitCoeff(A4:C37,,,,,20)</f>
        <v>#NAME?</v>
      </c>
      <c r="R5" s="10" t="e">
        <f ca="1"/>
        <v>#NAME?</v>
      </c>
      <c r="S5" s="12" t="e">
        <f ca="1"/>
        <v>#NAME?</v>
      </c>
      <c r="U5" s="16" t="e">
        <f ca="1"/>
        <v>#NAME?</v>
      </c>
      <c r="W5" t="s">
        <v>60</v>
      </c>
      <c r="X5" s="10">
        <f ca="1">X6-X4</f>
        <v>71073</v>
      </c>
      <c r="Y5" s="12">
        <f ca="1">Y6-Y4</f>
        <v>4699</v>
      </c>
      <c r="Z5">
        <f t="shared" ref="Z5:Z6" ca="1" si="8">X5+Y5</f>
        <v>75772</v>
      </c>
      <c r="AB5" t="e">
        <f t="array" aca="1" ref="AB5:AD38" ca="1">[1]!SelectCols(B4:F37,"5,2,1",1)</f>
        <v>#NAME?</v>
      </c>
      <c r="AC5" t="e">
        <f ca="1"/>
        <v>#NAME?</v>
      </c>
      <c r="AD5" t="e">
        <f ca="1"/>
        <v>#NAME?</v>
      </c>
      <c r="AE5" t="e">
        <f ca="1">AE4+AC5</f>
        <v>#NAME?</v>
      </c>
      <c r="AF5" t="e">
        <f ca="1">AF4+AD5</f>
        <v>#NAME?</v>
      </c>
      <c r="AG5" t="e">
        <f t="shared" ref="AG5:AG38" ca="1" si="9">1-AE5/AE$38</f>
        <v>#NAME?</v>
      </c>
      <c r="AH5" t="e">
        <f t="shared" ref="AH5:AH38" ca="1" si="10">1-AF5/AF$38</f>
        <v>#NAME?</v>
      </c>
      <c r="AI5" t="e">
        <f t="shared" ref="AI5:AI38" ca="1" si="11">(AG5-AG6)*AH5</f>
        <v>#NAME?</v>
      </c>
    </row>
    <row r="6" spans="1:35" x14ac:dyDescent="0.25">
      <c r="A6">
        <f>'2020_05_29'!B5</f>
        <v>856</v>
      </c>
      <c r="B6" s="7">
        <f>'2020_05_29'!C5</f>
        <v>104</v>
      </c>
      <c r="C6" s="8">
        <f>'2020_05_29'!D5</f>
        <v>4</v>
      </c>
      <c r="D6" s="9">
        <f t="shared" si="0"/>
        <v>108</v>
      </c>
      <c r="E6">
        <f t="shared" si="1"/>
        <v>0.96296296296296291</v>
      </c>
      <c r="F6" t="e">
        <f t="shared" ca="1" si="2"/>
        <v>#NAME?</v>
      </c>
      <c r="G6" s="7" t="e">
        <f t="shared" ca="1" si="3"/>
        <v>#NAME?</v>
      </c>
      <c r="H6" s="9" t="e">
        <f t="shared" ca="1" si="4"/>
        <v>#NAME?</v>
      </c>
      <c r="I6" s="7">
        <f t="shared" ca="1" si="5"/>
        <v>0</v>
      </c>
      <c r="J6" s="9" t="e">
        <f t="shared" ca="1" si="6"/>
        <v>#NAME?</v>
      </c>
      <c r="K6">
        <f t="shared" ca="1" si="7"/>
        <v>0</v>
      </c>
      <c r="M6" s="16" t="e">
        <f ca="1"/>
        <v>#NAME?</v>
      </c>
      <c r="O6" t="s">
        <v>67</v>
      </c>
      <c r="P6" s="15">
        <f ca="1">2*(P4-P3)</f>
        <v>35230.376503142928</v>
      </c>
      <c r="X6">
        <f>B38</f>
        <v>71073</v>
      </c>
      <c r="Y6">
        <f>C38</f>
        <v>4699</v>
      </c>
      <c r="Z6">
        <f t="shared" si="8"/>
        <v>75772</v>
      </c>
      <c r="AB6" t="e">
        <f ca="1"/>
        <v>#NAME?</v>
      </c>
      <c r="AC6" t="e">
        <f ca="1"/>
        <v>#NAME?</v>
      </c>
      <c r="AD6" t="e">
        <f ca="1"/>
        <v>#NAME?</v>
      </c>
      <c r="AE6" t="e">
        <f t="shared" ref="AE6:AE38" ca="1" si="12">AE5+AC6</f>
        <v>#NAME?</v>
      </c>
      <c r="AF6" t="e">
        <f t="shared" ref="AF6:AF38" ca="1" si="13">AF5+AD6</f>
        <v>#NAME?</v>
      </c>
      <c r="AG6" t="e">
        <f t="shared" ca="1" si="9"/>
        <v>#NAME?</v>
      </c>
      <c r="AH6" t="e">
        <f t="shared" ca="1" si="10"/>
        <v>#NAME?</v>
      </c>
      <c r="AI6" t="e">
        <f t="shared" ca="1" si="11"/>
        <v>#NAME?</v>
      </c>
    </row>
    <row r="7" spans="1:35" x14ac:dyDescent="0.25">
      <c r="A7">
        <f>'2020_05_29'!B6</f>
        <v>3296</v>
      </c>
      <c r="B7" s="7">
        <f>'2020_05_29'!C6</f>
        <v>1211</v>
      </c>
      <c r="C7" s="8">
        <f>'2020_05_29'!D6</f>
        <v>15</v>
      </c>
      <c r="D7" s="9">
        <f t="shared" si="0"/>
        <v>1226</v>
      </c>
      <c r="E7">
        <f t="shared" si="1"/>
        <v>0.9877650897226754</v>
      </c>
      <c r="F7" t="e">
        <f t="shared" ca="1" si="2"/>
        <v>#NAME?</v>
      </c>
      <c r="G7" s="7" t="e">
        <f t="shared" ca="1" si="3"/>
        <v>#NAME?</v>
      </c>
      <c r="H7" s="9" t="e">
        <f t="shared" ca="1" si="4"/>
        <v>#NAME?</v>
      </c>
      <c r="I7" s="7">
        <f t="shared" ca="1" si="5"/>
        <v>0</v>
      </c>
      <c r="J7" s="9" t="e">
        <f t="shared" ca="1" si="6"/>
        <v>#NAME?</v>
      </c>
      <c r="K7">
        <f t="shared" ca="1" si="7"/>
        <v>0</v>
      </c>
      <c r="O7" t="s">
        <v>68</v>
      </c>
      <c r="P7" s="17">
        <f>COUNT(A4)</f>
        <v>1</v>
      </c>
      <c r="AB7" t="e">
        <f ca="1"/>
        <v>#NAME?</v>
      </c>
      <c r="AC7" t="e">
        <f ca="1"/>
        <v>#NAME?</v>
      </c>
      <c r="AD7" t="e">
        <f ca="1"/>
        <v>#NAME?</v>
      </c>
      <c r="AE7" t="e">
        <f t="shared" ca="1" si="12"/>
        <v>#NAME?</v>
      </c>
      <c r="AF7" t="e">
        <f t="shared" ca="1" si="13"/>
        <v>#NAME?</v>
      </c>
      <c r="AG7" t="e">
        <f t="shared" ca="1" si="9"/>
        <v>#NAME?</v>
      </c>
      <c r="AH7" t="e">
        <f t="shared" ca="1" si="10"/>
        <v>#NAME?</v>
      </c>
      <c r="AI7" t="e">
        <f t="shared" ca="1" si="11"/>
        <v>#NAME?</v>
      </c>
    </row>
    <row r="8" spans="1:35" x14ac:dyDescent="0.25">
      <c r="A8">
        <f>'2020_05_29'!B7</f>
        <v>288</v>
      </c>
      <c r="B8" s="7">
        <f>'2020_05_29'!C7</f>
        <v>189</v>
      </c>
      <c r="C8" s="8">
        <f>'2020_05_29'!D7</f>
        <v>4</v>
      </c>
      <c r="D8" s="9">
        <f t="shared" si="0"/>
        <v>193</v>
      </c>
      <c r="E8">
        <f t="shared" si="1"/>
        <v>0.97927461139896377</v>
      </c>
      <c r="F8" t="e">
        <f t="shared" ca="1" si="2"/>
        <v>#NAME?</v>
      </c>
      <c r="G8" s="7" t="e">
        <f t="shared" ca="1" si="3"/>
        <v>#NAME?</v>
      </c>
      <c r="H8" s="9" t="e">
        <f t="shared" ca="1" si="4"/>
        <v>#NAME?</v>
      </c>
      <c r="I8" s="7">
        <f t="shared" ca="1" si="5"/>
        <v>0</v>
      </c>
      <c r="J8" s="9" t="e">
        <f t="shared" ca="1" si="6"/>
        <v>#NAME?</v>
      </c>
      <c r="K8">
        <f t="shared" ca="1" si="7"/>
        <v>0</v>
      </c>
      <c r="O8" t="s">
        <v>69</v>
      </c>
      <c r="P8" s="17">
        <f ca="1">_xlfn.CHISQ.DIST.RT(P6,P7)</f>
        <v>0</v>
      </c>
      <c r="W8" t="s">
        <v>88</v>
      </c>
      <c r="X8" s="22">
        <f ca="1">X4/X6</f>
        <v>0</v>
      </c>
      <c r="Y8" s="23">
        <f ca="1">Y5/Y6</f>
        <v>1</v>
      </c>
      <c r="Z8">
        <f ca="1">(X4+Y5)/Z6</f>
        <v>6.2014992345457425E-2</v>
      </c>
      <c r="AB8" t="e">
        <f ca="1"/>
        <v>#NAME?</v>
      </c>
      <c r="AC8" t="e">
        <f ca="1"/>
        <v>#NAME?</v>
      </c>
      <c r="AD8" t="e">
        <f ca="1"/>
        <v>#NAME?</v>
      </c>
      <c r="AE8" t="e">
        <f t="shared" ca="1" si="12"/>
        <v>#NAME?</v>
      </c>
      <c r="AF8" t="e">
        <f t="shared" ca="1" si="13"/>
        <v>#NAME?</v>
      </c>
      <c r="AG8" t="e">
        <f t="shared" ca="1" si="9"/>
        <v>#NAME?</v>
      </c>
      <c r="AH8" t="e">
        <f t="shared" ca="1" si="10"/>
        <v>#NAME?</v>
      </c>
      <c r="AI8" t="e">
        <f t="shared" ca="1" si="11"/>
        <v>#NAME?</v>
      </c>
    </row>
    <row r="9" spans="1:35" x14ac:dyDescent="0.25">
      <c r="A9">
        <f>'2020_05_29'!B8</f>
        <v>399</v>
      </c>
      <c r="B9" s="7">
        <f>'2020_05_29'!C8</f>
        <v>83</v>
      </c>
      <c r="C9" s="8">
        <f>'2020_05_29'!D8</f>
        <v>0</v>
      </c>
      <c r="D9" s="9">
        <f t="shared" si="0"/>
        <v>83</v>
      </c>
      <c r="E9">
        <f t="shared" si="1"/>
        <v>1</v>
      </c>
      <c r="F9" t="e">
        <f t="shared" ca="1" si="2"/>
        <v>#NAME?</v>
      </c>
      <c r="G9" s="7" t="e">
        <f t="shared" ca="1" si="3"/>
        <v>#NAME?</v>
      </c>
      <c r="H9" s="9" t="e">
        <f t="shared" ca="1" si="4"/>
        <v>#NAME?</v>
      </c>
      <c r="I9" s="7">
        <f t="shared" ca="1" si="5"/>
        <v>0</v>
      </c>
      <c r="J9" s="9" t="e">
        <f t="shared" ca="1" si="6"/>
        <v>#NAME?</v>
      </c>
      <c r="K9">
        <f t="shared" ca="1" si="7"/>
        <v>0</v>
      </c>
      <c r="O9" t="s">
        <v>70</v>
      </c>
      <c r="P9" s="17">
        <v>0.05</v>
      </c>
      <c r="AB9" t="e">
        <f ca="1"/>
        <v>#NAME?</v>
      </c>
      <c r="AC9" t="e">
        <f ca="1"/>
        <v>#NAME?</v>
      </c>
      <c r="AD9" t="e">
        <f ca="1"/>
        <v>#NAME?</v>
      </c>
      <c r="AE9" t="e">
        <f t="shared" ca="1" si="12"/>
        <v>#NAME?</v>
      </c>
      <c r="AF9" t="e">
        <f t="shared" ca="1" si="13"/>
        <v>#NAME?</v>
      </c>
      <c r="AG9" t="e">
        <f t="shared" ca="1" si="9"/>
        <v>#NAME?</v>
      </c>
      <c r="AH9" t="e">
        <f t="shared" ca="1" si="10"/>
        <v>#NAME?</v>
      </c>
      <c r="AI9" t="e">
        <f t="shared" ca="1" si="11"/>
        <v>#NAME?</v>
      </c>
    </row>
    <row r="10" spans="1:35" x14ac:dyDescent="0.25">
      <c r="A10">
        <f>'2020_05_29'!B9</f>
        <v>2</v>
      </c>
      <c r="B10" s="7">
        <f>'2020_05_29'!C9</f>
        <v>0</v>
      </c>
      <c r="C10" s="8">
        <f>'2020_05_29'!D9</f>
        <v>0</v>
      </c>
      <c r="D10" s="9">
        <f t="shared" si="0"/>
        <v>0</v>
      </c>
      <c r="E10" t="str">
        <f t="shared" si="1"/>
        <v/>
      </c>
      <c r="F10" t="e">
        <f t="shared" ca="1" si="2"/>
        <v>#NAME?</v>
      </c>
      <c r="G10" s="7" t="e">
        <f t="shared" ca="1" si="3"/>
        <v>#NAME?</v>
      </c>
      <c r="H10" s="9" t="e">
        <f t="shared" ca="1" si="4"/>
        <v>#NAME?</v>
      </c>
      <c r="I10" s="7">
        <f t="shared" ca="1" si="5"/>
        <v>0</v>
      </c>
      <c r="J10" s="9" t="e">
        <f t="shared" ca="1" si="6"/>
        <v>#NAME?</v>
      </c>
      <c r="K10">
        <f t="shared" ca="1" si="7"/>
        <v>0</v>
      </c>
      <c r="O10" t="s">
        <v>71</v>
      </c>
      <c r="P10" s="18" t="str">
        <f ca="1">IF(P8&lt;P9,"yes","no")</f>
        <v>yes</v>
      </c>
      <c r="W10" t="s">
        <v>89</v>
      </c>
      <c r="X10" s="24">
        <v>0.5</v>
      </c>
      <c r="AB10" t="e">
        <f ca="1"/>
        <v>#NAME?</v>
      </c>
      <c r="AC10" t="e">
        <f ca="1"/>
        <v>#NAME?</v>
      </c>
      <c r="AD10" t="e">
        <f ca="1"/>
        <v>#NAME?</v>
      </c>
      <c r="AE10" t="e">
        <f t="shared" ca="1" si="12"/>
        <v>#NAME?</v>
      </c>
      <c r="AF10" t="e">
        <f t="shared" ca="1" si="13"/>
        <v>#NAME?</v>
      </c>
      <c r="AG10" t="e">
        <f t="shared" ca="1" si="9"/>
        <v>#NAME?</v>
      </c>
      <c r="AH10" t="e">
        <f t="shared" ca="1" si="10"/>
        <v>#NAME?</v>
      </c>
      <c r="AI10" t="e">
        <f t="shared" ca="1" si="11"/>
        <v>#NAME?</v>
      </c>
    </row>
    <row r="11" spans="1:35" x14ac:dyDescent="0.25">
      <c r="A11">
        <f>'2020_05_29'!B10</f>
        <v>16281</v>
      </c>
      <c r="B11" s="7">
        <f>'2020_05_29'!C10</f>
        <v>7495</v>
      </c>
      <c r="C11" s="8">
        <f>'2020_05_29'!D10</f>
        <v>316</v>
      </c>
      <c r="D11" s="9">
        <f t="shared" si="0"/>
        <v>7811</v>
      </c>
      <c r="E11">
        <f t="shared" si="1"/>
        <v>0.95954423249263854</v>
      </c>
      <c r="F11" t="e">
        <f t="shared" ca="1" si="2"/>
        <v>#NAME?</v>
      </c>
      <c r="G11" s="7" t="e">
        <f t="shared" ca="1" si="3"/>
        <v>#NAME?</v>
      </c>
      <c r="H11" s="9" t="e">
        <f t="shared" ca="1" si="4"/>
        <v>#NAME?</v>
      </c>
      <c r="I11" s="7">
        <f t="shared" ca="1" si="5"/>
        <v>0</v>
      </c>
      <c r="J11" s="9" t="e">
        <f t="shared" ca="1" si="6"/>
        <v>#NAME?</v>
      </c>
      <c r="K11">
        <f t="shared" ca="1" si="7"/>
        <v>0</v>
      </c>
      <c r="AB11" t="e">
        <f ca="1"/>
        <v>#NAME?</v>
      </c>
      <c r="AC11" t="e">
        <f ca="1"/>
        <v>#NAME?</v>
      </c>
      <c r="AD11" t="e">
        <f ca="1"/>
        <v>#NAME?</v>
      </c>
      <c r="AE11" t="e">
        <f t="shared" ca="1" si="12"/>
        <v>#NAME?</v>
      </c>
      <c r="AF11" t="e">
        <f t="shared" ca="1" si="13"/>
        <v>#NAME?</v>
      </c>
      <c r="AG11" t="e">
        <f t="shared" ca="1" si="9"/>
        <v>#NAME?</v>
      </c>
      <c r="AH11" t="e">
        <f t="shared" ca="1" si="10"/>
        <v>#NAME?</v>
      </c>
      <c r="AI11" t="e">
        <f t="shared" ca="1" si="11"/>
        <v>#NAME?</v>
      </c>
    </row>
    <row r="12" spans="1:35" x14ac:dyDescent="0.25">
      <c r="A12">
        <f>'2020_05_29'!B11</f>
        <v>69</v>
      </c>
      <c r="B12" s="7">
        <f>'2020_05_29'!C11</f>
        <v>38</v>
      </c>
      <c r="C12" s="8">
        <f>'2020_05_29'!D11</f>
        <v>0</v>
      </c>
      <c r="D12" s="9">
        <f t="shared" si="0"/>
        <v>38</v>
      </c>
      <c r="E12">
        <f t="shared" si="1"/>
        <v>1</v>
      </c>
      <c r="F12" t="e">
        <f t="shared" ca="1" si="2"/>
        <v>#NAME?</v>
      </c>
      <c r="G12" s="7" t="e">
        <f t="shared" ca="1" si="3"/>
        <v>#NAME?</v>
      </c>
      <c r="H12" s="9" t="e">
        <f t="shared" ca="1" si="4"/>
        <v>#NAME?</v>
      </c>
      <c r="I12" s="7">
        <f t="shared" ca="1" si="5"/>
        <v>0</v>
      </c>
      <c r="J12" s="9" t="e">
        <f t="shared" ca="1" si="6"/>
        <v>#NAME?</v>
      </c>
      <c r="K12">
        <f t="shared" ca="1" si="7"/>
        <v>0</v>
      </c>
      <c r="O12" t="s">
        <v>72</v>
      </c>
      <c r="P12" s="15">
        <f ca="1">1-P4/P3</f>
        <v>1</v>
      </c>
      <c r="AB12" t="e">
        <f ca="1"/>
        <v>#NAME?</v>
      </c>
      <c r="AC12" t="e">
        <f ca="1"/>
        <v>#NAME?</v>
      </c>
      <c r="AD12" t="e">
        <f ca="1"/>
        <v>#NAME?</v>
      </c>
      <c r="AE12" t="e">
        <f t="shared" ca="1" si="12"/>
        <v>#NAME?</v>
      </c>
      <c r="AF12" t="e">
        <f t="shared" ca="1" si="13"/>
        <v>#NAME?</v>
      </c>
      <c r="AG12" t="e">
        <f t="shared" ca="1" si="9"/>
        <v>#NAME?</v>
      </c>
      <c r="AH12" t="e">
        <f t="shared" ca="1" si="10"/>
        <v>#NAME?</v>
      </c>
      <c r="AI12" t="e">
        <f t="shared" ca="1" si="11"/>
        <v>#NAME?</v>
      </c>
    </row>
    <row r="13" spans="1:35" x14ac:dyDescent="0.25">
      <c r="A13">
        <f>'2020_05_29'!B12</f>
        <v>15562</v>
      </c>
      <c r="B13" s="7">
        <f>'2020_05_29'!C12</f>
        <v>8003</v>
      </c>
      <c r="C13" s="8">
        <f>'2020_05_29'!D12</f>
        <v>960</v>
      </c>
      <c r="D13" s="9">
        <f t="shared" si="0"/>
        <v>8963</v>
      </c>
      <c r="E13">
        <f t="shared" si="1"/>
        <v>0.89289300457436127</v>
      </c>
      <c r="F13" t="e">
        <f t="shared" ca="1" si="2"/>
        <v>#NAME?</v>
      </c>
      <c r="G13" s="7" t="e">
        <f t="shared" ca="1" si="3"/>
        <v>#NAME?</v>
      </c>
      <c r="H13" s="9" t="e">
        <f t="shared" ca="1" si="4"/>
        <v>#NAME?</v>
      </c>
      <c r="I13" s="7">
        <f t="shared" ca="1" si="5"/>
        <v>0</v>
      </c>
      <c r="J13" s="9" t="e">
        <f t="shared" ca="1" si="6"/>
        <v>#NAME?</v>
      </c>
      <c r="K13">
        <f t="shared" ca="1" si="7"/>
        <v>0</v>
      </c>
      <c r="O13" t="s">
        <v>73</v>
      </c>
      <c r="P13" s="17">
        <f ca="1">1-EXP((-2/D38)*(P4-P3))</f>
        <v>0.37183502181373029</v>
      </c>
      <c r="AB13" t="e">
        <f ca="1"/>
        <v>#NAME?</v>
      </c>
      <c r="AC13" t="e">
        <f ca="1"/>
        <v>#NAME?</v>
      </c>
      <c r="AD13" t="e">
        <f ca="1"/>
        <v>#NAME?</v>
      </c>
      <c r="AE13" t="e">
        <f t="shared" ca="1" si="12"/>
        <v>#NAME?</v>
      </c>
      <c r="AF13" t="e">
        <f t="shared" ca="1" si="13"/>
        <v>#NAME?</v>
      </c>
      <c r="AG13" t="e">
        <f t="shared" ca="1" si="9"/>
        <v>#NAME?</v>
      </c>
      <c r="AH13" t="e">
        <f t="shared" ca="1" si="10"/>
        <v>#NAME?</v>
      </c>
      <c r="AI13" t="e">
        <f t="shared" ca="1" si="11"/>
        <v>#NAME?</v>
      </c>
    </row>
    <row r="14" spans="1:35" x14ac:dyDescent="0.25">
      <c r="A14">
        <f>'2020_05_29'!B13</f>
        <v>1504</v>
      </c>
      <c r="B14" s="7">
        <f>'2020_05_29'!C13</f>
        <v>881</v>
      </c>
      <c r="C14" s="8">
        <f>'2020_05_29'!D13</f>
        <v>19</v>
      </c>
      <c r="D14" s="9">
        <f t="shared" si="0"/>
        <v>900</v>
      </c>
      <c r="E14">
        <f t="shared" si="1"/>
        <v>0.97888888888888892</v>
      </c>
      <c r="F14" t="e">
        <f t="shared" ca="1" si="2"/>
        <v>#NAME?</v>
      </c>
      <c r="G14" s="7" t="e">
        <f t="shared" ca="1" si="3"/>
        <v>#NAME?</v>
      </c>
      <c r="H14" s="9" t="e">
        <f t="shared" ca="1" si="4"/>
        <v>#NAME?</v>
      </c>
      <c r="I14" s="7">
        <f t="shared" ca="1" si="5"/>
        <v>0</v>
      </c>
      <c r="J14" s="9" t="e">
        <f t="shared" ca="1" si="6"/>
        <v>#NAME?</v>
      </c>
      <c r="K14">
        <f t="shared" ca="1" si="7"/>
        <v>0</v>
      </c>
      <c r="O14" t="s">
        <v>74</v>
      </c>
      <c r="P14" s="16">
        <f ca="1">P13/(1-EXP(2*P3/D38))</f>
        <v>1</v>
      </c>
      <c r="AB14" t="e">
        <f ca="1"/>
        <v>#NAME?</v>
      </c>
      <c r="AC14" t="e">
        <f ca="1"/>
        <v>#NAME?</v>
      </c>
      <c r="AD14" t="e">
        <f ca="1"/>
        <v>#NAME?</v>
      </c>
      <c r="AE14" t="e">
        <f t="shared" ca="1" si="12"/>
        <v>#NAME?</v>
      </c>
      <c r="AF14" t="e">
        <f t="shared" ca="1" si="13"/>
        <v>#NAME?</v>
      </c>
      <c r="AG14" t="e">
        <f t="shared" ca="1" si="9"/>
        <v>#NAME?</v>
      </c>
      <c r="AH14" t="e">
        <f t="shared" ca="1" si="10"/>
        <v>#NAME?</v>
      </c>
      <c r="AI14" t="e">
        <f t="shared" ca="1" si="11"/>
        <v>#NAME?</v>
      </c>
    </row>
    <row r="15" spans="1:35" x14ac:dyDescent="0.25">
      <c r="A15">
        <f>'2020_05_29'!B14</f>
        <v>276</v>
      </c>
      <c r="B15" s="7">
        <f>'2020_05_29'!C14</f>
        <v>70</v>
      </c>
      <c r="C15" s="8">
        <f>'2020_05_29'!D14</f>
        <v>5</v>
      </c>
      <c r="D15" s="9">
        <f t="shared" si="0"/>
        <v>75</v>
      </c>
      <c r="E15">
        <f t="shared" si="1"/>
        <v>0.93333333333333335</v>
      </c>
      <c r="F15" t="e">
        <f t="shared" ca="1" si="2"/>
        <v>#NAME?</v>
      </c>
      <c r="G15" s="7" t="e">
        <f t="shared" ca="1" si="3"/>
        <v>#NAME?</v>
      </c>
      <c r="H15" s="9" t="e">
        <f t="shared" ca="1" si="4"/>
        <v>#NAME?</v>
      </c>
      <c r="I15" s="7">
        <f t="shared" ca="1" si="5"/>
        <v>0</v>
      </c>
      <c r="J15" s="9" t="e">
        <f t="shared" ca="1" si="6"/>
        <v>#NAME?</v>
      </c>
      <c r="K15">
        <f t="shared" ca="1" si="7"/>
        <v>0</v>
      </c>
      <c r="AB15" t="e">
        <f ca="1"/>
        <v>#NAME?</v>
      </c>
      <c r="AC15" t="e">
        <f ca="1"/>
        <v>#NAME?</v>
      </c>
      <c r="AD15" t="e">
        <f ca="1"/>
        <v>#NAME?</v>
      </c>
      <c r="AE15" t="e">
        <f t="shared" ca="1" si="12"/>
        <v>#NAME?</v>
      </c>
      <c r="AF15" t="e">
        <f t="shared" ca="1" si="13"/>
        <v>#NAME?</v>
      </c>
      <c r="AG15" t="e">
        <f t="shared" ca="1" si="9"/>
        <v>#NAME?</v>
      </c>
      <c r="AH15" t="e">
        <f t="shared" ca="1" si="10"/>
        <v>#NAME?</v>
      </c>
      <c r="AI15" t="e">
        <f t="shared" ca="1" si="11"/>
        <v>#NAME?</v>
      </c>
    </row>
    <row r="16" spans="1:35" x14ac:dyDescent="0.25">
      <c r="A16">
        <f>'2020_05_29'!B15</f>
        <v>2036</v>
      </c>
      <c r="B16" s="7">
        <f>'2020_05_29'!C15</f>
        <v>859</v>
      </c>
      <c r="C16" s="8">
        <f>'2020_05_29'!D15</f>
        <v>27</v>
      </c>
      <c r="D16" s="9">
        <f t="shared" si="0"/>
        <v>886</v>
      </c>
      <c r="E16">
        <f t="shared" si="1"/>
        <v>0.96952595936794583</v>
      </c>
      <c r="F16" t="e">
        <f t="shared" ca="1" si="2"/>
        <v>#NAME?</v>
      </c>
      <c r="G16" s="7" t="e">
        <f t="shared" ca="1" si="3"/>
        <v>#NAME?</v>
      </c>
      <c r="H16" s="9" t="e">
        <f t="shared" ca="1" si="4"/>
        <v>#NAME?</v>
      </c>
      <c r="I16" s="7">
        <f t="shared" ca="1" si="5"/>
        <v>0</v>
      </c>
      <c r="J16" s="9" t="e">
        <f t="shared" ca="1" si="6"/>
        <v>#NAME?</v>
      </c>
      <c r="K16">
        <f t="shared" ca="1" si="7"/>
        <v>0</v>
      </c>
      <c r="O16" t="s">
        <v>75</v>
      </c>
      <c r="P16" s="15">
        <f ca="1">K38</f>
        <v>0</v>
      </c>
      <c r="AB16" t="e">
        <f ca="1"/>
        <v>#NAME?</v>
      </c>
      <c r="AC16" t="e">
        <f ca="1"/>
        <v>#NAME?</v>
      </c>
      <c r="AD16" t="e">
        <f ca="1"/>
        <v>#NAME?</v>
      </c>
      <c r="AE16" t="e">
        <f t="shared" ca="1" si="12"/>
        <v>#NAME?</v>
      </c>
      <c r="AF16" t="e">
        <f t="shared" ca="1" si="13"/>
        <v>#NAME?</v>
      </c>
      <c r="AG16" t="e">
        <f t="shared" ca="1" si="9"/>
        <v>#NAME?</v>
      </c>
      <c r="AH16" t="e">
        <f t="shared" ca="1" si="10"/>
        <v>#NAME?</v>
      </c>
      <c r="AI16" t="e">
        <f t="shared" ca="1" si="11"/>
        <v>#NAME?</v>
      </c>
    </row>
    <row r="17" spans="1:35" x14ac:dyDescent="0.25">
      <c r="A17">
        <f>'2020_05_29'!B16</f>
        <v>469</v>
      </c>
      <c r="B17" s="7">
        <f>'2020_05_29'!C16</f>
        <v>212</v>
      </c>
      <c r="C17" s="8">
        <f>'2020_05_29'!D16</f>
        <v>4</v>
      </c>
      <c r="D17" s="9">
        <f t="shared" si="0"/>
        <v>216</v>
      </c>
      <c r="E17">
        <f t="shared" si="1"/>
        <v>0.98148148148148151</v>
      </c>
      <c r="F17" t="e">
        <f t="shared" ca="1" si="2"/>
        <v>#NAME?</v>
      </c>
      <c r="G17" s="7" t="e">
        <f t="shared" ca="1" si="3"/>
        <v>#NAME?</v>
      </c>
      <c r="H17" s="9" t="e">
        <f t="shared" ca="1" si="4"/>
        <v>#NAME?</v>
      </c>
      <c r="I17" s="7">
        <f t="shared" ca="1" si="5"/>
        <v>0</v>
      </c>
      <c r="J17" s="9" t="e">
        <f t="shared" ca="1" si="6"/>
        <v>#NAME?</v>
      </c>
      <c r="K17">
        <f t="shared" ca="1" si="7"/>
        <v>0</v>
      </c>
      <c r="O17" t="s">
        <v>68</v>
      </c>
      <c r="P17" s="17">
        <f>COUNT(D4:D37)-2</f>
        <v>32</v>
      </c>
      <c r="AB17" t="e">
        <f ca="1"/>
        <v>#NAME?</v>
      </c>
      <c r="AC17" t="e">
        <f ca="1"/>
        <v>#NAME?</v>
      </c>
      <c r="AD17" t="e">
        <f ca="1"/>
        <v>#NAME?</v>
      </c>
      <c r="AE17" t="e">
        <f t="shared" ca="1" si="12"/>
        <v>#NAME?</v>
      </c>
      <c r="AF17" t="e">
        <f t="shared" ca="1" si="13"/>
        <v>#NAME?</v>
      </c>
      <c r="AG17" t="e">
        <f t="shared" ca="1" si="9"/>
        <v>#NAME?</v>
      </c>
      <c r="AH17" t="e">
        <f t="shared" ca="1" si="10"/>
        <v>#NAME?</v>
      </c>
      <c r="AI17" t="e">
        <f t="shared" ca="1" si="11"/>
        <v>#NAME?</v>
      </c>
    </row>
    <row r="18" spans="1:35" x14ac:dyDescent="0.25">
      <c r="A18">
        <f>'2020_05_29'!B17</f>
        <v>2533</v>
      </c>
      <c r="B18" s="7">
        <f>'2020_05_29'!C17</f>
        <v>834</v>
      </c>
      <c r="C18" s="8">
        <f>'2020_05_29'!D17</f>
        <v>47</v>
      </c>
      <c r="D18" s="9">
        <f t="shared" si="0"/>
        <v>881</v>
      </c>
      <c r="E18">
        <f t="shared" si="1"/>
        <v>0.94665153234960275</v>
      </c>
      <c r="F18" t="e">
        <f t="shared" ca="1" si="2"/>
        <v>#NAME?</v>
      </c>
      <c r="G18" s="7" t="e">
        <f t="shared" ca="1" si="3"/>
        <v>#NAME?</v>
      </c>
      <c r="H18" s="9" t="e">
        <f t="shared" ca="1" si="4"/>
        <v>#NAME?</v>
      </c>
      <c r="I18" s="7">
        <f t="shared" ca="1" si="5"/>
        <v>0</v>
      </c>
      <c r="J18" s="9" t="e">
        <f t="shared" ca="1" si="6"/>
        <v>#NAME?</v>
      </c>
      <c r="K18">
        <f t="shared" ca="1" si="7"/>
        <v>0</v>
      </c>
      <c r="O18" t="s">
        <v>69</v>
      </c>
      <c r="P18" s="17">
        <f ca="1">_xlfn.CHISQ.DIST.RT(P16,P17)</f>
        <v>1</v>
      </c>
      <c r="AB18" t="e">
        <f ca="1"/>
        <v>#NAME?</v>
      </c>
      <c r="AC18" t="e">
        <f ca="1"/>
        <v>#NAME?</v>
      </c>
      <c r="AD18" t="e">
        <f ca="1"/>
        <v>#NAME?</v>
      </c>
      <c r="AE18" t="e">
        <f t="shared" ca="1" si="12"/>
        <v>#NAME?</v>
      </c>
      <c r="AF18" t="e">
        <f t="shared" ca="1" si="13"/>
        <v>#NAME?</v>
      </c>
      <c r="AG18" t="e">
        <f t="shared" ca="1" si="9"/>
        <v>#NAME?</v>
      </c>
      <c r="AH18" t="e">
        <f t="shared" ca="1" si="10"/>
        <v>#NAME?</v>
      </c>
      <c r="AI18" t="e">
        <f t="shared" ca="1" si="11"/>
        <v>#NAME?</v>
      </c>
    </row>
    <row r="19" spans="1:35" x14ac:dyDescent="0.25">
      <c r="A19">
        <f>'2020_05_29'!B18</f>
        <v>1088</v>
      </c>
      <c r="B19" s="7">
        <f>'2020_05_29'!C18</f>
        <v>555</v>
      </c>
      <c r="C19" s="8">
        <f>'2020_05_29'!D18</f>
        <v>7</v>
      </c>
      <c r="D19" s="9">
        <f t="shared" si="0"/>
        <v>562</v>
      </c>
      <c r="E19">
        <f t="shared" si="1"/>
        <v>0.98754448398576511</v>
      </c>
      <c r="F19" t="e">
        <f t="shared" ca="1" si="2"/>
        <v>#NAME?</v>
      </c>
      <c r="G19" s="7" t="e">
        <f t="shared" ca="1" si="3"/>
        <v>#NAME?</v>
      </c>
      <c r="H19" s="9" t="e">
        <f t="shared" ca="1" si="4"/>
        <v>#NAME?</v>
      </c>
      <c r="I19" s="7">
        <f t="shared" ca="1" si="5"/>
        <v>0</v>
      </c>
      <c r="J19" s="9" t="e">
        <f t="shared" ca="1" si="6"/>
        <v>#NAME?</v>
      </c>
      <c r="K19">
        <f t="shared" ca="1" si="7"/>
        <v>0</v>
      </c>
      <c r="O19" t="s">
        <v>70</v>
      </c>
      <c r="P19" s="17">
        <f>P9</f>
        <v>0.05</v>
      </c>
      <c r="AB19" t="e">
        <f ca="1"/>
        <v>#NAME?</v>
      </c>
      <c r="AC19" t="e">
        <f ca="1"/>
        <v>#NAME?</v>
      </c>
      <c r="AD19" t="e">
        <f ca="1"/>
        <v>#NAME?</v>
      </c>
      <c r="AE19" t="e">
        <f t="shared" ca="1" si="12"/>
        <v>#NAME?</v>
      </c>
      <c r="AF19" t="e">
        <f t="shared" ca="1" si="13"/>
        <v>#NAME?</v>
      </c>
      <c r="AG19" t="e">
        <f t="shared" ca="1" si="9"/>
        <v>#NAME?</v>
      </c>
      <c r="AH19" t="e">
        <f t="shared" ca="1" si="10"/>
        <v>#NAME?</v>
      </c>
      <c r="AI19" t="e">
        <f t="shared" ca="1" si="11"/>
        <v>#NAME?</v>
      </c>
    </row>
    <row r="20" spans="1:35" x14ac:dyDescent="0.25">
      <c r="A20">
        <f>'2020_05_29'!B19</f>
        <v>73</v>
      </c>
      <c r="B20" s="7">
        <f>'2020_05_29'!C19</f>
        <v>43</v>
      </c>
      <c r="C20" s="8">
        <f>'2020_05_29'!D19</f>
        <v>0</v>
      </c>
      <c r="D20" s="9">
        <f t="shared" si="0"/>
        <v>43</v>
      </c>
      <c r="E20">
        <f t="shared" si="1"/>
        <v>1</v>
      </c>
      <c r="F20" t="e">
        <f t="shared" ca="1" si="2"/>
        <v>#NAME?</v>
      </c>
      <c r="G20" s="7" t="e">
        <f t="shared" ca="1" si="3"/>
        <v>#NAME?</v>
      </c>
      <c r="H20" s="9" t="e">
        <f t="shared" ca="1" si="4"/>
        <v>#NAME?</v>
      </c>
      <c r="I20" s="7">
        <f t="shared" ca="1" si="5"/>
        <v>0</v>
      </c>
      <c r="J20" s="9" t="e">
        <f t="shared" ca="1" si="6"/>
        <v>#NAME?</v>
      </c>
      <c r="K20">
        <f t="shared" ca="1" si="7"/>
        <v>0</v>
      </c>
      <c r="O20" t="s">
        <v>71</v>
      </c>
      <c r="P20" s="18" t="str">
        <f ca="1">IF(P18&lt;P19,"yes","no")</f>
        <v>no</v>
      </c>
      <c r="AB20" t="e">
        <f ca="1"/>
        <v>#NAME?</v>
      </c>
      <c r="AC20" t="e">
        <f ca="1"/>
        <v>#NAME?</v>
      </c>
      <c r="AD20" t="e">
        <f ca="1"/>
        <v>#NAME?</v>
      </c>
      <c r="AE20" t="e">
        <f t="shared" ca="1" si="12"/>
        <v>#NAME?</v>
      </c>
      <c r="AF20" t="e">
        <f t="shared" ca="1" si="13"/>
        <v>#NAME?</v>
      </c>
      <c r="AG20" t="e">
        <f t="shared" ca="1" si="9"/>
        <v>#NAME?</v>
      </c>
      <c r="AH20" t="e">
        <f t="shared" ca="1" si="10"/>
        <v>#NAME?</v>
      </c>
      <c r="AI20" t="e">
        <f t="shared" ca="1" si="11"/>
        <v>#NAME?</v>
      </c>
    </row>
    <row r="21" spans="1:35" x14ac:dyDescent="0.25">
      <c r="A21">
        <f>'2020_05_29'!B20</f>
        <v>7453</v>
      </c>
      <c r="B21" s="7">
        <f>'2020_05_29'!C20</f>
        <v>4050</v>
      </c>
      <c r="C21" s="8">
        <f>'2020_05_29'!D20</f>
        <v>321</v>
      </c>
      <c r="D21" s="9">
        <f t="shared" si="0"/>
        <v>4371</v>
      </c>
      <c r="E21">
        <f t="shared" si="1"/>
        <v>0.92656142759094029</v>
      </c>
      <c r="F21" t="e">
        <f t="shared" ca="1" si="2"/>
        <v>#NAME?</v>
      </c>
      <c r="G21" s="7" t="e">
        <f t="shared" ca="1" si="3"/>
        <v>#NAME?</v>
      </c>
      <c r="H21" s="9" t="e">
        <f t="shared" ca="1" si="4"/>
        <v>#NAME?</v>
      </c>
      <c r="I21" s="7">
        <f t="shared" ca="1" si="5"/>
        <v>0</v>
      </c>
      <c r="J21" s="9" t="e">
        <f t="shared" ca="1" si="6"/>
        <v>#NAME?</v>
      </c>
      <c r="K21">
        <f t="shared" ca="1" si="7"/>
        <v>0</v>
      </c>
      <c r="AB21" t="e">
        <f ca="1"/>
        <v>#NAME?</v>
      </c>
      <c r="AC21" t="e">
        <f ca="1"/>
        <v>#NAME?</v>
      </c>
      <c r="AD21" t="e">
        <f ca="1"/>
        <v>#NAME?</v>
      </c>
      <c r="AE21" t="e">
        <f t="shared" ca="1" si="12"/>
        <v>#NAME?</v>
      </c>
      <c r="AF21" t="e">
        <f t="shared" ca="1" si="13"/>
        <v>#NAME?</v>
      </c>
      <c r="AG21" t="e">
        <f t="shared" ca="1" si="9"/>
        <v>#NAME?</v>
      </c>
      <c r="AH21" t="e">
        <f t="shared" ca="1" si="10"/>
        <v>#NAME?</v>
      </c>
      <c r="AI21" t="e">
        <f t="shared" ca="1" si="11"/>
        <v>#NAME?</v>
      </c>
    </row>
    <row r="22" spans="1:35" x14ac:dyDescent="0.25">
      <c r="A22">
        <f>'2020_05_29'!B21</f>
        <v>59546</v>
      </c>
      <c r="B22" s="7">
        <f>'2020_05_29'!C21</f>
        <v>18616</v>
      </c>
      <c r="C22" s="8">
        <f>'2020_05_29'!D21</f>
        <v>1982</v>
      </c>
      <c r="D22" s="9">
        <f t="shared" si="0"/>
        <v>20598</v>
      </c>
      <c r="E22">
        <f t="shared" si="1"/>
        <v>0.90377706573453731</v>
      </c>
      <c r="F22" t="e">
        <f t="shared" ca="1" si="2"/>
        <v>#NAME?</v>
      </c>
      <c r="G22" s="7" t="e">
        <f t="shared" ca="1" si="3"/>
        <v>#NAME?</v>
      </c>
      <c r="H22" s="9" t="e">
        <f t="shared" ca="1" si="4"/>
        <v>#NAME?</v>
      </c>
      <c r="I22" s="7">
        <f t="shared" ca="1" si="5"/>
        <v>0</v>
      </c>
      <c r="J22" s="9" t="e">
        <f t="shared" ca="1" si="6"/>
        <v>#NAME?</v>
      </c>
      <c r="K22">
        <f t="shared" ca="1" si="7"/>
        <v>0</v>
      </c>
      <c r="AB22" t="e">
        <f ca="1"/>
        <v>#NAME?</v>
      </c>
      <c r="AC22" t="e">
        <f ca="1"/>
        <v>#NAME?</v>
      </c>
      <c r="AD22" t="e">
        <f ca="1"/>
        <v>#NAME?</v>
      </c>
      <c r="AE22" t="e">
        <f t="shared" ca="1" si="12"/>
        <v>#NAME?</v>
      </c>
      <c r="AF22" t="e">
        <f t="shared" ca="1" si="13"/>
        <v>#NAME?</v>
      </c>
      <c r="AG22" t="e">
        <f t="shared" ca="1" si="9"/>
        <v>#NAME?</v>
      </c>
      <c r="AH22" t="e">
        <f t="shared" ca="1" si="10"/>
        <v>#NAME?</v>
      </c>
      <c r="AI22" t="e">
        <f t="shared" ca="1" si="11"/>
        <v>#NAME?</v>
      </c>
    </row>
    <row r="23" spans="1:35" x14ac:dyDescent="0.25">
      <c r="A23">
        <f>'2020_05_29'!B22</f>
        <v>55</v>
      </c>
      <c r="B23" s="7">
        <f>'2020_05_29'!C22</f>
        <v>5</v>
      </c>
      <c r="C23" s="8">
        <f>'2020_05_29'!D22</f>
        <v>0</v>
      </c>
      <c r="D23" s="9">
        <f t="shared" si="0"/>
        <v>5</v>
      </c>
      <c r="E23">
        <f t="shared" si="1"/>
        <v>1</v>
      </c>
      <c r="F23" t="e">
        <f t="shared" ca="1" si="2"/>
        <v>#NAME?</v>
      </c>
      <c r="G23" s="7" t="e">
        <f t="shared" ca="1" si="3"/>
        <v>#NAME?</v>
      </c>
      <c r="H23" s="9" t="e">
        <f t="shared" ca="1" si="4"/>
        <v>#NAME?</v>
      </c>
      <c r="I23" s="7">
        <f t="shared" ca="1" si="5"/>
        <v>0</v>
      </c>
      <c r="J23" s="9" t="e">
        <f t="shared" ca="1" si="6"/>
        <v>#NAME?</v>
      </c>
      <c r="K23">
        <f t="shared" ca="1" si="7"/>
        <v>0</v>
      </c>
      <c r="AB23" t="e">
        <f ca="1"/>
        <v>#NAME?</v>
      </c>
      <c r="AC23" t="e">
        <f ca="1"/>
        <v>#NAME?</v>
      </c>
      <c r="AD23" t="e">
        <f ca="1"/>
        <v>#NAME?</v>
      </c>
      <c r="AE23" t="e">
        <f t="shared" ca="1" si="12"/>
        <v>#NAME?</v>
      </c>
      <c r="AF23" t="e">
        <f t="shared" ca="1" si="13"/>
        <v>#NAME?</v>
      </c>
      <c r="AG23" t="e">
        <f t="shared" ca="1" si="9"/>
        <v>#NAME?</v>
      </c>
      <c r="AH23" t="e">
        <f t="shared" ca="1" si="10"/>
        <v>#NAME?</v>
      </c>
      <c r="AI23" t="e">
        <f t="shared" ca="1" si="11"/>
        <v>#NAME?</v>
      </c>
    </row>
    <row r="24" spans="1:35" x14ac:dyDescent="0.25">
      <c r="A24">
        <f>'2020_05_29'!B23</f>
        <v>21</v>
      </c>
      <c r="B24" s="7">
        <f>'2020_05_29'!C23</f>
        <v>12</v>
      </c>
      <c r="C24" s="8">
        <f>'2020_05_29'!D23</f>
        <v>1</v>
      </c>
      <c r="D24" s="9">
        <f t="shared" si="0"/>
        <v>13</v>
      </c>
      <c r="E24">
        <f t="shared" si="1"/>
        <v>0.92307692307692313</v>
      </c>
      <c r="F24" t="e">
        <f t="shared" ca="1" si="2"/>
        <v>#NAME?</v>
      </c>
      <c r="G24" s="7" t="e">
        <f t="shared" ca="1" si="3"/>
        <v>#NAME?</v>
      </c>
      <c r="H24" s="9" t="e">
        <f t="shared" ca="1" si="4"/>
        <v>#NAME?</v>
      </c>
      <c r="I24" s="7">
        <f t="shared" ca="1" si="5"/>
        <v>0</v>
      </c>
      <c r="J24" s="9" t="e">
        <f t="shared" ca="1" si="6"/>
        <v>#NAME?</v>
      </c>
      <c r="K24">
        <f t="shared" ca="1" si="7"/>
        <v>0</v>
      </c>
      <c r="AB24" t="e">
        <f ca="1"/>
        <v>#NAME?</v>
      </c>
      <c r="AC24" t="e">
        <f ca="1"/>
        <v>#NAME?</v>
      </c>
      <c r="AD24" t="e">
        <f ca="1"/>
        <v>#NAME?</v>
      </c>
      <c r="AE24" t="e">
        <f t="shared" ca="1" si="12"/>
        <v>#NAME?</v>
      </c>
      <c r="AF24" t="e">
        <f t="shared" ca="1" si="13"/>
        <v>#NAME?</v>
      </c>
      <c r="AG24" t="e">
        <f t="shared" ca="1" si="9"/>
        <v>#NAME?</v>
      </c>
      <c r="AH24" t="e">
        <f t="shared" ca="1" si="10"/>
        <v>#NAME?</v>
      </c>
      <c r="AI24" t="e">
        <f t="shared" ca="1" si="11"/>
        <v>#NAME?</v>
      </c>
    </row>
    <row r="25" spans="1:35" x14ac:dyDescent="0.25">
      <c r="A25">
        <f>'2020_05_29'!B24</f>
        <v>1</v>
      </c>
      <c r="B25" s="7">
        <f>'2020_05_29'!C24</f>
        <v>1</v>
      </c>
      <c r="C25" s="8">
        <f>'2020_05_29'!D24</f>
        <v>0</v>
      </c>
      <c r="D25" s="9">
        <f t="shared" si="0"/>
        <v>1</v>
      </c>
      <c r="E25">
        <f t="shared" si="1"/>
        <v>1</v>
      </c>
      <c r="F25" t="e">
        <f t="shared" ca="1" si="2"/>
        <v>#NAME?</v>
      </c>
      <c r="G25" s="7" t="e">
        <f t="shared" ca="1" si="3"/>
        <v>#NAME?</v>
      </c>
      <c r="H25" s="9" t="e">
        <f t="shared" ca="1" si="4"/>
        <v>#NAME?</v>
      </c>
      <c r="I25" s="7">
        <f t="shared" ca="1" si="5"/>
        <v>0</v>
      </c>
      <c r="J25" s="9" t="e">
        <f t="shared" ca="1" si="6"/>
        <v>#NAME?</v>
      </c>
      <c r="K25">
        <f t="shared" ca="1" si="7"/>
        <v>0</v>
      </c>
      <c r="AB25" t="e">
        <f ca="1"/>
        <v>#NAME?</v>
      </c>
      <c r="AC25" t="e">
        <f ca="1"/>
        <v>#NAME?</v>
      </c>
      <c r="AD25" t="e">
        <f ca="1"/>
        <v>#NAME?</v>
      </c>
      <c r="AE25" t="e">
        <f t="shared" ca="1" si="12"/>
        <v>#NAME?</v>
      </c>
      <c r="AF25" t="e">
        <f t="shared" ca="1" si="13"/>
        <v>#NAME?</v>
      </c>
      <c r="AG25" t="e">
        <f t="shared" ca="1" si="9"/>
        <v>#NAME?</v>
      </c>
      <c r="AH25" t="e">
        <f t="shared" ca="1" si="10"/>
        <v>#NAME?</v>
      </c>
      <c r="AI25" t="e">
        <f t="shared" ca="1" si="11"/>
        <v>#NAME?</v>
      </c>
    </row>
    <row r="26" spans="1:35" x14ac:dyDescent="0.25">
      <c r="A26">
        <f>'2020_05_29'!B25</f>
        <v>18</v>
      </c>
      <c r="B26" s="7">
        <f>'2020_05_29'!C25</f>
        <v>0</v>
      </c>
      <c r="C26" s="8">
        <f>'2020_05_29'!D25</f>
        <v>0</v>
      </c>
      <c r="D26" s="9">
        <f t="shared" si="0"/>
        <v>0</v>
      </c>
      <c r="E26" t="str">
        <f t="shared" si="1"/>
        <v/>
      </c>
      <c r="F26" t="e">
        <f t="shared" ca="1" si="2"/>
        <v>#NAME?</v>
      </c>
      <c r="G26" s="7" t="e">
        <f t="shared" ca="1" si="3"/>
        <v>#NAME?</v>
      </c>
      <c r="H26" s="9" t="e">
        <f t="shared" ca="1" si="4"/>
        <v>#NAME?</v>
      </c>
      <c r="I26" s="7">
        <f t="shared" ca="1" si="5"/>
        <v>0</v>
      </c>
      <c r="J26" s="9" t="e">
        <f t="shared" ca="1" si="6"/>
        <v>#NAME?</v>
      </c>
      <c r="K26">
        <f t="shared" ca="1" si="7"/>
        <v>0</v>
      </c>
      <c r="AB26" t="e">
        <f ca="1"/>
        <v>#NAME?</v>
      </c>
      <c r="AC26" t="e">
        <f ca="1"/>
        <v>#NAME?</v>
      </c>
      <c r="AD26" t="e">
        <f ca="1"/>
        <v>#NAME?</v>
      </c>
      <c r="AE26" t="e">
        <f t="shared" ca="1" si="12"/>
        <v>#NAME?</v>
      </c>
      <c r="AF26" t="e">
        <f t="shared" ca="1" si="13"/>
        <v>#NAME?</v>
      </c>
      <c r="AG26" t="e">
        <f t="shared" ca="1" si="9"/>
        <v>#NAME?</v>
      </c>
      <c r="AH26" t="e">
        <f t="shared" ca="1" si="10"/>
        <v>#NAME?</v>
      </c>
      <c r="AI26" t="e">
        <f t="shared" ca="1" si="11"/>
        <v>#NAME?</v>
      </c>
    </row>
    <row r="27" spans="1:35" x14ac:dyDescent="0.25">
      <c r="A27">
        <f>'2020_05_29'!B26</f>
        <v>1660</v>
      </c>
      <c r="B27" s="7">
        <f>'2020_05_29'!C26</f>
        <v>887</v>
      </c>
      <c r="C27" s="8">
        <f>'2020_05_29'!D26</f>
        <v>0</v>
      </c>
      <c r="D27" s="9">
        <f t="shared" si="0"/>
        <v>887</v>
      </c>
      <c r="E27">
        <f t="shared" si="1"/>
        <v>1</v>
      </c>
      <c r="F27" t="e">
        <f t="shared" ca="1" si="2"/>
        <v>#NAME?</v>
      </c>
      <c r="G27" s="7" t="e">
        <f t="shared" ca="1" si="3"/>
        <v>#NAME?</v>
      </c>
      <c r="H27" s="9" t="e">
        <f t="shared" ca="1" si="4"/>
        <v>#NAME?</v>
      </c>
      <c r="I27" s="7">
        <f t="shared" ca="1" si="5"/>
        <v>0</v>
      </c>
      <c r="J27" s="9" t="e">
        <f t="shared" ca="1" si="6"/>
        <v>#NAME?</v>
      </c>
      <c r="K27">
        <f t="shared" ca="1" si="7"/>
        <v>0</v>
      </c>
      <c r="AB27" t="e">
        <f ca="1"/>
        <v>#NAME?</v>
      </c>
      <c r="AC27" t="e">
        <f ca="1"/>
        <v>#NAME?</v>
      </c>
      <c r="AD27" t="e">
        <f ca="1"/>
        <v>#NAME?</v>
      </c>
      <c r="AE27" t="e">
        <f t="shared" ca="1" si="12"/>
        <v>#NAME?</v>
      </c>
      <c r="AF27" t="e">
        <f t="shared" ca="1" si="13"/>
        <v>#NAME?</v>
      </c>
      <c r="AG27" t="e">
        <f t="shared" ca="1" si="9"/>
        <v>#NAME?</v>
      </c>
      <c r="AH27" t="e">
        <f t="shared" ca="1" si="10"/>
        <v>#NAME?</v>
      </c>
      <c r="AI27" t="e">
        <f t="shared" ca="1" si="11"/>
        <v>#NAME?</v>
      </c>
    </row>
    <row r="28" spans="1:35" x14ac:dyDescent="0.25">
      <c r="A28">
        <f>'2020_05_29'!B27</f>
        <v>51</v>
      </c>
      <c r="B28" s="7">
        <f>'2020_05_29'!C27</f>
        <v>14</v>
      </c>
      <c r="C28" s="8">
        <f>'2020_05_29'!D27</f>
        <v>0</v>
      </c>
      <c r="D28" s="9">
        <f t="shared" si="0"/>
        <v>14</v>
      </c>
      <c r="E28">
        <f t="shared" si="1"/>
        <v>1</v>
      </c>
      <c r="F28" t="e">
        <f t="shared" ca="1" si="2"/>
        <v>#NAME?</v>
      </c>
      <c r="G28" s="7" t="e">
        <f t="shared" ca="1" si="3"/>
        <v>#NAME?</v>
      </c>
      <c r="H28" s="9" t="e">
        <f t="shared" ca="1" si="4"/>
        <v>#NAME?</v>
      </c>
      <c r="I28" s="7">
        <f t="shared" ca="1" si="5"/>
        <v>0</v>
      </c>
      <c r="J28" s="9" t="e">
        <f t="shared" ca="1" si="6"/>
        <v>#NAME?</v>
      </c>
      <c r="K28">
        <f t="shared" ca="1" si="7"/>
        <v>0</v>
      </c>
      <c r="AB28" t="e">
        <f ca="1"/>
        <v>#NAME?</v>
      </c>
      <c r="AC28" t="e">
        <f ca="1"/>
        <v>#NAME?</v>
      </c>
      <c r="AD28" t="e">
        <f ca="1"/>
        <v>#NAME?</v>
      </c>
      <c r="AE28" t="e">
        <f t="shared" ca="1" si="12"/>
        <v>#NAME?</v>
      </c>
      <c r="AF28" t="e">
        <f t="shared" ca="1" si="13"/>
        <v>#NAME?</v>
      </c>
      <c r="AG28" t="e">
        <f t="shared" ca="1" si="9"/>
        <v>#NAME?</v>
      </c>
      <c r="AH28" t="e">
        <f t="shared" ca="1" si="10"/>
        <v>#NAME?</v>
      </c>
      <c r="AI28" t="e">
        <f t="shared" ca="1" si="11"/>
        <v>#NAME?</v>
      </c>
    </row>
    <row r="29" spans="1:35" x14ac:dyDescent="0.25">
      <c r="A29">
        <f>'2020_05_29'!B28</f>
        <v>2158</v>
      </c>
      <c r="B29" s="7">
        <f>'2020_05_29'!C28</f>
        <v>1946</v>
      </c>
      <c r="C29" s="8">
        <f>'2020_05_29'!D28</f>
        <v>40</v>
      </c>
      <c r="D29" s="9">
        <f t="shared" si="0"/>
        <v>1986</v>
      </c>
      <c r="E29">
        <f t="shared" si="1"/>
        <v>0.97985901309164147</v>
      </c>
      <c r="F29" t="e">
        <f t="shared" ca="1" si="2"/>
        <v>#NAME?</v>
      </c>
      <c r="G29" s="7" t="e">
        <f t="shared" ca="1" si="3"/>
        <v>#NAME?</v>
      </c>
      <c r="H29" s="9" t="e">
        <f t="shared" ca="1" si="4"/>
        <v>#NAME?</v>
      </c>
      <c r="I29" s="7">
        <f t="shared" ca="1" si="5"/>
        <v>0</v>
      </c>
      <c r="J29" s="9" t="e">
        <f t="shared" ca="1" si="6"/>
        <v>#NAME?</v>
      </c>
      <c r="K29">
        <f t="shared" ca="1" si="7"/>
        <v>0</v>
      </c>
      <c r="AB29" t="e">
        <f ca="1"/>
        <v>#NAME?</v>
      </c>
      <c r="AC29" t="e">
        <f ca="1"/>
        <v>#NAME?</v>
      </c>
      <c r="AD29" t="e">
        <f ca="1"/>
        <v>#NAME?</v>
      </c>
      <c r="AE29" t="e">
        <f t="shared" ca="1" si="12"/>
        <v>#NAME?</v>
      </c>
      <c r="AF29" t="e">
        <f t="shared" ca="1" si="13"/>
        <v>#NAME?</v>
      </c>
      <c r="AG29" t="e">
        <f t="shared" ca="1" si="9"/>
        <v>#NAME?</v>
      </c>
      <c r="AH29" t="e">
        <f t="shared" ca="1" si="10"/>
        <v>#NAME?</v>
      </c>
      <c r="AI29" t="e">
        <f t="shared" ca="1" si="11"/>
        <v>#NAME?</v>
      </c>
    </row>
    <row r="30" spans="1:35" x14ac:dyDescent="0.25">
      <c r="A30">
        <f>'2020_05_29'!B29</f>
        <v>8067</v>
      </c>
      <c r="B30" s="7">
        <f>'2020_05_29'!C29</f>
        <v>4817</v>
      </c>
      <c r="C30" s="8">
        <f>'2020_05_29'!D29</f>
        <v>180</v>
      </c>
      <c r="D30" s="9">
        <f t="shared" si="0"/>
        <v>4997</v>
      </c>
      <c r="E30">
        <f t="shared" si="1"/>
        <v>0.96397838703221939</v>
      </c>
      <c r="F30" t="e">
        <f t="shared" ca="1" si="2"/>
        <v>#NAME?</v>
      </c>
      <c r="G30" s="7" t="e">
        <f t="shared" ca="1" si="3"/>
        <v>#NAME?</v>
      </c>
      <c r="H30" s="9" t="e">
        <f t="shared" ca="1" si="4"/>
        <v>#NAME?</v>
      </c>
      <c r="I30" s="7">
        <f t="shared" ca="1" si="5"/>
        <v>0</v>
      </c>
      <c r="J30" s="9" t="e">
        <f t="shared" ca="1" si="6"/>
        <v>#NAME?</v>
      </c>
      <c r="K30">
        <f t="shared" ca="1" si="7"/>
        <v>0</v>
      </c>
      <c r="AB30" t="e">
        <f ca="1"/>
        <v>#NAME?</v>
      </c>
      <c r="AC30" t="e">
        <f ca="1"/>
        <v>#NAME?</v>
      </c>
      <c r="AD30" t="e">
        <f ca="1"/>
        <v>#NAME?</v>
      </c>
      <c r="AE30" t="e">
        <f t="shared" ca="1" si="12"/>
        <v>#NAME?</v>
      </c>
      <c r="AF30" t="e">
        <f t="shared" ca="1" si="13"/>
        <v>#NAME?</v>
      </c>
      <c r="AG30" t="e">
        <f t="shared" ca="1" si="9"/>
        <v>#NAME?</v>
      </c>
      <c r="AH30" t="e">
        <f t="shared" ca="1" si="10"/>
        <v>#NAME?</v>
      </c>
      <c r="AI30" t="e">
        <f t="shared" ca="1" si="11"/>
        <v>#NAME?</v>
      </c>
    </row>
    <row r="31" spans="1:35" x14ac:dyDescent="0.25">
      <c r="A31">
        <f>'2020_05_29'!B30</f>
        <v>1</v>
      </c>
      <c r="B31" s="7">
        <f>'2020_05_29'!C30</f>
        <v>0</v>
      </c>
      <c r="C31" s="8">
        <f>'2020_05_29'!D30</f>
        <v>0</v>
      </c>
      <c r="D31" s="9">
        <f t="shared" si="0"/>
        <v>0</v>
      </c>
      <c r="E31" t="str">
        <f t="shared" si="1"/>
        <v/>
      </c>
      <c r="F31" t="e">
        <f t="shared" ca="1" si="2"/>
        <v>#NAME?</v>
      </c>
      <c r="G31" s="7" t="e">
        <f t="shared" ca="1" si="3"/>
        <v>#NAME?</v>
      </c>
      <c r="H31" s="9" t="e">
        <f t="shared" ca="1" si="4"/>
        <v>#NAME?</v>
      </c>
      <c r="I31" s="7">
        <f t="shared" ca="1" si="5"/>
        <v>0</v>
      </c>
      <c r="J31" s="9" t="e">
        <f t="shared" ca="1" si="6"/>
        <v>#NAME?</v>
      </c>
      <c r="K31">
        <f t="shared" ca="1" si="7"/>
        <v>0</v>
      </c>
      <c r="AB31" t="e">
        <f ca="1"/>
        <v>#NAME?</v>
      </c>
      <c r="AC31" t="e">
        <f ca="1"/>
        <v>#NAME?</v>
      </c>
      <c r="AD31" t="e">
        <f ca="1"/>
        <v>#NAME?</v>
      </c>
      <c r="AE31" t="e">
        <f t="shared" ca="1" si="12"/>
        <v>#NAME?</v>
      </c>
      <c r="AF31" t="e">
        <f t="shared" ca="1" si="13"/>
        <v>#NAME?</v>
      </c>
      <c r="AG31" t="e">
        <f t="shared" ca="1" si="9"/>
        <v>#NAME?</v>
      </c>
      <c r="AH31" t="e">
        <f t="shared" ca="1" si="10"/>
        <v>#NAME?</v>
      </c>
      <c r="AI31" t="e">
        <f t="shared" ca="1" si="11"/>
        <v>#NAME?</v>
      </c>
    </row>
    <row r="32" spans="1:35" x14ac:dyDescent="0.25">
      <c r="A32">
        <f>'2020_05_29'!B31</f>
        <v>19372</v>
      </c>
      <c r="B32" s="7">
        <f>'2020_05_29'!C31</f>
        <v>10548</v>
      </c>
      <c r="C32" s="8">
        <f>'2020_05_29'!D31</f>
        <v>145</v>
      </c>
      <c r="D32" s="9">
        <f t="shared" si="0"/>
        <v>10693</v>
      </c>
      <c r="E32">
        <f t="shared" si="1"/>
        <v>0.98643972692415594</v>
      </c>
      <c r="F32" t="e">
        <f t="shared" ca="1" si="2"/>
        <v>#NAME?</v>
      </c>
      <c r="G32" s="7" t="e">
        <f t="shared" ca="1" si="3"/>
        <v>#NAME?</v>
      </c>
      <c r="H32" s="9" t="e">
        <f t="shared" ca="1" si="4"/>
        <v>#NAME?</v>
      </c>
      <c r="I32" s="7">
        <f t="shared" ca="1" si="5"/>
        <v>0</v>
      </c>
      <c r="J32" s="9" t="e">
        <f t="shared" ca="1" si="6"/>
        <v>#NAME?</v>
      </c>
      <c r="K32">
        <f t="shared" ca="1" si="7"/>
        <v>0</v>
      </c>
      <c r="AB32" t="e">
        <f ca="1"/>
        <v>#NAME?</v>
      </c>
      <c r="AC32" t="e">
        <f ca="1"/>
        <v>#NAME?</v>
      </c>
      <c r="AD32" t="e">
        <f ca="1"/>
        <v>#NAME?</v>
      </c>
      <c r="AE32" t="e">
        <f t="shared" ca="1" si="12"/>
        <v>#NAME?</v>
      </c>
      <c r="AF32" t="e">
        <f t="shared" ca="1" si="13"/>
        <v>#NAME?</v>
      </c>
      <c r="AG32" t="e">
        <f t="shared" ca="1" si="9"/>
        <v>#NAME?</v>
      </c>
      <c r="AH32" t="e">
        <f t="shared" ca="1" si="10"/>
        <v>#NAME?</v>
      </c>
      <c r="AI32" t="e">
        <f t="shared" ca="1" si="11"/>
        <v>#NAME?</v>
      </c>
    </row>
    <row r="33" spans="1:35" x14ac:dyDescent="0.25">
      <c r="A33">
        <f>'2020_05_29'!B32</f>
        <v>2256</v>
      </c>
      <c r="B33" s="7">
        <f>'2020_05_29'!C32</f>
        <v>1345</v>
      </c>
      <c r="C33" s="8">
        <f>'2020_05_29'!D32</f>
        <v>67</v>
      </c>
      <c r="D33" s="9">
        <f t="shared" si="0"/>
        <v>1412</v>
      </c>
      <c r="E33">
        <f t="shared" si="1"/>
        <v>0.9525495750708215</v>
      </c>
      <c r="F33" t="e">
        <f t="shared" ca="1" si="2"/>
        <v>#NAME?</v>
      </c>
      <c r="G33" s="7" t="e">
        <f t="shared" ca="1" si="3"/>
        <v>#NAME?</v>
      </c>
      <c r="H33" s="9" t="e">
        <f t="shared" ca="1" si="4"/>
        <v>#NAME?</v>
      </c>
      <c r="I33" s="7">
        <f t="shared" ca="1" si="5"/>
        <v>0</v>
      </c>
      <c r="J33" s="9" t="e">
        <f t="shared" ca="1" si="6"/>
        <v>#NAME?</v>
      </c>
      <c r="K33">
        <f t="shared" ca="1" si="7"/>
        <v>0</v>
      </c>
      <c r="AB33" t="e">
        <f ca="1"/>
        <v>#NAME?</v>
      </c>
      <c r="AC33" t="e">
        <f ca="1"/>
        <v>#NAME?</v>
      </c>
      <c r="AD33" t="e">
        <f ca="1"/>
        <v>#NAME?</v>
      </c>
      <c r="AE33" t="e">
        <f t="shared" ca="1" si="12"/>
        <v>#NAME?</v>
      </c>
      <c r="AF33" t="e">
        <f t="shared" ca="1" si="13"/>
        <v>#NAME?</v>
      </c>
      <c r="AG33" t="e">
        <f t="shared" ca="1" si="9"/>
        <v>#NAME?</v>
      </c>
      <c r="AH33" t="e">
        <f t="shared" ca="1" si="10"/>
        <v>#NAME?</v>
      </c>
      <c r="AI33" t="e">
        <f t="shared" ca="1" si="11"/>
        <v>#NAME?</v>
      </c>
    </row>
    <row r="34" spans="1:35" x14ac:dyDescent="0.25">
      <c r="A34">
        <f>'2020_05_29'!B33</f>
        <v>242</v>
      </c>
      <c r="B34" s="7">
        <f>'2020_05_29'!C33</f>
        <v>167</v>
      </c>
      <c r="C34" s="8">
        <f>'2020_05_29'!D33</f>
        <v>0</v>
      </c>
      <c r="D34" s="9">
        <f t="shared" si="0"/>
        <v>167</v>
      </c>
      <c r="E34">
        <f t="shared" si="1"/>
        <v>1</v>
      </c>
      <c r="F34" t="e">
        <f t="shared" ca="1" si="2"/>
        <v>#NAME?</v>
      </c>
      <c r="G34" s="7" t="e">
        <f t="shared" ca="1" si="3"/>
        <v>#NAME?</v>
      </c>
      <c r="H34" s="9" t="e">
        <f t="shared" ca="1" si="4"/>
        <v>#NAME?</v>
      </c>
      <c r="I34" s="7">
        <f t="shared" ca="1" si="5"/>
        <v>0</v>
      </c>
      <c r="J34" s="9" t="e">
        <f t="shared" ca="1" si="6"/>
        <v>#NAME?</v>
      </c>
      <c r="K34">
        <f t="shared" ca="1" si="7"/>
        <v>0</v>
      </c>
      <c r="AB34" t="e">
        <f ca="1"/>
        <v>#NAME?</v>
      </c>
      <c r="AC34" t="e">
        <f ca="1"/>
        <v>#NAME?</v>
      </c>
      <c r="AD34" t="e">
        <f ca="1"/>
        <v>#NAME?</v>
      </c>
      <c r="AE34" t="e">
        <f t="shared" ca="1" si="12"/>
        <v>#NAME?</v>
      </c>
      <c r="AF34" t="e">
        <f t="shared" ca="1" si="13"/>
        <v>#NAME?</v>
      </c>
      <c r="AG34" t="e">
        <f t="shared" ca="1" si="9"/>
        <v>#NAME?</v>
      </c>
      <c r="AH34" t="e">
        <f t="shared" ca="1" si="10"/>
        <v>#NAME?</v>
      </c>
      <c r="AI34" t="e">
        <f t="shared" ca="1" si="11"/>
        <v>#NAME?</v>
      </c>
    </row>
    <row r="35" spans="1:35" x14ac:dyDescent="0.25">
      <c r="A35">
        <f>'2020_05_29'!B34</f>
        <v>500</v>
      </c>
      <c r="B35" s="7">
        <f>'2020_05_29'!C34</f>
        <v>79</v>
      </c>
      <c r="C35" s="8">
        <f>'2020_05_29'!D34</f>
        <v>4</v>
      </c>
      <c r="D35" s="9">
        <f t="shared" si="0"/>
        <v>83</v>
      </c>
      <c r="E35">
        <f t="shared" si="1"/>
        <v>0.95180722891566261</v>
      </c>
      <c r="F35" t="e">
        <f t="shared" ca="1" si="2"/>
        <v>#NAME?</v>
      </c>
      <c r="G35" s="7" t="e">
        <f t="shared" ca="1" si="3"/>
        <v>#NAME?</v>
      </c>
      <c r="H35" s="9" t="e">
        <f t="shared" ca="1" si="4"/>
        <v>#NAME?</v>
      </c>
      <c r="I35" s="7">
        <f t="shared" ca="1" si="5"/>
        <v>0</v>
      </c>
      <c r="J35" s="9" t="e">
        <f t="shared" ca="1" si="6"/>
        <v>#NAME?</v>
      </c>
      <c r="K35">
        <f t="shared" ca="1" si="7"/>
        <v>0</v>
      </c>
      <c r="AB35" t="e">
        <f ca="1"/>
        <v>#NAME?</v>
      </c>
      <c r="AC35" t="e">
        <f ca="1"/>
        <v>#NAME?</v>
      </c>
      <c r="AD35" t="e">
        <f ca="1"/>
        <v>#NAME?</v>
      </c>
      <c r="AE35" t="e">
        <f t="shared" ca="1" si="12"/>
        <v>#NAME?</v>
      </c>
      <c r="AF35" t="e">
        <f t="shared" ca="1" si="13"/>
        <v>#NAME?</v>
      </c>
      <c r="AG35" t="e">
        <f t="shared" ca="1" si="9"/>
        <v>#NAME?</v>
      </c>
      <c r="AH35" t="e">
        <f t="shared" ca="1" si="10"/>
        <v>#NAME?</v>
      </c>
      <c r="AI35" t="e">
        <f t="shared" ca="1" si="11"/>
        <v>#NAME?</v>
      </c>
    </row>
    <row r="36" spans="1:35" x14ac:dyDescent="0.25">
      <c r="A36">
        <f>'2020_05_29'!B35</f>
        <v>7170</v>
      </c>
      <c r="B36" s="7">
        <f>'2020_05_29'!C35</f>
        <v>4215</v>
      </c>
      <c r="C36" s="8">
        <f>'2020_05_29'!D35</f>
        <v>197</v>
      </c>
      <c r="D36" s="9">
        <f t="shared" si="0"/>
        <v>4412</v>
      </c>
      <c r="E36">
        <f t="shared" si="1"/>
        <v>0.95534904805077059</v>
      </c>
      <c r="F36" t="e">
        <f t="shared" ca="1" si="2"/>
        <v>#NAME?</v>
      </c>
      <c r="G36" s="7" t="e">
        <f t="shared" ca="1" si="3"/>
        <v>#NAME?</v>
      </c>
      <c r="H36" s="9" t="e">
        <f t="shared" ca="1" si="4"/>
        <v>#NAME?</v>
      </c>
      <c r="I36" s="7">
        <f t="shared" ca="1" si="5"/>
        <v>0</v>
      </c>
      <c r="J36" s="9" t="e">
        <f t="shared" ca="1" si="6"/>
        <v>#NAME?</v>
      </c>
      <c r="K36">
        <f t="shared" ca="1" si="7"/>
        <v>0</v>
      </c>
      <c r="AB36" t="e">
        <f ca="1"/>
        <v>#NAME?</v>
      </c>
      <c r="AC36" t="e">
        <f ca="1"/>
        <v>#NAME?</v>
      </c>
      <c r="AD36" t="e">
        <f ca="1"/>
        <v>#NAME?</v>
      </c>
      <c r="AE36" t="e">
        <f t="shared" ca="1" si="12"/>
        <v>#NAME?</v>
      </c>
      <c r="AF36" t="e">
        <f t="shared" ca="1" si="13"/>
        <v>#NAME?</v>
      </c>
      <c r="AG36" t="e">
        <f t="shared" ca="1" si="9"/>
        <v>#NAME?</v>
      </c>
      <c r="AH36" t="e">
        <f t="shared" ca="1" si="10"/>
        <v>#NAME?</v>
      </c>
      <c r="AI36" t="e">
        <f t="shared" ca="1" si="11"/>
        <v>#NAME?</v>
      </c>
    </row>
    <row r="37" spans="1:35" x14ac:dyDescent="0.25">
      <c r="A37">
        <f>'2020_05_29'!B36</f>
        <v>4536</v>
      </c>
      <c r="B37" s="10">
        <f>'2020_05_29'!C36</f>
        <v>1668</v>
      </c>
      <c r="C37" s="11">
        <f>'2020_05_29'!D36</f>
        <v>295</v>
      </c>
      <c r="D37" s="9">
        <f t="shared" si="0"/>
        <v>1963</v>
      </c>
      <c r="E37">
        <f t="shared" si="1"/>
        <v>0.84971981660723384</v>
      </c>
      <c r="F37" t="e">
        <f t="shared" ca="1" si="2"/>
        <v>#NAME?</v>
      </c>
      <c r="G37" s="7" t="e">
        <f t="shared" ca="1" si="3"/>
        <v>#NAME?</v>
      </c>
      <c r="H37" s="9" t="e">
        <f t="shared" ca="1" si="4"/>
        <v>#NAME?</v>
      </c>
      <c r="I37" s="7">
        <f t="shared" ca="1" si="5"/>
        <v>0</v>
      </c>
      <c r="J37" s="9" t="e">
        <f t="shared" ca="1" si="6"/>
        <v>#NAME?</v>
      </c>
      <c r="K37">
        <f t="shared" ca="1" si="7"/>
        <v>0</v>
      </c>
      <c r="AB37" t="e">
        <f ca="1"/>
        <v>#NAME?</v>
      </c>
      <c r="AC37" t="e">
        <f ca="1"/>
        <v>#NAME?</v>
      </c>
      <c r="AD37" t="e">
        <f ca="1"/>
        <v>#NAME?</v>
      </c>
      <c r="AE37" t="e">
        <f t="shared" ca="1" si="12"/>
        <v>#NAME?</v>
      </c>
      <c r="AF37" t="e">
        <f t="shared" ca="1" si="13"/>
        <v>#NAME?</v>
      </c>
      <c r="AG37" t="e">
        <f t="shared" ca="1" si="9"/>
        <v>#NAME?</v>
      </c>
      <c r="AH37" t="e">
        <f t="shared" ca="1" si="10"/>
        <v>#NAME?</v>
      </c>
      <c r="AI37" t="e">
        <f t="shared" ca="1" si="11"/>
        <v>#NAME?</v>
      </c>
    </row>
    <row r="38" spans="1:35" x14ac:dyDescent="0.25">
      <c r="A38" s="4"/>
      <c r="B38" s="4">
        <f>SUM(B4:B37)</f>
        <v>71073</v>
      </c>
      <c r="C38" s="4">
        <f t="shared" ref="C38:D38" si="14">SUM(C4:C37)</f>
        <v>4699</v>
      </c>
      <c r="D38" s="14">
        <f t="shared" si="14"/>
        <v>75772</v>
      </c>
      <c r="E38" s="14"/>
      <c r="F38" s="14"/>
      <c r="G38" s="14" t="e">
        <f ca="1">SUM(G4:G37)</f>
        <v>#NAME?</v>
      </c>
      <c r="H38" s="14" t="e">
        <f t="shared" ref="H38:I38" ca="1" si="15">SUM(H4:H37)</f>
        <v>#NAME?</v>
      </c>
      <c r="I38" s="14">
        <f t="shared" ca="1" si="15"/>
        <v>0</v>
      </c>
      <c r="J38" s="14" t="e">
        <f ca="1">SUMPRODUCT(J4:J37,D4:D37)/D38</f>
        <v>#NAME?</v>
      </c>
      <c r="K38" s="14">
        <f ca="1">SUM(K4:K37)</f>
        <v>0</v>
      </c>
      <c r="AB38" s="20" t="e">
        <f ca="1"/>
        <v>#NAME?</v>
      </c>
      <c r="AC38" s="20" t="e">
        <f ca="1"/>
        <v>#NAME?</v>
      </c>
      <c r="AD38" s="20" t="e">
        <f ca="1"/>
        <v>#NAME?</v>
      </c>
      <c r="AE38" s="20" t="e">
        <f t="shared" ca="1" si="12"/>
        <v>#NAME?</v>
      </c>
      <c r="AF38" s="20" t="e">
        <f t="shared" ca="1" si="13"/>
        <v>#NAME?</v>
      </c>
      <c r="AG38" s="20" t="e">
        <f t="shared" ca="1" si="9"/>
        <v>#NAME?</v>
      </c>
      <c r="AH38" s="20" t="e">
        <f t="shared" ca="1" si="10"/>
        <v>#NAME?</v>
      </c>
      <c r="AI38" s="20" t="e">
        <f t="shared" ca="1" si="11"/>
        <v>#NAME?</v>
      </c>
    </row>
    <row r="39" spans="1:35" ht="15.75" thickBot="1" x14ac:dyDescent="0.3">
      <c r="AI39" t="e">
        <f ca="1">SUM(AI4:AI38)</f>
        <v>#NAME?</v>
      </c>
    </row>
    <row r="40" spans="1:35" ht="15.75" thickTop="1" x14ac:dyDescent="0.25">
      <c r="A40" s="19"/>
      <c r="B40" s="19" t="s">
        <v>77</v>
      </c>
      <c r="C40" s="19" t="s">
        <v>78</v>
      </c>
      <c r="D40" s="19" t="s">
        <v>79</v>
      </c>
      <c r="E40" s="19" t="s">
        <v>69</v>
      </c>
      <c r="F40" s="19" t="s">
        <v>80</v>
      </c>
      <c r="G40" s="19" t="s">
        <v>81</v>
      </c>
      <c r="H40" s="19" t="s">
        <v>82</v>
      </c>
    </row>
    <row r="41" spans="1:35" x14ac:dyDescent="0.25">
      <c r="A41" t="s">
        <v>83</v>
      </c>
      <c r="B41" t="e">
        <f t="array" aca="1" ref="B41:B42" ca="1">M5:M6</f>
        <v>#NAME?</v>
      </c>
      <c r="C41" t="e">
        <f t="array" aca="1" ref="C41:C42" ca="1">SQRT([1]!DIAG(R4:S5))</f>
        <v>#NAME?</v>
      </c>
      <c r="D41" t="e">
        <f ca="1">(B41/C41)^2</f>
        <v>#NAME?</v>
      </c>
      <c r="E41" t="e">
        <f ca="1">_xlfn.CHISQ.DIST.RT(D41,1)</f>
        <v>#NAME?</v>
      </c>
      <c r="F41" t="e">
        <f ca="1">EXP(B41)</f>
        <v>#NAME?</v>
      </c>
    </row>
    <row r="42" spans="1:35" x14ac:dyDescent="0.25">
      <c r="A42" s="20">
        <f t="array" ref="A42">TRANSPOSE(A3)</f>
        <v>33</v>
      </c>
      <c r="B42" s="20" t="e">
        <f ca="1"/>
        <v>#NAME?</v>
      </c>
      <c r="C42" s="20" t="e">
        <f ca="1"/>
        <v>#NAME?</v>
      </c>
      <c r="D42" s="20" t="e">
        <f ca="1">(B42/C42)^2</f>
        <v>#NAME?</v>
      </c>
      <c r="E42" s="20" t="e">
        <f ca="1">_xlfn.CHISQ.DIST.RT(D42,1)</f>
        <v>#NAME?</v>
      </c>
      <c r="F42" s="20" t="e">
        <f ca="1">EXP(B42)</f>
        <v>#NAME?</v>
      </c>
      <c r="G42" s="20" t="e">
        <f ca="1">EXP(B42-C42*_xlfn.NORM.S.INV(1-$P$9/2))</f>
        <v>#NAME?</v>
      </c>
      <c r="H42" s="20" t="e">
        <f ca="1">EXP(B42+C42*_xlfn.NORM.S.INV(1-$P$9/2))</f>
        <v>#NAME?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"/>
  <sheetViews>
    <sheetView tabSelected="1" topLeftCell="A42" workbookViewId="0">
      <selection activeCell="O10" sqref="O10"/>
    </sheetView>
  </sheetViews>
  <sheetFormatPr defaultRowHeight="15" x14ac:dyDescent="0.25"/>
  <cols>
    <col min="1" max="1" width="27.5703125" bestFit="1" customWidth="1"/>
    <col min="2" max="2" width="23.42578125" bestFit="1" customWidth="1"/>
    <col min="3" max="3" width="26.28515625" bestFit="1" customWidth="1"/>
    <col min="4" max="4" width="17.7109375" bestFit="1" customWidth="1"/>
    <col min="5" max="5" width="20.140625" bestFit="1" customWidth="1"/>
    <col min="6" max="6" width="24.28515625" bestFit="1" customWidth="1"/>
    <col min="7" max="7" width="10.5703125" bestFit="1" customWidth="1"/>
    <col min="8" max="8" width="12" customWidth="1"/>
    <col min="13" max="13" width="16.5703125" bestFit="1" customWidth="1"/>
    <col min="15" max="15" width="27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s="26" t="s">
        <v>7</v>
      </c>
      <c r="N1" s="27" t="s">
        <v>8</v>
      </c>
      <c r="O1" s="25" t="s">
        <v>9</v>
      </c>
      <c r="P1" t="s">
        <v>10</v>
      </c>
      <c r="S1" t="s">
        <v>11</v>
      </c>
    </row>
    <row r="2" spans="1:19" x14ac:dyDescent="0.25">
      <c r="A2" t="s">
        <v>12</v>
      </c>
      <c r="B2">
        <v>33</v>
      </c>
      <c r="C2">
        <v>33</v>
      </c>
      <c r="D2">
        <v>0</v>
      </c>
      <c r="E2">
        <v>11.7401</v>
      </c>
      <c r="F2">
        <v>92.658600000000007</v>
      </c>
      <c r="G2">
        <v>33</v>
      </c>
      <c r="H2">
        <f t="array" ref="H2">B2-C2</f>
        <v>0</v>
      </c>
      <c r="I2">
        <f t="array" ref="I2">C2-D2</f>
        <v>33</v>
      </c>
      <c r="J2">
        <f t="array" ref="J2">D2-E2</f>
        <v>-11.7401</v>
      </c>
      <c r="K2">
        <f t="array" ref="K2">E2-F2</f>
        <v>-80.918500000000009</v>
      </c>
      <c r="L2">
        <f t="array" ref="L2">G2-F2</f>
        <v>-59.658600000000007</v>
      </c>
      <c r="M2">
        <f t="array" ref="M2">SQRT((B2-$B$10)^2 +(C2-$C$10)^2)</f>
        <v>17879.567891870316</v>
      </c>
      <c r="N2">
        <f>RANK(M2,M2:M36,)</f>
        <v>8</v>
      </c>
      <c r="O2" t="str">
        <f t="array" ref="O2">A2</f>
        <v>Andaman and Nicobar Islands</v>
      </c>
    </row>
    <row r="3" spans="1:19" x14ac:dyDescent="0.25">
      <c r="A3" t="s">
        <v>14</v>
      </c>
      <c r="B3">
        <v>3251</v>
      </c>
      <c r="C3">
        <v>2125</v>
      </c>
      <c r="D3">
        <v>59</v>
      </c>
      <c r="E3">
        <v>15.9129</v>
      </c>
      <c r="F3">
        <v>79.739999999999995</v>
      </c>
      <c r="G3">
        <v>1</v>
      </c>
      <c r="H3">
        <f t="array" ref="H3">B3-C3</f>
        <v>1126</v>
      </c>
      <c r="I3">
        <f t="array" ref="I3">C3-D3</f>
        <v>2066</v>
      </c>
      <c r="J3">
        <f t="array" ref="J3">D3-E3</f>
        <v>43.0871</v>
      </c>
      <c r="K3">
        <f t="array" ref="K3">E3-F3</f>
        <v>-63.827099999999994</v>
      </c>
      <c r="L3">
        <f t="array" ref="L3">G3-F3</f>
        <v>-78.739999999999995</v>
      </c>
      <c r="M3">
        <f t="array" ref="M3">SQRT((B3-$B$10)^2 +(C3-$C$10)^2)</f>
        <v>14093.18274911668</v>
      </c>
      <c r="N3">
        <f t="shared" ref="N3:N36" si="0">RANK(M3,M3:M37,)</f>
        <v>27</v>
      </c>
      <c r="O3" t="str">
        <f t="array" ref="O3">A3</f>
        <v>Andhra Pradesh</v>
      </c>
    </row>
    <row r="4" spans="1:19" x14ac:dyDescent="0.25">
      <c r="A4" t="s">
        <v>15</v>
      </c>
      <c r="B4">
        <v>3</v>
      </c>
      <c r="C4">
        <v>1</v>
      </c>
      <c r="D4">
        <v>0</v>
      </c>
      <c r="E4">
        <v>28.218</v>
      </c>
      <c r="F4">
        <v>94.727800000000002</v>
      </c>
      <c r="G4">
        <v>3</v>
      </c>
      <c r="H4">
        <f t="array" ref="H4">B4-C4</f>
        <v>2</v>
      </c>
      <c r="I4">
        <f t="array" ref="I4">C4-D4</f>
        <v>1</v>
      </c>
      <c r="J4">
        <f t="array" ref="J4">D4-E4</f>
        <v>-28.218</v>
      </c>
      <c r="K4">
        <f t="array" ref="K4">E4-F4</f>
        <v>-66.509799999999998</v>
      </c>
      <c r="L4">
        <f t="array" ref="L4">G4-F4</f>
        <v>-91.727800000000002</v>
      </c>
      <c r="M4">
        <f t="array" ref="M4">SQRT((B4-$B$10)^2 +(C4-$C$10)^2)</f>
        <v>17920.193079316974</v>
      </c>
      <c r="N4">
        <f t="shared" si="0"/>
        <v>5</v>
      </c>
      <c r="O4" t="str">
        <f t="array" ref="O4">A4</f>
        <v>Arunachal Pradesh</v>
      </c>
    </row>
    <row r="5" spans="1:19" x14ac:dyDescent="0.25">
      <c r="A5" t="s">
        <v>16</v>
      </c>
      <c r="B5">
        <v>856</v>
      </c>
      <c r="C5">
        <v>104</v>
      </c>
      <c r="D5">
        <v>4</v>
      </c>
      <c r="E5">
        <v>26.200600000000001</v>
      </c>
      <c r="F5">
        <v>92.937600000000003</v>
      </c>
      <c r="G5">
        <v>856</v>
      </c>
      <c r="H5">
        <f t="array" ref="H5">B5-C5</f>
        <v>752</v>
      </c>
      <c r="I5">
        <f t="array" ref="I5">C5-D5</f>
        <v>100</v>
      </c>
      <c r="J5">
        <f t="array" ref="J5">D5-E5</f>
        <v>-22.200600000000001</v>
      </c>
      <c r="K5">
        <f t="array" ref="K5">E5-F5</f>
        <v>-66.736999999999995</v>
      </c>
      <c r="L5">
        <f t="array" ref="L5">G5-F5</f>
        <v>763.06240000000003</v>
      </c>
      <c r="M5">
        <f t="array" ref="M5">SQRT((B5-$B$10)^2 +(C5-$C$10)^2)</f>
        <v>17104.312497145274</v>
      </c>
      <c r="N5">
        <f t="shared" si="0"/>
        <v>17</v>
      </c>
      <c r="O5" t="str">
        <f t="array" ref="O5">A5</f>
        <v>Assam</v>
      </c>
    </row>
    <row r="6" spans="1:19" x14ac:dyDescent="0.25">
      <c r="A6" t="s">
        <v>17</v>
      </c>
      <c r="B6">
        <v>3296</v>
      </c>
      <c r="C6">
        <v>1211</v>
      </c>
      <c r="D6">
        <v>15</v>
      </c>
      <c r="E6">
        <v>25.0961</v>
      </c>
      <c r="F6">
        <v>85.313100000000006</v>
      </c>
      <c r="G6">
        <v>3296</v>
      </c>
      <c r="H6">
        <f t="array" ref="H6">B6-C6</f>
        <v>2085</v>
      </c>
      <c r="I6">
        <f t="array" ref="I6">C6-D6</f>
        <v>1196</v>
      </c>
      <c r="J6">
        <f t="array" ref="J6">D6-E6</f>
        <v>-10.0961</v>
      </c>
      <c r="K6">
        <f t="array" ref="K6">E6-F6</f>
        <v>-60.217000000000006</v>
      </c>
      <c r="L6">
        <f t="array" ref="L6">G6-F6</f>
        <v>3210.6869000000002</v>
      </c>
      <c r="M6">
        <f t="array" ref="M6">SQRT((B6-$B$10)^2 +(C6-$C$10)^2)</f>
        <v>14425.632776415738</v>
      </c>
      <c r="N6">
        <f t="shared" si="0"/>
        <v>24</v>
      </c>
      <c r="O6" t="str">
        <f t="array" ref="O6">A6</f>
        <v>Bihar</v>
      </c>
    </row>
    <row r="7" spans="1:19" x14ac:dyDescent="0.25">
      <c r="A7" t="s">
        <v>18</v>
      </c>
      <c r="B7">
        <v>288</v>
      </c>
      <c r="C7">
        <v>189</v>
      </c>
      <c r="D7">
        <v>4</v>
      </c>
      <c r="E7">
        <v>30.7333</v>
      </c>
      <c r="F7">
        <v>76.779399999999995</v>
      </c>
      <c r="G7">
        <v>288</v>
      </c>
      <c r="H7">
        <f t="array" ref="H7">B7-C7</f>
        <v>99</v>
      </c>
      <c r="I7">
        <f t="array" ref="I7">C7-D7</f>
        <v>185</v>
      </c>
      <c r="J7">
        <f t="array" ref="J7">D7-E7</f>
        <v>-26.7333</v>
      </c>
      <c r="K7">
        <f t="array" ref="K7">E7-F7</f>
        <v>-46.046099999999996</v>
      </c>
      <c r="L7">
        <f t="array" ref="L7">G7-F7</f>
        <v>211.22059999999999</v>
      </c>
      <c r="M7">
        <f t="array" ref="M7">SQRT((B7-$B$10)^2 +(C7-$C$10)^2)</f>
        <v>17582.766704930142</v>
      </c>
      <c r="N7">
        <f t="shared" si="0"/>
        <v>13</v>
      </c>
      <c r="O7" t="str">
        <f t="array" ref="O7">A7</f>
        <v>Chandigarh</v>
      </c>
    </row>
    <row r="8" spans="1:19" x14ac:dyDescent="0.25">
      <c r="A8" t="s">
        <v>19</v>
      </c>
      <c r="B8">
        <v>399</v>
      </c>
      <c r="C8">
        <v>83</v>
      </c>
      <c r="D8">
        <v>0</v>
      </c>
      <c r="E8">
        <v>21.278700000000001</v>
      </c>
      <c r="F8">
        <v>81.866100000000003</v>
      </c>
      <c r="G8">
        <v>399</v>
      </c>
      <c r="H8">
        <f t="array" ref="H8">B8-C8</f>
        <v>316</v>
      </c>
      <c r="I8">
        <f t="array" ref="I8">C8-D8</f>
        <v>83</v>
      </c>
      <c r="J8">
        <f t="array" ref="J8">D8-E8</f>
        <v>-21.278700000000001</v>
      </c>
      <c r="K8">
        <f t="array" ref="K8">E8-F8</f>
        <v>-60.587400000000002</v>
      </c>
      <c r="L8">
        <f t="array" ref="L8">G8-F8</f>
        <v>317.13389999999998</v>
      </c>
      <c r="M8">
        <f t="array" ref="M8">SQRT((B8-$B$10)^2 +(C8-$C$10)^2)</f>
        <v>17526.427702187346</v>
      </c>
      <c r="N8">
        <f t="shared" si="0"/>
        <v>13</v>
      </c>
      <c r="O8" t="str">
        <f t="array" ref="O8">A8</f>
        <v>Chhattisgarh</v>
      </c>
    </row>
    <row r="9" spans="1:19" x14ac:dyDescent="0.25">
      <c r="A9" t="s">
        <v>20</v>
      </c>
      <c r="B9">
        <v>2</v>
      </c>
      <c r="C9">
        <v>0</v>
      </c>
      <c r="D9">
        <v>0</v>
      </c>
      <c r="E9">
        <v>0</v>
      </c>
      <c r="F9">
        <v>0</v>
      </c>
      <c r="G9">
        <v>2</v>
      </c>
      <c r="H9">
        <f t="array" ref="H9">B9-C9</f>
        <v>2</v>
      </c>
      <c r="I9">
        <f t="array" ref="I9">C9-D9</f>
        <v>0</v>
      </c>
      <c r="J9">
        <f t="array" ref="J9">D9-E9</f>
        <v>0</v>
      </c>
      <c r="K9">
        <f t="array" ref="K9">E9-F9</f>
        <v>0</v>
      </c>
      <c r="L9">
        <f t="array" ref="L9">G9-F9</f>
        <v>2</v>
      </c>
      <c r="M9">
        <f t="array" ref="M9">SQRT((B9-$B$10)^2 +(C9-$C$10)^2)</f>
        <v>17921.51963422745</v>
      </c>
      <c r="N9">
        <f t="shared" si="0"/>
        <v>4</v>
      </c>
      <c r="O9" t="str">
        <f t="array" ref="O9">A9</f>
        <v>Dadar Nagar Haveli</v>
      </c>
    </row>
    <row r="10" spans="1:19" x14ac:dyDescent="0.25">
      <c r="A10" t="s">
        <v>13</v>
      </c>
      <c r="B10">
        <v>16281</v>
      </c>
      <c r="C10">
        <v>7495</v>
      </c>
      <c r="D10">
        <v>316</v>
      </c>
      <c r="E10">
        <v>28.7041</v>
      </c>
      <c r="F10">
        <v>77.102500000000006</v>
      </c>
      <c r="G10">
        <v>16281</v>
      </c>
      <c r="H10">
        <f t="array" ref="H10">B10-C10</f>
        <v>8786</v>
      </c>
      <c r="I10">
        <f t="array" ref="I10">C10-D10</f>
        <v>7179</v>
      </c>
      <c r="J10">
        <f t="array" ref="J10">D10-E10</f>
        <v>287.29590000000002</v>
      </c>
      <c r="K10">
        <f t="array" ref="K10">E10-F10</f>
        <v>-48.398400000000009</v>
      </c>
      <c r="L10">
        <f t="array" ref="L10">G10-F10</f>
        <v>16203.897499999999</v>
      </c>
      <c r="M10">
        <f t="array" ref="M10">SQRT((B10-$B$10)^2 +(C10-$C$10)^2)</f>
        <v>0</v>
      </c>
      <c r="N10">
        <f t="shared" si="0"/>
        <v>27</v>
      </c>
      <c r="O10" t="str">
        <f t="array" ref="O10">A10</f>
        <v>Delhi</v>
      </c>
    </row>
    <row r="11" spans="1:19" x14ac:dyDescent="0.25">
      <c r="A11" t="s">
        <v>21</v>
      </c>
      <c r="B11">
        <v>69</v>
      </c>
      <c r="C11">
        <v>38</v>
      </c>
      <c r="D11">
        <v>0</v>
      </c>
      <c r="E11">
        <v>15.299300000000001</v>
      </c>
      <c r="F11">
        <v>74.123999999999995</v>
      </c>
      <c r="G11">
        <v>69</v>
      </c>
      <c r="H11">
        <f t="array" ref="H11">B11-C11</f>
        <v>31</v>
      </c>
      <c r="I11">
        <f t="array" ref="I11">C11-D11</f>
        <v>38</v>
      </c>
      <c r="J11">
        <f t="array" ref="J11">D11-E11</f>
        <v>-15.299300000000001</v>
      </c>
      <c r="K11">
        <f t="array" ref="K11">E11-F11</f>
        <v>-58.824699999999993</v>
      </c>
      <c r="L11">
        <f t="array" ref="L11">G11-F11</f>
        <v>-5.1239999999999952</v>
      </c>
      <c r="M11">
        <f t="array" ref="M11">SQRT((B11-$B$10)^2 +(C11-$C$10)^2)</f>
        <v>17844.769345665412</v>
      </c>
      <c r="N11">
        <f t="shared" si="0"/>
        <v>8</v>
      </c>
      <c r="O11" t="str">
        <f t="array" ref="O11">A11</f>
        <v>Goa</v>
      </c>
    </row>
    <row r="12" spans="1:19" x14ac:dyDescent="0.25">
      <c r="A12" t="s">
        <v>22</v>
      </c>
      <c r="B12">
        <v>15562</v>
      </c>
      <c r="C12">
        <v>8003</v>
      </c>
      <c r="D12">
        <v>960</v>
      </c>
      <c r="E12">
        <v>22.258700000000001</v>
      </c>
      <c r="F12">
        <v>71.192400000000006</v>
      </c>
      <c r="G12">
        <v>15562</v>
      </c>
      <c r="H12">
        <f t="array" ref="H12">B12-C12</f>
        <v>7559</v>
      </c>
      <c r="I12">
        <f t="array" ref="I12">C12-D12</f>
        <v>7043</v>
      </c>
      <c r="J12">
        <f t="array" ref="J12">D12-E12</f>
        <v>937.74130000000002</v>
      </c>
      <c r="K12">
        <f t="array" ref="K12">E12-F12</f>
        <v>-48.933700000000002</v>
      </c>
      <c r="L12">
        <f t="array" ref="L12">G12-F12</f>
        <v>15490.8076</v>
      </c>
      <c r="M12">
        <f t="array" ref="M12">SQRT((B12-$B$10)^2 +(C12-$C$10)^2)</f>
        <v>880.35504201430001</v>
      </c>
      <c r="N12">
        <f t="shared" si="0"/>
        <v>25</v>
      </c>
      <c r="O12" t="str">
        <f t="array" ref="O12">A12</f>
        <v>Gujarat</v>
      </c>
    </row>
    <row r="13" spans="1:19" x14ac:dyDescent="0.25">
      <c r="A13" t="s">
        <v>23</v>
      </c>
      <c r="B13">
        <v>1504</v>
      </c>
      <c r="C13">
        <v>881</v>
      </c>
      <c r="D13">
        <v>19</v>
      </c>
      <c r="E13">
        <v>29.058800000000002</v>
      </c>
      <c r="F13">
        <v>76.085599999999999</v>
      </c>
      <c r="G13">
        <v>1504</v>
      </c>
      <c r="H13">
        <f t="array" ref="H13">B13-C13</f>
        <v>623</v>
      </c>
      <c r="I13">
        <f t="array" ref="I13">C13-D13</f>
        <v>862</v>
      </c>
      <c r="J13">
        <f t="array" ref="J13">D13-E13</f>
        <v>-10.058800000000002</v>
      </c>
      <c r="K13">
        <f t="array" ref="K13">E13-F13</f>
        <v>-47.026799999999994</v>
      </c>
      <c r="L13">
        <f t="array" ref="L13">G13-F13</f>
        <v>1427.9144000000001</v>
      </c>
      <c r="M13">
        <f t="array" ref="M13">SQRT((B13-$B$10)^2 +(C13-$C$10)^2)</f>
        <v>16189.648699091651</v>
      </c>
      <c r="N13">
        <f t="shared" si="0"/>
        <v>14</v>
      </c>
      <c r="O13" t="str">
        <f t="array" ref="O13">A13</f>
        <v>Haryana</v>
      </c>
    </row>
    <row r="14" spans="1:19" x14ac:dyDescent="0.25">
      <c r="A14" t="s">
        <v>24</v>
      </c>
      <c r="B14">
        <v>276</v>
      </c>
      <c r="C14">
        <v>70</v>
      </c>
      <c r="D14">
        <v>5</v>
      </c>
      <c r="E14">
        <v>31.104800000000001</v>
      </c>
      <c r="F14">
        <v>77.173400000000001</v>
      </c>
      <c r="G14">
        <v>276</v>
      </c>
      <c r="H14">
        <f t="array" ref="H14">B14-C14</f>
        <v>206</v>
      </c>
      <c r="I14">
        <f t="array" ref="I14">C14-D14</f>
        <v>65</v>
      </c>
      <c r="J14">
        <f t="array" ref="J14">D14-E14</f>
        <v>-26.104800000000001</v>
      </c>
      <c r="K14">
        <f t="array" ref="K14">E14-F14</f>
        <v>-46.068600000000004</v>
      </c>
      <c r="L14">
        <f t="array" ref="L14">G14-F14</f>
        <v>198.82659999999998</v>
      </c>
      <c r="M14">
        <f t="array" ref="M14">SQRT((B14-$B$10)^2 +(C14-$C$10)^2)</f>
        <v>17643.430788823356</v>
      </c>
      <c r="N14">
        <f t="shared" si="0"/>
        <v>9</v>
      </c>
      <c r="O14" t="str">
        <f t="array" ref="O14">A14</f>
        <v>Himachal Pradesh</v>
      </c>
    </row>
    <row r="15" spans="1:19" x14ac:dyDescent="0.25">
      <c r="A15" t="s">
        <v>25</v>
      </c>
      <c r="B15">
        <v>2036</v>
      </c>
      <c r="C15">
        <v>859</v>
      </c>
      <c r="D15">
        <v>27</v>
      </c>
      <c r="E15">
        <v>33.778199999999998</v>
      </c>
      <c r="F15">
        <v>76.5762</v>
      </c>
      <c r="G15">
        <v>2036</v>
      </c>
      <c r="H15">
        <f t="array" ref="H15">B15-C15</f>
        <v>1177</v>
      </c>
      <c r="I15">
        <f t="array" ref="I15">C15-D15</f>
        <v>832</v>
      </c>
      <c r="J15">
        <f t="array" ref="J15">D15-E15</f>
        <v>-6.7781999999999982</v>
      </c>
      <c r="K15">
        <f t="array" ref="K15">E15-F15</f>
        <v>-42.798000000000002</v>
      </c>
      <c r="L15">
        <f t="array" ref="L15">G15-F15</f>
        <v>1959.4238</v>
      </c>
      <c r="M15">
        <f t="array" ref="M15">SQRT((B15-$B$10)^2 +(C15-$C$10)^2)</f>
        <v>15714.850333363025</v>
      </c>
      <c r="N15">
        <f t="shared" si="0"/>
        <v>14</v>
      </c>
      <c r="O15" t="str">
        <f t="array" ref="O15">A15</f>
        <v>Jammu and Kashmir</v>
      </c>
    </row>
    <row r="16" spans="1:19" x14ac:dyDescent="0.25">
      <c r="A16" t="s">
        <v>26</v>
      </c>
      <c r="B16">
        <v>469</v>
      </c>
      <c r="C16">
        <v>212</v>
      </c>
      <c r="D16">
        <v>4</v>
      </c>
      <c r="E16">
        <v>23.610199999999999</v>
      </c>
      <c r="F16">
        <v>85.279899999999998</v>
      </c>
      <c r="G16">
        <v>469</v>
      </c>
      <c r="H16">
        <f t="array" ref="H16">B16-C16</f>
        <v>257</v>
      </c>
      <c r="I16">
        <f t="array" ref="I16">C16-D16</f>
        <v>208</v>
      </c>
      <c r="J16">
        <f t="array" ref="J16">D16-E16</f>
        <v>-19.610199999999999</v>
      </c>
      <c r="K16">
        <f t="array" ref="K16">E16-F16</f>
        <v>-61.669699999999999</v>
      </c>
      <c r="L16">
        <f t="array" ref="L16">G16-F16</f>
        <v>383.7201</v>
      </c>
      <c r="M16">
        <f t="array" ref="M16">SQRT((B16-$B$10)^2 +(C16-$C$10)^2)</f>
        <v>17408.659712912995</v>
      </c>
      <c r="N16">
        <f t="shared" si="0"/>
        <v>11</v>
      </c>
      <c r="O16" t="str">
        <f t="array" ref="O16">A16</f>
        <v>Jharkhand</v>
      </c>
    </row>
    <row r="17" spans="1:15" x14ac:dyDescent="0.25">
      <c r="A17" t="s">
        <v>27</v>
      </c>
      <c r="B17">
        <v>2533</v>
      </c>
      <c r="C17">
        <v>834</v>
      </c>
      <c r="D17">
        <v>47</v>
      </c>
      <c r="E17">
        <v>15.317299999999999</v>
      </c>
      <c r="F17">
        <v>75.713899999999995</v>
      </c>
      <c r="G17">
        <v>2533</v>
      </c>
      <c r="H17">
        <f t="array" ref="H17">B17-C17</f>
        <v>1699</v>
      </c>
      <c r="I17">
        <f t="array" ref="I17">C17-D17</f>
        <v>787</v>
      </c>
      <c r="J17">
        <f t="array" ref="J17">D17-E17</f>
        <v>31.682700000000001</v>
      </c>
      <c r="K17">
        <f t="array" ref="K17">E17-F17</f>
        <v>-60.396599999999992</v>
      </c>
      <c r="L17">
        <f t="array" ref="L17">G17-F17</f>
        <v>2457.2860999999998</v>
      </c>
      <c r="M17">
        <f t="array" ref="M17">SQRT((B17-$B$10)^2 +(C17-$C$10)^2)</f>
        <v>15276.662757290938</v>
      </c>
      <c r="N17">
        <f t="shared" si="0"/>
        <v>14</v>
      </c>
      <c r="O17" t="str">
        <f t="array" ref="O17">A17</f>
        <v>Karnataka</v>
      </c>
    </row>
    <row r="18" spans="1:15" x14ac:dyDescent="0.25">
      <c r="A18" t="s">
        <v>28</v>
      </c>
      <c r="B18">
        <v>1088</v>
      </c>
      <c r="C18">
        <v>555</v>
      </c>
      <c r="D18">
        <v>7</v>
      </c>
      <c r="E18">
        <v>10.8505</v>
      </c>
      <c r="F18">
        <v>76.271100000000004</v>
      </c>
      <c r="G18">
        <v>1088</v>
      </c>
      <c r="H18">
        <f t="array" ref="H18">B18-C18</f>
        <v>533</v>
      </c>
      <c r="I18">
        <f t="array" ref="I18">C18-D18</f>
        <v>548</v>
      </c>
      <c r="J18">
        <f t="array" ref="J18">D18-E18</f>
        <v>-3.8505000000000003</v>
      </c>
      <c r="K18">
        <f t="array" ref="K18">E18-F18</f>
        <v>-65.420600000000007</v>
      </c>
      <c r="L18">
        <f t="array" ref="L18">G18-F18</f>
        <v>1011.7289</v>
      </c>
      <c r="M18">
        <f t="array" ref="M18">SQRT((B18-$B$10)^2 +(C18-$C$10)^2)</f>
        <v>16703.019158224059</v>
      </c>
      <c r="N18">
        <f t="shared" si="0"/>
        <v>11</v>
      </c>
      <c r="O18" t="str">
        <f t="array" ref="O18">A18</f>
        <v>Kerala</v>
      </c>
    </row>
    <row r="19" spans="1:15" x14ac:dyDescent="0.25">
      <c r="A19" t="s">
        <v>29</v>
      </c>
      <c r="B19">
        <v>73</v>
      </c>
      <c r="C19">
        <v>43</v>
      </c>
      <c r="D19">
        <v>0</v>
      </c>
      <c r="E19">
        <v>34.299599999999998</v>
      </c>
      <c r="F19">
        <v>78.293199999999999</v>
      </c>
      <c r="G19">
        <v>73</v>
      </c>
      <c r="H19">
        <f t="array" ref="H19">B19-C19</f>
        <v>30</v>
      </c>
      <c r="I19">
        <f t="array" ref="I19">C19-D19</f>
        <v>43</v>
      </c>
      <c r="J19">
        <f t="array" ref="J19">D19-E19</f>
        <v>-34.299599999999998</v>
      </c>
      <c r="K19">
        <f t="array" ref="K19">E19-F19</f>
        <v>-43.993600000000001</v>
      </c>
      <c r="L19">
        <f t="array" ref="L19">G19-F19</f>
        <v>-5.2931999999999988</v>
      </c>
      <c r="M19">
        <f t="array" ref="M19">SQRT((B19-$B$10)^2 +(C19-$C$10)^2)</f>
        <v>17839.04616284178</v>
      </c>
      <c r="N19">
        <f t="shared" si="0"/>
        <v>8</v>
      </c>
      <c r="O19" t="str">
        <f t="array" ref="O19">A19</f>
        <v>Ladakh</v>
      </c>
    </row>
    <row r="20" spans="1:15" x14ac:dyDescent="0.25">
      <c r="A20" t="s">
        <v>30</v>
      </c>
      <c r="B20">
        <v>7453</v>
      </c>
      <c r="C20">
        <v>4050</v>
      </c>
      <c r="D20">
        <v>321</v>
      </c>
      <c r="E20">
        <v>22.973400000000002</v>
      </c>
      <c r="F20">
        <v>78.656899999999993</v>
      </c>
      <c r="G20">
        <v>7453</v>
      </c>
      <c r="H20">
        <f t="array" ref="H20">B20-C20</f>
        <v>3403</v>
      </c>
      <c r="I20">
        <f t="array" ref="I20">C20-D20</f>
        <v>3729</v>
      </c>
      <c r="J20">
        <f t="array" ref="J20">D20-E20</f>
        <v>298.02659999999997</v>
      </c>
      <c r="K20">
        <f t="array" ref="K20">E20-F20</f>
        <v>-55.683499999999995</v>
      </c>
      <c r="L20">
        <f t="array" ref="L20">G20-F20</f>
        <v>7374.3431</v>
      </c>
      <c r="M20">
        <f t="array" ref="M20">SQRT((B20-$B$10)^2 +(C20-$C$10)^2)</f>
        <v>9476.3710881328407</v>
      </c>
      <c r="N20">
        <f t="shared" si="0"/>
        <v>15</v>
      </c>
      <c r="O20" t="str">
        <f t="array" ref="O20">A20</f>
        <v>Madhya Pradesh</v>
      </c>
    </row>
    <row r="21" spans="1:15" x14ac:dyDescent="0.25">
      <c r="A21" t="s">
        <v>31</v>
      </c>
      <c r="B21">
        <v>59546</v>
      </c>
      <c r="C21">
        <v>18616</v>
      </c>
      <c r="D21">
        <v>1982</v>
      </c>
      <c r="E21">
        <v>19.7515</v>
      </c>
      <c r="F21">
        <v>75.713899999999995</v>
      </c>
      <c r="G21">
        <v>59546</v>
      </c>
      <c r="H21">
        <f t="array" ref="H21">B21-C21</f>
        <v>40930</v>
      </c>
      <c r="I21">
        <f t="array" ref="I21">C21-D21</f>
        <v>16634</v>
      </c>
      <c r="J21">
        <f t="array" ref="J21">D21-E21</f>
        <v>1962.2484999999999</v>
      </c>
      <c r="K21">
        <f t="array" ref="K21">E21-F21</f>
        <v>-55.962399999999995</v>
      </c>
      <c r="L21">
        <f t="array" ref="L21">G21-F21</f>
        <v>59470.286099999998</v>
      </c>
      <c r="M21">
        <f t="array" ref="M21">SQRT((B21-$B$10)^2 +(C21-$C$10)^2)</f>
        <v>44671.432325368747</v>
      </c>
      <c r="N21">
        <f t="shared" si="0"/>
        <v>1</v>
      </c>
      <c r="O21" t="str">
        <f t="array" ref="O21">A21</f>
        <v>Maharashtra</v>
      </c>
    </row>
    <row r="22" spans="1:15" x14ac:dyDescent="0.25">
      <c r="A22" t="s">
        <v>32</v>
      </c>
      <c r="B22">
        <v>55</v>
      </c>
      <c r="C22">
        <v>5</v>
      </c>
      <c r="D22">
        <v>0</v>
      </c>
      <c r="E22">
        <v>24.663699999999999</v>
      </c>
      <c r="F22">
        <v>93.906300000000002</v>
      </c>
      <c r="G22">
        <v>55</v>
      </c>
      <c r="H22">
        <f t="array" ref="H22">B22-C22</f>
        <v>50</v>
      </c>
      <c r="I22">
        <f t="array" ref="I22">C22-D22</f>
        <v>5</v>
      </c>
      <c r="J22">
        <f t="array" ref="J22">D22-E22</f>
        <v>-24.663699999999999</v>
      </c>
      <c r="K22">
        <f t="array" ref="K22">E22-F22</f>
        <v>-69.24260000000001</v>
      </c>
      <c r="L22">
        <f t="array" ref="L22">G22-F22</f>
        <v>-38.906300000000002</v>
      </c>
      <c r="M22">
        <f t="array" ref="M22">SQRT((B22-$B$10)^2 +(C22-$C$10)^2)</f>
        <v>17871.294748842345</v>
      </c>
      <c r="N22">
        <f t="shared" si="0"/>
        <v>5</v>
      </c>
      <c r="O22" t="str">
        <f t="array" ref="O22">A22</f>
        <v>Manipur</v>
      </c>
    </row>
    <row r="23" spans="1:15" x14ac:dyDescent="0.25">
      <c r="A23" t="s">
        <v>33</v>
      </c>
      <c r="B23">
        <v>21</v>
      </c>
      <c r="C23">
        <v>12</v>
      </c>
      <c r="D23">
        <v>1</v>
      </c>
      <c r="E23">
        <v>25.466999999999999</v>
      </c>
      <c r="F23">
        <v>91.366200000000006</v>
      </c>
      <c r="G23">
        <v>21</v>
      </c>
      <c r="H23">
        <f t="array" ref="H23">B23-C23</f>
        <v>9</v>
      </c>
      <c r="I23">
        <f t="array" ref="I23">C23-D23</f>
        <v>11</v>
      </c>
      <c r="J23">
        <f t="array" ref="J23">D23-E23</f>
        <v>-24.466999999999999</v>
      </c>
      <c r="K23">
        <f t="array" ref="K23">E23-F23</f>
        <v>-65.899200000000008</v>
      </c>
      <c r="L23">
        <f t="array" ref="L23">G23-F23</f>
        <v>-70.366200000000006</v>
      </c>
      <c r="M23">
        <f t="array" ref="M23">SQRT((B23-$B$10)^2 +(C23-$C$10)^2)</f>
        <v>17899.242693477285</v>
      </c>
      <c r="N23">
        <f t="shared" si="0"/>
        <v>4</v>
      </c>
      <c r="O23" t="str">
        <f t="array" ref="O23">A23</f>
        <v>Meghalaya</v>
      </c>
    </row>
    <row r="24" spans="1:15" x14ac:dyDescent="0.25">
      <c r="A24" t="s">
        <v>34</v>
      </c>
      <c r="B24">
        <v>1</v>
      </c>
      <c r="C24">
        <v>1</v>
      </c>
      <c r="D24">
        <v>0</v>
      </c>
      <c r="E24">
        <v>23.1645</v>
      </c>
      <c r="F24">
        <v>92.937600000000003</v>
      </c>
      <c r="G24">
        <v>1</v>
      </c>
      <c r="H24">
        <f t="array" ref="H24">B24-C24</f>
        <v>0</v>
      </c>
      <c r="I24">
        <f t="array" ref="I24">C24-D24</f>
        <v>1</v>
      </c>
      <c r="J24">
        <f t="array" ref="J24">D24-E24</f>
        <v>-23.1645</v>
      </c>
      <c r="K24">
        <f t="array" ref="K24">E24-F24</f>
        <v>-69.773099999999999</v>
      </c>
      <c r="L24">
        <f t="array" ref="L24">G24-F24</f>
        <v>-91.937600000000003</v>
      </c>
      <c r="M24">
        <f t="array" ref="M24">SQRT((B24-$B$10)^2 +(C24-$C$10)^2)</f>
        <v>17922.009820329862</v>
      </c>
      <c r="N24">
        <f t="shared" si="0"/>
        <v>2</v>
      </c>
      <c r="O24" t="str">
        <f t="array" ref="O24">A24</f>
        <v>Mizoram</v>
      </c>
    </row>
    <row r="25" spans="1:15" x14ac:dyDescent="0.25">
      <c r="A25" t="s">
        <v>35</v>
      </c>
      <c r="B25">
        <v>18</v>
      </c>
      <c r="C25">
        <v>0</v>
      </c>
      <c r="D25">
        <v>0</v>
      </c>
      <c r="E25">
        <v>0</v>
      </c>
      <c r="F25">
        <v>0</v>
      </c>
      <c r="G25">
        <v>18</v>
      </c>
      <c r="H25">
        <f t="array" ref="H25">B25-C25</f>
        <v>18</v>
      </c>
      <c r="I25">
        <f t="array" ref="I25">C25-D25</f>
        <v>0</v>
      </c>
      <c r="J25">
        <f t="array" ref="J25">D25-E25</f>
        <v>0</v>
      </c>
      <c r="K25">
        <f t="array" ref="K25">E25-F25</f>
        <v>0</v>
      </c>
      <c r="L25">
        <f t="array" ref="L25">G25-F25</f>
        <v>18</v>
      </c>
      <c r="M25">
        <f t="array" ref="M25">SQRT((B25-$B$10)^2 +(C25-$C$10)^2)</f>
        <v>17906.987295466537</v>
      </c>
      <c r="N25">
        <f t="shared" si="0"/>
        <v>2</v>
      </c>
      <c r="O25" t="str">
        <f t="array" ref="O25">A25</f>
        <v>Nagaland</v>
      </c>
    </row>
    <row r="26" spans="1:15" x14ac:dyDescent="0.25">
      <c r="A26" t="s">
        <v>36</v>
      </c>
      <c r="B26">
        <v>1660</v>
      </c>
      <c r="C26">
        <v>887</v>
      </c>
      <c r="D26">
        <v>0</v>
      </c>
      <c r="E26">
        <v>20.951699999999999</v>
      </c>
      <c r="F26">
        <v>85.098500000000001</v>
      </c>
      <c r="G26">
        <v>1660</v>
      </c>
      <c r="H26">
        <f t="array" ref="H26">B26-C26</f>
        <v>773</v>
      </c>
      <c r="I26">
        <f t="array" ref="I26">C26-D26</f>
        <v>887</v>
      </c>
      <c r="J26">
        <f t="array" ref="J26">D26-E26</f>
        <v>-20.951699999999999</v>
      </c>
      <c r="K26">
        <f t="array" ref="K26">E26-F26</f>
        <v>-64.146799999999999</v>
      </c>
      <c r="L26">
        <f t="array" ref="L26">G26-F26</f>
        <v>1574.9014999999999</v>
      </c>
      <c r="M26">
        <f t="array" ref="M26">SQRT((B26-$B$10)^2 +(C26-$C$10)^2)</f>
        <v>16044.915238168134</v>
      </c>
      <c r="N26">
        <f t="shared" si="0"/>
        <v>5</v>
      </c>
      <c r="O26" t="str">
        <f t="array" ref="O26">A26</f>
        <v>Odisha</v>
      </c>
    </row>
    <row r="27" spans="1:15" x14ac:dyDescent="0.25">
      <c r="A27" t="s">
        <v>37</v>
      </c>
      <c r="B27">
        <v>51</v>
      </c>
      <c r="C27">
        <v>14</v>
      </c>
      <c r="D27">
        <v>0</v>
      </c>
      <c r="E27">
        <v>11.941599999999999</v>
      </c>
      <c r="F27">
        <v>79.808300000000003</v>
      </c>
      <c r="G27">
        <v>51</v>
      </c>
      <c r="H27">
        <f t="array" ref="H27">B27-C27</f>
        <v>37</v>
      </c>
      <c r="I27">
        <f t="array" ref="I27">C27-D27</f>
        <v>14</v>
      </c>
      <c r="J27">
        <f t="array" ref="J27">D27-E27</f>
        <v>-11.941599999999999</v>
      </c>
      <c r="K27">
        <f t="array" ref="K27">E27-F27</f>
        <v>-67.866700000000009</v>
      </c>
      <c r="L27">
        <f t="array" ref="L27">G27-F27</f>
        <v>-28.808300000000003</v>
      </c>
      <c r="M27">
        <f t="array" ref="M27">SQRT((B27-$B$10)^2 +(C27-$C$10)^2)</f>
        <v>17871.157237291602</v>
      </c>
      <c r="N27">
        <f t="shared" si="0"/>
        <v>2</v>
      </c>
      <c r="O27" t="str">
        <f t="array" ref="O27">A27</f>
        <v>Puducherry</v>
      </c>
    </row>
    <row r="28" spans="1:15" x14ac:dyDescent="0.25">
      <c r="A28" t="s">
        <v>38</v>
      </c>
      <c r="B28">
        <v>2158</v>
      </c>
      <c r="C28">
        <v>1946</v>
      </c>
      <c r="D28">
        <v>40</v>
      </c>
      <c r="E28">
        <v>31.147099999999998</v>
      </c>
      <c r="F28">
        <v>75.341200000000001</v>
      </c>
      <c r="G28">
        <v>2158</v>
      </c>
      <c r="H28">
        <f t="array" ref="H28">B28-C28</f>
        <v>212</v>
      </c>
      <c r="I28">
        <f t="array" ref="I28">C28-D28</f>
        <v>1906</v>
      </c>
      <c r="J28">
        <f t="array" ref="J28">D28-E28</f>
        <v>8.8529000000000018</v>
      </c>
      <c r="K28">
        <f t="array" ref="K28">E28-F28</f>
        <v>-44.194100000000006</v>
      </c>
      <c r="L28">
        <f t="array" ref="L28">G28-F28</f>
        <v>2082.6588000000002</v>
      </c>
      <c r="M28">
        <f t="array" ref="M28">SQRT((B28-$B$10)^2 +(C28-$C$10)^2)</f>
        <v>15174.008369577235</v>
      </c>
      <c r="N28">
        <f t="shared" si="0"/>
        <v>5</v>
      </c>
      <c r="O28" t="str">
        <f t="array" ref="O28">A28</f>
        <v>Punjab</v>
      </c>
    </row>
    <row r="29" spans="1:15" x14ac:dyDescent="0.25">
      <c r="A29" t="s">
        <v>39</v>
      </c>
      <c r="B29">
        <v>8067</v>
      </c>
      <c r="C29">
        <v>4817</v>
      </c>
      <c r="D29">
        <v>180</v>
      </c>
      <c r="E29">
        <v>27.023800000000001</v>
      </c>
      <c r="F29">
        <v>74.2179</v>
      </c>
      <c r="G29">
        <v>8067</v>
      </c>
      <c r="H29">
        <f t="array" ref="H29">B29-C29</f>
        <v>3250</v>
      </c>
      <c r="I29">
        <f t="array" ref="I29">C29-D29</f>
        <v>4637</v>
      </c>
      <c r="J29">
        <f t="array" ref="J29">D29-E29</f>
        <v>152.97620000000001</v>
      </c>
      <c r="K29">
        <f t="array" ref="K29">E29-F29</f>
        <v>-47.194099999999999</v>
      </c>
      <c r="L29">
        <f t="array" ref="L29">G29-F29</f>
        <v>7992.7821000000004</v>
      </c>
      <c r="M29">
        <f t="array" ref="M29">SQRT((B29-$B$10)^2 +(C29-$C$10)^2)</f>
        <v>8639.5300798133685</v>
      </c>
      <c r="N29">
        <f t="shared" si="0"/>
        <v>7</v>
      </c>
      <c r="O29" t="str">
        <f t="array" ref="O29">A29</f>
        <v>Rajasthan</v>
      </c>
    </row>
    <row r="30" spans="1:15" x14ac:dyDescent="0.25">
      <c r="A30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f t="array" ref="H30">B30-C30</f>
        <v>1</v>
      </c>
      <c r="I30">
        <f t="array" ref="I30">C30-D30</f>
        <v>0</v>
      </c>
      <c r="J30">
        <f t="array" ref="J30">D30-E30</f>
        <v>0</v>
      </c>
      <c r="K30">
        <f t="array" ref="K30">E30-F30</f>
        <v>0</v>
      </c>
      <c r="L30">
        <f t="array" ref="L30">G30-F30</f>
        <v>1</v>
      </c>
      <c r="M30">
        <f t="array" ref="M30">SQRT((B30-$B$10)^2 +(C30-$C$10)^2)</f>
        <v>17922.427988417196</v>
      </c>
      <c r="N30">
        <f t="shared" si="0"/>
        <v>1</v>
      </c>
      <c r="O30" t="str">
        <f t="array" ref="O30">A30</f>
        <v>Sikkim</v>
      </c>
    </row>
    <row r="31" spans="1:15" x14ac:dyDescent="0.25">
      <c r="A31" t="s">
        <v>41</v>
      </c>
      <c r="B31">
        <v>19372</v>
      </c>
      <c r="C31">
        <v>10548</v>
      </c>
      <c r="D31">
        <v>145</v>
      </c>
      <c r="E31">
        <v>11.1271</v>
      </c>
      <c r="F31">
        <v>78.656899999999993</v>
      </c>
      <c r="G31">
        <v>19372</v>
      </c>
      <c r="H31">
        <f t="array" ref="H31">B31-C31</f>
        <v>8824</v>
      </c>
      <c r="I31">
        <f t="array" ref="I31">C31-D31</f>
        <v>10403</v>
      </c>
      <c r="J31">
        <f t="array" ref="J31">D31-E31</f>
        <v>133.87289999999999</v>
      </c>
      <c r="K31">
        <f t="array" ref="K31">E31-F31</f>
        <v>-67.529799999999994</v>
      </c>
      <c r="L31">
        <f t="array" ref="L31">G31-F31</f>
        <v>19293.343099999998</v>
      </c>
      <c r="M31">
        <f t="array" ref="M31">SQRT((B31-$B$10)^2 +(C31-$C$10)^2)</f>
        <v>4344.5471570694226</v>
      </c>
      <c r="N31">
        <f t="shared" si="0"/>
        <v>6</v>
      </c>
      <c r="O31" t="str">
        <f t="array" ref="O31">A31</f>
        <v>Tamil Nadu</v>
      </c>
    </row>
    <row r="32" spans="1:15" x14ac:dyDescent="0.25">
      <c r="A32" t="s">
        <v>42</v>
      </c>
      <c r="B32">
        <v>2256</v>
      </c>
      <c r="C32">
        <v>1345</v>
      </c>
      <c r="D32">
        <v>67</v>
      </c>
      <c r="E32">
        <v>18.112400000000001</v>
      </c>
      <c r="F32">
        <v>79.019300000000001</v>
      </c>
      <c r="G32">
        <v>2256</v>
      </c>
      <c r="H32">
        <f t="array" ref="H32">B32-C32</f>
        <v>911</v>
      </c>
      <c r="I32">
        <f t="array" ref="I32">C32-D32</f>
        <v>1278</v>
      </c>
      <c r="J32">
        <f t="array" ref="J32">D32-E32</f>
        <v>48.887599999999999</v>
      </c>
      <c r="K32">
        <f t="array" ref="K32">E32-F32</f>
        <v>-60.9069</v>
      </c>
      <c r="L32">
        <f t="array" ref="L32">G32-F32</f>
        <v>2176.9807000000001</v>
      </c>
      <c r="M32">
        <f t="array" ref="M32">SQRT((B32-$B$10)^2 +(C32-$C$10)^2)</f>
        <v>15314.147870515029</v>
      </c>
      <c r="N32">
        <f t="shared" si="0"/>
        <v>3</v>
      </c>
      <c r="O32" t="str">
        <f t="array" ref="O32">A32</f>
        <v>Telengana</v>
      </c>
    </row>
    <row r="33" spans="1:15" x14ac:dyDescent="0.25">
      <c r="A33" t="s">
        <v>43</v>
      </c>
      <c r="B33">
        <v>242</v>
      </c>
      <c r="C33">
        <v>167</v>
      </c>
      <c r="D33">
        <v>0</v>
      </c>
      <c r="E33">
        <v>23.940799999999999</v>
      </c>
      <c r="F33">
        <v>91.988200000000006</v>
      </c>
      <c r="G33">
        <v>242</v>
      </c>
      <c r="H33">
        <f t="array" ref="H33">B33-C33</f>
        <v>75</v>
      </c>
      <c r="I33">
        <f t="array" ref="I33">C33-D33</f>
        <v>167</v>
      </c>
      <c r="J33">
        <f t="array" ref="J33">D33-E33</f>
        <v>-23.940799999999999</v>
      </c>
      <c r="K33">
        <f t="array" ref="K33">E33-F33</f>
        <v>-68.04740000000001</v>
      </c>
      <c r="L33">
        <f t="array" ref="L33">G33-F33</f>
        <v>150.01179999999999</v>
      </c>
      <c r="M33">
        <f t="array" ref="M33">SQRT((B33-$B$10)^2 +(C33-$C$10)^2)</f>
        <v>17633.749034167409</v>
      </c>
      <c r="N33">
        <f t="shared" si="0"/>
        <v>1</v>
      </c>
      <c r="O33" t="str">
        <f t="array" ref="O33">A33</f>
        <v>Tripura</v>
      </c>
    </row>
    <row r="34" spans="1:15" x14ac:dyDescent="0.25">
      <c r="A34" t="s">
        <v>44</v>
      </c>
      <c r="B34">
        <v>500</v>
      </c>
      <c r="C34">
        <v>79</v>
      </c>
      <c r="D34">
        <v>4</v>
      </c>
      <c r="E34">
        <v>30.066800000000001</v>
      </c>
      <c r="F34">
        <v>79.019300000000001</v>
      </c>
      <c r="G34">
        <v>500</v>
      </c>
      <c r="H34">
        <f t="array" ref="H34">B34-C34</f>
        <v>421</v>
      </c>
      <c r="I34">
        <f t="array" ref="I34">C34-D34</f>
        <v>75</v>
      </c>
      <c r="J34">
        <f t="array" ref="J34">D34-E34</f>
        <v>-26.066800000000001</v>
      </c>
      <c r="K34">
        <f t="array" ref="K34">E34-F34</f>
        <v>-48.952500000000001</v>
      </c>
      <c r="L34">
        <f t="array" ref="L34">G34-F34</f>
        <v>420.98070000000001</v>
      </c>
      <c r="M34">
        <f t="array" ref="M34">SQRT((B34-$B$10)^2 +(C34-$C$10)^2)</f>
        <v>17436.657277127404</v>
      </c>
      <c r="N34">
        <f t="shared" si="0"/>
        <v>1</v>
      </c>
      <c r="O34" t="str">
        <f t="array" ref="O34">A34</f>
        <v>Uttarakhand</v>
      </c>
    </row>
    <row r="35" spans="1:15" x14ac:dyDescent="0.25">
      <c r="A35" t="s">
        <v>45</v>
      </c>
      <c r="B35">
        <v>7170</v>
      </c>
      <c r="C35">
        <v>4215</v>
      </c>
      <c r="D35">
        <v>197</v>
      </c>
      <c r="E35">
        <v>26.846699999999998</v>
      </c>
      <c r="F35">
        <v>80.946200000000005</v>
      </c>
      <c r="G35">
        <v>7170</v>
      </c>
      <c r="H35">
        <f t="array" ref="H35">B35-C35</f>
        <v>2955</v>
      </c>
      <c r="I35">
        <f t="array" ref="I35">C35-D35</f>
        <v>4018</v>
      </c>
      <c r="J35">
        <f t="array" ref="J35">D35-E35</f>
        <v>170.1533</v>
      </c>
      <c r="K35">
        <f t="array" ref="K35">E35-F35</f>
        <v>-54.099500000000006</v>
      </c>
      <c r="L35">
        <f t="array" ref="L35">G35-F35</f>
        <v>7089.0537999999997</v>
      </c>
      <c r="M35">
        <f t="array" ref="M35">SQRT((B35-$B$10)^2 +(C35-$C$10)^2)</f>
        <v>9683.425065543699</v>
      </c>
      <c r="N35">
        <f t="shared" si="0"/>
        <v>2</v>
      </c>
      <c r="O35" t="str">
        <f t="array" ref="O35">A35</f>
        <v>Uttar Pradesh</v>
      </c>
    </row>
    <row r="36" spans="1:15" x14ac:dyDescent="0.25">
      <c r="A36" t="s">
        <v>46</v>
      </c>
      <c r="B36">
        <v>4536</v>
      </c>
      <c r="C36">
        <v>1668</v>
      </c>
      <c r="D36">
        <v>295</v>
      </c>
      <c r="E36">
        <v>22.986799999999999</v>
      </c>
      <c r="F36">
        <v>87.855000000000004</v>
      </c>
      <c r="G36">
        <v>4536</v>
      </c>
      <c r="H36">
        <f t="array" ref="H36">B36-C36</f>
        <v>2868</v>
      </c>
      <c r="I36">
        <f t="array" ref="I36">C36-D36</f>
        <v>1373</v>
      </c>
      <c r="J36">
        <f t="array" ref="J36">D36-E36</f>
        <v>272.01319999999998</v>
      </c>
      <c r="K36">
        <f t="array" ref="K36">E36-F36</f>
        <v>-64.868200000000002</v>
      </c>
      <c r="L36">
        <f t="array" ref="L36">G36-F36</f>
        <v>4448.1450000000004</v>
      </c>
      <c r="M36">
        <f t="array" ref="M36">SQRT((B36-$B$10)^2 +(C36-$C$10)^2)</f>
        <v>13111.024140012862</v>
      </c>
      <c r="N36">
        <f t="shared" si="0"/>
        <v>1</v>
      </c>
      <c r="O36" t="str">
        <f t="array" ref="O36">A36</f>
        <v>West Bengal</v>
      </c>
    </row>
    <row r="41" spans="1:15" x14ac:dyDescent="0.25">
      <c r="B41" s="3" t="s">
        <v>47</v>
      </c>
      <c r="C41" s="3" t="s">
        <v>48</v>
      </c>
      <c r="D41" s="3" t="s">
        <v>49</v>
      </c>
      <c r="E41" s="3" t="s">
        <v>50</v>
      </c>
      <c r="F41" s="3" t="s">
        <v>51</v>
      </c>
    </row>
    <row r="42" spans="1:15" x14ac:dyDescent="0.25">
      <c r="A42" s="25" t="s">
        <v>52</v>
      </c>
      <c r="B42">
        <f t="array" ref="B42">SQRT(SUM(B2:B36-C2:C36)^2)</f>
        <v>90020</v>
      </c>
      <c r="C42">
        <f t="array" ref="C42">SQRT(SUM(C2:C36-D2:D36)^2)</f>
        <v>66407</v>
      </c>
      <c r="D42" t="e">
        <f t="array" ref="D42">SQRT(SUM(D2:D36-#REF!)^2)</f>
        <v>#REF!</v>
      </c>
      <c r="E42">
        <f t="array" ref="E42">SQRT(SUM(E2:E36-F2:F36)^2)</f>
        <v>1872.7404000000001</v>
      </c>
      <c r="F42">
        <f t="array" ref="F42">SQRT(SUM(F2:F36-G2:G36)^2)</f>
        <v>155259.63349999997</v>
      </c>
    </row>
    <row r="57" spans="1:6" x14ac:dyDescent="0.25">
      <c r="A57" s="1" t="s">
        <v>54</v>
      </c>
      <c r="B57">
        <f t="array" ref="B57">(SUM(POWER(ABS(H2:H36),36)))^(1/36)</f>
        <v>40929.999999999978</v>
      </c>
      <c r="C57">
        <f t="array" ref="C57">(SUM(POWER(ABS(I2:I36),36)))^(1/36)</f>
        <v>16634.000021209151</v>
      </c>
      <c r="D57">
        <f t="array" ref="D57">(SUM(POWER(ABS(J2:J36),36)))^(1/36)</f>
        <v>1962.2485000001548</v>
      </c>
      <c r="E57">
        <f t="array" ref="E57">(SUM(POWER(ABS(L2:L36),36)))^(1/36)</f>
        <v>59470.286099999983</v>
      </c>
      <c r="F57">
        <f t="array" ref="F57">(SUM(POWER(ABS(M2:M36),36)))^(1/36)</f>
        <v>44671.432325368805</v>
      </c>
    </row>
    <row r="72" spans="1:6" x14ac:dyDescent="0.25">
      <c r="A72" s="2" t="s">
        <v>53</v>
      </c>
      <c r="B72">
        <f t="array" ref="B72">SUM(ABS(H2:H36))</f>
        <v>90020</v>
      </c>
      <c r="C72">
        <f t="array" ref="C72">SUM(ABS(I2:I36))</f>
        <v>66407</v>
      </c>
      <c r="D72">
        <f t="array" ref="D72">SUM(ABS(J2:J36))</f>
        <v>4738.3025000000007</v>
      </c>
      <c r="E72">
        <f t="array" ref="E72">SUM(ABS(L2:L36))</f>
        <v>156200.75749999998</v>
      </c>
      <c r="F72">
        <f t="array" ref="F72">SUM(ABS(M2:M36))</f>
        <v>548876.97246475855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13</v>
      </c>
      <c r="B1">
        <v>1600</v>
      </c>
      <c r="C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2020_05_29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dharamraj bhatt</cp:lastModifiedBy>
  <dcterms:created xsi:type="dcterms:W3CDTF">2021-01-14T13:07:04Z</dcterms:created>
  <dcterms:modified xsi:type="dcterms:W3CDTF">2021-01-30T03:52:26Z</dcterms:modified>
</cp:coreProperties>
</file>