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9045" activeTab="1"/>
  </bookViews>
  <sheets>
    <sheet name="Sheet2" sheetId="1" r:id="rId2"/>
    <sheet name="2020_05_29" sheetId="2" r:id="rId3"/>
    <sheet name="Sheet1" sheetId="3" r:id="rId4"/>
  </sheets>
  <externalReferences>
    <externalReference r:id="rId1"/>
  </externalReferences>
  <definedNames/>
</workbook>
</file>

<file path=xl/sharedStrings.xml><?xml version="1.0" encoding="utf-8"?>
<sst xmlns="http://schemas.openxmlformats.org/spreadsheetml/2006/main" uniqueCount="98" count="98">
  <si>
    <t>Name of State / UT</t>
  </si>
  <si>
    <t xml:space="preserve">Total Confirmed cases* </t>
  </si>
  <si>
    <t>Cured/Discharged/Migrated</t>
  </si>
  <si>
    <t>Death</t>
  </si>
  <si>
    <t>Latitude</t>
  </si>
  <si>
    <t>Longitude</t>
  </si>
  <si>
    <t>Total cases</t>
  </si>
  <si>
    <t>Euclidan Distance</t>
  </si>
  <si>
    <t>Rank</t>
  </si>
  <si>
    <t>Label</t>
  </si>
  <si>
    <t>Classification is based on k=1</t>
  </si>
  <si>
    <t>K</t>
  </si>
  <si>
    <t>Andaman and Nicobar Islands</t>
  </si>
  <si>
    <t>Delhi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</si>
  <si>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</si>
  <si>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</si>
  <si>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</si>
  <si>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</si>
  <si>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</si>
  <si>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</si>
  <si>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</si>
  <si>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</si>
  <si>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</si>
  <si>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</si>
  <si>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</si>
  <si>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</si>
  <si>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</si>
  <si>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</si>
  <si>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</si>
  <si>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</si>
  <si>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</si>
  <si>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</si>
  <si>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</si>
  <si>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</si>
  <si>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</si>
  <si>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</si>
  <si>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</si>
  <si>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</si>
  <si>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</si>
  <si>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</si>
  <si>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</si>
  <si>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</si>
  <si>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</si>
  <si>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</si>
  <si>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</si>
  <si>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</si>
  <si>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</si>
  <si>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Total confirmed and cure</t>
  </si>
  <si>
    <t>Cures and death</t>
  </si>
  <si>
    <t>Death and latitude</t>
  </si>
  <si>
    <t>Latitude and logitude</t>
  </si>
  <si>
    <t>Confirmed and total cases</t>
  </si>
  <si>
    <t>Euclidean Distance</t>
  </si>
  <si>
    <t>Minkowski Distance</t>
  </si>
  <si>
    <t>Manhattan Distance</t>
  </si>
  <si>
    <t>Logistic Regression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</si>
  <si>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</si>
  <si>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</si>
  <si>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</si>
  <si>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</si>
  <si>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</si>
  <si>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</si>
  <si>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</si>
  <si>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</si>
  <si>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</si>
  <si>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</si>
  <si>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</si>
  <si>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</si>
  <si>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</si>
  <si>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</si>
  <si>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</si>
  <si>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</si>
  <si>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</si>
  <si>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</si>
  <si>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</si>
  <si>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</si>
  <si>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</si>
  <si>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</si>
  <si>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</si>
  <si>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</si>
  <si>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</si>
  <si>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</si>
  <si>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</si>
  <si>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</si>
  <si>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</si>
  <si>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</si>
  <si>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</si>
  <si>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</si>
  <si>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</si>
  <si>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</si>
  <si>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</si>
  <si>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Failure</t>
  </si>
  <si>
    <t>Success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</si>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</sst>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i/>
      <sz val="11"/>
      <color rgb="FF000000"/>
    </font>
    <font>
      <name val="Calibri"/>
      <sz val="11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591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2" fillId="0" borderId="2" xfId="0" applyBorder="1" applyAlignment="1">
      <alignment vertical="bottom"/>
    </xf>
    <xf numFmtId="0" fontId="2" fillId="0" borderId="0" xfId="0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2" fillId="0" borderId="3" xfId="0" applyBorder="1" applyAlignment="1">
      <alignment vertical="bottom"/>
    </xf>
    <xf numFmtId="0" fontId="2" fillId="0" borderId="0" xfId="0" applyBorder="1" applyAlignment="1">
      <alignment vertical="bottom"/>
    </xf>
    <xf numFmtId="0" fontId="2" fillId="0" borderId="4" xfId="0" applyBorder="1" applyAlignment="1">
      <alignment vertical="bottom"/>
    </xf>
    <xf numFmtId="0" fontId="2" fillId="0" borderId="5" xfId="0" applyBorder="1" applyAlignment="1">
      <alignment vertical="bottom"/>
    </xf>
    <xf numFmtId="0" fontId="2" fillId="0" borderId="6" xfId="0" applyBorder="1" applyAlignment="1">
      <alignment vertical="bottom"/>
    </xf>
    <xf numFmtId="0" fontId="2" fillId="0" borderId="7" xfId="0" applyBorder="1" applyAlignment="1">
      <alignment vertical="bottom"/>
    </xf>
    <xf numFmtId="0" fontId="2" fillId="0" borderId="8" xfId="0" applyBorder="1" applyAlignment="1">
      <alignment vertical="bottom"/>
    </xf>
    <xf numFmtId="0" fontId="2" fillId="0" borderId="9" xfId="0" applyBorder="1" applyAlignment="1">
      <alignment vertical="bottom"/>
    </xf>
    <xf numFmtId="0" fontId="2" fillId="0" borderId="10" xfId="0" applyBorder="1" applyAlignment="1">
      <alignment vertical="bottom"/>
    </xf>
    <xf numFmtId="0" fontId="2" fillId="0" borderId="11" xfId="0" applyBorder="1" applyAlignment="1">
      <alignment vertical="bottom"/>
    </xf>
    <xf numFmtId="0" fontId="2" fillId="0" borderId="12" xfId="0" applyBorder="1" applyAlignment="1">
      <alignment vertical="bottom"/>
    </xf>
    <xf numFmtId="0" fontId="2" fillId="0" borderId="7" xfId="0" applyBorder="1" applyAlignment="1">
      <alignment horizontal="right" vertical="bottom"/>
    </xf>
    <xf numFmtId="0" fontId="2" fillId="0" borderId="13" xfId="0" applyBorder="1" applyAlignment="1">
      <alignment vertical="bottom"/>
    </xf>
    <xf numFmtId="0" fontId="2" fillId="0" borderId="14" xfId="0" applyBorder="1" applyAlignment="1">
      <alignment vertical="bottom"/>
    </xf>
    <xf numFmtId="0" fontId="2" fillId="0" borderId="15" xfId="0" applyBorder="1" applyAlignment="1">
      <alignment vertical="bottom"/>
    </xf>
    <xf numFmtId="0" fontId="2" fillId="0" borderId="15" xfId="0" applyBorder="1" applyAlignment="1">
      <alignment vertical="bottom"/>
    </xf>
    <xf numFmtId="0" fontId="2" fillId="0" borderId="16" xfId="0" applyBorder="1" applyAlignment="1">
      <alignment vertical="bottom"/>
    </xf>
    <xf numFmtId="0" fontId="2" fillId="2" borderId="0" xfId="0" applyFill="1" applyAlignment="1">
      <alignment vertical="bottom"/>
    </xf>
    <xf numFmtId="0" fontId="2" fillId="3" borderId="0" xfId="0" applyFill="1" applyAlignment="1">
      <alignment vertical="bottom"/>
    </xf>
    <xf numFmtId="0" fontId="2" fillId="4" borderId="0" xfId="0" applyFill="1" applyAlignment="1">
      <alignment vertical="bottom"/>
    </xf>
    <xf numFmtId="0" fontId="2" fillId="5" borderId="0" xfId="0" applyFill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Sheet2!$AG$4:$AG$38</c:f>
              <c:numCache>
                <c:formatCode>General</c:formatCode>
                <c:ptCount val="3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0.991487550542669</c:v>
                </c:pt>
                <c:pt idx="5">
                  <c:v>0.991487550542669</c:v>
                </c:pt>
                <c:pt idx="6">
                  <c:v>0.5696956799319</c:v>
                </c:pt>
                <c:pt idx="7">
                  <c:v>0.501383273036816</c:v>
                </c:pt>
                <c:pt idx="8">
                  <c:v>0.501170461800383</c:v>
                </c:pt>
                <c:pt idx="9">
                  <c:v>0.501170461800383</c:v>
                </c:pt>
                <c:pt idx="10">
                  <c:v>0.50031921685465</c:v>
                </c:pt>
                <c:pt idx="11">
                  <c:v>0.50031921685465</c:v>
                </c:pt>
                <c:pt idx="12">
                  <c:v>0.437539902106831</c:v>
                </c:pt>
                <c:pt idx="13">
                  <c:v>0.395616088529474</c:v>
                </c:pt>
                <c:pt idx="14">
                  <c:v>0.395616088529474</c:v>
                </c:pt>
                <c:pt idx="15">
                  <c:v>0.357310065971483</c:v>
                </c:pt>
                <c:pt idx="16">
                  <c:v>0.343051713130453</c:v>
                </c:pt>
                <c:pt idx="17">
                  <c:v>0.312194083847627</c:v>
                </c:pt>
                <c:pt idx="18">
                  <c:v>0.312194083847627</c:v>
                </c:pt>
                <c:pt idx="19">
                  <c:v>0.312194083847627</c:v>
                </c:pt>
                <c:pt idx="20">
                  <c:v>0.311342838901894</c:v>
                </c:pt>
                <c:pt idx="21">
                  <c:v>0.311342838901894</c:v>
                </c:pt>
                <c:pt idx="22">
                  <c:v>0.244094488188976</c:v>
                </c:pt>
                <c:pt idx="23">
                  <c:v>0.244094488188976</c:v>
                </c:pt>
                <c:pt idx="24">
                  <c:v>0.231538625239413</c:v>
                </c:pt>
                <c:pt idx="25">
                  <c:v>0.228346456692913</c:v>
                </c:pt>
                <c:pt idx="26">
                  <c:v>0.22749521174718</c:v>
                </c:pt>
                <c:pt idx="27">
                  <c:v>0.217493083634816</c:v>
                </c:pt>
                <c:pt idx="28">
                  <c:v>0.216641838689083</c:v>
                </c:pt>
                <c:pt idx="29">
                  <c:v>0.216641838689083</c:v>
                </c:pt>
                <c:pt idx="30">
                  <c:v>0.21515216003405</c:v>
                </c:pt>
                <c:pt idx="31">
                  <c:v>0.211108746541817</c:v>
                </c:pt>
                <c:pt idx="32">
                  <c:v>0.00680995956586505</c:v>
                </c:pt>
                <c:pt idx="33">
                  <c:v>0.00106405618216598</c:v>
                </c:pt>
                <c:pt idx="34">
                  <c:v>0.0</c:v>
                </c:pt>
              </c:numCache>
            </c:numRef>
          </c:xVal>
          <c:yVal>
            <c:numRef>
              <c:f>Sheet2!$AH$4:$AH$38</c:f>
              <c:numCache>
                <c:formatCode>General</c:formatCode>
                <c:ptCount val="35"/>
                <c:pt idx="0">
                  <c:v>1.0</c:v>
                </c:pt>
                <c:pt idx="1">
                  <c:v>1.0</c:v>
                </c:pt>
                <c:pt idx="2">
                  <c:v>0.987519873932436</c:v>
                </c:pt>
                <c:pt idx="3">
                  <c:v>0.987505803891773</c:v>
                </c:pt>
                <c:pt idx="4">
                  <c:v>0.960125504762709</c:v>
                </c:pt>
                <c:pt idx="5">
                  <c:v>0.959928524193435</c:v>
                </c:pt>
                <c:pt idx="6">
                  <c:v>0.69800064722187</c:v>
                </c:pt>
                <c:pt idx="7">
                  <c:v>0.641016982539079</c:v>
                </c:pt>
                <c:pt idx="8">
                  <c:v>0.640848142051131</c:v>
                </c:pt>
                <c:pt idx="9">
                  <c:v>0.640777791847818</c:v>
                </c:pt>
                <c:pt idx="10">
                  <c:v>0.639666258635487</c:v>
                </c:pt>
                <c:pt idx="11">
                  <c:v>0.637316561844864</c:v>
                </c:pt>
                <c:pt idx="12">
                  <c:v>0.613847734019951</c:v>
                </c:pt>
                <c:pt idx="13">
                  <c:v>0.554542512627861</c:v>
                </c:pt>
                <c:pt idx="14">
                  <c:v>0.554542512627861</c:v>
                </c:pt>
                <c:pt idx="15">
                  <c:v>0.486767126756996</c:v>
                </c:pt>
                <c:pt idx="16">
                  <c:v>0.467842922066045</c:v>
                </c:pt>
                <c:pt idx="17">
                  <c:v>0.319432133158865</c:v>
                </c:pt>
                <c:pt idx="18">
                  <c:v>0.318264319783884</c:v>
                </c:pt>
                <c:pt idx="19">
                  <c:v>0.318264319783884</c:v>
                </c:pt>
                <c:pt idx="20">
                  <c:v>0.315605082098687</c:v>
                </c:pt>
                <c:pt idx="21">
                  <c:v>0.315070420553515</c:v>
                </c:pt>
                <c:pt idx="22">
                  <c:v>0.209615465788696</c:v>
                </c:pt>
                <c:pt idx="23">
                  <c:v>0.209601395748034</c:v>
                </c:pt>
                <c:pt idx="24">
                  <c:v>0.179702559340396</c:v>
                </c:pt>
                <c:pt idx="25">
                  <c:v>0.162663740098209</c:v>
                </c:pt>
                <c:pt idx="26">
                  <c:v>0.161200455869317</c:v>
                </c:pt>
                <c:pt idx="27">
                  <c:v>0.149466041956861</c:v>
                </c:pt>
                <c:pt idx="28">
                  <c:v>0.146483193336429</c:v>
                </c:pt>
                <c:pt idx="29">
                  <c:v>0.145878181587945</c:v>
                </c:pt>
                <c:pt idx="30">
                  <c:v>0.138069309020303</c:v>
                </c:pt>
                <c:pt idx="31">
                  <c:v>0.125673603196713</c:v>
                </c:pt>
                <c:pt idx="32">
                  <c:v>0.013071067775386</c:v>
                </c:pt>
                <c:pt idx="33">
                  <c:v>0.000984902846368985</c:v>
                </c:pt>
                <c:pt idx="3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40992"/>
        <c:axId val="1887303184"/>
      </c:scatterChart>
      <c:valAx>
        <c:axId val="1665340992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7303184"/>
        <c:crosses val="autoZero"/>
        <c:crossBetween val="midCat"/>
      </c:valAx>
      <c:valAx>
        <c:axId val="1887303184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5340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8A82F683-F9A7-42EE-A398-A0E630FE1E7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604103E-CB8C-496F-B01D-F774D98901A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D956222-31D2-4105-8148-DD5C628EE80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F6DCB843-5F2F-4C71-855C-D61E598F2B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2570B24-1DB2-4820-9EA8-105DAB949E6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6D99B5A8-064A-4861-978A-C7EC949B390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37FD87D-6A28-4E84-8A81-A56A02DF1DC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22E98D2E-6393-41B3-8197-A71D16C008B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45D4108F-0D6B-49E6-8584-A51D0B270D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F18D9AD6-A4E5-43A0-99F6-ED9A484CF41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F1236566-A70C-4750-8876-CC96A5A6336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4189959D-ACBD-4941-9F6F-7B5BE89BC0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4F23696C-E3A1-426B-A2C4-0E8013FD6F1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DB9FF5F0-77F4-4B79-8D14-55EC90973F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2923561A-DE52-400A-A492-C288F2D82E7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260CB48E-3449-40CE-B0B1-112E2C248F3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F4339F37-466F-4082-9BD7-999BCE0863A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1280FECB-0E91-4E6C-8084-493502E1CA8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E5D3D091-768C-41D3-B03D-EB2B864AC24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560E4914-18AA-4D0F-9CF7-E451306964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46AB295B-0726-42F4-BB0E-FC68E16D2F6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30443112-6687-4678-8239-D301236544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D3D31F7C-D2FD-422B-8D64-79AE251C8A3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0C2BDF59-C314-4C29-84EE-695E717E65D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B71C2CFE-EF15-4243-BE01-CD29CFE8BF5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00314A0D-DFD7-4DF1-9358-CA51E5373E7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35B9CD35-9078-43B4-83C6-C5007C01F1E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0E894228-A700-44EF-B0CA-E7F45D1B981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4FDDF563-6B12-4C4A-AACF-13546737B14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933099A0-7810-4B77-A996-8C3B176B41E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33531F28-60D9-464C-9759-920D965A6DD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824C10C8-7FA0-4B69-827F-BC05D6BA87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86363907-0322-434F-A6EC-64CF7315A94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E3DFF239-3209-49AD-AD4E-F25D2CB4EAE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02537013-ED3E-4D6D-93D3-0A7E87E3E96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'2020_05_29'!$C$2:$C$36</c:f>
              <c:numCache>
                <c:formatCode>General</c:formatCode>
                <c:ptCount val="35"/>
                <c:pt idx="0">
                  <c:v>33.0</c:v>
                </c:pt>
                <c:pt idx="1">
                  <c:v>2125.0</c:v>
                </c:pt>
                <c:pt idx="2">
                  <c:v>1.0</c:v>
                </c:pt>
                <c:pt idx="3">
                  <c:v>104.0</c:v>
                </c:pt>
                <c:pt idx="4">
                  <c:v>1211.0</c:v>
                </c:pt>
                <c:pt idx="5">
                  <c:v>189.0</c:v>
                </c:pt>
                <c:pt idx="6">
                  <c:v>83.0</c:v>
                </c:pt>
                <c:pt idx="7">
                  <c:v>0.0</c:v>
                </c:pt>
                <c:pt idx="8">
                  <c:v>7495.0</c:v>
                </c:pt>
                <c:pt idx="9">
                  <c:v>38.0</c:v>
                </c:pt>
                <c:pt idx="10">
                  <c:v>8003.0</c:v>
                </c:pt>
                <c:pt idx="11">
                  <c:v>881.0</c:v>
                </c:pt>
                <c:pt idx="12">
                  <c:v>70.0</c:v>
                </c:pt>
                <c:pt idx="13">
                  <c:v>859.0</c:v>
                </c:pt>
                <c:pt idx="14">
                  <c:v>212.0</c:v>
                </c:pt>
                <c:pt idx="15">
                  <c:v>834.0</c:v>
                </c:pt>
                <c:pt idx="16">
                  <c:v>555.0</c:v>
                </c:pt>
                <c:pt idx="17">
                  <c:v>43.0</c:v>
                </c:pt>
                <c:pt idx="18">
                  <c:v>4050.0</c:v>
                </c:pt>
                <c:pt idx="19">
                  <c:v>18616.0</c:v>
                </c:pt>
                <c:pt idx="20">
                  <c:v>5.0</c:v>
                </c:pt>
                <c:pt idx="21">
                  <c:v>12.0</c:v>
                </c:pt>
                <c:pt idx="22">
                  <c:v>1.0</c:v>
                </c:pt>
                <c:pt idx="23">
                  <c:v>0.0</c:v>
                </c:pt>
                <c:pt idx="24">
                  <c:v>887.0</c:v>
                </c:pt>
                <c:pt idx="25">
                  <c:v>14.0</c:v>
                </c:pt>
                <c:pt idx="26">
                  <c:v>1946.0</c:v>
                </c:pt>
                <c:pt idx="27">
                  <c:v>4817.0</c:v>
                </c:pt>
                <c:pt idx="28">
                  <c:v>0.0</c:v>
                </c:pt>
                <c:pt idx="29">
                  <c:v>10548.0</c:v>
                </c:pt>
                <c:pt idx="30">
                  <c:v>1345.0</c:v>
                </c:pt>
                <c:pt idx="31">
                  <c:v>167.0</c:v>
                </c:pt>
                <c:pt idx="32">
                  <c:v>79.0</c:v>
                </c:pt>
                <c:pt idx="33">
                  <c:v>4215.0</c:v>
                </c:pt>
                <c:pt idx="34">
                  <c:v>1668.0</c:v>
                </c:pt>
              </c:numCache>
            </c:numRef>
          </c:xVal>
          <c:yVal>
            <c:numRef>
              <c:f>'2020_05_29'!$B$2:$B$36</c:f>
              <c:numCache>
                <c:formatCode>General</c:formatCode>
                <c:ptCount val="35"/>
                <c:pt idx="0">
                  <c:v>33.0</c:v>
                </c:pt>
                <c:pt idx="1">
                  <c:v>3251.0</c:v>
                </c:pt>
                <c:pt idx="2">
                  <c:v>3.0</c:v>
                </c:pt>
                <c:pt idx="3">
                  <c:v>856.0</c:v>
                </c:pt>
                <c:pt idx="4">
                  <c:v>3296.0</c:v>
                </c:pt>
                <c:pt idx="5">
                  <c:v>288.0</c:v>
                </c:pt>
                <c:pt idx="6">
                  <c:v>399.0</c:v>
                </c:pt>
                <c:pt idx="7">
                  <c:v>2.0</c:v>
                </c:pt>
                <c:pt idx="8">
                  <c:v>16281.0</c:v>
                </c:pt>
                <c:pt idx="9">
                  <c:v>69.0</c:v>
                </c:pt>
                <c:pt idx="10">
                  <c:v>15562.0</c:v>
                </c:pt>
                <c:pt idx="11">
                  <c:v>1504.0</c:v>
                </c:pt>
                <c:pt idx="12">
                  <c:v>276.0</c:v>
                </c:pt>
                <c:pt idx="13">
                  <c:v>2036.0</c:v>
                </c:pt>
                <c:pt idx="14">
                  <c:v>469.0</c:v>
                </c:pt>
                <c:pt idx="15">
                  <c:v>2533.0</c:v>
                </c:pt>
                <c:pt idx="16">
                  <c:v>1088.0</c:v>
                </c:pt>
                <c:pt idx="17">
                  <c:v>73.0</c:v>
                </c:pt>
                <c:pt idx="18">
                  <c:v>7453.0</c:v>
                </c:pt>
                <c:pt idx="19">
                  <c:v>59546.0</c:v>
                </c:pt>
                <c:pt idx="20">
                  <c:v>55.0</c:v>
                </c:pt>
                <c:pt idx="21">
                  <c:v>21.0</c:v>
                </c:pt>
                <c:pt idx="22">
                  <c:v>1.0</c:v>
                </c:pt>
                <c:pt idx="23">
                  <c:v>18.0</c:v>
                </c:pt>
                <c:pt idx="24">
                  <c:v>1660.0</c:v>
                </c:pt>
                <c:pt idx="25">
                  <c:v>51.0</c:v>
                </c:pt>
                <c:pt idx="26">
                  <c:v>2158.0</c:v>
                </c:pt>
                <c:pt idx="27">
                  <c:v>8067.0</c:v>
                </c:pt>
                <c:pt idx="28">
                  <c:v>1.0</c:v>
                </c:pt>
                <c:pt idx="29">
                  <c:v>19372.0</c:v>
                </c:pt>
                <c:pt idx="30">
                  <c:v>2256.0</c:v>
                </c:pt>
                <c:pt idx="31">
                  <c:v>242.0</c:v>
                </c:pt>
                <c:pt idx="32">
                  <c:v>500.0</c:v>
                </c:pt>
                <c:pt idx="33">
                  <c:v>7170.0</c:v>
                </c:pt>
                <c:pt idx="34">
                  <c:v>4536.0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'2020_05_29'!$A$2:$A$36</c15:f>
                <c15:dlblRangeCache>
                  <c:ptCount val="35"/>
                  <c:pt idx="0">
                    <c:v>Andaman and Nicobar Islands</c:v>
                  </c:pt>
                  <c:pt idx="1">
                    <c:v>Andhra Pradesh</c:v>
                  </c:pt>
                  <c:pt idx="2">
                    <c:v>Arunachal Pradesh</c:v>
                  </c:pt>
                  <c:pt idx="3">
                    <c:v>Assam</c:v>
                  </c:pt>
                  <c:pt idx="4">
                    <c:v>Bihar</c:v>
                  </c:pt>
                  <c:pt idx="5">
                    <c:v>Chandigarh</c:v>
                  </c:pt>
                  <c:pt idx="6">
                    <c:v>Chhattisgarh</c:v>
                  </c:pt>
                  <c:pt idx="7">
                    <c:v>Dadar Nagar Haveli</c:v>
                  </c:pt>
                  <c:pt idx="8">
                    <c:v>Delhi</c:v>
                  </c:pt>
                  <c:pt idx="9">
                    <c:v>Goa</c:v>
                  </c:pt>
                  <c:pt idx="10">
                    <c:v>Gujarat</c:v>
                  </c:pt>
                  <c:pt idx="11">
                    <c:v>Haryana</c:v>
                  </c:pt>
                  <c:pt idx="12">
                    <c:v>Himachal Pradesh</c:v>
                  </c:pt>
                  <c:pt idx="13">
                    <c:v>Jammu and Kashmir</c:v>
                  </c:pt>
                  <c:pt idx="14">
                    <c:v>Jharkhand</c:v>
                  </c:pt>
                  <c:pt idx="15">
                    <c:v>Karnataka</c:v>
                  </c:pt>
                  <c:pt idx="16">
                    <c:v>Kerala</c:v>
                  </c:pt>
                  <c:pt idx="17">
                    <c:v>Ladakh</c:v>
                  </c:pt>
                  <c:pt idx="18">
                    <c:v>Madhya Pradesh</c:v>
                  </c:pt>
                  <c:pt idx="19">
                    <c:v>Maharashtra</c:v>
                  </c:pt>
                  <c:pt idx="20">
                    <c:v>Manipur</c:v>
                  </c:pt>
                  <c:pt idx="21">
                    <c:v>Meghalaya</c:v>
                  </c:pt>
                  <c:pt idx="22">
                    <c:v>Mizoram</c:v>
                  </c:pt>
                  <c:pt idx="23">
                    <c:v>Nagaland</c:v>
                  </c:pt>
                  <c:pt idx="24">
                    <c:v>Odisha</c:v>
                  </c:pt>
                  <c:pt idx="25">
                    <c:v>Puducherry</c:v>
                  </c:pt>
                  <c:pt idx="26">
                    <c:v>Punjab</c:v>
                  </c:pt>
                  <c:pt idx="27">
                    <c:v>Rajasthan</c:v>
                  </c:pt>
                  <c:pt idx="28">
                    <c:v>Sikkim</c:v>
                  </c:pt>
                  <c:pt idx="29">
                    <c:v>Tamil Nadu</c:v>
                  </c:pt>
                  <c:pt idx="30">
                    <c:v>Telengana</c:v>
                  </c:pt>
                  <c:pt idx="31">
                    <c:v>Tripura</c:v>
                  </c:pt>
                  <c:pt idx="32">
                    <c:v>Uttarakhand</c:v>
                  </c:pt>
                  <c:pt idx="33">
                    <c:v>Uttar Pradesh</c:v>
                  </c:pt>
                  <c:pt idx="34">
                    <c:v>West Bengal</c:v>
                  </c:pt>
                </c15:dlblRangeCache>
              </c15:datalabelsRang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</c:f>
              <c:numCache>
                <c:formatCode>General</c:formatCode>
                <c:ptCount val="1"/>
                <c:pt idx="0">
                  <c:v>1700.0</c:v>
                </c:pt>
              </c:numCache>
            </c:numRef>
          </c:xVal>
          <c:yVal>
            <c:numRef>
              <c:f>Sheet1!$B$1</c:f>
              <c:numCache>
                <c:formatCode>General</c:formatCode>
                <c:ptCount val="1"/>
                <c:pt idx="0">
                  <c:v>1600.0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43712"/>
        <c:axId val="1665335552"/>
      </c:scatterChart>
      <c:valAx>
        <c:axId val="1665343712"/>
        <c:scaling>
          <c:orientation val="minMax"/>
          <c:max val="3000.0"/>
          <c:min val="100.0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35552"/>
        <c:crosses val="autoZero"/>
        <c:crossBetween val="midCat"/>
      </c:valAx>
      <c:valAx>
        <c:axId val="1665335552"/>
        <c:scaling>
          <c:orientation val="minMax"/>
          <c:max val="8000.0"/>
          <c:min val="100.0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4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Euclidean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1583573552078"/>
          <c:y val="0.23729392159143273"/>
          <c:w val="0.8107481282284432"/>
          <c:h val="0.66010835180777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'2020_05_29'!$B$38:$F$38</c:f>
              <c:numCache>
                <c:formatCode>General</c:formatCode>
                <c:ptCount val="5"/>
                <c:pt idx="0">
                  <c:v>90020.0</c:v>
                </c:pt>
                <c:pt idx="1">
                  <c:v>66407.0</c:v>
                </c:pt>
                <c:pt idx="2">
                  <c:v>0.0</c:v>
                </c:pt>
                <c:pt idx="3">
                  <c:v>1872.7404</c:v>
                </c:pt>
                <c:pt idx="4">
                  <c:v>155259.6335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58336256"/>
        <c:axId val="1658332448"/>
      </c:barChart>
      <c:catAx>
        <c:axId val="165833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32448"/>
        <c:crosses val="autoZero"/>
        <c:auto val="1"/>
        <c:lblAlgn val="ctr"/>
        <c:lblOffset val="100"/>
        <c:noMultiLvlLbl val="0"/>
      </c:catAx>
      <c:valAx>
        <c:axId val="165833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3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Manhattan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'2020_05_29'!$B$39:$F$39</c:f>
              <c:numCache>
                <c:formatCode>General</c:formatCode>
                <c:ptCount val="5"/>
                <c:pt idx="0">
                  <c:v>40930.0</c:v>
                </c:pt>
                <c:pt idx="1">
                  <c:v>16634.0000212092</c:v>
                </c:pt>
                <c:pt idx="2">
                  <c:v>1962.24850000015</c:v>
                </c:pt>
                <c:pt idx="3">
                  <c:v>59470.2861</c:v>
                </c:pt>
                <c:pt idx="4">
                  <c:v>44671.4323253688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0616512"/>
        <c:axId val="1500624128"/>
      </c:barChart>
      <c:catAx>
        <c:axId val="150061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24128"/>
        <c:crosses val="autoZero"/>
        <c:auto val="1"/>
        <c:lblAlgn val="ctr"/>
        <c:lblOffset val="100"/>
        <c:noMultiLvlLbl val="0"/>
      </c:catAx>
      <c:valAx>
        <c:axId val="15006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1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Minkowski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'2020_05_29'!$B$40:$F$40</c:f>
              <c:numCache>
                <c:formatCode>General</c:formatCode>
                <c:ptCount val="5"/>
                <c:pt idx="0">
                  <c:v>90020.0</c:v>
                </c:pt>
                <c:pt idx="1">
                  <c:v>66407.0</c:v>
                </c:pt>
                <c:pt idx="2">
                  <c:v>4738.3025</c:v>
                </c:pt>
                <c:pt idx="3">
                  <c:v>156200.7575</c:v>
                </c:pt>
                <c:pt idx="4">
                  <c:v>548876.972464759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8818448"/>
        <c:axId val="1728805392"/>
      </c:barChart>
      <c:catAx>
        <c:axId val="172881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05392"/>
        <c:crosses val="autoZero"/>
        <c:auto val="1"/>
        <c:lblAlgn val="ctr"/>
        <c:lblOffset val="100"/>
        <c:noMultiLvlLbl val="0"/>
      </c:catAx>
      <c:valAx>
        <c:axId val="17288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318976</xdr:colOff>
      <xdr:row>7</xdr:row>
      <xdr:rowOff>12650</xdr:rowOff>
    </xdr:from>
    <xdr:to>
      <xdr:col>12</xdr:col>
      <xdr:colOff>14029</xdr:colOff>
      <xdr:row>21</xdr:row>
      <xdr:rowOff>88552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1693714</xdr:colOff>
      <xdr:row>2</xdr:row>
      <xdr:rowOff>151804</xdr:rowOff>
    </xdr:from>
    <xdr:to>
      <xdr:col>22</xdr:col>
      <xdr:colOff>161703</xdr:colOff>
      <xdr:row>17</xdr:row>
      <xdr:rowOff>37951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103821</xdr:colOff>
      <xdr:row>40</xdr:row>
      <xdr:rowOff>177105</xdr:rowOff>
    </xdr:from>
    <xdr:to>
      <xdr:col>2</xdr:col>
      <xdr:colOff>580305</xdr:colOff>
      <xdr:row>52</xdr:row>
      <xdr:rowOff>139154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708400</xdr:colOff>
      <xdr:row>40</xdr:row>
      <xdr:rowOff>164455</xdr:rowOff>
    </xdr:from>
    <xdr:to>
      <xdr:col>4</xdr:col>
      <xdr:colOff>1152523</xdr:colOff>
      <xdr:row>52</xdr:row>
      <xdr:rowOff>151804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1289339</xdr:colOff>
      <xdr:row>40</xdr:row>
      <xdr:rowOff>164455</xdr:rowOff>
    </xdr:from>
    <xdr:to>
      <xdr:col>9</xdr:col>
      <xdr:colOff>199360</xdr:colOff>
      <xdr:row>52</xdr:row>
      <xdr:rowOff>151804</xdr:rowOff>
    </xdr:to>
    <xdr:graphicFrame macro="">
      <xdr:nvGraphicFramePr>
        <xdr:cNvPr name="图表 4" id="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XRealStat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42"/>
  <sheetViews>
    <sheetView workbookViewId="0">
      <selection activeCell="A1" sqref="A1"/>
    </sheetView>
  </sheetViews>
  <sheetFormatPr defaultRowHeight="15.0" defaultColWidth="10"/>
  <sheetData>
    <row r="1" spans="8:8">
      <c r="A1" t="s">
        <v>55</v>
      </c>
      <c r="W1" t="s">
        <v>85</v>
      </c>
      <c r="AB1" t="s">
        <v>90</v>
      </c>
    </row>
    <row r="2" spans="8:8" ht="15.75"/>
    <row r="3" spans="8:8" ht="15.75">
      <c r="A3" s="1">
        <f>'2020_05_29'!B2</f>
        <v>33.0</v>
      </c>
      <c r="B3" s="1">
        <f>'2020_05_29'!C2</f>
        <v>33.0</v>
      </c>
      <c r="C3" s="1">
        <f>'2020_05_29'!D2</f>
        <v>0.0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M3" t="s">
        <v>64</v>
      </c>
      <c r="O3" t="s">
        <v>65</v>
      </c>
      <c r="P3" s="2">
        <f>B38*LN(B38/D38)+C38*LN(C38/D38)</f>
        <v>-17615.18825157145</v>
      </c>
      <c r="R3" t="s">
        <v>76</v>
      </c>
      <c r="U3" t="s">
        <v>84</v>
      </c>
      <c r="X3" s="3" t="s">
        <v>86</v>
      </c>
      <c r="Y3" s="3" t="s">
        <v>87</v>
      </c>
      <c r="AB3" s="4" t="s">
        <v>58</v>
      </c>
      <c r="AC3" s="4" t="s">
        <v>91</v>
      </c>
      <c r="AD3" s="4" t="s">
        <v>92</v>
      </c>
      <c r="AE3" s="4" t="s">
        <v>93</v>
      </c>
      <c r="AF3" s="4" t="s">
        <v>94</v>
      </c>
      <c r="AG3" s="4" t="s">
        <v>95</v>
      </c>
      <c r="AH3" s="4" t="s">
        <v>96</v>
      </c>
      <c r="AI3" s="4" t="s">
        <v>97</v>
      </c>
    </row>
    <row r="4" spans="8:8">
      <c r="A4">
        <f>'2020_05_29'!B3</f>
        <v>3251.0</v>
      </c>
      <c r="B4" s="5">
        <f>'2020_05_29'!C3</f>
        <v>2125.0</v>
      </c>
      <c r="C4" s="6">
        <f>'2020_05_29'!D3</f>
        <v>59.0</v>
      </c>
      <c r="D4" s="7">
        <f>B4+C4</f>
        <v>2184.0</v>
      </c>
      <c r="E4">
        <f>IF(D4=0,"",B4/D4)</f>
        <v>0.972985347985348</v>
      </c>
      <c r="F4">
        <f>1/(1+EXP(-$M$5-$M$6*A4))</f>
        <v>0.5</v>
      </c>
      <c r="G4" s="8">
        <f>D4*F4</f>
        <v>1092.0</v>
      </c>
      <c r="H4" s="9">
        <f>D4-G4</f>
        <v>1092.0</v>
      </c>
      <c r="I4" s="8">
        <f>_xlfn.IFERROR(D4*(E4*LN(F4)+(1-E4)*LN(1-F4)),0)</f>
        <v>-1513.8334423429205</v>
      </c>
      <c r="J4" s="9">
        <f>100*IF(F4&gt;=$X$10,B4/D4,C4/D4)</f>
        <v>97.2985347985348</v>
      </c>
      <c r="K4">
        <f>_xlfn.IFERROR((B4-G4)^2/G4+(C4-H4)^2/H4,0)</f>
        <v>1954.3754578754579</v>
      </c>
      <c r="O4" t="s">
        <v>66</v>
      </c>
      <c r="P4" s="10">
        <f>I38</f>
        <v>-52521.14816538817</v>
      </c>
      <c r="R4" s="8">
        <v>1.1570699691847638E-4</v>
      </c>
      <c r="S4" s="9">
        <v>-2.5906277797345753E-9</v>
      </c>
      <c r="U4" s="2" t="e">
        <v>#VALUE!</v>
      </c>
      <c r="W4" t="s">
        <v>59</v>
      </c>
      <c r="X4" s="8">
        <f>SUMIF(F4:F37,"&gt;="&amp;X10,B4:B37)</f>
        <v>71073.0</v>
      </c>
      <c r="Y4" s="9">
        <f>SUMIF(F4:F37,"&gt;="&amp;X10,C4:C37)</f>
        <v>4699.0</v>
      </c>
      <c r="Z4">
        <f>X4+Y4</f>
        <v>75772.0</v>
      </c>
      <c r="AE4">
        <v>0.0</v>
      </c>
      <c r="AF4">
        <v>0.0</v>
      </c>
      <c r="AG4">
        <f>1-AE4/AE$38</f>
        <v>1.0</v>
      </c>
      <c r="AH4">
        <f>1-AF4/AF$38</f>
        <v>1.0</v>
      </c>
      <c r="AI4">
        <f>(AG4-AG5)*AH4</f>
        <v>0.0</v>
      </c>
    </row>
    <row r="5" spans="8:8">
      <c r="A5">
        <f>'2020_05_29'!B4</f>
        <v>3.0</v>
      </c>
      <c r="B5" s="5">
        <f>'2020_05_29'!C4</f>
        <v>1.0</v>
      </c>
      <c r="C5" s="6">
        <f>'2020_05_29'!D4</f>
        <v>0.0</v>
      </c>
      <c r="D5" s="7">
        <f t="shared" si="0" ref="D5:D37">B5+C5</f>
        <v>1.0</v>
      </c>
      <c r="E5">
        <f t="shared" si="1" ref="E5:E37">IF(D5=0,"",B5/D5)</f>
        <v>1.0</v>
      </c>
      <c r="F5">
        <f t="shared" si="2" ref="F5:F37">1/(1+EXP(-$M$5-$M$6*A5))</f>
        <v>0.5</v>
      </c>
      <c r="G5" s="5">
        <f t="shared" si="3" ref="G5:G37">D5*F5</f>
        <v>0.5</v>
      </c>
      <c r="H5" s="7">
        <f t="shared" si="4" ref="H5:H37">D5-G5</f>
        <v>0.5</v>
      </c>
      <c r="I5" s="5">
        <f t="shared" si="5" ref="I5:I37">_xlfn.IFERROR(D5*(E5*LN(F5)+(1-E5)*LN(1-F5)),0)</f>
        <v>-0.6931471805599453</v>
      </c>
      <c r="J5" s="7">
        <f t="shared" si="6" ref="J5:J37">100*IF(F5&gt;=$X$10,B5/D5,C5/D5)</f>
        <v>100.0</v>
      </c>
      <c r="K5">
        <f t="shared" si="7" ref="K5:K37">_xlfn.IFERROR((B5-G5)^2/G5+(C5-H5)^2/H5,0)</f>
        <v>1.0</v>
      </c>
      <c r="M5" s="2">
        <v>0.0</v>
      </c>
      <c r="R5" s="11">
        <v>-2.5906277797345757E-9</v>
      </c>
      <c r="S5" s="12">
        <v>1.066698532936243E-13</v>
      </c>
      <c r="U5" s="10" t="e">
        <v>#VALUE!</v>
      </c>
      <c r="W5" t="s">
        <v>60</v>
      </c>
      <c r="X5" s="11">
        <f>X6-X4</f>
        <v>0.0</v>
      </c>
      <c r="Y5" s="12">
        <f>Y6-Y4</f>
        <v>0.0</v>
      </c>
      <c r="Z5">
        <f t="shared" si="8" ref="Z5:Z6">X5+Y5</f>
        <v>0.0</v>
      </c>
      <c r="AB5">
        <v>0.5</v>
      </c>
      <c r="AC5">
        <v>0.0</v>
      </c>
      <c r="AD5">
        <v>0.0</v>
      </c>
      <c r="AE5">
        <f>AE4+AC5</f>
        <v>0.0</v>
      </c>
      <c r="AF5">
        <f>AF4+AD5</f>
        <v>0.0</v>
      </c>
      <c r="AG5">
        <f t="shared" si="9" ref="AG5:AG38">1-AE5/AE$38</f>
        <v>1.0</v>
      </c>
      <c r="AH5">
        <f t="shared" si="10" ref="AH5:AH38">1-AF5/AF$38</f>
        <v>1.0</v>
      </c>
      <c r="AI5">
        <f t="shared" si="11" ref="AI5:AI38">(AG5-AG6)*AH5</f>
        <v>0.0</v>
      </c>
    </row>
    <row r="6" spans="8:8">
      <c r="A6">
        <f>'2020_05_29'!B5</f>
        <v>856.0</v>
      </c>
      <c r="B6" s="5">
        <f>'2020_05_29'!C5</f>
        <v>104.0</v>
      </c>
      <c r="C6" s="6">
        <f>'2020_05_29'!D5</f>
        <v>4.0</v>
      </c>
      <c r="D6" s="7">
        <f t="shared" si="0"/>
        <v>108.0</v>
      </c>
      <c r="E6">
        <f t="shared" si="1"/>
        <v>0.9629629629629629</v>
      </c>
      <c r="F6">
        <f t="shared" si="2"/>
        <v>0.5</v>
      </c>
      <c r="G6" s="5">
        <f t="shared" si="3"/>
        <v>54.0</v>
      </c>
      <c r="H6" s="7">
        <f t="shared" si="4"/>
        <v>54.0</v>
      </c>
      <c r="I6" s="5">
        <f t="shared" si="5"/>
        <v>-74.8598955004741</v>
      </c>
      <c r="J6" s="7">
        <f t="shared" si="6"/>
        <v>96.29629629629629</v>
      </c>
      <c r="K6">
        <f t="shared" si="7"/>
        <v>92.5925925925926</v>
      </c>
      <c r="M6" s="10">
        <v>0.0</v>
      </c>
      <c r="O6" t="s">
        <v>67</v>
      </c>
      <c r="P6" s="2">
        <f>2*(P4-P3)</f>
        <v>-69811.91982763345</v>
      </c>
      <c r="X6">
        <f>B38</f>
        <v>71073.0</v>
      </c>
      <c r="Y6">
        <f>C38</f>
        <v>4699.0</v>
      </c>
      <c r="Z6">
        <f t="shared" si="8"/>
        <v>75772.0</v>
      </c>
      <c r="AB6">
        <v>0.5</v>
      </c>
      <c r="AC6">
        <v>0.0</v>
      </c>
      <c r="AD6">
        <v>887.0</v>
      </c>
      <c r="AE6">
        <f t="shared" si="12" ref="AE6:AE38">AE5+AC6</f>
        <v>0.0</v>
      </c>
      <c r="AF6">
        <f t="shared" si="13" ref="AF6:AF38">AF5+AD6</f>
        <v>887.0</v>
      </c>
      <c r="AG6">
        <f t="shared" si="9"/>
        <v>1.0</v>
      </c>
      <c r="AH6">
        <f t="shared" si="10"/>
        <v>0.9875198739324357</v>
      </c>
      <c r="AI6">
        <f t="shared" si="11"/>
        <v>0.0</v>
      </c>
    </row>
    <row r="7" spans="8:8">
      <c r="A7">
        <f>'2020_05_29'!B6</f>
        <v>3296.0</v>
      </c>
      <c r="B7" s="5">
        <f>'2020_05_29'!C6</f>
        <v>1211.0</v>
      </c>
      <c r="C7" s="6">
        <f>'2020_05_29'!D6</f>
        <v>15.0</v>
      </c>
      <c r="D7" s="7">
        <f t="shared" si="0"/>
        <v>1226.0</v>
      </c>
      <c r="E7">
        <f t="shared" si="1"/>
        <v>0.9877650897226754</v>
      </c>
      <c r="F7">
        <f t="shared" si="2"/>
        <v>0.5</v>
      </c>
      <c r="G7" s="5">
        <f t="shared" si="3"/>
        <v>613.0</v>
      </c>
      <c r="H7" s="7">
        <f t="shared" si="4"/>
        <v>613.0</v>
      </c>
      <c r="I7" s="5">
        <f t="shared" si="5"/>
        <v>-849.798443366493</v>
      </c>
      <c r="J7" s="7">
        <f t="shared" si="6"/>
        <v>98.77650897226754</v>
      </c>
      <c r="K7">
        <f t="shared" si="7"/>
        <v>1166.7340946166394</v>
      </c>
      <c r="O7" t="s">
        <v>68</v>
      </c>
      <c r="P7" s="13">
        <f>COUNT(A4)</f>
        <v>1.0</v>
      </c>
      <c r="AB7">
        <v>0.5</v>
      </c>
      <c r="AC7">
        <v>0.0</v>
      </c>
      <c r="AD7">
        <v>1.0</v>
      </c>
      <c r="AE7">
        <f t="shared" si="12"/>
        <v>0.0</v>
      </c>
      <c r="AF7">
        <f t="shared" si="13"/>
        <v>888.0</v>
      </c>
      <c r="AG7">
        <f t="shared" si="9"/>
        <v>1.0</v>
      </c>
      <c r="AH7">
        <f t="shared" si="10"/>
        <v>0.9875058038917732</v>
      </c>
      <c r="AI7">
        <f t="shared" si="11"/>
        <v>0.00840609324445005</v>
      </c>
    </row>
    <row r="8" spans="8:8">
      <c r="A8">
        <f>'2020_05_29'!B7</f>
        <v>288.0</v>
      </c>
      <c r="B8" s="5">
        <f>'2020_05_29'!C7</f>
        <v>189.0</v>
      </c>
      <c r="C8" s="6">
        <f>'2020_05_29'!D7</f>
        <v>4.0</v>
      </c>
      <c r="D8" s="7">
        <f t="shared" si="0"/>
        <v>193.0</v>
      </c>
      <c r="E8">
        <f t="shared" si="1"/>
        <v>0.9792746113989638</v>
      </c>
      <c r="F8">
        <f t="shared" si="2"/>
        <v>0.5</v>
      </c>
      <c r="G8" s="5">
        <f t="shared" si="3"/>
        <v>96.5</v>
      </c>
      <c r="H8" s="7">
        <f t="shared" si="4"/>
        <v>96.5</v>
      </c>
      <c r="I8" s="5">
        <f t="shared" si="5"/>
        <v>-133.77740584806946</v>
      </c>
      <c r="J8" s="7">
        <f t="shared" si="6"/>
        <v>97.92746113989638</v>
      </c>
      <c r="K8">
        <f t="shared" si="7"/>
        <v>177.33160621761658</v>
      </c>
      <c r="O8" t="s">
        <v>69</v>
      </c>
      <c r="P8" s="13" t="e">
        <v>#NUM!</v>
      </c>
      <c r="W8" t="s">
        <v>88</v>
      </c>
      <c r="X8" s="14">
        <f>X4/X6</f>
        <v>1.0</v>
      </c>
      <c r="Y8" s="15">
        <f>Y5/Y6</f>
        <v>0.0</v>
      </c>
      <c r="Z8">
        <f>(X4+Y5)/Z6</f>
        <v>0.9379850076545426</v>
      </c>
      <c r="AB8">
        <v>0.5</v>
      </c>
      <c r="AC8">
        <v>40.0</v>
      </c>
      <c r="AD8">
        <v>1946.0</v>
      </c>
      <c r="AE8">
        <f t="shared" si="12"/>
        <v>40.0</v>
      </c>
      <c r="AF8">
        <f t="shared" si="13"/>
        <v>2834.0</v>
      </c>
      <c r="AG8">
        <f t="shared" si="9"/>
        <v>0.9914875505426687</v>
      </c>
      <c r="AH8">
        <f t="shared" si="10"/>
        <v>0.9601255047627087</v>
      </c>
      <c r="AI8">
        <f t="shared" si="11"/>
        <v>0.0</v>
      </c>
    </row>
    <row r="9" spans="8:8">
      <c r="A9">
        <f>'2020_05_29'!B8</f>
        <v>399.0</v>
      </c>
      <c r="B9" s="5">
        <f>'2020_05_29'!C8</f>
        <v>83.0</v>
      </c>
      <c r="C9" s="6">
        <f>'2020_05_29'!D8</f>
        <v>0.0</v>
      </c>
      <c r="D9" s="7">
        <f t="shared" si="0"/>
        <v>83.0</v>
      </c>
      <c r="E9">
        <f t="shared" si="1"/>
        <v>1.0</v>
      </c>
      <c r="F9">
        <f t="shared" si="2"/>
        <v>0.5</v>
      </c>
      <c r="G9" s="5">
        <f t="shared" si="3"/>
        <v>41.5</v>
      </c>
      <c r="H9" s="7">
        <f t="shared" si="4"/>
        <v>41.5</v>
      </c>
      <c r="I9" s="5">
        <f t="shared" si="5"/>
        <v>-57.53121598647546</v>
      </c>
      <c r="J9" s="7">
        <f t="shared" si="6"/>
        <v>100.0</v>
      </c>
      <c r="K9">
        <f t="shared" si="7"/>
        <v>83.0</v>
      </c>
      <c r="O9" t="s">
        <v>70</v>
      </c>
      <c r="P9" s="13">
        <v>0.05</v>
      </c>
      <c r="AB9">
        <v>0.5</v>
      </c>
      <c r="AC9">
        <v>0.0</v>
      </c>
      <c r="AD9">
        <v>14.0</v>
      </c>
      <c r="AE9">
        <f t="shared" si="12"/>
        <v>40.0</v>
      </c>
      <c r="AF9">
        <f t="shared" si="13"/>
        <v>2848.0</v>
      </c>
      <c r="AG9">
        <f t="shared" si="9"/>
        <v>0.9914875505426687</v>
      </c>
      <c r="AH9">
        <f t="shared" si="10"/>
        <v>0.9599285241934349</v>
      </c>
      <c r="AI9">
        <f t="shared" si="11"/>
        <v>0.40489004787218347</v>
      </c>
    </row>
    <row r="10" spans="8:8">
      <c r="A10">
        <f>'2020_05_29'!B9</f>
        <v>2.0</v>
      </c>
      <c r="B10" s="5">
        <f>'2020_05_29'!C9</f>
        <v>0.0</v>
      </c>
      <c r="C10" s="6">
        <f>'2020_05_29'!D9</f>
        <v>0.0</v>
      </c>
      <c r="D10" s="7">
        <f t="shared" si="0"/>
        <v>0.0</v>
      </c>
      <c r="E10" t="str">
        <f t="shared" si="1"/>
        <v/>
      </c>
      <c r="F10">
        <f t="shared" si="2"/>
        <v>0.5</v>
      </c>
      <c r="G10" s="5">
        <f t="shared" si="3"/>
        <v>0.0</v>
      </c>
      <c r="H10" s="7">
        <f t="shared" si="4"/>
        <v>0.0</v>
      </c>
      <c r="I10" s="5">
        <f t="shared" si="5"/>
        <v>0.0</v>
      </c>
      <c r="J10" s="7" t="e">
        <f t="shared" si="6"/>
        <v>#DIV/0!</v>
      </c>
      <c r="K10">
        <f t="shared" si="7"/>
        <v>0.0</v>
      </c>
      <c r="O10" t="s">
        <v>71</v>
      </c>
      <c r="P10" s="16" t="e">
        <f>IF(P8&lt;P9,"yes","no")</f>
        <v>#NUM!</v>
      </c>
      <c r="W10" t="s">
        <v>89</v>
      </c>
      <c r="X10" s="17">
        <v>0.5</v>
      </c>
      <c r="AB10">
        <v>0.5</v>
      </c>
      <c r="AC10">
        <v>1982.0</v>
      </c>
      <c r="AD10">
        <v>18616.0</v>
      </c>
      <c r="AE10">
        <f t="shared" si="12"/>
        <v>2022.0</v>
      </c>
      <c r="AF10">
        <f t="shared" si="13"/>
        <v>21464.0</v>
      </c>
      <c r="AG10">
        <f t="shared" si="9"/>
        <v>0.5696956799319</v>
      </c>
      <c r="AH10">
        <f t="shared" si="10"/>
        <v>0.69800064722187</v>
      </c>
      <c r="AI10">
        <f t="shared" si="11"/>
        <v>0.04768210422605237</v>
      </c>
    </row>
    <row r="11" spans="8:8">
      <c r="A11">
        <f>'2020_05_29'!B10</f>
        <v>16281.0</v>
      </c>
      <c r="B11" s="5">
        <f>'2020_05_29'!C10</f>
        <v>7495.0</v>
      </c>
      <c r="C11" s="6">
        <f>'2020_05_29'!D10</f>
        <v>316.0</v>
      </c>
      <c r="D11" s="7">
        <f t="shared" si="0"/>
        <v>7811.0</v>
      </c>
      <c r="E11">
        <f t="shared" si="1"/>
        <v>0.9595442324926385</v>
      </c>
      <c r="F11">
        <f t="shared" si="2"/>
        <v>0.5</v>
      </c>
      <c r="G11" s="5">
        <f t="shared" si="3"/>
        <v>3905.5</v>
      </c>
      <c r="H11" s="7">
        <f t="shared" si="4"/>
        <v>3905.5</v>
      </c>
      <c r="I11" s="5">
        <f t="shared" si="5"/>
        <v>-5414.172627353732</v>
      </c>
      <c r="J11" s="7">
        <f t="shared" si="6"/>
        <v>95.95442324926385</v>
      </c>
      <c r="K11">
        <f t="shared" si="7"/>
        <v>6598.136090129305</v>
      </c>
      <c r="AB11">
        <v>0.5</v>
      </c>
      <c r="AC11">
        <v>321.0</v>
      </c>
      <c r="AD11">
        <v>4050.0</v>
      </c>
      <c r="AE11">
        <f t="shared" si="12"/>
        <v>2343.0</v>
      </c>
      <c r="AF11">
        <f t="shared" si="13"/>
        <v>25514.0</v>
      </c>
      <c r="AG11">
        <f t="shared" si="9"/>
        <v>0.501383273036816</v>
      </c>
      <c r="AH11">
        <f t="shared" si="10"/>
        <v>0.641016982539079</v>
      </c>
      <c r="AI11">
        <f t="shared" si="11"/>
        <v>1.364156166287045E-4</v>
      </c>
    </row>
    <row r="12" spans="8:8">
      <c r="A12">
        <f>'2020_05_29'!B11</f>
        <v>69.0</v>
      </c>
      <c r="B12" s="5">
        <f>'2020_05_29'!C11</f>
        <v>38.0</v>
      </c>
      <c r="C12" s="6">
        <f>'2020_05_29'!D11</f>
        <v>0.0</v>
      </c>
      <c r="D12" s="7">
        <f t="shared" si="0"/>
        <v>38.0</v>
      </c>
      <c r="E12">
        <f t="shared" si="1"/>
        <v>1.0</v>
      </c>
      <c r="F12">
        <f t="shared" si="2"/>
        <v>0.5</v>
      </c>
      <c r="G12" s="5">
        <f t="shared" si="3"/>
        <v>19.0</v>
      </c>
      <c r="H12" s="7">
        <f t="shared" si="4"/>
        <v>19.0</v>
      </c>
      <c r="I12" s="5">
        <f t="shared" si="5"/>
        <v>-26.33959286127792</v>
      </c>
      <c r="J12" s="7">
        <f t="shared" si="6"/>
        <v>100.0</v>
      </c>
      <c r="K12">
        <f t="shared" si="7"/>
        <v>38.0</v>
      </c>
      <c r="O12" t="s">
        <v>72</v>
      </c>
      <c r="P12" s="2">
        <f>1-P4/P3</f>
        <v>-1.9815831324256599</v>
      </c>
      <c r="AB12">
        <v>0.5</v>
      </c>
      <c r="AC12">
        <v>1.0</v>
      </c>
      <c r="AD12">
        <v>12.0</v>
      </c>
      <c r="AE12">
        <f t="shared" si="12"/>
        <v>2344.0</v>
      </c>
      <c r="AF12">
        <f t="shared" si="13"/>
        <v>25526.0</v>
      </c>
      <c r="AG12">
        <f t="shared" si="9"/>
        <v>0.5011704618003829</v>
      </c>
      <c r="AH12">
        <f t="shared" si="10"/>
        <v>0.6408481420511309</v>
      </c>
      <c r="AI12">
        <f t="shared" si="11"/>
        <v>0.0</v>
      </c>
    </row>
    <row r="13" spans="8:8">
      <c r="A13">
        <f>'2020_05_29'!B12</f>
        <v>15562.0</v>
      </c>
      <c r="B13" s="5">
        <f>'2020_05_29'!C12</f>
        <v>8003.0</v>
      </c>
      <c r="C13" s="6">
        <f>'2020_05_29'!D12</f>
        <v>960.0</v>
      </c>
      <c r="D13" s="7">
        <f t="shared" si="0"/>
        <v>8963.0</v>
      </c>
      <c r="E13">
        <f t="shared" si="1"/>
        <v>0.8928930045743613</v>
      </c>
      <c r="F13">
        <f t="shared" si="2"/>
        <v>0.5</v>
      </c>
      <c r="G13" s="5">
        <f t="shared" si="3"/>
        <v>4481.5</v>
      </c>
      <c r="H13" s="7">
        <f t="shared" si="4"/>
        <v>4481.5</v>
      </c>
      <c r="I13" s="5">
        <f t="shared" si="5"/>
        <v>-6212.67817935879</v>
      </c>
      <c r="J13" s="7">
        <f t="shared" si="6"/>
        <v>89.28930045743613</v>
      </c>
      <c r="K13">
        <f t="shared" si="7"/>
        <v>5534.290862434453</v>
      </c>
      <c r="O13" t="s">
        <v>73</v>
      </c>
      <c r="P13" s="13">
        <f>1-EXP((-2/D38)*(P4-P3))</f>
        <v>-1.5126599127450802</v>
      </c>
      <c r="AB13">
        <v>0.5</v>
      </c>
      <c r="AC13">
        <v>0.0</v>
      </c>
      <c r="AD13">
        <v>5.0</v>
      </c>
      <c r="AE13">
        <f t="shared" si="12"/>
        <v>2344.0</v>
      </c>
      <c r="AF13">
        <f t="shared" si="13"/>
        <v>25531.0</v>
      </c>
      <c r="AG13">
        <f t="shared" si="9"/>
        <v>0.5011704618003829</v>
      </c>
      <c r="AH13">
        <f t="shared" si="10"/>
        <v>0.640777791847818</v>
      </c>
      <c r="AI13">
        <f t="shared" si="11"/>
        <v>5.454588566483851E-4</v>
      </c>
    </row>
    <row r="14" spans="8:8">
      <c r="A14">
        <f>'2020_05_29'!B13</f>
        <v>1504.0</v>
      </c>
      <c r="B14" s="5">
        <f>'2020_05_29'!C13</f>
        <v>881.0</v>
      </c>
      <c r="C14" s="6">
        <f>'2020_05_29'!D13</f>
        <v>19.0</v>
      </c>
      <c r="D14" s="7">
        <f t="shared" si="0"/>
        <v>900.0</v>
      </c>
      <c r="E14">
        <f t="shared" si="1"/>
        <v>0.9788888888888889</v>
      </c>
      <c r="F14">
        <f t="shared" si="2"/>
        <v>0.5</v>
      </c>
      <c r="G14" s="5">
        <f t="shared" si="3"/>
        <v>450.0</v>
      </c>
      <c r="H14" s="7">
        <f t="shared" si="4"/>
        <v>450.0</v>
      </c>
      <c r="I14" s="5">
        <f t="shared" si="5"/>
        <v>-623.8324625039508</v>
      </c>
      <c r="J14" s="7">
        <f t="shared" si="6"/>
        <v>97.88888888888889</v>
      </c>
      <c r="K14">
        <f t="shared" si="7"/>
        <v>825.6044444444444</v>
      </c>
      <c r="O14" t="s">
        <v>74</v>
      </c>
      <c r="P14" s="10">
        <f>P13/(1-EXP(2*P3/D38))</f>
        <v>-4.068094246116613</v>
      </c>
      <c r="AB14">
        <v>0.5</v>
      </c>
      <c r="AC14">
        <v>4.0</v>
      </c>
      <c r="AD14">
        <v>79.0</v>
      </c>
      <c r="AE14">
        <f t="shared" si="12"/>
        <v>2348.0</v>
      </c>
      <c r="AF14">
        <f t="shared" si="13"/>
        <v>25610.0</v>
      </c>
      <c r="AG14">
        <f t="shared" si="9"/>
        <v>0.50031921685465</v>
      </c>
      <c r="AH14">
        <f t="shared" si="10"/>
        <v>0.639666258635487</v>
      </c>
      <c r="AI14">
        <f t="shared" si="11"/>
        <v>0.0</v>
      </c>
    </row>
    <row r="15" spans="8:8">
      <c r="A15">
        <f>'2020_05_29'!B14</f>
        <v>276.0</v>
      </c>
      <c r="B15" s="5">
        <f>'2020_05_29'!C14</f>
        <v>70.0</v>
      </c>
      <c r="C15" s="6">
        <f>'2020_05_29'!D14</f>
        <v>5.0</v>
      </c>
      <c r="D15" s="7">
        <f t="shared" si="0"/>
        <v>75.0</v>
      </c>
      <c r="E15">
        <f t="shared" si="1"/>
        <v>0.9333333333333333</v>
      </c>
      <c r="F15">
        <f t="shared" si="2"/>
        <v>0.5</v>
      </c>
      <c r="G15" s="5">
        <f t="shared" si="3"/>
        <v>37.5</v>
      </c>
      <c r="H15" s="7">
        <f t="shared" si="4"/>
        <v>37.5</v>
      </c>
      <c r="I15" s="5">
        <f t="shared" si="5"/>
        <v>-51.986038541995896</v>
      </c>
      <c r="J15" s="7">
        <f t="shared" si="6"/>
        <v>93.33333333333333</v>
      </c>
      <c r="K15">
        <f t="shared" si="7"/>
        <v>56.333333333333336</v>
      </c>
      <c r="AB15">
        <v>0.5</v>
      </c>
      <c r="AC15">
        <v>0.0</v>
      </c>
      <c r="AD15">
        <v>167.0</v>
      </c>
      <c r="AE15">
        <f t="shared" si="12"/>
        <v>2348.0</v>
      </c>
      <c r="AF15">
        <f t="shared" si="13"/>
        <v>25777.0</v>
      </c>
      <c r="AG15">
        <f t="shared" si="9"/>
        <v>0.50031921685465</v>
      </c>
      <c r="AH15">
        <f t="shared" si="10"/>
        <v>0.637316561844864</v>
      </c>
      <c r="AI15">
        <f t="shared" si="11"/>
        <v>0.040010297030056534</v>
      </c>
    </row>
    <row r="16" spans="8:8">
      <c r="A16">
        <f>'2020_05_29'!B15</f>
        <v>2036.0</v>
      </c>
      <c r="B16" s="5">
        <f>'2020_05_29'!C15</f>
        <v>859.0</v>
      </c>
      <c r="C16" s="6">
        <f>'2020_05_29'!D15</f>
        <v>27.0</v>
      </c>
      <c r="D16" s="7">
        <f t="shared" si="0"/>
        <v>886.0</v>
      </c>
      <c r="E16">
        <f t="shared" si="1"/>
        <v>0.9695259593679458</v>
      </c>
      <c r="F16">
        <f t="shared" si="2"/>
        <v>0.5</v>
      </c>
      <c r="G16" s="5">
        <f t="shared" si="3"/>
        <v>443.0</v>
      </c>
      <c r="H16" s="7">
        <f t="shared" si="4"/>
        <v>443.0</v>
      </c>
      <c r="I16" s="5">
        <f t="shared" si="5"/>
        <v>-614.1284019761115</v>
      </c>
      <c r="J16" s="7">
        <f t="shared" si="6"/>
        <v>96.95259593679458</v>
      </c>
      <c r="K16">
        <f t="shared" si="7"/>
        <v>781.2911963882618</v>
      </c>
      <c r="O16" t="s">
        <v>75</v>
      </c>
      <c r="P16" s="2">
        <f>K38</f>
        <v>58583.84892521654</v>
      </c>
      <c r="AB16">
        <v>0.5</v>
      </c>
      <c r="AC16">
        <v>295.0</v>
      </c>
      <c r="AD16">
        <v>1668.0</v>
      </c>
      <c r="AE16">
        <f t="shared" si="12"/>
        <v>2643.0</v>
      </c>
      <c r="AF16">
        <f t="shared" si="13"/>
        <v>27445.0</v>
      </c>
      <c r="AG16">
        <f t="shared" si="9"/>
        <v>0.437539902106831</v>
      </c>
      <c r="AH16">
        <f t="shared" si="10"/>
        <v>0.6138477340199511</v>
      </c>
      <c r="AI16">
        <f t="shared" si="11"/>
        <v>0.025734837965935436</v>
      </c>
    </row>
    <row r="17" spans="8:8">
      <c r="A17">
        <f>'2020_05_29'!B16</f>
        <v>469.0</v>
      </c>
      <c r="B17" s="5">
        <f>'2020_05_29'!C16</f>
        <v>212.0</v>
      </c>
      <c r="C17" s="6">
        <f>'2020_05_29'!D16</f>
        <v>4.0</v>
      </c>
      <c r="D17" s="7">
        <f t="shared" si="0"/>
        <v>216.0</v>
      </c>
      <c r="E17">
        <f t="shared" si="1"/>
        <v>0.9814814814814815</v>
      </c>
      <c r="F17">
        <f t="shared" si="2"/>
        <v>0.5</v>
      </c>
      <c r="G17" s="5">
        <f t="shared" si="3"/>
        <v>108.0</v>
      </c>
      <c r="H17" s="7">
        <f t="shared" si="4"/>
        <v>108.0</v>
      </c>
      <c r="I17" s="5">
        <f t="shared" si="5"/>
        <v>-149.7197910009482</v>
      </c>
      <c r="J17" s="7">
        <f t="shared" si="6"/>
        <v>98.14814814814815</v>
      </c>
      <c r="K17">
        <f t="shared" si="7"/>
        <v>200.2962962962963</v>
      </c>
      <c r="O17" t="s">
        <v>68</v>
      </c>
      <c r="P17" s="13">
        <f>COUNT(D4:D37)-2</f>
        <v>32.0</v>
      </c>
      <c r="AB17">
        <v>0.5</v>
      </c>
      <c r="AC17">
        <v>197.0</v>
      </c>
      <c r="AD17">
        <v>4215.0</v>
      </c>
      <c r="AE17">
        <f t="shared" si="12"/>
        <v>2840.0</v>
      </c>
      <c r="AF17">
        <f t="shared" si="13"/>
        <v>31660.0</v>
      </c>
      <c r="AG17">
        <f t="shared" si="9"/>
        <v>0.39561608852947405</v>
      </c>
      <c r="AH17">
        <f t="shared" si="10"/>
        <v>0.5545425126278609</v>
      </c>
      <c r="AI17">
        <f t="shared" si="11"/>
        <v>0.0</v>
      </c>
    </row>
    <row r="18" spans="8:8">
      <c r="A18">
        <f>'2020_05_29'!B17</f>
        <v>2533.0</v>
      </c>
      <c r="B18" s="5">
        <f>'2020_05_29'!C17</f>
        <v>834.0</v>
      </c>
      <c r="C18" s="6">
        <f>'2020_05_29'!D17</f>
        <v>47.0</v>
      </c>
      <c r="D18" s="7">
        <f t="shared" si="0"/>
        <v>881.0</v>
      </c>
      <c r="E18">
        <f t="shared" si="1"/>
        <v>0.9466515323496028</v>
      </c>
      <c r="F18">
        <f t="shared" si="2"/>
        <v>0.5</v>
      </c>
      <c r="G18" s="5">
        <f t="shared" si="3"/>
        <v>440.5</v>
      </c>
      <c r="H18" s="7">
        <f t="shared" si="4"/>
        <v>440.5</v>
      </c>
      <c r="I18" s="5">
        <f t="shared" si="5"/>
        <v>-610.6626660733118</v>
      </c>
      <c r="J18" s="7">
        <f t="shared" si="6"/>
        <v>94.66515323496027</v>
      </c>
      <c r="K18">
        <f t="shared" si="7"/>
        <v>703.0295119182747</v>
      </c>
      <c r="O18" t="s">
        <v>69</v>
      </c>
      <c r="P18" s="13">
        <v>0.0</v>
      </c>
      <c r="AB18">
        <v>0.5</v>
      </c>
      <c r="AC18">
        <v>0.0</v>
      </c>
      <c r="AD18">
        <v>0.0</v>
      </c>
      <c r="AE18">
        <f t="shared" si="12"/>
        <v>2840.0</v>
      </c>
      <c r="AF18">
        <f t="shared" si="13"/>
        <v>31660.0</v>
      </c>
      <c r="AG18">
        <f t="shared" si="9"/>
        <v>0.39561608852947405</v>
      </c>
      <c r="AH18">
        <f t="shared" si="10"/>
        <v>0.5545425126278609</v>
      </c>
      <c r="AI18">
        <f t="shared" si="11"/>
        <v>0.0212423179980879</v>
      </c>
    </row>
    <row r="19" spans="8:8">
      <c r="A19">
        <f>'2020_05_29'!B18</f>
        <v>1088.0</v>
      </c>
      <c r="B19" s="5">
        <f>'2020_05_29'!C18</f>
        <v>555.0</v>
      </c>
      <c r="C19" s="6">
        <f>'2020_05_29'!D18</f>
        <v>7.0</v>
      </c>
      <c r="D19" s="7">
        <f t="shared" si="0"/>
        <v>562.0</v>
      </c>
      <c r="E19">
        <f t="shared" si="1"/>
        <v>0.9875444839857651</v>
      </c>
      <c r="F19">
        <f t="shared" si="2"/>
        <v>0.5</v>
      </c>
      <c r="G19" s="5">
        <f t="shared" si="3"/>
        <v>281.0</v>
      </c>
      <c r="H19" s="7">
        <f t="shared" si="4"/>
        <v>281.0</v>
      </c>
      <c r="I19" s="5">
        <f t="shared" si="5"/>
        <v>-389.54871547468923</v>
      </c>
      <c r="J19" s="7">
        <f t="shared" si="6"/>
        <v>98.75444839857651</v>
      </c>
      <c r="K19">
        <f t="shared" si="7"/>
        <v>534.3487544483986</v>
      </c>
      <c r="O19" t="s">
        <v>70</v>
      </c>
      <c r="P19" s="13">
        <f>P9</f>
        <v>0.05</v>
      </c>
      <c r="AB19">
        <v>0.5</v>
      </c>
      <c r="AC19">
        <v>180.0</v>
      </c>
      <c r="AD19">
        <v>4817.0</v>
      </c>
      <c r="AE19">
        <f t="shared" si="12"/>
        <v>3020.0</v>
      </c>
      <c r="AF19">
        <f t="shared" si="13"/>
        <v>36477.0</v>
      </c>
      <c r="AG19">
        <f t="shared" si="9"/>
        <v>0.35731006597148296</v>
      </c>
      <c r="AH19">
        <f t="shared" si="10"/>
        <v>0.48676712675699596</v>
      </c>
      <c r="AI19">
        <f t="shared" si="11"/>
        <v>0.006940497444715595</v>
      </c>
    </row>
    <row r="20" spans="8:8">
      <c r="A20">
        <f>'2020_05_29'!B19</f>
        <v>73.0</v>
      </c>
      <c r="B20" s="5">
        <f>'2020_05_29'!C19</f>
        <v>43.0</v>
      </c>
      <c r="C20" s="6">
        <f>'2020_05_29'!D19</f>
        <v>0.0</v>
      </c>
      <c r="D20" s="7">
        <f t="shared" si="0"/>
        <v>43.0</v>
      </c>
      <c r="E20">
        <f t="shared" si="1"/>
        <v>1.0</v>
      </c>
      <c r="F20">
        <f t="shared" si="2"/>
        <v>0.5</v>
      </c>
      <c r="G20" s="5">
        <f t="shared" si="3"/>
        <v>21.5</v>
      </c>
      <c r="H20" s="7">
        <f t="shared" si="4"/>
        <v>21.5</v>
      </c>
      <c r="I20" s="5">
        <f t="shared" si="5"/>
        <v>-29.805328764077647</v>
      </c>
      <c r="J20" s="7">
        <f t="shared" si="6"/>
        <v>100.0</v>
      </c>
      <c r="K20">
        <f t="shared" si="7"/>
        <v>43.0</v>
      </c>
      <c r="O20" t="s">
        <v>71</v>
      </c>
      <c r="P20" s="16" t="str">
        <f>IF(P18&lt;P19,"yes","no")</f>
        <v>yes</v>
      </c>
      <c r="AB20">
        <v>0.5</v>
      </c>
      <c r="AC20">
        <v>67.0</v>
      </c>
      <c r="AD20">
        <v>1345.0</v>
      </c>
      <c r="AE20">
        <f t="shared" si="12"/>
        <v>3087.0</v>
      </c>
      <c r="AF20">
        <f t="shared" si="13"/>
        <v>37822.0</v>
      </c>
      <c r="AG20">
        <f t="shared" si="9"/>
        <v>0.343051713130453</v>
      </c>
      <c r="AH20">
        <f t="shared" si="10"/>
        <v>0.46784292206604505</v>
      </c>
      <c r="AI20">
        <f t="shared" si="11"/>
        <v>0.014436523451708067</v>
      </c>
    </row>
    <row r="21" spans="8:8">
      <c r="A21">
        <f>'2020_05_29'!B20</f>
        <v>7453.0</v>
      </c>
      <c r="B21" s="5">
        <f>'2020_05_29'!C20</f>
        <v>4050.0</v>
      </c>
      <c r="C21" s="6">
        <f>'2020_05_29'!D20</f>
        <v>321.0</v>
      </c>
      <c r="D21" s="7">
        <f t="shared" si="0"/>
        <v>4371.0</v>
      </c>
      <c r="E21">
        <f t="shared" si="1"/>
        <v>0.9265614275909403</v>
      </c>
      <c r="F21">
        <f t="shared" si="2"/>
        <v>0.5</v>
      </c>
      <c r="G21" s="5">
        <f t="shared" si="3"/>
        <v>2185.5</v>
      </c>
      <c r="H21" s="7">
        <f t="shared" si="4"/>
        <v>2185.5</v>
      </c>
      <c r="I21" s="5">
        <f t="shared" si="5"/>
        <v>-3029.746326227521</v>
      </c>
      <c r="J21" s="7">
        <f t="shared" si="6"/>
        <v>92.65614275909402</v>
      </c>
      <c r="K21">
        <f t="shared" si="7"/>
        <v>3181.2951269732325</v>
      </c>
      <c r="AB21">
        <v>0.5</v>
      </c>
      <c r="AC21">
        <v>145.0</v>
      </c>
      <c r="AD21">
        <v>10548.0</v>
      </c>
      <c r="AE21">
        <f t="shared" si="12"/>
        <v>3232.0</v>
      </c>
      <c r="AF21">
        <f t="shared" si="13"/>
        <v>48370.0</v>
      </c>
      <c r="AG21">
        <f t="shared" si="9"/>
        <v>0.31219408384762704</v>
      </c>
      <c r="AH21">
        <f t="shared" si="10"/>
        <v>0.319432133158865</v>
      </c>
      <c r="AI21">
        <f t="shared" si="11"/>
        <v>0.0</v>
      </c>
    </row>
    <row r="22" spans="8:8">
      <c r="A22">
        <f>'2020_05_29'!B21</f>
        <v>59546.0</v>
      </c>
      <c r="B22" s="5">
        <f>'2020_05_29'!C21</f>
        <v>18616.0</v>
      </c>
      <c r="C22" s="6">
        <f>'2020_05_29'!D21</f>
        <v>1982.0</v>
      </c>
      <c r="D22" s="7">
        <f t="shared" si="0"/>
        <v>20598.0</v>
      </c>
      <c r="E22">
        <f t="shared" si="1"/>
        <v>0.9037770657345373</v>
      </c>
      <c r="F22">
        <f t="shared" si="2"/>
        <v>0.5</v>
      </c>
      <c r="G22" s="5">
        <f t="shared" si="3"/>
        <v>10299.0</v>
      </c>
      <c r="H22" s="7">
        <f t="shared" si="4"/>
        <v>10299.0</v>
      </c>
      <c r="I22" s="5">
        <f t="shared" si="5"/>
        <v>-14277.445625173754</v>
      </c>
      <c r="J22" s="7">
        <f t="shared" si="6"/>
        <v>90.37770657345374</v>
      </c>
      <c r="K22">
        <f t="shared" si="7"/>
        <v>13432.855422856588</v>
      </c>
      <c r="AB22">
        <v>0.5</v>
      </c>
      <c r="AC22">
        <v>0.0</v>
      </c>
      <c r="AD22">
        <v>83.0</v>
      </c>
      <c r="AE22">
        <f t="shared" si="12"/>
        <v>3232.0</v>
      </c>
      <c r="AF22">
        <f t="shared" si="13"/>
        <v>48453.0</v>
      </c>
      <c r="AG22">
        <f t="shared" si="9"/>
        <v>0.31219408384762704</v>
      </c>
      <c r="AH22">
        <f t="shared" si="10"/>
        <v>0.31826431978388403</v>
      </c>
      <c r="AI22">
        <f t="shared" si="11"/>
        <v>0.0</v>
      </c>
    </row>
    <row r="23" spans="8:8">
      <c r="A23">
        <f>'2020_05_29'!B22</f>
        <v>55.0</v>
      </c>
      <c r="B23" s="5">
        <f>'2020_05_29'!C22</f>
        <v>5.0</v>
      </c>
      <c r="C23" s="6">
        <f>'2020_05_29'!D22</f>
        <v>0.0</v>
      </c>
      <c r="D23" s="7">
        <f t="shared" si="0"/>
        <v>5.0</v>
      </c>
      <c r="E23">
        <f t="shared" si="1"/>
        <v>1.0</v>
      </c>
      <c r="F23">
        <f t="shared" si="2"/>
        <v>0.5</v>
      </c>
      <c r="G23" s="5">
        <f t="shared" si="3"/>
        <v>2.5</v>
      </c>
      <c r="H23" s="7">
        <f t="shared" si="4"/>
        <v>2.5</v>
      </c>
      <c r="I23" s="5">
        <f t="shared" si="5"/>
        <v>-3.4657359027997265</v>
      </c>
      <c r="J23" s="7">
        <f t="shared" si="6"/>
        <v>100.0</v>
      </c>
      <c r="K23">
        <f t="shared" si="7"/>
        <v>5.0</v>
      </c>
      <c r="AB23">
        <v>0.5</v>
      </c>
      <c r="AC23">
        <v>0.0</v>
      </c>
      <c r="AD23">
        <v>0.0</v>
      </c>
      <c r="AE23">
        <f t="shared" si="12"/>
        <v>3232.0</v>
      </c>
      <c r="AF23">
        <f t="shared" si="13"/>
        <v>48453.0</v>
      </c>
      <c r="AG23">
        <f t="shared" si="9"/>
        <v>0.31219408384762704</v>
      </c>
      <c r="AH23">
        <f t="shared" si="10"/>
        <v>0.31826431978388403</v>
      </c>
      <c r="AI23">
        <f t="shared" si="11"/>
        <v>2.7092089362320675E-4</v>
      </c>
    </row>
    <row r="24" spans="8:8">
      <c r="A24">
        <f>'2020_05_29'!B23</f>
        <v>21.0</v>
      </c>
      <c r="B24" s="5">
        <f>'2020_05_29'!C23</f>
        <v>12.0</v>
      </c>
      <c r="C24" s="6">
        <f>'2020_05_29'!D23</f>
        <v>1.0</v>
      </c>
      <c r="D24" s="7">
        <f t="shared" si="0"/>
        <v>13.0</v>
      </c>
      <c r="E24">
        <f t="shared" si="1"/>
        <v>0.9230769230769231</v>
      </c>
      <c r="F24">
        <f t="shared" si="2"/>
        <v>0.5</v>
      </c>
      <c r="G24" s="5">
        <f t="shared" si="3"/>
        <v>6.5</v>
      </c>
      <c r="H24" s="7">
        <f t="shared" si="4"/>
        <v>6.5</v>
      </c>
      <c r="I24" s="5">
        <f t="shared" si="5"/>
        <v>-9.010913347279288</v>
      </c>
      <c r="J24" s="7">
        <f t="shared" si="6"/>
        <v>92.3076923076923</v>
      </c>
      <c r="K24">
        <f t="shared" si="7"/>
        <v>9.307692307692308</v>
      </c>
      <c r="AB24">
        <v>0.5</v>
      </c>
      <c r="AC24">
        <v>4.0</v>
      </c>
      <c r="AD24">
        <v>189.0</v>
      </c>
      <c r="AE24">
        <f t="shared" si="12"/>
        <v>3236.0</v>
      </c>
      <c r="AF24">
        <f t="shared" si="13"/>
        <v>48642.0</v>
      </c>
      <c r="AG24">
        <f t="shared" si="9"/>
        <v>0.31134283890189396</v>
      </c>
      <c r="AH24">
        <f t="shared" si="10"/>
        <v>0.315605082098687</v>
      </c>
      <c r="AI24">
        <f t="shared" si="11"/>
        <v>0.0</v>
      </c>
    </row>
    <row r="25" spans="8:8">
      <c r="A25">
        <f>'2020_05_29'!B24</f>
        <v>1.0</v>
      </c>
      <c r="B25" s="5">
        <f>'2020_05_29'!C24</f>
        <v>1.0</v>
      </c>
      <c r="C25" s="6">
        <f>'2020_05_29'!D24</f>
        <v>0.0</v>
      </c>
      <c r="D25" s="7">
        <f t="shared" si="0"/>
        <v>1.0</v>
      </c>
      <c r="E25">
        <f t="shared" si="1"/>
        <v>1.0</v>
      </c>
      <c r="F25">
        <f t="shared" si="2"/>
        <v>0.5</v>
      </c>
      <c r="G25" s="5">
        <f t="shared" si="3"/>
        <v>0.5</v>
      </c>
      <c r="H25" s="7">
        <f t="shared" si="4"/>
        <v>0.5</v>
      </c>
      <c r="I25" s="5">
        <f t="shared" si="5"/>
        <v>-0.6931471805599453</v>
      </c>
      <c r="J25" s="7">
        <f t="shared" si="6"/>
        <v>100.0</v>
      </c>
      <c r="K25">
        <f t="shared" si="7"/>
        <v>1.0</v>
      </c>
      <c r="AB25">
        <v>0.5</v>
      </c>
      <c r="AC25">
        <v>0.0</v>
      </c>
      <c r="AD25">
        <v>38.0</v>
      </c>
      <c r="AE25">
        <f t="shared" si="12"/>
        <v>3236.0</v>
      </c>
      <c r="AF25">
        <f t="shared" si="13"/>
        <v>48680.0</v>
      </c>
      <c r="AG25">
        <f t="shared" si="9"/>
        <v>0.31134283890189396</v>
      </c>
      <c r="AH25">
        <f t="shared" si="10"/>
        <v>0.315070420553515</v>
      </c>
      <c r="AI25">
        <f t="shared" si="11"/>
        <v>0.02118796614064931</v>
      </c>
    </row>
    <row r="26" spans="8:8">
      <c r="A26">
        <f>'2020_05_29'!B25</f>
        <v>18.0</v>
      </c>
      <c r="B26" s="5">
        <f>'2020_05_29'!C25</f>
        <v>0.0</v>
      </c>
      <c r="C26" s="6">
        <f>'2020_05_29'!D25</f>
        <v>0.0</v>
      </c>
      <c r="D26" s="7">
        <f t="shared" si="0"/>
        <v>0.0</v>
      </c>
      <c r="E26" t="str">
        <f t="shared" si="1"/>
        <v/>
      </c>
      <c r="F26">
        <f t="shared" si="2"/>
        <v>0.5</v>
      </c>
      <c r="G26" s="5">
        <f t="shared" si="3"/>
        <v>0.0</v>
      </c>
      <c r="H26" s="7">
        <f t="shared" si="4"/>
        <v>0.0</v>
      </c>
      <c r="I26" s="5">
        <f t="shared" si="5"/>
        <v>0.0</v>
      </c>
      <c r="J26" s="7" t="e">
        <f t="shared" si="6"/>
        <v>#DIV/0!</v>
      </c>
      <c r="K26">
        <f t="shared" si="7"/>
        <v>0.0</v>
      </c>
      <c r="AB26">
        <v>0.5</v>
      </c>
      <c r="AC26">
        <v>316.0</v>
      </c>
      <c r="AD26">
        <v>7495.0</v>
      </c>
      <c r="AE26">
        <f t="shared" si="12"/>
        <v>3552.0</v>
      </c>
      <c r="AF26">
        <f t="shared" si="13"/>
        <v>56175.0</v>
      </c>
      <c r="AG26">
        <f t="shared" si="9"/>
        <v>0.24409448818897606</v>
      </c>
      <c r="AH26">
        <f t="shared" si="10"/>
        <v>0.20961546578869605</v>
      </c>
      <c r="AI26">
        <f t="shared" si="11"/>
        <v>0.0</v>
      </c>
    </row>
    <row r="27" spans="8:8">
      <c r="A27">
        <f>'2020_05_29'!B26</f>
        <v>1660.0</v>
      </c>
      <c r="B27" s="5">
        <f>'2020_05_29'!C26</f>
        <v>887.0</v>
      </c>
      <c r="C27" s="6">
        <f>'2020_05_29'!D26</f>
        <v>0.0</v>
      </c>
      <c r="D27" s="7">
        <f t="shared" si="0"/>
        <v>887.0</v>
      </c>
      <c r="E27">
        <f t="shared" si="1"/>
        <v>1.0</v>
      </c>
      <c r="F27">
        <f t="shared" si="2"/>
        <v>0.5</v>
      </c>
      <c r="G27" s="5">
        <f t="shared" si="3"/>
        <v>443.5</v>
      </c>
      <c r="H27" s="7">
        <f t="shared" si="4"/>
        <v>443.5</v>
      </c>
      <c r="I27" s="5">
        <f t="shared" si="5"/>
        <v>-614.8215491566715</v>
      </c>
      <c r="J27" s="7">
        <f t="shared" si="6"/>
        <v>100.0</v>
      </c>
      <c r="K27">
        <f t="shared" si="7"/>
        <v>887.0</v>
      </c>
      <c r="AB27">
        <v>0.5</v>
      </c>
      <c r="AC27">
        <v>0.0</v>
      </c>
      <c r="AD27">
        <v>1.0</v>
      </c>
      <c r="AE27">
        <f t="shared" si="12"/>
        <v>3552.0</v>
      </c>
      <c r="AF27">
        <f t="shared" si="13"/>
        <v>56176.0</v>
      </c>
      <c r="AG27">
        <f t="shared" si="9"/>
        <v>0.24409448818897606</v>
      </c>
      <c r="AH27">
        <f t="shared" si="10"/>
        <v>0.20960139574803405</v>
      </c>
      <c r="AI27">
        <f t="shared" si="11"/>
        <v>0.002631726399049435</v>
      </c>
    </row>
    <row r="28" spans="8:8">
      <c r="A28">
        <f>'2020_05_29'!B27</f>
        <v>51.0</v>
      </c>
      <c r="B28" s="5">
        <f>'2020_05_29'!C27</f>
        <v>14.0</v>
      </c>
      <c r="C28" s="6">
        <f>'2020_05_29'!D27</f>
        <v>0.0</v>
      </c>
      <c r="D28" s="7">
        <f t="shared" si="0"/>
        <v>14.0</v>
      </c>
      <c r="E28">
        <f t="shared" si="1"/>
        <v>1.0</v>
      </c>
      <c r="F28">
        <f t="shared" si="2"/>
        <v>0.5</v>
      </c>
      <c r="G28" s="5">
        <f t="shared" si="3"/>
        <v>7.0</v>
      </c>
      <c r="H28" s="7">
        <f t="shared" si="4"/>
        <v>7.0</v>
      </c>
      <c r="I28" s="5">
        <f t="shared" si="5"/>
        <v>-9.704060527839234</v>
      </c>
      <c r="J28" s="7">
        <f t="shared" si="6"/>
        <v>100.0</v>
      </c>
      <c r="K28">
        <f t="shared" si="7"/>
        <v>14.0</v>
      </c>
      <c r="AB28">
        <v>0.5</v>
      </c>
      <c r="AC28">
        <v>59.0</v>
      </c>
      <c r="AD28">
        <v>2125.0</v>
      </c>
      <c r="AE28">
        <f t="shared" si="12"/>
        <v>3611.0</v>
      </c>
      <c r="AF28">
        <f t="shared" si="13"/>
        <v>58301.0</v>
      </c>
      <c r="AG28">
        <f t="shared" si="9"/>
        <v>0.23153862523941304</v>
      </c>
      <c r="AH28">
        <f t="shared" si="10"/>
        <v>0.17970255934039603</v>
      </c>
      <c r="AI28">
        <f t="shared" si="11"/>
        <v>5.736408576519732E-4</v>
      </c>
    </row>
    <row r="29" spans="8:8">
      <c r="A29">
        <f>'2020_05_29'!B28</f>
        <v>2158.0</v>
      </c>
      <c r="B29" s="5">
        <f>'2020_05_29'!C28</f>
        <v>1946.0</v>
      </c>
      <c r="C29" s="6">
        <f>'2020_05_29'!D28</f>
        <v>40.0</v>
      </c>
      <c r="D29" s="7">
        <f t="shared" si="0"/>
        <v>1986.0</v>
      </c>
      <c r="E29">
        <f t="shared" si="1"/>
        <v>0.9798590130916415</v>
      </c>
      <c r="F29">
        <f t="shared" si="2"/>
        <v>0.5</v>
      </c>
      <c r="G29" s="5">
        <f t="shared" si="3"/>
        <v>993.0</v>
      </c>
      <c r="H29" s="7">
        <f t="shared" si="4"/>
        <v>993.0</v>
      </c>
      <c r="I29" s="5">
        <f t="shared" si="5"/>
        <v>-1376.5903005920513</v>
      </c>
      <c r="J29" s="7">
        <f t="shared" si="6"/>
        <v>97.98590130916415</v>
      </c>
      <c r="K29">
        <f t="shared" si="7"/>
        <v>1829.2225579053375</v>
      </c>
      <c r="AB29">
        <v>0.5</v>
      </c>
      <c r="AC29">
        <v>15.0</v>
      </c>
      <c r="AD29">
        <v>1211.0</v>
      </c>
      <c r="AE29">
        <f t="shared" si="12"/>
        <v>3626.0</v>
      </c>
      <c r="AF29">
        <f t="shared" si="13"/>
        <v>59512.0</v>
      </c>
      <c r="AG29">
        <f t="shared" si="9"/>
        <v>0.22834645669291298</v>
      </c>
      <c r="AH29">
        <f t="shared" si="10"/>
        <v>0.16266374009820905</v>
      </c>
      <c r="AI29">
        <f t="shared" si="11"/>
        <v>1.3846668661262113E-4</v>
      </c>
    </row>
    <row r="30" spans="8:8">
      <c r="A30">
        <f>'2020_05_29'!B29</f>
        <v>8067.0</v>
      </c>
      <c r="B30" s="5">
        <f>'2020_05_29'!C29</f>
        <v>4817.0</v>
      </c>
      <c r="C30" s="6">
        <f>'2020_05_29'!D29</f>
        <v>180.0</v>
      </c>
      <c r="D30" s="7">
        <f t="shared" si="0"/>
        <v>4997.0</v>
      </c>
      <c r="E30">
        <f t="shared" si="1"/>
        <v>0.9639783870322194</v>
      </c>
      <c r="F30">
        <f t="shared" si="2"/>
        <v>0.5</v>
      </c>
      <c r="G30" s="5">
        <f t="shared" si="3"/>
        <v>2498.5</v>
      </c>
      <c r="H30" s="7">
        <f t="shared" si="4"/>
        <v>2498.5</v>
      </c>
      <c r="I30" s="5">
        <f t="shared" si="5"/>
        <v>-3463.656461258046</v>
      </c>
      <c r="J30" s="7">
        <f t="shared" si="6"/>
        <v>96.39783870322194</v>
      </c>
      <c r="K30">
        <f t="shared" si="7"/>
        <v>4302.9355613368025</v>
      </c>
      <c r="AB30">
        <v>0.5</v>
      </c>
      <c r="AC30">
        <v>4.0</v>
      </c>
      <c r="AD30">
        <v>104.0</v>
      </c>
      <c r="AE30">
        <f t="shared" si="12"/>
        <v>3630.0</v>
      </c>
      <c r="AF30">
        <f t="shared" si="13"/>
        <v>59616.0</v>
      </c>
      <c r="AG30">
        <f t="shared" si="9"/>
        <v>0.22749521174718002</v>
      </c>
      <c r="AH30">
        <f t="shared" si="10"/>
        <v>0.16120045586931697</v>
      </c>
      <c r="AI30">
        <f t="shared" si="11"/>
        <v>0.0016123476113763886</v>
      </c>
    </row>
    <row r="31" spans="8:8">
      <c r="A31">
        <f>'2020_05_29'!B30</f>
        <v>1.0</v>
      </c>
      <c r="B31" s="5">
        <f>'2020_05_29'!C30</f>
        <v>0.0</v>
      </c>
      <c r="C31" s="6">
        <f>'2020_05_29'!D30</f>
        <v>0.0</v>
      </c>
      <c r="D31" s="7">
        <f t="shared" si="0"/>
        <v>0.0</v>
      </c>
      <c r="E31" t="str">
        <f t="shared" si="1"/>
        <v/>
      </c>
      <c r="F31">
        <f t="shared" si="2"/>
        <v>0.5</v>
      </c>
      <c r="G31" s="5">
        <f t="shared" si="3"/>
        <v>0.0</v>
      </c>
      <c r="H31" s="7">
        <f t="shared" si="4"/>
        <v>0.0</v>
      </c>
      <c r="I31" s="5">
        <f t="shared" si="5"/>
        <v>0.0</v>
      </c>
      <c r="J31" s="7" t="e">
        <f t="shared" si="6"/>
        <v>#DIV/0!</v>
      </c>
      <c r="K31">
        <f t="shared" si="7"/>
        <v>0.0</v>
      </c>
      <c r="AB31">
        <v>0.5</v>
      </c>
      <c r="AC31">
        <v>47.0</v>
      </c>
      <c r="AD31">
        <v>834.0</v>
      </c>
      <c r="AE31">
        <f t="shared" si="12"/>
        <v>3677.0</v>
      </c>
      <c r="AF31">
        <f t="shared" si="13"/>
        <v>60450.0</v>
      </c>
      <c r="AG31">
        <f t="shared" si="9"/>
        <v>0.217493083634816</v>
      </c>
      <c r="AH31">
        <f t="shared" si="10"/>
        <v>0.14946604195686097</v>
      </c>
      <c r="AI31">
        <f t="shared" si="11"/>
        <v>1.272322127744892E-4</v>
      </c>
    </row>
    <row r="32" spans="8:8">
      <c r="A32">
        <f>'2020_05_29'!B31</f>
        <v>19372.0</v>
      </c>
      <c r="B32" s="5">
        <f>'2020_05_29'!C31</f>
        <v>10548.0</v>
      </c>
      <c r="C32" s="6">
        <f>'2020_05_29'!D31</f>
        <v>145.0</v>
      </c>
      <c r="D32" s="7">
        <f t="shared" si="0"/>
        <v>10693.0</v>
      </c>
      <c r="E32">
        <f t="shared" si="1"/>
        <v>0.9864397269241559</v>
      </c>
      <c r="F32">
        <f t="shared" si="2"/>
        <v>0.5</v>
      </c>
      <c r="G32" s="5">
        <f t="shared" si="3"/>
        <v>5346.5</v>
      </c>
      <c r="H32" s="7">
        <f t="shared" si="4"/>
        <v>5346.5</v>
      </c>
      <c r="I32" s="5">
        <f t="shared" si="5"/>
        <v>-7411.822801727495</v>
      </c>
      <c r="J32" s="7">
        <f t="shared" si="6"/>
        <v>98.64397269241559</v>
      </c>
      <c r="K32">
        <f t="shared" si="7"/>
        <v>10120.864958383989</v>
      </c>
      <c r="AB32">
        <v>0.5</v>
      </c>
      <c r="AC32">
        <v>4.0</v>
      </c>
      <c r="AD32">
        <v>212.0</v>
      </c>
      <c r="AE32">
        <f t="shared" si="12"/>
        <v>3681.0</v>
      </c>
      <c r="AF32">
        <f t="shared" si="13"/>
        <v>60662.0</v>
      </c>
      <c r="AG32">
        <f t="shared" si="9"/>
        <v>0.21664183868908304</v>
      </c>
      <c r="AH32">
        <f t="shared" si="10"/>
        <v>0.146483193336429</v>
      </c>
      <c r="AI32">
        <f t="shared" si="11"/>
        <v>0.0</v>
      </c>
    </row>
    <row r="33" spans="8:8">
      <c r="A33">
        <f>'2020_05_29'!B32</f>
        <v>2256.0</v>
      </c>
      <c r="B33" s="5">
        <f>'2020_05_29'!C32</f>
        <v>1345.0</v>
      </c>
      <c r="C33" s="6">
        <f>'2020_05_29'!D32</f>
        <v>67.0</v>
      </c>
      <c r="D33" s="7">
        <f t="shared" si="0"/>
        <v>1412.0</v>
      </c>
      <c r="E33">
        <f t="shared" si="1"/>
        <v>0.9525495750708215</v>
      </c>
      <c r="F33">
        <f t="shared" si="2"/>
        <v>0.5</v>
      </c>
      <c r="G33" s="5">
        <f t="shared" si="3"/>
        <v>706.0</v>
      </c>
      <c r="H33" s="7">
        <f t="shared" si="4"/>
        <v>706.0</v>
      </c>
      <c r="I33" s="5">
        <f t="shared" si="5"/>
        <v>-978.7238189506428</v>
      </c>
      <c r="J33" s="7">
        <f t="shared" si="6"/>
        <v>95.25495750708215</v>
      </c>
      <c r="K33">
        <f t="shared" si="7"/>
        <v>1156.7167138810198</v>
      </c>
      <c r="AB33">
        <v>0.5</v>
      </c>
      <c r="AC33">
        <v>0.0</v>
      </c>
      <c r="AD33">
        <v>43.0</v>
      </c>
      <c r="AE33">
        <f t="shared" si="12"/>
        <v>3681.0</v>
      </c>
      <c r="AF33">
        <f t="shared" si="13"/>
        <v>60705.0</v>
      </c>
      <c r="AG33">
        <f t="shared" si="9"/>
        <v>0.21664183868908304</v>
      </c>
      <c r="AH33">
        <f t="shared" si="10"/>
        <v>0.14587818158794497</v>
      </c>
      <c r="AI33">
        <f t="shared" si="11"/>
        <v>2.1731161334659281E-4</v>
      </c>
    </row>
    <row r="34" spans="8:8">
      <c r="A34">
        <f>'2020_05_29'!B33</f>
        <v>242.0</v>
      </c>
      <c r="B34" s="5">
        <f>'2020_05_29'!C33</f>
        <v>167.0</v>
      </c>
      <c r="C34" s="6">
        <f>'2020_05_29'!D33</f>
        <v>0.0</v>
      </c>
      <c r="D34" s="7">
        <f t="shared" si="0"/>
        <v>167.0</v>
      </c>
      <c r="E34">
        <f t="shared" si="1"/>
        <v>1.0</v>
      </c>
      <c r="F34">
        <f t="shared" si="2"/>
        <v>0.5</v>
      </c>
      <c r="G34" s="5">
        <f t="shared" si="3"/>
        <v>83.5</v>
      </c>
      <c r="H34" s="7">
        <f t="shared" si="4"/>
        <v>83.5</v>
      </c>
      <c r="I34" s="5">
        <f t="shared" si="5"/>
        <v>-115.75557915351087</v>
      </c>
      <c r="J34" s="7">
        <f t="shared" si="6"/>
        <v>100.0</v>
      </c>
      <c r="K34">
        <f t="shared" si="7"/>
        <v>167.0</v>
      </c>
      <c r="AB34">
        <v>0.5</v>
      </c>
      <c r="AC34">
        <v>7.0</v>
      </c>
      <c r="AD34">
        <v>555.0</v>
      </c>
      <c r="AE34">
        <f t="shared" si="12"/>
        <v>3688.0</v>
      </c>
      <c r="AF34">
        <f t="shared" si="13"/>
        <v>61260.0</v>
      </c>
      <c r="AG34">
        <f t="shared" si="9"/>
        <v>0.21515216003405002</v>
      </c>
      <c r="AH34">
        <f t="shared" si="10"/>
        <v>0.138069309020303</v>
      </c>
      <c r="AI34">
        <f t="shared" si="11"/>
        <v>5.582713069559844E-4</v>
      </c>
    </row>
    <row r="35" spans="8:8">
      <c r="A35">
        <f>'2020_05_29'!B34</f>
        <v>500.0</v>
      </c>
      <c r="B35" s="5">
        <f>'2020_05_29'!C34</f>
        <v>79.0</v>
      </c>
      <c r="C35" s="6">
        <f>'2020_05_29'!D34</f>
        <v>4.0</v>
      </c>
      <c r="D35" s="7">
        <f t="shared" si="0"/>
        <v>83.0</v>
      </c>
      <c r="E35">
        <f t="shared" si="1"/>
        <v>0.9518072289156626</v>
      </c>
      <c r="F35">
        <f t="shared" si="2"/>
        <v>0.5</v>
      </c>
      <c r="G35" s="5">
        <f t="shared" si="3"/>
        <v>41.5</v>
      </c>
      <c r="H35" s="7">
        <f t="shared" si="4"/>
        <v>41.5</v>
      </c>
      <c r="I35" s="5">
        <f t="shared" si="5"/>
        <v>-57.53121598647546</v>
      </c>
      <c r="J35" s="7">
        <f t="shared" si="6"/>
        <v>95.18072289156626</v>
      </c>
      <c r="K35">
        <f t="shared" si="7"/>
        <v>67.7710843373494</v>
      </c>
      <c r="AB35">
        <v>0.5</v>
      </c>
      <c r="AC35">
        <v>19.0</v>
      </c>
      <c r="AD35">
        <v>881.0</v>
      </c>
      <c r="AE35">
        <f t="shared" si="12"/>
        <v>3707.0</v>
      </c>
      <c r="AF35">
        <f t="shared" si="13"/>
        <v>62141.0</v>
      </c>
      <c r="AG35">
        <f t="shared" si="9"/>
        <v>0.211108746541817</v>
      </c>
      <c r="AH35">
        <f t="shared" si="10"/>
        <v>0.12567360319671295</v>
      </c>
      <c r="AI35">
        <f t="shared" si="11"/>
        <v>0.02567496468798557</v>
      </c>
    </row>
    <row r="36" spans="8:8">
      <c r="A36">
        <f>'2020_05_29'!B35</f>
        <v>7170.0</v>
      </c>
      <c r="B36" s="5">
        <f>'2020_05_29'!C35</f>
        <v>4215.0</v>
      </c>
      <c r="C36" s="6">
        <f>'2020_05_29'!D35</f>
        <v>197.0</v>
      </c>
      <c r="D36" s="7">
        <f t="shared" si="0"/>
        <v>4412.0</v>
      </c>
      <c r="E36">
        <f t="shared" si="1"/>
        <v>0.9553490480507706</v>
      </c>
      <c r="F36">
        <f t="shared" si="2"/>
        <v>0.5</v>
      </c>
      <c r="G36" s="5">
        <f t="shared" si="3"/>
        <v>2206.0</v>
      </c>
      <c r="H36" s="7">
        <f t="shared" si="4"/>
        <v>2206.0</v>
      </c>
      <c r="I36" s="5">
        <f t="shared" si="5"/>
        <v>-3058.1653606304785</v>
      </c>
      <c r="J36" s="7">
        <f t="shared" si="6"/>
        <v>95.53490480507706</v>
      </c>
      <c r="K36">
        <f t="shared" si="7"/>
        <v>3659.184950135993</v>
      </c>
      <c r="AB36">
        <v>0.5</v>
      </c>
      <c r="AC36">
        <v>960.0</v>
      </c>
      <c r="AD36">
        <v>8003.0</v>
      </c>
      <c r="AE36">
        <f t="shared" si="12"/>
        <v>4667.0</v>
      </c>
      <c r="AF36">
        <f t="shared" si="13"/>
        <v>70144.0</v>
      </c>
      <c r="AG36">
        <f t="shared" si="9"/>
        <v>0.006809959565865054</v>
      </c>
      <c r="AH36">
        <f t="shared" si="10"/>
        <v>0.013071067775386025</v>
      </c>
      <c r="AI36">
        <f t="shared" si="11"/>
        <v>7.510509255915043E-5</v>
      </c>
    </row>
    <row r="37" spans="8:8">
      <c r="A37">
        <f>'2020_05_29'!B36</f>
        <v>4536.0</v>
      </c>
      <c r="B37" s="11">
        <f>'2020_05_29'!C36</f>
        <v>1668.0</v>
      </c>
      <c r="C37" s="18">
        <f>'2020_05_29'!D36</f>
        <v>295.0</v>
      </c>
      <c r="D37" s="7">
        <f t="shared" si="0"/>
        <v>1963.0</v>
      </c>
      <c r="E37">
        <f t="shared" si="1"/>
        <v>0.8497198166072338</v>
      </c>
      <c r="F37">
        <f t="shared" si="2"/>
        <v>0.5</v>
      </c>
      <c r="G37" s="5">
        <f t="shared" si="3"/>
        <v>981.5</v>
      </c>
      <c r="H37" s="7">
        <f t="shared" si="4"/>
        <v>981.5</v>
      </c>
      <c r="I37" s="5">
        <f t="shared" si="5"/>
        <v>-1360.6479154391723</v>
      </c>
      <c r="J37" s="7">
        <f t="shared" si="6"/>
        <v>84.97198166072339</v>
      </c>
      <c r="K37">
        <f t="shared" si="7"/>
        <v>960.3306164034641</v>
      </c>
      <c r="AB37">
        <v>0.5</v>
      </c>
      <c r="AC37">
        <v>27.0</v>
      </c>
      <c r="AD37">
        <v>859.0</v>
      </c>
      <c r="AE37">
        <f t="shared" si="12"/>
        <v>4694.0</v>
      </c>
      <c r="AF37">
        <f t="shared" si="13"/>
        <v>71003.0</v>
      </c>
      <c r="AG37">
        <f t="shared" si="9"/>
        <v>0.0010640561821659844</v>
      </c>
      <c r="AH37">
        <f t="shared" si="10"/>
        <v>9.849028463689846E-4</v>
      </c>
      <c r="AI37">
        <f t="shared" si="11"/>
        <v>1.0479919625117928E-6</v>
      </c>
    </row>
    <row r="38" spans="8:8">
      <c r="A38" s="19"/>
      <c r="B38" s="19">
        <f>SUM(B4:B37)</f>
        <v>71073.0</v>
      </c>
      <c r="C38" s="19">
        <f t="shared" si="14" ref="C38:D38">SUM(C4:C37)</f>
        <v>4699.0</v>
      </c>
      <c r="D38" s="20">
        <f t="shared" si="14"/>
        <v>75772.0</v>
      </c>
      <c r="E38" s="20"/>
      <c r="F38" s="20"/>
      <c r="G38" s="20">
        <f>SUM(G4:G37)</f>
        <v>37886.0</v>
      </c>
      <c r="H38" s="20">
        <f t="shared" si="15" ref="H38:I38">SUM(H4:H37)</f>
        <v>37886.0</v>
      </c>
      <c r="I38" s="20">
        <f t="shared" si="15"/>
        <v>-52521.14816538817</v>
      </c>
      <c r="J38" s="20" t="e">
        <f>SUMPRODUCT(J4:J37,D4:D37)/D38</f>
        <v>#DIV/0!</v>
      </c>
      <c r="K38" s="20">
        <f>SUM(K4:K37)</f>
        <v>58583.84892521654</v>
      </c>
      <c r="AB38" s="21">
        <v>0.5</v>
      </c>
      <c r="AC38" s="21">
        <v>5.0</v>
      </c>
      <c r="AD38" s="21">
        <v>70.0</v>
      </c>
      <c r="AE38" s="21">
        <f t="shared" si="12"/>
        <v>4699.0</v>
      </c>
      <c r="AF38" s="21">
        <f t="shared" si="13"/>
        <v>71073.0</v>
      </c>
      <c r="AG38" s="21">
        <f t="shared" si="9"/>
        <v>0.0</v>
      </c>
      <c r="AH38" s="21">
        <f t="shared" si="10"/>
        <v>0.0</v>
      </c>
      <c r="AI38" s="21">
        <f t="shared" si="11"/>
        <v>0.0</v>
      </c>
    </row>
    <row r="39" spans="8:8" ht="15.75">
      <c r="AI39">
        <f>SUM(AI4:AI38)</f>
        <v>0.6230935952010138</v>
      </c>
    </row>
    <row r="40" spans="8:8" ht="15.75">
      <c r="A40" s="4"/>
      <c r="B40" s="4" t="s">
        <v>77</v>
      </c>
      <c r="C40" s="4" t="s">
        <v>78</v>
      </c>
      <c r="D40" s="4" t="s">
        <v>79</v>
      </c>
      <c r="E40" s="4" t="s">
        <v>69</v>
      </c>
      <c r="F40" s="4" t="s">
        <v>80</v>
      </c>
      <c r="G40" s="4" t="s">
        <v>81</v>
      </c>
      <c r="H40" s="4" t="s">
        <v>82</v>
      </c>
    </row>
    <row r="41" spans="8:8">
      <c r="A41" t="s">
        <v>83</v>
      </c>
      <c r="B41">
        <f t="array" ref="B41:B42">M5:M6</f>
        <v>0.0</v>
      </c>
      <c r="C41">
        <v>0.010756718687335668</v>
      </c>
      <c r="D41">
        <f>(B41/C41)^2</f>
        <v>0.0</v>
      </c>
      <c r="E41">
        <v>1.0</v>
      </c>
      <c r="F41">
        <f>EXP(B41)</f>
        <v>1.0</v>
      </c>
    </row>
    <row r="42" spans="8:8">
      <c r="A42" s="21">
        <f t="array" ref="A42">TRANSPOSE(A3)</f>
        <v>33.0</v>
      </c>
      <c r="B42" s="21">
        <v>0.0</v>
      </c>
      <c r="C42" s="21">
        <v>3.266035108409343E-7</v>
      </c>
      <c r="D42" s="21">
        <f>(B42/C42)^2</f>
        <v>0.0</v>
      </c>
      <c r="E42" s="21">
        <v>1.0</v>
      </c>
      <c r="F42" s="21">
        <f>EXP(B42)</f>
        <v>1.0</v>
      </c>
      <c r="G42" s="21">
        <v>0.9999993598690864</v>
      </c>
      <c r="H42" s="21">
        <v>1.0000006401313233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U40"/>
  <sheetViews>
    <sheetView tabSelected="1" workbookViewId="0" topLeftCell="A15">
      <selection activeCell="C29" sqref="C29"/>
    </sheetView>
  </sheetViews>
  <sheetFormatPr defaultRowHeight="15.0" defaultColWidth="10"/>
  <cols>
    <col min="1" max="1" customWidth="1" width="27.570312" style="0"/>
    <col min="2" max="2" customWidth="1" width="23.425781" style="0"/>
    <col min="3" max="3" customWidth="1" width="26.285156" style="0"/>
    <col min="4" max="4" customWidth="1" width="17.710938" style="0"/>
    <col min="5" max="5" customWidth="1" width="20.140625" style="0"/>
    <col min="6" max="6" customWidth="1" width="24.285156" style="0"/>
    <col min="7" max="7" customWidth="1" width="10.5703125" style="0"/>
    <col min="8" max="8" customWidth="1" width="12.0" style="0"/>
    <col min="13" max="13" customWidth="1" width="16.570312" style="0"/>
    <col min="15" max="15" customWidth="1" width="27.570312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N1" t="s">
        <v>8</v>
      </c>
      <c r="O1" t="s">
        <v>9</v>
      </c>
      <c r="P1" t="s">
        <v>10</v>
      </c>
      <c r="S1" t="s">
        <v>11</v>
      </c>
      <c r="T1" t="s">
        <v>9</v>
      </c>
    </row>
    <row r="2" spans="8:8">
      <c r="A2" t="s">
        <v>12</v>
      </c>
      <c r="B2">
        <v>33.0</v>
      </c>
      <c r="C2">
        <v>33.0</v>
      </c>
      <c r="D2">
        <v>0.0</v>
      </c>
      <c r="E2">
        <v>11.7401</v>
      </c>
      <c r="F2">
        <v>92.6586</v>
      </c>
      <c r="G2">
        <v>33.0</v>
      </c>
      <c r="H2">
        <f t="array" ref="H2">B2-C2</f>
        <v>0.0</v>
      </c>
      <c r="I2">
        <f t="array" ref="I2">C2-D2</f>
        <v>33.0</v>
      </c>
      <c r="J2">
        <f t="array" ref="J2">D2-E2</f>
        <v>-11.7401</v>
      </c>
      <c r="K2">
        <f t="array" ref="K2">E2-F2</f>
        <v>-80.91850000000001</v>
      </c>
      <c r="L2">
        <f t="array" ref="L2">G2-F2</f>
        <v>-59.65860000000001</v>
      </c>
      <c r="M2">
        <f t="array" ref="M2">SQRT((B2-$B$10)^2+(C2-$C$10)^2)</f>
        <v>17879.567891870316</v>
      </c>
      <c r="N2">
        <f>RANK(M2,M2:M36, )</f>
        <v>8.0</v>
      </c>
      <c r="O2" t="str">
        <f t="array" ref="O2">A2</f>
        <v>Andaman and Nicobar Islands</v>
      </c>
      <c r="S2">
        <v>1.0</v>
      </c>
      <c r="T2" t="str">
        <f>VLOOKUP(S2,M2:O36,3)</f>
        <v>Delhi</v>
      </c>
    </row>
    <row r="3" spans="8:8">
      <c r="A3" t="s">
        <v>14</v>
      </c>
      <c r="B3">
        <v>3251.0</v>
      </c>
      <c r="C3">
        <v>2125.0</v>
      </c>
      <c r="D3">
        <v>59.0</v>
      </c>
      <c r="E3">
        <v>15.9129</v>
      </c>
      <c r="F3">
        <v>79.74</v>
      </c>
      <c r="G3">
        <v>1.0</v>
      </c>
      <c r="H3">
        <f t="array" ref="H3">B3-C3</f>
        <v>1126.0</v>
      </c>
      <c r="I3">
        <f t="array" ref="I3">C3-D3</f>
        <v>2066.0</v>
      </c>
      <c r="J3">
        <f t="array" ref="J3">D3-E3</f>
        <v>43.0871</v>
      </c>
      <c r="K3">
        <f t="array" ref="K3">E3-F3</f>
        <v>-63.827099999999994</v>
      </c>
      <c r="L3">
        <f t="array" ref="L3">G3-F3</f>
        <v>-78.74</v>
      </c>
      <c r="M3">
        <f t="array" ref="M3">SQRT((B3-$B$10)^2+(C3-$C$10)^2)</f>
        <v>14093.18274911668</v>
      </c>
      <c r="N3">
        <f t="shared" si="0" ref="N3:N36">RANK(M3,M3:M37, )</f>
        <v>27.0</v>
      </c>
      <c r="O3" t="str">
        <f t="array" ref="O3">A3</f>
        <v>Andhra Pradesh</v>
      </c>
    </row>
    <row r="4" spans="8:8">
      <c r="A4" t="s">
        <v>15</v>
      </c>
      <c r="B4">
        <v>3.0</v>
      </c>
      <c r="C4">
        <v>1.0</v>
      </c>
      <c r="D4">
        <v>0.0</v>
      </c>
      <c r="E4">
        <v>28.218</v>
      </c>
      <c r="F4">
        <v>94.7278</v>
      </c>
      <c r="G4">
        <v>3.0</v>
      </c>
      <c r="H4">
        <f t="array" ref="H4">B4-C4</f>
        <v>2.0</v>
      </c>
      <c r="I4">
        <f t="array" ref="I4">C4-D4</f>
        <v>1.0</v>
      </c>
      <c r="J4">
        <f t="array" ref="J4">D4-E4</f>
        <v>-28.218</v>
      </c>
      <c r="K4">
        <f t="array" ref="K4">E4-F4</f>
        <v>-66.5098</v>
      </c>
      <c r="L4">
        <f t="array" ref="L4">G4-F4</f>
        <v>-91.7278</v>
      </c>
      <c r="M4">
        <f t="array" ref="M4">SQRT((B4-$B$10)^2+(C4-$C$10)^2)</f>
        <v>17920.193079316974</v>
      </c>
      <c r="N4">
        <f t="shared" si="0"/>
        <v>5.0</v>
      </c>
      <c r="O4" t="str">
        <f t="array" ref="O4">A4</f>
        <v>Arunachal Pradesh</v>
      </c>
    </row>
    <row r="5" spans="8:8">
      <c r="A5" t="s">
        <v>16</v>
      </c>
      <c r="B5">
        <v>856.0</v>
      </c>
      <c r="C5">
        <v>104.0</v>
      </c>
      <c r="D5">
        <v>4.0</v>
      </c>
      <c r="E5">
        <v>26.2006</v>
      </c>
      <c r="F5">
        <v>92.9376</v>
      </c>
      <c r="G5">
        <v>856.0</v>
      </c>
      <c r="H5">
        <f t="array" ref="H5">B5-C5</f>
        <v>752.0</v>
      </c>
      <c r="I5">
        <f t="array" ref="I5">C5-D5</f>
        <v>100.0</v>
      </c>
      <c r="J5">
        <f t="array" ref="J5">D5-E5</f>
        <v>-22.2006</v>
      </c>
      <c r="K5">
        <f t="array" ref="K5">E5-F5</f>
        <v>-66.737</v>
      </c>
      <c r="L5">
        <f t="array" ref="L5">G5-F5</f>
        <v>763.0624</v>
      </c>
      <c r="M5">
        <f t="array" ref="M5">SQRT((B5-$B$10)^2+(C5-$C$10)^2)</f>
        <v>17104.312497145274</v>
      </c>
      <c r="N5">
        <f t="shared" si="0"/>
        <v>17.0</v>
      </c>
      <c r="O5" t="str">
        <f t="array" ref="O5">A5</f>
        <v>Assam</v>
      </c>
    </row>
    <row r="6" spans="8:8">
      <c r="A6" t="s">
        <v>17</v>
      </c>
      <c r="B6">
        <v>3296.0</v>
      </c>
      <c r="C6">
        <v>1211.0</v>
      </c>
      <c r="D6">
        <v>15.0</v>
      </c>
      <c r="E6">
        <v>25.0961</v>
      </c>
      <c r="F6">
        <v>85.3131</v>
      </c>
      <c r="G6">
        <v>3296.0</v>
      </c>
      <c r="H6">
        <f t="array" ref="H6">B6-C6</f>
        <v>2085.0</v>
      </c>
      <c r="I6">
        <f t="array" ref="I6">C6-D6</f>
        <v>1196.0</v>
      </c>
      <c r="J6">
        <f t="array" ref="J6">D6-E6</f>
        <v>-10.0961</v>
      </c>
      <c r="K6">
        <f t="array" ref="K6">E6-F6</f>
        <v>-60.217000000000006</v>
      </c>
      <c r="L6">
        <f t="array" ref="L6">G6-F6</f>
        <v>3210.6869</v>
      </c>
      <c r="M6">
        <f t="array" ref="M6">SQRT((B6-$B$10)^2+(C6-$C$10)^2)</f>
        <v>14425.632776415738</v>
      </c>
      <c r="N6">
        <f t="shared" si="0"/>
        <v>24.0</v>
      </c>
      <c r="O6" t="str">
        <f t="array" ref="O6">A6</f>
        <v>Bihar</v>
      </c>
    </row>
    <row r="7" spans="8:8">
      <c r="A7" t="s">
        <v>18</v>
      </c>
      <c r="B7">
        <v>288.0</v>
      </c>
      <c r="C7">
        <v>189.0</v>
      </c>
      <c r="D7">
        <v>4.0</v>
      </c>
      <c r="E7">
        <v>30.7333</v>
      </c>
      <c r="F7">
        <v>76.7794</v>
      </c>
      <c r="G7">
        <v>288.0</v>
      </c>
      <c r="H7">
        <f t="array" ref="H7">B7-C7</f>
        <v>99.0</v>
      </c>
      <c r="I7">
        <f t="array" ref="I7">C7-D7</f>
        <v>185.0</v>
      </c>
      <c r="J7">
        <f t="array" ref="J7">D7-E7</f>
        <v>-26.7333</v>
      </c>
      <c r="K7">
        <f t="array" ref="K7">E7-F7</f>
        <v>-46.046099999999996</v>
      </c>
      <c r="L7">
        <f t="array" ref="L7">G7-F7</f>
        <v>211.2206</v>
      </c>
      <c r="M7">
        <f t="array" ref="M7">SQRT((B7-$B$10)^2+(C7-$C$10)^2)</f>
        <v>17582.76670493014</v>
      </c>
      <c r="N7">
        <f t="shared" si="0"/>
        <v>13.0</v>
      </c>
      <c r="O7" t="str">
        <f t="array" ref="O7">A7</f>
        <v>Chandigarh</v>
      </c>
    </row>
    <row r="8" spans="8:8">
      <c r="A8" t="s">
        <v>19</v>
      </c>
      <c r="B8">
        <v>399.0</v>
      </c>
      <c r="C8">
        <v>83.0</v>
      </c>
      <c r="D8">
        <v>0.0</v>
      </c>
      <c r="E8">
        <v>21.2787</v>
      </c>
      <c r="F8">
        <v>81.8661</v>
      </c>
      <c r="G8">
        <v>399.0</v>
      </c>
      <c r="H8">
        <f t="array" ref="H8">B8-C8</f>
        <v>316.0</v>
      </c>
      <c r="I8">
        <f t="array" ref="I8">C8-D8</f>
        <v>83.0</v>
      </c>
      <c r="J8">
        <f t="array" ref="J8">D8-E8</f>
        <v>-21.2787</v>
      </c>
      <c r="K8">
        <f t="array" ref="K8">E8-F8</f>
        <v>-60.5874</v>
      </c>
      <c r="L8">
        <f t="array" ref="L8">G8-F8</f>
        <v>317.1339</v>
      </c>
      <c r="M8">
        <f t="array" ref="M8">SQRT((B8-$B$10)^2+(C8-$C$10)^2)</f>
        <v>17526.427702187346</v>
      </c>
      <c r="N8">
        <f t="shared" si="0"/>
        <v>13.0</v>
      </c>
      <c r="O8" t="str">
        <f t="array" ref="O8">A8</f>
        <v>Chhattisgarh</v>
      </c>
    </row>
    <row r="9" spans="8:8">
      <c r="A9" t="s">
        <v>20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2.0</v>
      </c>
      <c r="H9">
        <f t="array" ref="H9">B9-C9</f>
        <v>2.0</v>
      </c>
      <c r="I9">
        <f t="array" ref="I9">C9-D9</f>
        <v>0.0</v>
      </c>
      <c r="J9">
        <f t="array" ref="J9">D9-E9</f>
        <v>0.0</v>
      </c>
      <c r="K9">
        <f t="array" ref="K9">E9-F9</f>
        <v>0.0</v>
      </c>
      <c r="L9">
        <f t="array" ref="L9">G9-F9</f>
        <v>2.0</v>
      </c>
      <c r="M9">
        <f t="array" ref="M9">SQRT((B9-$B$10)^2+(C9-$C$10)^2)</f>
        <v>17921.51963422745</v>
      </c>
      <c r="N9">
        <f t="shared" si="0"/>
        <v>4.0</v>
      </c>
      <c r="O9" t="str">
        <f t="array" ref="O9">A9</f>
        <v>Dadar Nagar Haveli</v>
      </c>
    </row>
    <row r="10" spans="8:8">
      <c r="A10" t="s">
        <v>13</v>
      </c>
      <c r="B10">
        <v>16281.0</v>
      </c>
      <c r="C10">
        <v>7495.0</v>
      </c>
      <c r="D10">
        <v>316.0</v>
      </c>
      <c r="E10">
        <v>28.7041</v>
      </c>
      <c r="F10">
        <v>77.1025</v>
      </c>
      <c r="G10">
        <v>16281.0</v>
      </c>
      <c r="H10">
        <f t="array" ref="H10">B10-C10</f>
        <v>8786.0</v>
      </c>
      <c r="I10">
        <f t="array" ref="I10">C10-D10</f>
        <v>7179.0</v>
      </c>
      <c r="J10">
        <f t="array" ref="J10">D10-E10</f>
        <v>287.2959</v>
      </c>
      <c r="K10">
        <f t="array" ref="K10">E10-F10</f>
        <v>-48.39840000000001</v>
      </c>
      <c r="L10">
        <f t="array" ref="L10">G10-F10</f>
        <v>16203.8975</v>
      </c>
      <c r="M10">
        <f t="array" ref="M10">SQRT((B10-$B$10)^2+(C10-$C$10)^2)</f>
        <v>0.0</v>
      </c>
      <c r="N10">
        <f t="shared" si="0"/>
        <v>27.0</v>
      </c>
      <c r="O10" t="str">
        <f t="array" ref="O10">A10</f>
        <v>Delhi</v>
      </c>
    </row>
    <row r="11" spans="8:8">
      <c r="A11" t="s">
        <v>21</v>
      </c>
      <c r="B11">
        <v>69.0</v>
      </c>
      <c r="C11">
        <v>38.0</v>
      </c>
      <c r="D11">
        <v>0.0</v>
      </c>
      <c r="E11">
        <v>15.2993</v>
      </c>
      <c r="F11">
        <v>74.124</v>
      </c>
      <c r="G11">
        <v>69.0</v>
      </c>
      <c r="H11">
        <f t="array" ref="H11">B11-C11</f>
        <v>31.0</v>
      </c>
      <c r="I11">
        <f t="array" ref="I11">C11-D11</f>
        <v>38.0</v>
      </c>
      <c r="J11">
        <f t="array" ref="J11">D11-E11</f>
        <v>-15.2993</v>
      </c>
      <c r="K11">
        <f t="array" ref="K11">E11-F11</f>
        <v>-58.82469999999999</v>
      </c>
      <c r="L11">
        <f t="array" ref="L11">G11-F11</f>
        <v>-5.123999999999995</v>
      </c>
      <c r="M11">
        <f t="array" ref="M11">SQRT((B11-$B$10)^2+(C11-$C$10)^2)</f>
        <v>17844.769345665412</v>
      </c>
      <c r="N11">
        <f t="shared" si="0"/>
        <v>8.0</v>
      </c>
      <c r="O11" t="str">
        <f t="array" ref="O11">A11</f>
        <v>Goa</v>
      </c>
    </row>
    <row r="12" spans="8:8">
      <c r="A12" t="s">
        <v>22</v>
      </c>
      <c r="B12">
        <v>15562.0</v>
      </c>
      <c r="C12">
        <v>8003.0</v>
      </c>
      <c r="D12">
        <v>960.0</v>
      </c>
      <c r="E12">
        <v>22.2587</v>
      </c>
      <c r="F12">
        <v>71.1924</v>
      </c>
      <c r="G12">
        <v>15562.0</v>
      </c>
      <c r="H12">
        <f t="array" ref="H12">B12-C12</f>
        <v>7559.0</v>
      </c>
      <c r="I12">
        <f t="array" ref="I12">C12-D12</f>
        <v>7043.0</v>
      </c>
      <c r="J12">
        <f t="array" ref="J12">D12-E12</f>
        <v>937.7413</v>
      </c>
      <c r="K12">
        <f t="array" ref="K12">E12-F12</f>
        <v>-48.9337</v>
      </c>
      <c r="L12">
        <f t="array" ref="L12">G12-F12</f>
        <v>15490.8076</v>
      </c>
      <c r="M12">
        <f t="array" ref="M12">SQRT((B12-$B$10)^2+(C12-$C$10)^2)</f>
        <v>880.3550420143</v>
      </c>
      <c r="N12">
        <f t="shared" si="0"/>
        <v>25.0</v>
      </c>
      <c r="O12" t="str">
        <f t="array" ref="O12">A12</f>
        <v>Gujarat</v>
      </c>
    </row>
    <row r="13" spans="8:8">
      <c r="A13" t="s">
        <v>23</v>
      </c>
      <c r="B13">
        <v>1504.0</v>
      </c>
      <c r="C13">
        <v>881.0</v>
      </c>
      <c r="D13">
        <v>19.0</v>
      </c>
      <c r="E13">
        <v>29.0588</v>
      </c>
      <c r="F13">
        <v>76.0856</v>
      </c>
      <c r="G13">
        <v>1504.0</v>
      </c>
      <c r="H13">
        <f t="array" ref="H13">B13-C13</f>
        <v>623.0</v>
      </c>
      <c r="I13">
        <f t="array" ref="I13">C13-D13</f>
        <v>862.0</v>
      </c>
      <c r="J13">
        <f t="array" ref="J13">D13-E13</f>
        <v>-10.058800000000002</v>
      </c>
      <c r="K13">
        <f t="array" ref="K13">E13-F13</f>
        <v>-47.026799999999994</v>
      </c>
      <c r="L13">
        <f t="array" ref="L13">G13-F13</f>
        <v>1427.9144000000001</v>
      </c>
      <c r="M13">
        <f t="array" ref="M13">SQRT((B13-$B$10)^2+(C13-$C$10)^2)</f>
        <v>16189.648699091651</v>
      </c>
      <c r="N13">
        <f t="shared" si="0"/>
        <v>14.0</v>
      </c>
      <c r="O13" t="str">
        <f t="array" ref="O13">A13</f>
        <v>Haryana</v>
      </c>
    </row>
    <row r="14" spans="8:8">
      <c r="A14" t="s">
        <v>24</v>
      </c>
      <c r="B14">
        <v>276.0</v>
      </c>
      <c r="C14">
        <v>70.0</v>
      </c>
      <c r="D14">
        <v>5.0</v>
      </c>
      <c r="E14">
        <v>31.1048</v>
      </c>
      <c r="F14">
        <v>77.1734</v>
      </c>
      <c r="G14">
        <v>276.0</v>
      </c>
      <c r="H14">
        <f t="array" ref="H14">B14-C14</f>
        <v>206.0</v>
      </c>
      <c r="I14">
        <f t="array" ref="I14">C14-D14</f>
        <v>65.0</v>
      </c>
      <c r="J14">
        <f t="array" ref="J14">D14-E14</f>
        <v>-26.1048</v>
      </c>
      <c r="K14">
        <f t="array" ref="K14">E14-F14</f>
        <v>-46.0686</v>
      </c>
      <c r="L14">
        <f t="array" ref="L14">G14-F14</f>
        <v>198.82659999999998</v>
      </c>
      <c r="M14">
        <f t="array" ref="M14">SQRT((B14-$B$10)^2+(C14-$C$10)^2)</f>
        <v>17643.430788823356</v>
      </c>
      <c r="N14">
        <f t="shared" si="0"/>
        <v>9.0</v>
      </c>
      <c r="O14" t="str">
        <f t="array" ref="O14">A14</f>
        <v>Himachal Pradesh</v>
      </c>
    </row>
    <row r="15" spans="8:8">
      <c r="A15" t="s">
        <v>25</v>
      </c>
      <c r="B15">
        <v>2036.0</v>
      </c>
      <c r="C15">
        <v>859.0</v>
      </c>
      <c r="D15">
        <v>27.0</v>
      </c>
      <c r="E15">
        <v>33.7782</v>
      </c>
      <c r="F15">
        <v>76.5762</v>
      </c>
      <c r="G15">
        <v>2036.0</v>
      </c>
      <c r="H15">
        <f t="array" ref="H15">B15-C15</f>
        <v>1177.0</v>
      </c>
      <c r="I15">
        <f t="array" ref="I15">C15-D15</f>
        <v>832.0</v>
      </c>
      <c r="J15">
        <f t="array" ref="J15">D15-E15</f>
        <v>-6.778199999999998</v>
      </c>
      <c r="K15">
        <f t="array" ref="K15">E15-F15</f>
        <v>-42.798</v>
      </c>
      <c r="L15">
        <f t="array" ref="L15">G15-F15</f>
        <v>1959.4238</v>
      </c>
      <c r="M15">
        <f t="array" ref="M15">SQRT((B15-$B$10)^2+(C15-$C$10)^2)</f>
        <v>15714.850333363025</v>
      </c>
      <c r="N15">
        <f t="shared" si="0"/>
        <v>14.0</v>
      </c>
      <c r="O15" t="str">
        <f t="array" ref="O15">A15</f>
        <v>Jammu and Kashmir</v>
      </c>
    </row>
    <row r="16" spans="8:8">
      <c r="A16" t="s">
        <v>26</v>
      </c>
      <c r="B16">
        <v>469.0</v>
      </c>
      <c r="C16">
        <v>212.0</v>
      </c>
      <c r="D16">
        <v>4.0</v>
      </c>
      <c r="E16">
        <v>23.6102</v>
      </c>
      <c r="F16">
        <v>85.2799</v>
      </c>
      <c r="G16">
        <v>469.0</v>
      </c>
      <c r="H16">
        <f t="array" ref="H16">B16-C16</f>
        <v>257.0</v>
      </c>
      <c r="I16">
        <f t="array" ref="I16">C16-D16</f>
        <v>208.0</v>
      </c>
      <c r="J16">
        <f t="array" ref="J16">D16-E16</f>
        <v>-19.6102</v>
      </c>
      <c r="K16">
        <f t="array" ref="K16">E16-F16</f>
        <v>-61.6697</v>
      </c>
      <c r="L16">
        <f t="array" ref="L16">G16-F16</f>
        <v>383.7201</v>
      </c>
      <c r="M16">
        <f t="array" ref="M16">SQRT((B16-$B$10)^2+(C16-$C$10)^2)</f>
        <v>17408.659712912995</v>
      </c>
      <c r="N16">
        <f t="shared" si="0"/>
        <v>11.0</v>
      </c>
      <c r="O16" t="str">
        <f t="array" ref="O16">A16</f>
        <v>Jharkhand</v>
      </c>
    </row>
    <row r="17" spans="8:8">
      <c r="A17" t="s">
        <v>27</v>
      </c>
      <c r="B17">
        <v>2533.0</v>
      </c>
      <c r="C17">
        <v>834.0</v>
      </c>
      <c r="D17">
        <v>47.0</v>
      </c>
      <c r="E17">
        <v>15.3173</v>
      </c>
      <c r="F17">
        <v>75.7139</v>
      </c>
      <c r="G17">
        <v>2533.0</v>
      </c>
      <c r="H17">
        <f t="array" ref="H17">B17-C17</f>
        <v>1699.0</v>
      </c>
      <c r="I17">
        <f t="array" ref="I17">C17-D17</f>
        <v>787.0</v>
      </c>
      <c r="J17">
        <f t="array" ref="J17">D17-E17</f>
        <v>31.6827</v>
      </c>
      <c r="K17">
        <f t="array" ref="K17">E17-F17</f>
        <v>-60.39659999999999</v>
      </c>
      <c r="L17">
        <f t="array" ref="L17">G17-F17</f>
        <v>2457.2861</v>
      </c>
      <c r="M17">
        <f t="array" ref="M17">SQRT((B17-$B$10)^2+(C17-$C$10)^2)</f>
        <v>15276.662757290938</v>
      </c>
      <c r="N17">
        <f t="shared" si="0"/>
        <v>14.0</v>
      </c>
      <c r="O17" t="str">
        <f t="array" ref="O17">A17</f>
        <v>Karnataka</v>
      </c>
    </row>
    <row r="18" spans="8:8">
      <c r="A18" t="s">
        <v>28</v>
      </c>
      <c r="B18">
        <v>1088.0</v>
      </c>
      <c r="C18">
        <v>555.0</v>
      </c>
      <c r="D18">
        <v>7.0</v>
      </c>
      <c r="E18">
        <v>10.8505</v>
      </c>
      <c r="F18">
        <v>76.2711</v>
      </c>
      <c r="G18">
        <v>1088.0</v>
      </c>
      <c r="H18">
        <f t="array" ref="H18">B18-C18</f>
        <v>533.0</v>
      </c>
      <c r="I18">
        <f t="array" ref="I18">C18-D18</f>
        <v>548.0</v>
      </c>
      <c r="J18">
        <f t="array" ref="J18">D18-E18</f>
        <v>-3.8505000000000003</v>
      </c>
      <c r="K18">
        <f t="array" ref="K18">E18-F18</f>
        <v>-65.42060000000001</v>
      </c>
      <c r="L18">
        <f t="array" ref="L18">G18-F18</f>
        <v>1011.7289</v>
      </c>
      <c r="M18">
        <f t="array" ref="M18">SQRT((B18-$B$10)^2+(C18-$C$10)^2)</f>
        <v>16703.01915822406</v>
      </c>
      <c r="N18">
        <f t="shared" si="0"/>
        <v>11.0</v>
      </c>
      <c r="O18" t="str">
        <f t="array" ref="O18">A18</f>
        <v>Kerala</v>
      </c>
    </row>
    <row r="19" spans="8:8">
      <c r="A19" t="s">
        <v>29</v>
      </c>
      <c r="B19">
        <v>73.0</v>
      </c>
      <c r="C19">
        <v>43.0</v>
      </c>
      <c r="D19">
        <v>0.0</v>
      </c>
      <c r="E19">
        <v>34.2996</v>
      </c>
      <c r="F19">
        <v>78.2932</v>
      </c>
      <c r="G19">
        <v>73.0</v>
      </c>
      <c r="H19">
        <f t="array" ref="H19">B19-C19</f>
        <v>30.0</v>
      </c>
      <c r="I19">
        <f t="array" ref="I19">C19-D19</f>
        <v>43.0</v>
      </c>
      <c r="J19">
        <f t="array" ref="J19">D19-E19</f>
        <v>-34.2996</v>
      </c>
      <c r="K19">
        <f t="array" ref="K19">E19-F19</f>
        <v>-43.9936</v>
      </c>
      <c r="L19">
        <f t="array" ref="L19">G19-F19</f>
        <v>-5.293199999999999</v>
      </c>
      <c r="M19">
        <f t="array" ref="M19">SQRT((B19-$B$10)^2+(C19-$C$10)^2)</f>
        <v>17839.04616284178</v>
      </c>
      <c r="N19">
        <f t="shared" si="0"/>
        <v>8.0</v>
      </c>
      <c r="O19" t="str">
        <f t="array" ref="O19">A19</f>
        <v>Ladakh</v>
      </c>
    </row>
    <row r="20" spans="8:8">
      <c r="A20" t="s">
        <v>30</v>
      </c>
      <c r="B20">
        <v>7453.0</v>
      </c>
      <c r="C20">
        <v>4050.0</v>
      </c>
      <c r="D20">
        <v>321.0</v>
      </c>
      <c r="E20">
        <v>22.9734</v>
      </c>
      <c r="F20">
        <v>78.6569</v>
      </c>
      <c r="G20">
        <v>7453.0</v>
      </c>
      <c r="H20">
        <f t="array" ref="H20">B20-C20</f>
        <v>3403.0</v>
      </c>
      <c r="I20">
        <f t="array" ref="I20">C20-D20</f>
        <v>3729.0</v>
      </c>
      <c r="J20">
        <f t="array" ref="J20">D20-E20</f>
        <v>298.0266</v>
      </c>
      <c r="K20">
        <f t="array" ref="K20">E20-F20</f>
        <v>-55.683499999999995</v>
      </c>
      <c r="L20">
        <f t="array" ref="L20">G20-F20</f>
        <v>7374.3431</v>
      </c>
      <c r="M20">
        <f t="array" ref="M20">SQRT((B20-$B$10)^2+(C20-$C$10)^2)</f>
        <v>9476.37108813284</v>
      </c>
      <c r="N20">
        <f t="shared" si="0"/>
        <v>15.0</v>
      </c>
      <c r="O20" t="str">
        <f t="array" ref="O20">A20</f>
        <v>Madhya Pradesh</v>
      </c>
    </row>
    <row r="21" spans="8:8">
      <c r="A21" t="s">
        <v>31</v>
      </c>
      <c r="B21">
        <v>59546.0</v>
      </c>
      <c r="C21">
        <v>18616.0</v>
      </c>
      <c r="D21">
        <v>1982.0</v>
      </c>
      <c r="E21">
        <v>19.7515</v>
      </c>
      <c r="F21">
        <v>75.7139</v>
      </c>
      <c r="G21">
        <v>59546.0</v>
      </c>
      <c r="H21">
        <f t="array" ref="H21">B21-C21</f>
        <v>40930.0</v>
      </c>
      <c r="I21">
        <f t="array" ref="I21">C21-D21</f>
        <v>16634.0</v>
      </c>
      <c r="J21">
        <f t="array" ref="J21">D21-E21</f>
        <v>1962.2485</v>
      </c>
      <c r="K21">
        <f t="array" ref="K21">E21-F21</f>
        <v>-55.962399999999995</v>
      </c>
      <c r="L21">
        <f t="array" ref="L21">G21-F21</f>
        <v>59470.2861</v>
      </c>
      <c r="M21">
        <f t="array" ref="M21">SQRT((B21-$B$10)^2+(C21-$C$10)^2)</f>
        <v>44671.43232536875</v>
      </c>
      <c r="N21">
        <f t="shared" si="0"/>
        <v>1.0</v>
      </c>
      <c r="O21" t="str">
        <f t="array" ref="O21">A21</f>
        <v>Maharashtra</v>
      </c>
    </row>
    <row r="22" spans="8:8">
      <c r="A22" t="s">
        <v>32</v>
      </c>
      <c r="B22">
        <v>55.0</v>
      </c>
      <c r="C22">
        <v>5.0</v>
      </c>
      <c r="D22">
        <v>0.0</v>
      </c>
      <c r="E22">
        <v>24.6637</v>
      </c>
      <c r="F22">
        <v>93.9063</v>
      </c>
      <c r="G22">
        <v>55.0</v>
      </c>
      <c r="H22">
        <f t="array" ref="H22">B22-C22</f>
        <v>50.0</v>
      </c>
      <c r="I22">
        <f t="array" ref="I22">C22-D22</f>
        <v>5.0</v>
      </c>
      <c r="J22">
        <f t="array" ref="J22">D22-E22</f>
        <v>-24.6637</v>
      </c>
      <c r="K22">
        <f t="array" ref="K22">E22-F22</f>
        <v>-69.24260000000001</v>
      </c>
      <c r="L22">
        <f t="array" ref="L22">G22-F22</f>
        <v>-38.9063</v>
      </c>
      <c r="M22">
        <f t="array" ref="M22">SQRT((B22-$B$10)^2+(C22-$C$10)^2)</f>
        <v>17871.294748842345</v>
      </c>
      <c r="N22">
        <f t="shared" si="0"/>
        <v>5.0</v>
      </c>
      <c r="O22" t="str">
        <f t="array" ref="O22">A22</f>
        <v>Manipur</v>
      </c>
    </row>
    <row r="23" spans="8:8">
      <c r="A23" t="s">
        <v>33</v>
      </c>
      <c r="B23">
        <v>21.0</v>
      </c>
      <c r="C23">
        <v>12.0</v>
      </c>
      <c r="D23">
        <v>1.0</v>
      </c>
      <c r="E23">
        <v>25.467</v>
      </c>
      <c r="F23">
        <v>91.3662</v>
      </c>
      <c r="G23">
        <v>21.0</v>
      </c>
      <c r="H23">
        <f t="array" ref="H23">B23-C23</f>
        <v>9.0</v>
      </c>
      <c r="I23">
        <f t="array" ref="I23">C23-D23</f>
        <v>11.0</v>
      </c>
      <c r="J23">
        <f t="array" ref="J23">D23-E23</f>
        <v>-24.467</v>
      </c>
      <c r="K23">
        <f t="array" ref="K23">E23-F23</f>
        <v>-65.89920000000001</v>
      </c>
      <c r="L23">
        <f t="array" ref="L23">G23-F23</f>
        <v>-70.3662</v>
      </c>
      <c r="M23">
        <f t="array" ref="M23">SQRT((B23-$B$10)^2+(C23-$C$10)^2)</f>
        <v>17899.242693477285</v>
      </c>
      <c r="N23">
        <f t="shared" si="0"/>
        <v>4.0</v>
      </c>
      <c r="O23" t="str">
        <f t="array" ref="O23">A23</f>
        <v>Meghalaya</v>
      </c>
    </row>
    <row r="24" spans="8:8">
      <c r="A24" t="s">
        <v>34</v>
      </c>
      <c r="B24">
        <v>1.0</v>
      </c>
      <c r="C24">
        <v>1.0</v>
      </c>
      <c r="D24">
        <v>0.0</v>
      </c>
      <c r="E24">
        <v>23.1645</v>
      </c>
      <c r="F24">
        <v>92.9376</v>
      </c>
      <c r="G24">
        <v>1.0</v>
      </c>
      <c r="H24">
        <f t="array" ref="H24">B24-C24</f>
        <v>0.0</v>
      </c>
      <c r="I24">
        <f t="array" ref="I24">C24-D24</f>
        <v>1.0</v>
      </c>
      <c r="J24">
        <f t="array" ref="J24">D24-E24</f>
        <v>-23.1645</v>
      </c>
      <c r="K24">
        <f t="array" ref="K24">E24-F24</f>
        <v>-69.7731</v>
      </c>
      <c r="L24">
        <f t="array" ref="L24">G24-F24</f>
        <v>-91.9376</v>
      </c>
      <c r="M24">
        <f t="array" ref="M24">SQRT((B24-$B$10)^2+(C24-$C$10)^2)</f>
        <v>17922.009820329862</v>
      </c>
      <c r="N24">
        <f t="shared" si="0"/>
        <v>2.0</v>
      </c>
      <c r="O24" t="str">
        <f t="array" ref="O24">A24</f>
        <v>Mizoram</v>
      </c>
    </row>
    <row r="25" spans="8:8">
      <c r="A25" t="s">
        <v>35</v>
      </c>
      <c r="B25">
        <v>18.0</v>
      </c>
      <c r="C25">
        <v>0.0</v>
      </c>
      <c r="D25">
        <v>0.0</v>
      </c>
      <c r="E25">
        <v>0.0</v>
      </c>
      <c r="F25">
        <v>0.0</v>
      </c>
      <c r="G25">
        <v>18.0</v>
      </c>
      <c r="H25">
        <f t="array" ref="H25">B25-C25</f>
        <v>18.0</v>
      </c>
      <c r="I25">
        <f t="array" ref="I25">C25-D25</f>
        <v>0.0</v>
      </c>
      <c r="J25">
        <f t="array" ref="J25">D25-E25</f>
        <v>0.0</v>
      </c>
      <c r="K25">
        <f t="array" ref="K25">E25-F25</f>
        <v>0.0</v>
      </c>
      <c r="L25">
        <f t="array" ref="L25">G25-F25</f>
        <v>18.0</v>
      </c>
      <c r="M25">
        <f t="array" ref="M25">SQRT((B25-$B$10)^2+(C25-$C$10)^2)</f>
        <v>17906.987295466537</v>
      </c>
      <c r="N25">
        <f t="shared" si="0"/>
        <v>2.0</v>
      </c>
      <c r="O25" t="str">
        <f t="array" ref="O25">A25</f>
        <v>Nagaland</v>
      </c>
    </row>
    <row r="26" spans="8:8">
      <c r="A26" t="s">
        <v>36</v>
      </c>
      <c r="B26">
        <v>1660.0</v>
      </c>
      <c r="C26">
        <v>887.0</v>
      </c>
      <c r="D26">
        <v>0.0</v>
      </c>
      <c r="E26">
        <v>20.9517</v>
      </c>
      <c r="F26">
        <v>85.0985</v>
      </c>
      <c r="G26">
        <v>1660.0</v>
      </c>
      <c r="H26">
        <f t="array" ref="H26">B26-C26</f>
        <v>773.0</v>
      </c>
      <c r="I26">
        <f t="array" ref="I26">C26-D26</f>
        <v>887.0</v>
      </c>
      <c r="J26">
        <f t="array" ref="J26">D26-E26</f>
        <v>-20.9517</v>
      </c>
      <c r="K26">
        <f t="array" ref="K26">E26-F26</f>
        <v>-64.1468</v>
      </c>
      <c r="L26">
        <f t="array" ref="L26">G26-F26</f>
        <v>1574.9015</v>
      </c>
      <c r="M26">
        <f t="array" ref="M26">SQRT((B26-$B$10)^2+(C26-$C$10)^2)</f>
        <v>16044.915238168134</v>
      </c>
      <c r="N26">
        <f t="shared" si="0"/>
        <v>5.0</v>
      </c>
      <c r="O26" t="str">
        <f t="array" ref="O26">A26</f>
        <v>Odisha</v>
      </c>
    </row>
    <row r="27" spans="8:8">
      <c r="A27" t="s">
        <v>37</v>
      </c>
      <c r="B27">
        <v>51.0</v>
      </c>
      <c r="C27">
        <v>14.0</v>
      </c>
      <c r="D27">
        <v>0.0</v>
      </c>
      <c r="E27">
        <v>11.9416</v>
      </c>
      <c r="F27">
        <v>79.8083</v>
      </c>
      <c r="G27">
        <v>51.0</v>
      </c>
      <c r="H27">
        <f t="array" ref="H27">B27-C27</f>
        <v>37.0</v>
      </c>
      <c r="I27">
        <f t="array" ref="I27">C27-D27</f>
        <v>14.0</v>
      </c>
      <c r="J27">
        <f t="array" ref="J27">D27-E27</f>
        <v>-11.9416</v>
      </c>
      <c r="K27">
        <f t="array" ref="K27">E27-F27</f>
        <v>-67.86670000000001</v>
      </c>
      <c r="L27">
        <f t="array" ref="L27">G27-F27</f>
        <v>-28.808300000000003</v>
      </c>
      <c r="M27">
        <f t="array" ref="M27">SQRT((B27-$B$10)^2+(C27-$C$10)^2)</f>
        <v>17871.1572372916</v>
      </c>
      <c r="N27">
        <f t="shared" si="0"/>
        <v>2.0</v>
      </c>
      <c r="O27" t="str">
        <f t="array" ref="O27">A27</f>
        <v>Puducherry</v>
      </c>
    </row>
    <row r="28" spans="8:8">
      <c r="A28" t="s">
        <v>38</v>
      </c>
      <c r="B28">
        <v>2158.0</v>
      </c>
      <c r="C28">
        <v>1946.0</v>
      </c>
      <c r="D28">
        <v>40.0</v>
      </c>
      <c r="E28">
        <v>31.1471</v>
      </c>
      <c r="F28">
        <v>75.3412</v>
      </c>
      <c r="G28">
        <v>2158.0</v>
      </c>
      <c r="H28">
        <f t="array" ref="H28">B28-C28</f>
        <v>212.0</v>
      </c>
      <c r="I28">
        <f t="array" ref="I28">C28-D28</f>
        <v>1906.0</v>
      </c>
      <c r="J28">
        <f t="array" ref="J28">D28-E28</f>
        <v>8.852900000000002</v>
      </c>
      <c r="K28">
        <f t="array" ref="K28">E28-F28</f>
        <v>-44.194100000000006</v>
      </c>
      <c r="L28">
        <f t="array" ref="L28">G28-F28</f>
        <v>2082.6588</v>
      </c>
      <c r="M28">
        <f t="array" ref="M28">SQRT((B28-$B$10)^2+(C28-$C$10)^2)</f>
        <v>15174.008369577235</v>
      </c>
      <c r="N28">
        <f t="shared" si="0"/>
        <v>5.0</v>
      </c>
      <c r="O28" t="str">
        <f t="array" ref="O28">A28</f>
        <v>Punjab</v>
      </c>
    </row>
    <row r="29" spans="8:8">
      <c r="A29" t="s">
        <v>39</v>
      </c>
      <c r="B29">
        <v>8067.0</v>
      </c>
      <c r="C29">
        <v>4817.0</v>
      </c>
      <c r="D29">
        <v>180.0</v>
      </c>
      <c r="E29">
        <v>27.0238</v>
      </c>
      <c r="F29">
        <v>74.2179</v>
      </c>
      <c r="G29">
        <v>8067.0</v>
      </c>
      <c r="H29">
        <f t="array" ref="H29">B29-C29</f>
        <v>3250.0</v>
      </c>
      <c r="I29">
        <f t="array" ref="I29">C29-D29</f>
        <v>4637.0</v>
      </c>
      <c r="J29">
        <f t="array" ref="J29">D29-E29</f>
        <v>152.9762</v>
      </c>
      <c r="K29">
        <f t="array" ref="K29">E29-F29</f>
        <v>-47.1941</v>
      </c>
      <c r="L29">
        <f t="array" ref="L29">G29-F29</f>
        <v>7992.7821</v>
      </c>
      <c r="M29">
        <f t="array" ref="M29">SQRT((B29-$B$10)^2+(C29-$C$10)^2)</f>
        <v>8639.530079813369</v>
      </c>
      <c r="N29">
        <f t="shared" si="0"/>
        <v>7.0</v>
      </c>
      <c r="O29" t="str">
        <f t="array" ref="O29">A29</f>
        <v>Rajasthan</v>
      </c>
    </row>
    <row r="30" spans="8:8">
      <c r="A30" t="s">
        <v>40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1.0</v>
      </c>
      <c r="H30">
        <f t="array" ref="H30">B30-C30</f>
        <v>1.0</v>
      </c>
      <c r="I30">
        <f t="array" ref="I30">C30-D30</f>
        <v>0.0</v>
      </c>
      <c r="J30">
        <f t="array" ref="J30">D30-E30</f>
        <v>0.0</v>
      </c>
      <c r="K30">
        <f t="array" ref="K30">E30-F30</f>
        <v>0.0</v>
      </c>
      <c r="L30">
        <f t="array" ref="L30">G30-F30</f>
        <v>1.0</v>
      </c>
      <c r="M30">
        <f t="array" ref="M30">SQRT((B30-$B$10)^2+(C30-$C$10)^2)</f>
        <v>17922.427988417196</v>
      </c>
      <c r="N30">
        <f t="shared" si="0"/>
        <v>1.0</v>
      </c>
      <c r="O30" t="str">
        <f t="array" ref="O30">A30</f>
        <v>Sikkim</v>
      </c>
    </row>
    <row r="31" spans="8:8">
      <c r="A31" t="s">
        <v>41</v>
      </c>
      <c r="B31">
        <v>19372.0</v>
      </c>
      <c r="C31">
        <v>10548.0</v>
      </c>
      <c r="D31">
        <v>145.0</v>
      </c>
      <c r="E31">
        <v>11.1271</v>
      </c>
      <c r="F31">
        <v>78.6569</v>
      </c>
      <c r="G31">
        <v>19372.0</v>
      </c>
      <c r="H31">
        <f t="array" ref="H31">B31-C31</f>
        <v>8824.0</v>
      </c>
      <c r="I31">
        <f t="array" ref="I31">C31-D31</f>
        <v>10403.0</v>
      </c>
      <c r="J31">
        <f t="array" ref="J31">D31-E31</f>
        <v>133.8729</v>
      </c>
      <c r="K31">
        <f t="array" ref="K31">E31-F31</f>
        <v>-67.5298</v>
      </c>
      <c r="L31">
        <f t="array" ref="L31">G31-F31</f>
        <v>19293.3431</v>
      </c>
      <c r="M31">
        <f t="array" ref="M31">SQRT((B31-$B$10)^2+(C31-$C$10)^2)</f>
        <v>4344.547157069423</v>
      </c>
      <c r="N31">
        <f t="shared" si="0"/>
        <v>6.0</v>
      </c>
      <c r="O31" t="str">
        <f t="array" ref="O31">A31</f>
        <v>Tamil Nadu</v>
      </c>
    </row>
    <row r="32" spans="8:8">
      <c r="A32" t="s">
        <v>42</v>
      </c>
      <c r="B32">
        <v>2256.0</v>
      </c>
      <c r="C32">
        <v>1345.0</v>
      </c>
      <c r="D32">
        <v>67.0</v>
      </c>
      <c r="E32">
        <v>18.1124</v>
      </c>
      <c r="F32">
        <v>79.0193</v>
      </c>
      <c r="G32">
        <v>2256.0</v>
      </c>
      <c r="H32">
        <f t="array" ref="H32">B32-C32</f>
        <v>911.0</v>
      </c>
      <c r="I32">
        <f t="array" ref="I32">C32-D32</f>
        <v>1278.0</v>
      </c>
      <c r="J32">
        <f t="array" ref="J32">D32-E32</f>
        <v>48.8876</v>
      </c>
      <c r="K32">
        <f t="array" ref="K32">E32-F32</f>
        <v>-60.9069</v>
      </c>
      <c r="L32">
        <f t="array" ref="L32">G32-F32</f>
        <v>2176.9807</v>
      </c>
      <c r="M32">
        <f t="array" ref="M32">SQRT((B32-$B$10)^2+(C32-$C$10)^2)</f>
        <v>15314.14787051503</v>
      </c>
      <c r="N32">
        <f t="shared" si="0"/>
        <v>3.0</v>
      </c>
      <c r="O32" t="str">
        <f t="array" ref="O32">A32</f>
        <v>Telengana</v>
      </c>
    </row>
    <row r="33" spans="8:8">
      <c r="A33" t="s">
        <v>43</v>
      </c>
      <c r="B33">
        <v>242.0</v>
      </c>
      <c r="C33">
        <v>167.0</v>
      </c>
      <c r="D33">
        <v>0.0</v>
      </c>
      <c r="E33">
        <v>23.9408</v>
      </c>
      <c r="F33">
        <v>91.9882</v>
      </c>
      <c r="G33">
        <v>242.0</v>
      </c>
      <c r="H33">
        <f t="array" ref="H33">B33-C33</f>
        <v>75.0</v>
      </c>
      <c r="I33">
        <f t="array" ref="I33">C33-D33</f>
        <v>167.0</v>
      </c>
      <c r="J33">
        <f t="array" ref="J33">D33-E33</f>
        <v>-23.9408</v>
      </c>
      <c r="K33">
        <f t="array" ref="K33">E33-F33</f>
        <v>-68.04740000000001</v>
      </c>
      <c r="L33">
        <f t="array" ref="L33">G33-F33</f>
        <v>150.0118</v>
      </c>
      <c r="M33">
        <f t="array" ref="M33">SQRT((B33-$B$10)^2+(C33-$C$10)^2)</f>
        <v>17633.74903416741</v>
      </c>
      <c r="N33">
        <f t="shared" si="0"/>
        <v>1.0</v>
      </c>
      <c r="O33" t="str">
        <f t="array" ref="O33">A33</f>
        <v>Tripura</v>
      </c>
    </row>
    <row r="34" spans="8:8">
      <c r="A34" t="s">
        <v>44</v>
      </c>
      <c r="B34">
        <v>500.0</v>
      </c>
      <c r="C34">
        <v>79.0</v>
      </c>
      <c r="D34">
        <v>4.0</v>
      </c>
      <c r="E34">
        <v>30.0668</v>
      </c>
      <c r="F34">
        <v>79.0193</v>
      </c>
      <c r="G34">
        <v>500.0</v>
      </c>
      <c r="H34">
        <f t="array" ref="H34">B34-C34</f>
        <v>421.0</v>
      </c>
      <c r="I34">
        <f t="array" ref="I34">C34-D34</f>
        <v>75.0</v>
      </c>
      <c r="J34">
        <f t="array" ref="J34">D34-E34</f>
        <v>-26.0668</v>
      </c>
      <c r="K34">
        <f t="array" ref="K34">E34-F34</f>
        <v>-48.9525</v>
      </c>
      <c r="L34">
        <f t="array" ref="L34">G34-F34</f>
        <v>420.9807</v>
      </c>
      <c r="M34">
        <f t="array" ref="M34">SQRT((B34-$B$10)^2+(C34-$C$10)^2)</f>
        <v>17436.657277127404</v>
      </c>
      <c r="N34">
        <f t="shared" si="0"/>
        <v>1.0</v>
      </c>
      <c r="O34" t="str">
        <f t="array" ref="O34">A34</f>
        <v>Uttarakhand</v>
      </c>
    </row>
    <row r="35" spans="8:8">
      <c r="A35" t="s">
        <v>45</v>
      </c>
      <c r="B35">
        <v>7170.0</v>
      </c>
      <c r="C35">
        <v>4215.0</v>
      </c>
      <c r="D35">
        <v>197.0</v>
      </c>
      <c r="E35">
        <v>26.8467</v>
      </c>
      <c r="F35">
        <v>80.9462</v>
      </c>
      <c r="G35">
        <v>7170.0</v>
      </c>
      <c r="H35">
        <f t="array" ref="H35">B35-C35</f>
        <v>2955.0</v>
      </c>
      <c r="I35">
        <f t="array" ref="I35">C35-D35</f>
        <v>4018.0</v>
      </c>
      <c r="J35">
        <f t="array" ref="J35">D35-E35</f>
        <v>170.1533</v>
      </c>
      <c r="K35">
        <f t="array" ref="K35">E35-F35</f>
        <v>-54.099500000000006</v>
      </c>
      <c r="L35">
        <f t="array" ref="L35">G35-F35</f>
        <v>7089.0538</v>
      </c>
      <c r="M35">
        <f t="array" ref="M35">SQRT((B35-$B$10)^2+(C35-$C$10)^2)</f>
        <v>9683.425065543699</v>
      </c>
      <c r="N35">
        <f t="shared" si="0"/>
        <v>2.0</v>
      </c>
      <c r="O35" t="str">
        <f t="array" ref="O35">A35</f>
        <v>Uttar Pradesh</v>
      </c>
    </row>
    <row r="36" spans="8:8">
      <c r="A36" t="s">
        <v>46</v>
      </c>
      <c r="B36">
        <v>4536.0</v>
      </c>
      <c r="C36">
        <v>1668.0</v>
      </c>
      <c r="D36">
        <v>295.0</v>
      </c>
      <c r="E36">
        <v>22.9868</v>
      </c>
      <c r="F36">
        <v>87.855</v>
      </c>
      <c r="G36">
        <v>4536.0</v>
      </c>
      <c r="H36">
        <f t="array" ref="H36">B36-C36</f>
        <v>2868.0</v>
      </c>
      <c r="I36">
        <f t="array" ref="I36">C36-D36</f>
        <v>1373.0</v>
      </c>
      <c r="J36">
        <f t="array" ref="J36">D36-E36</f>
        <v>272.0132</v>
      </c>
      <c r="K36">
        <f t="array" ref="K36">E36-F36</f>
        <v>-64.8682</v>
      </c>
      <c r="L36">
        <f t="array" ref="L36">G36-F36</f>
        <v>4448.145</v>
      </c>
      <c r="M36">
        <f t="array" ref="M36">SQRT((B36-$B$10)^2+(C36-$C$10)^2)</f>
        <v>13111.024140012862</v>
      </c>
      <c r="N36">
        <f t="shared" si="0"/>
        <v>1.0</v>
      </c>
      <c r="O36" t="str">
        <f t="array" ref="O36">A36</f>
        <v>West Bengal</v>
      </c>
    </row>
    <row r="37" spans="8:8">
      <c r="B37" s="22" t="s">
        <v>47</v>
      </c>
      <c r="C37" s="22" t="s">
        <v>48</v>
      </c>
      <c r="D37" s="22" t="s">
        <v>49</v>
      </c>
      <c r="E37" s="22" t="s">
        <v>50</v>
      </c>
      <c r="F37" s="22" t="s">
        <v>51</v>
      </c>
    </row>
    <row r="38" spans="8:8">
      <c r="A38" s="23" t="s">
        <v>52</v>
      </c>
      <c r="B38">
        <f t="array" ref="B38">SQRT(SUM(B2:B36-C2:C36)^2)</f>
        <v>90020.0</v>
      </c>
      <c r="C38">
        <f t="array" ref="C38">SQRT(SUM(C2:C36-D2:D36)^2)</f>
        <v>66407.0</v>
      </c>
      <c r="D38" t="e">
        <f t="array" ref="D38">SQRT(SUM(D2:D36-#REF!)^2)</f>
        <v>#REF!</v>
      </c>
      <c r="E38">
        <f t="array" ref="E38">SQRT(SUM(E2:E36-F2:F36)^2)</f>
        <v>1872.7404000000001</v>
      </c>
      <c r="F38">
        <f t="array" ref="F38">SQRT(SUM(F2:F36-G2:G36)^2)</f>
        <v>155259.63349999997</v>
      </c>
    </row>
    <row r="39" spans="8:8">
      <c r="A39" s="24" t="s">
        <v>54</v>
      </c>
      <c r="B39">
        <f t="array" ref="B39">(SUM(POWER(ABS(H2:H36),36)))^(1/36)</f>
        <v>40929.99999999998</v>
      </c>
      <c r="C39">
        <f t="array" ref="C39">(SUM(POWER(ABS(I2:I36),36)))^(1/36)</f>
        <v>16634.00002120916</v>
      </c>
      <c r="D39">
        <f t="array" ref="D39">(SUM(POWER(ABS(J2:J36),36)))^(1/36)</f>
        <v>1962.2485000001548</v>
      </c>
      <c r="E39">
        <f t="array" ref="E39">(SUM(POWER(ABS(L2:L36),36)))^(1/36)</f>
        <v>59470.28609999996</v>
      </c>
      <c r="F39">
        <f t="array" ref="F39">(SUM(POWER(ABS(M2:M36),36)))^(1/36)</f>
        <v>44671.432325368805</v>
      </c>
    </row>
    <row r="40" spans="8:8">
      <c r="A40" s="25" t="s">
        <v>53</v>
      </c>
      <c r="B40">
        <f t="array" ref="B40">SUM(ABS(H2:H36))</f>
        <v>90020.0</v>
      </c>
      <c r="C40">
        <f t="array" ref="C40">SUM(ABS(I2:I36))</f>
        <v>66407.0</v>
      </c>
      <c r="D40">
        <f t="array" ref="D40">SUM(ABS(J2:J36))</f>
        <v>4738.302500000001</v>
      </c>
      <c r="E40">
        <f t="array" ref="E40">SUM(ABS(L2:L36))</f>
        <v>156200.75749999998</v>
      </c>
      <c r="F40">
        <f t="array" ref="F40">SUM(ABS(M2:M36))</f>
        <v>548876.9724647586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D1" sqref="D1"/>
    </sheetView>
  </sheetViews>
  <sheetFormatPr defaultRowHeight="15.0" defaultColWidth="10"/>
  <sheetData>
    <row r="1" spans="8:8">
      <c r="A1" t="s">
        <v>13</v>
      </c>
      <c r="B1">
        <v>1600.0</v>
      </c>
      <c r="C1">
        <v>1700.0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</dc:creator>
  <cp:lastModifiedBy>NP</cp:lastModifiedBy>
  <dcterms:created xsi:type="dcterms:W3CDTF">2021-01-14T07:37:04Z</dcterms:created>
  <dcterms:modified xsi:type="dcterms:W3CDTF">2021-01-14T17:15:51Z</dcterms:modified>
</cp:coreProperties>
</file>