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0845"/>
  </bookViews>
  <sheets>
    <sheet name="Without ESI" sheetId="1" r:id="rId1"/>
    <sheet name="Sheet1" sheetId="2" r:id="rId2"/>
  </sheets>
  <calcPr calcId="124519" iterate="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/>
  <c r="I5"/>
  <c r="H6"/>
  <c r="H7" s="1"/>
  <c r="K11"/>
  <c r="G8"/>
  <c r="G6" l="1"/>
  <c r="F20" s="1"/>
  <c r="G9"/>
  <c r="G7" l="1"/>
  <c r="F7" s="1"/>
  <c r="F6"/>
  <c r="I6"/>
  <c r="G4"/>
  <c r="G19" l="1"/>
  <c r="G21" l="1"/>
  <c r="F19"/>
  <c r="F21" s="1"/>
  <c r="F10"/>
  <c r="F11" s="1"/>
  <c r="G11"/>
  <c r="G14" l="1"/>
  <c r="F14" s="1"/>
  <c r="F15"/>
  <c r="H23" l="1"/>
  <c r="G15"/>
  <c r="G16" s="1"/>
  <c r="G22" s="1"/>
  <c r="F16"/>
  <c r="F22" s="1"/>
  <c r="F23" l="1"/>
  <c r="H25"/>
  <c r="I9"/>
  <c r="I10" s="1"/>
  <c r="J22"/>
  <c r="H22"/>
  <c r="I22"/>
</calcChain>
</file>

<file path=xl/sharedStrings.xml><?xml version="1.0" encoding="utf-8"?>
<sst xmlns="http://schemas.openxmlformats.org/spreadsheetml/2006/main" count="38" uniqueCount="35">
  <si>
    <t>COMPONENTS</t>
  </si>
  <si>
    <t>In Rs PM</t>
  </si>
  <si>
    <t>In Rs PA</t>
  </si>
  <si>
    <t>Base Pay (Basic + DA)</t>
  </si>
  <si>
    <t>House Rent Allowance</t>
  </si>
  <si>
    <t>Medical Reimbursement allowance</t>
  </si>
  <si>
    <t>Conveyance allowance</t>
  </si>
  <si>
    <t>Special Allowance</t>
  </si>
  <si>
    <t>Monthly Components [A]</t>
  </si>
  <si>
    <t>Employer Contrinbution (DIRECT)</t>
  </si>
  <si>
    <t>Employer Contribution PF</t>
  </si>
  <si>
    <t>Employer Contribution ESI</t>
  </si>
  <si>
    <t>SUB TOTAL [B]</t>
  </si>
  <si>
    <t>Annual Benefits (INDIRECT)</t>
  </si>
  <si>
    <t>Gratuity</t>
  </si>
  <si>
    <t>Statutory Bonus</t>
  </si>
  <si>
    <t>SUB TOTAL [C]</t>
  </si>
  <si>
    <t>[A] + [B] + [C]</t>
  </si>
  <si>
    <t>NET PAY [In Rs PM]</t>
  </si>
  <si>
    <t>CTC</t>
  </si>
  <si>
    <t>40% from Annual CTC</t>
  </si>
  <si>
    <t>Remarks</t>
  </si>
  <si>
    <t>50% from Base Pay</t>
  </si>
  <si>
    <t>Fixed One</t>
  </si>
  <si>
    <t>CTC minus all components</t>
  </si>
  <si>
    <t>12% from Earned gross expect HRA maximum of 1800/ month</t>
  </si>
  <si>
    <t>3.25% for Employer and 0.75% for Employee from Earned Gross Ceiling upto 21000</t>
  </si>
  <si>
    <t>NAPS Exempted</t>
  </si>
  <si>
    <t>Minimum Wages - 10144 basic should not be less than this</t>
  </si>
  <si>
    <t>PA</t>
  </si>
  <si>
    <t>PM</t>
  </si>
  <si>
    <t>Base Pay*8.33% maximum eligiblity upto 21000 if it is more than that no need to pay</t>
  </si>
  <si>
    <t>Base Pay*15/26</t>
  </si>
  <si>
    <t>No Change</t>
  </si>
  <si>
    <t>Changes to match the proposed CTC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</si>
</sst>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64" formatCode="_(* #,##0_);_(* \(#,##0\);_(* &quot;-&quot;??_);_(@_)"/>
    <numFmt numFmtId="165" formatCode="0.00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Tw Cen MT"/>
      <family val="2"/>
    </font>
    <font>
      <sz val="11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20"/>
      <color rgb="FFFFFF00"/>
      <name val="Tw Cen MT"/>
      <family val="2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164" fontId="1" fillId="0" borderId="1" xfId="1" applyNumberFormat="1" applyFont="1" applyBorder="1"/>
    <xf numFmtId="164" fontId="2" fillId="0" borderId="1" xfId="1" applyNumberFormat="1" applyFont="1" applyBorder="1"/>
    <xf numFmtId="164" fontId="1" fillId="0" borderId="3" xfId="1" applyNumberFormat="1" applyFont="1" applyBorder="1"/>
    <xf numFmtId="164" fontId="0" fillId="0" borderId="0" xfId="0" applyNumberFormat="1"/>
    <xf numFmtId="43" fontId="0" fillId="0" borderId="0" xfId="0" applyNumberFormat="1"/>
    <xf numFmtId="165" fontId="0" fillId="0" borderId="0" xfId="0" applyNumberFormat="1"/>
    <xf numFmtId="0" fontId="3" fillId="0" borderId="0" xfId="0" applyFont="1"/>
    <xf numFmtId="43" fontId="3" fillId="0" borderId="0" xfId="0" applyNumberFormat="1" applyFont="1"/>
    <xf numFmtId="0" fontId="5" fillId="0" borderId="0" xfId="0" applyFont="1"/>
    <xf numFmtId="0" fontId="4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64" fontId="1" fillId="5" borderId="1" xfId="1" applyNumberFormat="1" applyFont="1" applyFill="1" applyBorder="1"/>
    <xf numFmtId="0" fontId="0" fillId="5" borderId="0" xfId="0" applyFill="1"/>
    <xf numFmtId="164" fontId="0" fillId="5" borderId="0" xfId="0" applyNumberFormat="1" applyFill="1"/>
    <xf numFmtId="0" fontId="2" fillId="7" borderId="0" xfId="0" applyFont="1" applyFill="1" applyAlignment="1">
      <alignment horizontal="center"/>
    </xf>
    <xf numFmtId="164" fontId="1" fillId="8" borderId="1" xfId="1" applyNumberFormat="1" applyFont="1" applyFill="1" applyBorder="1"/>
    <xf numFmtId="164" fontId="2" fillId="10" borderId="1" xfId="1" applyNumberFormat="1" applyFont="1" applyFill="1" applyBorder="1"/>
    <xf numFmtId="164" fontId="1" fillId="6" borderId="1" xfId="1" applyNumberFormat="1" applyFont="1" applyFill="1" applyBorder="1"/>
    <xf numFmtId="164" fontId="0" fillId="6" borderId="0" xfId="0" applyNumberFormat="1" applyFill="1"/>
    <xf numFmtId="164" fontId="8" fillId="4" borderId="1" xfId="1" applyNumberFormat="1" applyFont="1" applyFill="1" applyBorder="1"/>
    <xf numFmtId="0" fontId="9" fillId="2" borderId="0" xfId="0" applyFont="1" applyFill="1"/>
    <xf numFmtId="164" fontId="0" fillId="9" borderId="0" xfId="0" applyNumberFormat="1" applyFill="1"/>
    <xf numFmtId="0" fontId="9" fillId="0" borderId="0" xfId="0" applyFont="1"/>
    <xf numFmtId="43" fontId="5" fillId="0" borderId="0" xfId="0" applyNumberFormat="1" applyFont="1"/>
    <xf numFmtId="0" fontId="7" fillId="4" borderId="1" xfId="0" applyFont="1" applyFill="1" applyBorder="1" applyAlignment="1">
      <alignment horizontal="center" vertical="center"/>
    </xf>
    <xf numFmtId="43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27"/>
  <sheetViews>
    <sheetView showGridLines="0" tabSelected="1" topLeftCell="B6" zoomScale="120" zoomScaleNormal="120" workbookViewId="0">
      <selection activeCell="G11" sqref="G11"/>
    </sheetView>
  </sheetViews>
  <sheetFormatPr defaultColWidth="8.85546875" defaultRowHeight="15"/>
  <cols>
    <col min="2" max="2" width="19.7109375" customWidth="1"/>
    <col min="3" max="3" width="11" customWidth="1"/>
    <col min="4" max="4" width="9.42578125" customWidth="1"/>
    <col min="5" max="5" width="7.7109375" customWidth="1"/>
    <col min="6" max="6" width="10" bestFit="1" customWidth="1"/>
    <col min="7" max="7" width="13" bestFit="1" customWidth="1"/>
    <col min="8" max="8" width="33.28515625" bestFit="1" customWidth="1"/>
    <col min="9" max="9" width="12.5703125" customWidth="1"/>
    <col min="10" max="10" width="9.7109375" bestFit="1" customWidth="1"/>
    <col min="11" max="11" width="73.85546875" bestFit="1" customWidth="1"/>
  </cols>
  <sheetData>
    <row r="2" spans="1:11" ht="15" customHeight="1">
      <c r="C2" s="26" t="s">
        <v>19</v>
      </c>
      <c r="D2" s="26"/>
      <c r="E2" s="26">
        <v>400000</v>
      </c>
      <c r="F2" s="26"/>
      <c r="G2" s="26"/>
      <c r="H2" s="10"/>
    </row>
    <row r="3" spans="1:11" ht="15" customHeight="1">
      <c r="A3">
        <f>28000*12</f>
        <v>336000</v>
      </c>
      <c r="C3" s="26"/>
      <c r="D3" s="26"/>
      <c r="E3" s="26"/>
      <c r="F3" s="26"/>
      <c r="G3" s="26"/>
      <c r="H3" s="10"/>
    </row>
    <row r="4" spans="1:11">
      <c r="F4" s="4"/>
      <c r="G4" s="12">
        <f>IF((G6/12)&lt;=10144,10144,(G6/12))</f>
        <v>13333.333333333334</v>
      </c>
      <c r="H4" s="16" t="s">
        <v>29</v>
      </c>
      <c r="I4" s="16" t="s">
        <v>30</v>
      </c>
      <c r="K4" t="s">
        <v>21</v>
      </c>
    </row>
    <row r="5" spans="1:11">
      <c r="C5" s="34" t="s">
        <v>0</v>
      </c>
      <c r="D5" s="34"/>
      <c r="E5" s="34"/>
      <c r="F5" s="11" t="s">
        <v>1</v>
      </c>
      <c r="G5" s="11" t="s">
        <v>2</v>
      </c>
      <c r="H5" s="14">
        <v>121728</v>
      </c>
      <c r="I5" s="15">
        <f>H5/12</f>
        <v>10144</v>
      </c>
      <c r="K5" t="s">
        <v>28</v>
      </c>
    </row>
    <row r="6" spans="1:11">
      <c r="C6" s="35" t="s">
        <v>3</v>
      </c>
      <c r="D6" s="35"/>
      <c r="E6" s="35"/>
      <c r="F6" s="13">
        <f>G6/12</f>
        <v>13333.333333333334</v>
      </c>
      <c r="G6" s="1">
        <f>H6</f>
        <v>160000</v>
      </c>
      <c r="H6" s="14">
        <f>E2*40/100</f>
        <v>160000</v>
      </c>
      <c r="I6" s="15">
        <f>G6/12</f>
        <v>13333.333333333334</v>
      </c>
      <c r="K6" t="s">
        <v>20</v>
      </c>
    </row>
    <row r="7" spans="1:11">
      <c r="C7" s="35" t="s">
        <v>4</v>
      </c>
      <c r="D7" s="35"/>
      <c r="E7" s="35"/>
      <c r="F7" s="1">
        <f>G7/12</f>
        <v>6666.666666666667</v>
      </c>
      <c r="G7" s="1">
        <f>G6*50/100</f>
        <v>80000</v>
      </c>
      <c r="H7" s="24">
        <f>H6-H5</f>
        <v>38272</v>
      </c>
      <c r="K7" t="s">
        <v>22</v>
      </c>
    </row>
    <row r="8" spans="1:11">
      <c r="C8" s="35" t="s">
        <v>5</v>
      </c>
      <c r="D8" s="35"/>
      <c r="E8" s="35"/>
      <c r="F8" s="18">
        <v>1250</v>
      </c>
      <c r="G8" s="18">
        <f>F8*12</f>
        <v>15000</v>
      </c>
      <c r="H8" t="s">
        <v>33</v>
      </c>
      <c r="K8" t="s">
        <v>23</v>
      </c>
    </row>
    <row r="9" spans="1:11">
      <c r="C9" s="35" t="s">
        <v>6</v>
      </c>
      <c r="D9" s="35"/>
      <c r="E9" s="35"/>
      <c r="F9" s="18">
        <v>1600</v>
      </c>
      <c r="G9" s="18">
        <f>F9*12</f>
        <v>19200</v>
      </c>
      <c r="H9" t="s">
        <v>33</v>
      </c>
      <c r="I9" s="17">
        <f>(E2-G22)</f>
        <v>0</v>
      </c>
      <c r="K9" t="s">
        <v>23</v>
      </c>
    </row>
    <row r="10" spans="1:11">
      <c r="C10" s="35" t="s">
        <v>7</v>
      </c>
      <c r="D10" s="35"/>
      <c r="E10" s="35"/>
      <c r="F10" s="1">
        <f>G10/12</f>
        <v>7197</v>
      </c>
      <c r="G10" s="19">
        <v>86364</v>
      </c>
      <c r="H10" t="s">
        <v>34</v>
      </c>
      <c r="I10" s="20">
        <f>G10+I9</f>
        <v>86364</v>
      </c>
      <c r="K10" t="s">
        <v>24</v>
      </c>
    </row>
    <row r="11" spans="1:11">
      <c r="C11" s="31" t="s">
        <v>8</v>
      </c>
      <c r="D11" s="31"/>
      <c r="E11" s="31"/>
      <c r="F11" s="2">
        <f>SUM(F6:F10)</f>
        <v>30047</v>
      </c>
      <c r="G11" s="2">
        <f>SUM(G6:G10)</f>
        <v>360564</v>
      </c>
      <c r="K11">
        <f>12000-10144</f>
        <v>1856</v>
      </c>
    </row>
    <row r="13" spans="1:11">
      <c r="C13" s="31" t="s">
        <v>9</v>
      </c>
      <c r="D13" s="31"/>
      <c r="E13" s="31"/>
      <c r="F13" s="31"/>
      <c r="G13" s="31"/>
    </row>
    <row r="14" spans="1:11">
      <c r="B14" t="s">
        <v>27</v>
      </c>
      <c r="C14" s="35" t="s">
        <v>10</v>
      </c>
      <c r="D14" s="35"/>
      <c r="E14" s="35"/>
      <c r="F14" s="1">
        <f>G14/12</f>
        <v>1800</v>
      </c>
      <c r="G14" s="1">
        <f>IF((F6+F9+F8+F10)&lt;=15000,(F6+F9+F8+F10),15000)*(12)*12%</f>
        <v>21600</v>
      </c>
      <c r="K14" t="s">
        <v>25</v>
      </c>
    </row>
    <row r="15" spans="1:11">
      <c r="B15" t="s">
        <v>27</v>
      </c>
      <c r="C15" s="35" t="s">
        <v>11</v>
      </c>
      <c r="D15" s="35"/>
      <c r="E15" s="35"/>
      <c r="F15" s="1">
        <f>IF((F11)&lt;=21001,(F11*3.25%),0)</f>
        <v>0</v>
      </c>
      <c r="G15" s="1">
        <f>F15*12</f>
        <v>0</v>
      </c>
      <c r="K15" t="s">
        <v>26</v>
      </c>
    </row>
    <row r="16" spans="1:11">
      <c r="C16" s="31" t="s">
        <v>12</v>
      </c>
      <c r="D16" s="31"/>
      <c r="E16" s="31"/>
      <c r="F16" s="2">
        <f>F14+F15</f>
        <v>1800</v>
      </c>
      <c r="G16" s="2">
        <f>G14+G15</f>
        <v>21600</v>
      </c>
    </row>
    <row r="17" spans="3:11">
      <c r="G17" s="1"/>
    </row>
    <row r="18" spans="3:11">
      <c r="C18" s="33" t="s">
        <v>13</v>
      </c>
      <c r="D18" s="33"/>
      <c r="E18" s="33"/>
      <c r="F18" s="33"/>
      <c r="G18" s="33"/>
    </row>
    <row r="19" spans="3:11">
      <c r="C19" s="29" t="s">
        <v>14</v>
      </c>
      <c r="D19" s="29"/>
      <c r="E19" s="30"/>
      <c r="F19" s="3">
        <f>G19/12</f>
        <v>641</v>
      </c>
      <c r="G19" s="1">
        <f>ROUND(((15/26)*F6),0)</f>
        <v>7692</v>
      </c>
      <c r="I19" s="6"/>
      <c r="K19" t="s">
        <v>32</v>
      </c>
    </row>
    <row r="20" spans="3:11">
      <c r="C20" s="29" t="s">
        <v>15</v>
      </c>
      <c r="D20" s="29"/>
      <c r="E20" s="30"/>
      <c r="F20" s="1">
        <f>G20/12</f>
        <v>845.33333333333337</v>
      </c>
      <c r="G20" s="1">
        <v>10144</v>
      </c>
      <c r="H20" s="22" t="s">
        <v>31</v>
      </c>
    </row>
    <row r="21" spans="3:11">
      <c r="C21" s="31" t="s">
        <v>16</v>
      </c>
      <c r="D21" s="31"/>
      <c r="E21" s="32"/>
      <c r="F21" s="2">
        <f>F19+F20</f>
        <v>1486.3333333333335</v>
      </c>
      <c r="G21" s="2">
        <f>G19+G20</f>
        <v>17836</v>
      </c>
    </row>
    <row r="22" spans="3:11" ht="18.75">
      <c r="C22" s="31" t="s">
        <v>17</v>
      </c>
      <c r="D22" s="31"/>
      <c r="E22" s="32"/>
      <c r="F22" s="2">
        <f>F11+F16+F21</f>
        <v>33333.333333333336</v>
      </c>
      <c r="G22" s="21">
        <f>SUM(G16,G6:G10,G21)</f>
        <v>400000</v>
      </c>
      <c r="H22" s="7">
        <f>F22*12</f>
        <v>400000</v>
      </c>
      <c r="I22" s="4">
        <f>F22*12</f>
        <v>400000</v>
      </c>
      <c r="J22" s="23">
        <f>G22-I22</f>
        <v>0</v>
      </c>
    </row>
    <row r="23" spans="3:11">
      <c r="C23" s="28" t="s">
        <v>18</v>
      </c>
      <c r="D23" s="28"/>
      <c r="E23" s="28"/>
      <c r="F23" s="27">
        <f>ROUNDUP(IF(H23&gt;=1,H25,(F11-F14)),0)-(208)</f>
        <v>28039</v>
      </c>
      <c r="G23" s="27"/>
      <c r="H23" s="8">
        <f>IF(F15&gt;=1,F11*0.75%,0)</f>
        <v>0</v>
      </c>
      <c r="I23" s="9"/>
      <c r="J23" s="9"/>
    </row>
    <row r="24" spans="3:11">
      <c r="C24" s="28"/>
      <c r="D24" s="28"/>
      <c r="E24" s="28"/>
      <c r="F24" s="27"/>
      <c r="G24" s="27"/>
      <c r="H24" s="7"/>
      <c r="I24" s="25"/>
      <c r="J24" s="9"/>
    </row>
    <row r="25" spans="3:11">
      <c r="F25" s="5"/>
      <c r="H25" s="8">
        <f>F11-F14-H23</f>
        <v>28247</v>
      </c>
      <c r="I25" s="9"/>
      <c r="J25" s="9"/>
    </row>
    <row r="26" spans="3:11">
      <c r="H26" s="9"/>
      <c r="I26" s="9"/>
      <c r="J26" s="9"/>
    </row>
    <row r="27" spans="3:11">
      <c r="H27" s="9"/>
      <c r="I27" s="9"/>
      <c r="J27" s="9"/>
    </row>
  </sheetData>
  <mergeCells count="20">
    <mergeCell ref="C7:E7"/>
    <mergeCell ref="C8:E8"/>
    <mergeCell ref="C9:E9"/>
    <mergeCell ref="C10:E10"/>
    <mergeCell ref="E2:G3"/>
    <mergeCell ref="C2:D3"/>
    <mergeCell ref="F23:G24"/>
    <mergeCell ref="C23:E24"/>
    <mergeCell ref="C19:E19"/>
    <mergeCell ref="C20:E20"/>
    <mergeCell ref="C21:E21"/>
    <mergeCell ref="C22:E22"/>
    <mergeCell ref="C18:G18"/>
    <mergeCell ref="C5:E5"/>
    <mergeCell ref="C6:E6"/>
    <mergeCell ref="C11:E11"/>
    <mergeCell ref="C13:G13"/>
    <mergeCell ref="C14:E14"/>
    <mergeCell ref="C15:E15"/>
    <mergeCell ref="C16:E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ESI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HEPL</dc:creator>
  <cp:lastModifiedBy>HELP</cp:lastModifiedBy>
  <dcterms:created xsi:type="dcterms:W3CDTF">2022-02-04T06:45:23Z</dcterms:created>
  <dcterms:modified xsi:type="dcterms:W3CDTF">2022-07-26T13:39:32Z</dcterms:modified>
</cp:coreProperties>
</file>