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2.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harani\Data Analytics 2025\Projects\"/>
    </mc:Choice>
  </mc:AlternateContent>
  <bookViews>
    <workbookView xWindow="0" yWindow="0" windowWidth="20490" windowHeight="7905"/>
  </bookViews>
  <sheets>
    <sheet name="Sales"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s>
  <definedNames>
    <definedName name="_xlnm._FilterDatabase" localSheetId="9" hidden="1">'9'!$N$13:$N$235</definedName>
    <definedName name="_xlcn.WorksheetConnection_DAProject1.xlsxdata1" hidden="1">Data[]</definedName>
    <definedName name="_xlcn.WorksheetConnection_DAProject1.xlsxDataNew1" hidden="1">DataNew[]</definedName>
    <definedName name="Slicer_Geography">#N/A</definedName>
    <definedName name="Slicer_Geography1">#N/A</definedName>
    <definedName name="Slicer_Product">#N/A</definedName>
    <definedName name="Slicer_Sales_Person">#N/A</definedName>
  </definedNames>
  <calcPr calcId="152511"/>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ef223a9c-ed4f-48ad-adfc-60f895737d97" name="data" connection="WorksheetConnection_DA Project1.xlsx!data"/>
          <x15:modelTable id="DataNew-5289b8fa-02e3-4252-bc90-76f8f31708a2" name="DataNew" connection="WorksheetConnection_DA Project1.xlsx!DataNew"/>
        </x15:modelTables>
      </x15:dataModel>
    </ext>
  </extLst>
</workbook>
</file>

<file path=xl/calcChain.xml><?xml version="1.0" encoding="utf-8"?>
<calcChain xmlns="http://schemas.openxmlformats.org/spreadsheetml/2006/main">
  <c r="R5" i="9" l="1"/>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J19" i="10"/>
  <c r="J18" i="10"/>
  <c r="J17" i="10"/>
  <c r="J16" i="10"/>
  <c r="J15" i="10"/>
  <c r="J14" i="10"/>
  <c r="J13" i="10"/>
  <c r="J12" i="10"/>
  <c r="J11" i="10"/>
  <c r="J10" i="10"/>
  <c r="I19" i="10"/>
  <c r="K19" i="10" s="1"/>
  <c r="I18" i="10"/>
  <c r="K18" i="10" s="1"/>
  <c r="I17" i="10"/>
  <c r="K17" i="10" s="1"/>
  <c r="I16" i="10"/>
  <c r="K16" i="10" s="1"/>
  <c r="I15" i="10"/>
  <c r="K15" i="10" s="1"/>
  <c r="I14" i="10"/>
  <c r="K14" i="10" s="1"/>
  <c r="I13" i="10"/>
  <c r="K13" i="10" s="1"/>
  <c r="I12" i="10"/>
  <c r="K12" i="10" s="1"/>
  <c r="I11" i="10"/>
  <c r="K11" i="10" s="1"/>
  <c r="I10" i="10"/>
  <c r="K10" i="10" s="1"/>
  <c r="F15" i="10"/>
  <c r="E15" i="10"/>
  <c r="E12" i="10"/>
  <c r="F12" i="10"/>
  <c r="E9" i="10"/>
  <c r="Q47" i="9"/>
  <c r="Q63" i="9"/>
  <c r="Q79" i="9"/>
  <c r="Q95" i="9"/>
  <c r="Q111" i="9"/>
  <c r="Q127" i="9"/>
  <c r="Q143" i="9"/>
  <c r="Q159" i="9"/>
  <c r="Q175" i="9"/>
  <c r="Q191" i="9"/>
  <c r="Q207" i="9"/>
  <c r="Q223" i="9"/>
  <c r="Q239" i="9"/>
  <c r="Q255" i="9"/>
  <c r="Q271" i="9"/>
  <c r="Q287" i="9"/>
  <c r="Q303" i="9"/>
  <c r="O5" i="9"/>
  <c r="P5" i="9" s="1"/>
  <c r="Q5" i="9" s="1"/>
  <c r="O6" i="9"/>
  <c r="P6" i="9" s="1"/>
  <c r="Q6" i="9" s="1"/>
  <c r="O7" i="9"/>
  <c r="P7" i="9" s="1"/>
  <c r="Q7" i="9" s="1"/>
  <c r="O8" i="9"/>
  <c r="P8" i="9" s="1"/>
  <c r="Q8" i="9" s="1"/>
  <c r="O9" i="9"/>
  <c r="P9" i="9" s="1"/>
  <c r="Q9" i="9" s="1"/>
  <c r="O10" i="9"/>
  <c r="P10" i="9" s="1"/>
  <c r="Q10" i="9" s="1"/>
  <c r="O11" i="9"/>
  <c r="P11" i="9" s="1"/>
  <c r="Q11" i="9" s="1"/>
  <c r="O12" i="9"/>
  <c r="P12" i="9" s="1"/>
  <c r="Q12" i="9" s="1"/>
  <c r="O13" i="9"/>
  <c r="P13" i="9" s="1"/>
  <c r="Q13" i="9" s="1"/>
  <c r="O14" i="9"/>
  <c r="P14" i="9" s="1"/>
  <c r="Q14" i="9" s="1"/>
  <c r="O15" i="9"/>
  <c r="P15" i="9" s="1"/>
  <c r="Q15" i="9" s="1"/>
  <c r="O16" i="9"/>
  <c r="P16" i="9" s="1"/>
  <c r="Q16" i="9" s="1"/>
  <c r="O17" i="9"/>
  <c r="P17" i="9" s="1"/>
  <c r="Q17" i="9" s="1"/>
  <c r="O18" i="9"/>
  <c r="P18" i="9" s="1"/>
  <c r="O19" i="9"/>
  <c r="P19" i="9" s="1"/>
  <c r="Q19" i="9" s="1"/>
  <c r="O20" i="9"/>
  <c r="P20" i="9" s="1"/>
  <c r="Q20" i="9" s="1"/>
  <c r="O21" i="9"/>
  <c r="P21" i="9" s="1"/>
  <c r="Q21" i="9" s="1"/>
  <c r="O22" i="9"/>
  <c r="P22" i="9" s="1"/>
  <c r="Q22" i="9" s="1"/>
  <c r="O23" i="9"/>
  <c r="P23" i="9" s="1"/>
  <c r="Q23" i="9" s="1"/>
  <c r="O24" i="9"/>
  <c r="P24" i="9" s="1"/>
  <c r="Q24" i="9" s="1"/>
  <c r="O25" i="9"/>
  <c r="P25" i="9" s="1"/>
  <c r="Q25" i="9" s="1"/>
  <c r="O26" i="9"/>
  <c r="P26" i="9" s="1"/>
  <c r="Q26" i="9" s="1"/>
  <c r="O27" i="9"/>
  <c r="P27" i="9" s="1"/>
  <c r="Q27" i="9" s="1"/>
  <c r="O28" i="9"/>
  <c r="P28" i="9" s="1"/>
  <c r="Q28" i="9" s="1"/>
  <c r="O29" i="9"/>
  <c r="P29" i="9" s="1"/>
  <c r="Q29" i="9" s="1"/>
  <c r="O30" i="9"/>
  <c r="P30" i="9" s="1"/>
  <c r="Q30" i="9" s="1"/>
  <c r="O31" i="9"/>
  <c r="P31" i="9" s="1"/>
  <c r="Q31" i="9" s="1"/>
  <c r="O32" i="9"/>
  <c r="P32" i="9" s="1"/>
  <c r="Q32" i="9" s="1"/>
  <c r="O33" i="9"/>
  <c r="P33" i="9" s="1"/>
  <c r="Q33" i="9" s="1"/>
  <c r="O34" i="9"/>
  <c r="P34" i="9" s="1"/>
  <c r="Q34" i="9" s="1"/>
  <c r="O35" i="9"/>
  <c r="P35" i="9" s="1"/>
  <c r="Q35" i="9" s="1"/>
  <c r="O36" i="9"/>
  <c r="P36" i="9" s="1"/>
  <c r="Q36" i="9" s="1"/>
  <c r="O37" i="9"/>
  <c r="P37" i="9" s="1"/>
  <c r="Q37" i="9" s="1"/>
  <c r="O38" i="9"/>
  <c r="P38" i="9" s="1"/>
  <c r="Q38" i="9" s="1"/>
  <c r="O39" i="9"/>
  <c r="P39" i="9" s="1"/>
  <c r="Q39" i="9" s="1"/>
  <c r="O40" i="9"/>
  <c r="P40" i="9" s="1"/>
  <c r="Q40" i="9" s="1"/>
  <c r="O41" i="9"/>
  <c r="P41" i="9" s="1"/>
  <c r="Q41" i="9" s="1"/>
  <c r="O42" i="9"/>
  <c r="P42" i="9" s="1"/>
  <c r="Q42" i="9" s="1"/>
  <c r="O43" i="9"/>
  <c r="P43" i="9" s="1"/>
  <c r="Q43" i="9" s="1"/>
  <c r="O44" i="9"/>
  <c r="P44" i="9" s="1"/>
  <c r="Q44" i="9" s="1"/>
  <c r="O45" i="9"/>
  <c r="P45" i="9" s="1"/>
  <c r="Q45" i="9" s="1"/>
  <c r="O46" i="9"/>
  <c r="P46" i="9" s="1"/>
  <c r="Q46" i="9" s="1"/>
  <c r="O47" i="9"/>
  <c r="P47" i="9" s="1"/>
  <c r="O48" i="9"/>
  <c r="P48" i="9" s="1"/>
  <c r="Q48" i="9" s="1"/>
  <c r="O49" i="9"/>
  <c r="P49" i="9" s="1"/>
  <c r="Q49" i="9" s="1"/>
  <c r="O50" i="9"/>
  <c r="P50" i="9" s="1"/>
  <c r="Q50" i="9" s="1"/>
  <c r="O51" i="9"/>
  <c r="P51" i="9" s="1"/>
  <c r="Q51" i="9" s="1"/>
  <c r="O52" i="9"/>
  <c r="P52" i="9" s="1"/>
  <c r="Q52" i="9" s="1"/>
  <c r="O53" i="9"/>
  <c r="P53" i="9" s="1"/>
  <c r="Q53" i="9" s="1"/>
  <c r="O54" i="9"/>
  <c r="P54" i="9" s="1"/>
  <c r="Q54" i="9" s="1"/>
  <c r="O55" i="9"/>
  <c r="P55" i="9" s="1"/>
  <c r="Q55" i="9" s="1"/>
  <c r="O56" i="9"/>
  <c r="P56" i="9" s="1"/>
  <c r="Q56" i="9" s="1"/>
  <c r="O57" i="9"/>
  <c r="P57" i="9" s="1"/>
  <c r="Q57" i="9" s="1"/>
  <c r="O58" i="9"/>
  <c r="P58" i="9" s="1"/>
  <c r="Q58" i="9" s="1"/>
  <c r="O59" i="9"/>
  <c r="P59" i="9" s="1"/>
  <c r="Q59" i="9" s="1"/>
  <c r="O60" i="9"/>
  <c r="P60" i="9" s="1"/>
  <c r="Q60" i="9" s="1"/>
  <c r="O61" i="9"/>
  <c r="P61" i="9" s="1"/>
  <c r="Q61" i="9" s="1"/>
  <c r="O62" i="9"/>
  <c r="P62" i="9" s="1"/>
  <c r="Q62" i="9" s="1"/>
  <c r="O63" i="9"/>
  <c r="P63" i="9" s="1"/>
  <c r="O64" i="9"/>
  <c r="P64" i="9" s="1"/>
  <c r="Q64" i="9" s="1"/>
  <c r="O65" i="9"/>
  <c r="P65" i="9" s="1"/>
  <c r="Q65" i="9" s="1"/>
  <c r="O66" i="9"/>
  <c r="P66" i="9" s="1"/>
  <c r="Q66" i="9" s="1"/>
  <c r="O67" i="9"/>
  <c r="P67" i="9" s="1"/>
  <c r="Q67" i="9" s="1"/>
  <c r="O68" i="9"/>
  <c r="P68" i="9" s="1"/>
  <c r="Q68" i="9" s="1"/>
  <c r="O69" i="9"/>
  <c r="P69" i="9" s="1"/>
  <c r="Q69" i="9" s="1"/>
  <c r="O70" i="9"/>
  <c r="P70" i="9" s="1"/>
  <c r="Q70" i="9" s="1"/>
  <c r="O71" i="9"/>
  <c r="P71" i="9" s="1"/>
  <c r="Q71" i="9" s="1"/>
  <c r="O72" i="9"/>
  <c r="P72" i="9" s="1"/>
  <c r="Q72" i="9" s="1"/>
  <c r="O73" i="9"/>
  <c r="P73" i="9" s="1"/>
  <c r="Q73" i="9" s="1"/>
  <c r="O74" i="9"/>
  <c r="P74" i="9" s="1"/>
  <c r="Q74" i="9" s="1"/>
  <c r="O75" i="9"/>
  <c r="P75" i="9" s="1"/>
  <c r="Q75" i="9" s="1"/>
  <c r="O76" i="9"/>
  <c r="P76" i="9" s="1"/>
  <c r="Q76" i="9" s="1"/>
  <c r="O77" i="9"/>
  <c r="P77" i="9" s="1"/>
  <c r="Q77" i="9" s="1"/>
  <c r="O78" i="9"/>
  <c r="P78" i="9" s="1"/>
  <c r="Q78" i="9" s="1"/>
  <c r="O79" i="9"/>
  <c r="P79" i="9" s="1"/>
  <c r="O80" i="9"/>
  <c r="P80" i="9" s="1"/>
  <c r="Q80" i="9" s="1"/>
  <c r="O81" i="9"/>
  <c r="P81" i="9" s="1"/>
  <c r="Q81" i="9" s="1"/>
  <c r="O82" i="9"/>
  <c r="P82" i="9" s="1"/>
  <c r="Q82" i="9" s="1"/>
  <c r="O83" i="9"/>
  <c r="P83" i="9" s="1"/>
  <c r="Q83" i="9" s="1"/>
  <c r="O84" i="9"/>
  <c r="P84" i="9" s="1"/>
  <c r="Q84" i="9" s="1"/>
  <c r="O85" i="9"/>
  <c r="P85" i="9" s="1"/>
  <c r="Q85" i="9" s="1"/>
  <c r="O86" i="9"/>
  <c r="P86" i="9" s="1"/>
  <c r="Q86" i="9" s="1"/>
  <c r="O87" i="9"/>
  <c r="P87" i="9" s="1"/>
  <c r="Q87" i="9" s="1"/>
  <c r="O88" i="9"/>
  <c r="P88" i="9" s="1"/>
  <c r="Q88" i="9" s="1"/>
  <c r="O89" i="9"/>
  <c r="P89" i="9" s="1"/>
  <c r="Q89" i="9" s="1"/>
  <c r="O90" i="9"/>
  <c r="P90" i="9" s="1"/>
  <c r="Q90" i="9" s="1"/>
  <c r="O91" i="9"/>
  <c r="P91" i="9" s="1"/>
  <c r="Q91" i="9" s="1"/>
  <c r="O92" i="9"/>
  <c r="P92" i="9" s="1"/>
  <c r="Q92" i="9" s="1"/>
  <c r="O93" i="9"/>
  <c r="P93" i="9" s="1"/>
  <c r="Q93" i="9" s="1"/>
  <c r="O94" i="9"/>
  <c r="P94" i="9" s="1"/>
  <c r="Q94" i="9" s="1"/>
  <c r="O95" i="9"/>
  <c r="P95" i="9" s="1"/>
  <c r="O96" i="9"/>
  <c r="P96" i="9" s="1"/>
  <c r="Q96" i="9" s="1"/>
  <c r="O97" i="9"/>
  <c r="P97" i="9" s="1"/>
  <c r="Q97" i="9" s="1"/>
  <c r="O98" i="9"/>
  <c r="P98" i="9" s="1"/>
  <c r="Q98" i="9" s="1"/>
  <c r="O99" i="9"/>
  <c r="P99" i="9" s="1"/>
  <c r="Q99" i="9" s="1"/>
  <c r="O100" i="9"/>
  <c r="P100" i="9" s="1"/>
  <c r="Q100" i="9" s="1"/>
  <c r="O101" i="9"/>
  <c r="P101" i="9" s="1"/>
  <c r="Q101" i="9" s="1"/>
  <c r="O102" i="9"/>
  <c r="P102" i="9" s="1"/>
  <c r="Q102" i="9" s="1"/>
  <c r="O103" i="9"/>
  <c r="P103" i="9" s="1"/>
  <c r="Q103" i="9" s="1"/>
  <c r="O104" i="9"/>
  <c r="P104" i="9" s="1"/>
  <c r="Q104" i="9" s="1"/>
  <c r="O105" i="9"/>
  <c r="P105" i="9" s="1"/>
  <c r="Q105" i="9" s="1"/>
  <c r="O106" i="9"/>
  <c r="P106" i="9" s="1"/>
  <c r="Q106" i="9" s="1"/>
  <c r="O107" i="9"/>
  <c r="P107" i="9" s="1"/>
  <c r="Q107" i="9" s="1"/>
  <c r="O108" i="9"/>
  <c r="P108" i="9" s="1"/>
  <c r="Q108" i="9" s="1"/>
  <c r="O109" i="9"/>
  <c r="P109" i="9" s="1"/>
  <c r="Q109" i="9" s="1"/>
  <c r="O110" i="9"/>
  <c r="P110" i="9" s="1"/>
  <c r="Q110" i="9" s="1"/>
  <c r="O111" i="9"/>
  <c r="P111" i="9" s="1"/>
  <c r="O112" i="9"/>
  <c r="P112" i="9" s="1"/>
  <c r="Q112" i="9" s="1"/>
  <c r="O113" i="9"/>
  <c r="P113" i="9" s="1"/>
  <c r="Q113" i="9" s="1"/>
  <c r="O114" i="9"/>
  <c r="P114" i="9" s="1"/>
  <c r="Q114" i="9" s="1"/>
  <c r="O115" i="9"/>
  <c r="P115" i="9" s="1"/>
  <c r="Q115" i="9" s="1"/>
  <c r="O116" i="9"/>
  <c r="P116" i="9" s="1"/>
  <c r="Q116" i="9" s="1"/>
  <c r="O117" i="9"/>
  <c r="P117" i="9" s="1"/>
  <c r="Q117" i="9" s="1"/>
  <c r="O118" i="9"/>
  <c r="P118" i="9" s="1"/>
  <c r="Q118" i="9" s="1"/>
  <c r="O119" i="9"/>
  <c r="P119" i="9" s="1"/>
  <c r="Q119" i="9" s="1"/>
  <c r="O120" i="9"/>
  <c r="P120" i="9" s="1"/>
  <c r="Q120" i="9" s="1"/>
  <c r="O121" i="9"/>
  <c r="P121" i="9" s="1"/>
  <c r="Q121" i="9" s="1"/>
  <c r="O122" i="9"/>
  <c r="P122" i="9" s="1"/>
  <c r="Q122" i="9" s="1"/>
  <c r="O123" i="9"/>
  <c r="P123" i="9" s="1"/>
  <c r="Q123" i="9" s="1"/>
  <c r="O124" i="9"/>
  <c r="P124" i="9" s="1"/>
  <c r="Q124" i="9" s="1"/>
  <c r="O125" i="9"/>
  <c r="P125" i="9" s="1"/>
  <c r="Q125" i="9" s="1"/>
  <c r="O126" i="9"/>
  <c r="P126" i="9" s="1"/>
  <c r="Q126" i="9" s="1"/>
  <c r="O127" i="9"/>
  <c r="P127" i="9" s="1"/>
  <c r="O128" i="9"/>
  <c r="P128" i="9" s="1"/>
  <c r="Q128" i="9" s="1"/>
  <c r="O129" i="9"/>
  <c r="P129" i="9" s="1"/>
  <c r="Q129" i="9" s="1"/>
  <c r="O130" i="9"/>
  <c r="P130" i="9" s="1"/>
  <c r="Q130" i="9" s="1"/>
  <c r="O131" i="9"/>
  <c r="P131" i="9" s="1"/>
  <c r="Q131" i="9" s="1"/>
  <c r="O132" i="9"/>
  <c r="P132" i="9" s="1"/>
  <c r="Q132" i="9" s="1"/>
  <c r="O133" i="9"/>
  <c r="P133" i="9" s="1"/>
  <c r="Q133" i="9" s="1"/>
  <c r="O134" i="9"/>
  <c r="P134" i="9" s="1"/>
  <c r="Q134" i="9" s="1"/>
  <c r="O135" i="9"/>
  <c r="P135" i="9" s="1"/>
  <c r="Q135" i="9" s="1"/>
  <c r="O136" i="9"/>
  <c r="P136" i="9" s="1"/>
  <c r="Q136" i="9" s="1"/>
  <c r="O137" i="9"/>
  <c r="P137" i="9" s="1"/>
  <c r="Q137" i="9" s="1"/>
  <c r="O138" i="9"/>
  <c r="P138" i="9" s="1"/>
  <c r="Q138" i="9" s="1"/>
  <c r="O139" i="9"/>
  <c r="P139" i="9" s="1"/>
  <c r="Q139" i="9" s="1"/>
  <c r="O140" i="9"/>
  <c r="P140" i="9" s="1"/>
  <c r="Q140" i="9" s="1"/>
  <c r="O141" i="9"/>
  <c r="P141" i="9" s="1"/>
  <c r="Q141" i="9" s="1"/>
  <c r="O142" i="9"/>
  <c r="P142" i="9" s="1"/>
  <c r="Q142" i="9" s="1"/>
  <c r="O143" i="9"/>
  <c r="P143" i="9" s="1"/>
  <c r="O144" i="9"/>
  <c r="P144" i="9" s="1"/>
  <c r="Q144" i="9" s="1"/>
  <c r="O145" i="9"/>
  <c r="P145" i="9" s="1"/>
  <c r="Q145" i="9" s="1"/>
  <c r="O146" i="9"/>
  <c r="P146" i="9" s="1"/>
  <c r="Q146" i="9" s="1"/>
  <c r="O147" i="9"/>
  <c r="P147" i="9" s="1"/>
  <c r="Q147" i="9" s="1"/>
  <c r="O148" i="9"/>
  <c r="P148" i="9" s="1"/>
  <c r="Q148" i="9" s="1"/>
  <c r="O149" i="9"/>
  <c r="P149" i="9" s="1"/>
  <c r="Q149" i="9" s="1"/>
  <c r="O150" i="9"/>
  <c r="P150" i="9" s="1"/>
  <c r="Q150" i="9" s="1"/>
  <c r="O151" i="9"/>
  <c r="P151" i="9" s="1"/>
  <c r="Q151" i="9" s="1"/>
  <c r="O152" i="9"/>
  <c r="P152" i="9" s="1"/>
  <c r="Q152" i="9" s="1"/>
  <c r="O153" i="9"/>
  <c r="P153" i="9" s="1"/>
  <c r="Q153" i="9" s="1"/>
  <c r="O154" i="9"/>
  <c r="P154" i="9" s="1"/>
  <c r="Q154" i="9" s="1"/>
  <c r="O155" i="9"/>
  <c r="P155" i="9" s="1"/>
  <c r="Q155" i="9" s="1"/>
  <c r="O156" i="9"/>
  <c r="P156" i="9" s="1"/>
  <c r="Q156" i="9" s="1"/>
  <c r="O157" i="9"/>
  <c r="P157" i="9" s="1"/>
  <c r="Q157" i="9" s="1"/>
  <c r="O158" i="9"/>
  <c r="P158" i="9" s="1"/>
  <c r="Q158" i="9" s="1"/>
  <c r="O159" i="9"/>
  <c r="P159" i="9" s="1"/>
  <c r="O160" i="9"/>
  <c r="P160" i="9" s="1"/>
  <c r="Q160" i="9" s="1"/>
  <c r="O161" i="9"/>
  <c r="P161" i="9" s="1"/>
  <c r="Q161" i="9" s="1"/>
  <c r="O162" i="9"/>
  <c r="P162" i="9" s="1"/>
  <c r="Q162" i="9" s="1"/>
  <c r="O163" i="9"/>
  <c r="P163" i="9" s="1"/>
  <c r="Q163" i="9" s="1"/>
  <c r="O164" i="9"/>
  <c r="P164" i="9" s="1"/>
  <c r="Q164" i="9" s="1"/>
  <c r="O165" i="9"/>
  <c r="P165" i="9" s="1"/>
  <c r="Q165" i="9" s="1"/>
  <c r="O166" i="9"/>
  <c r="P166" i="9" s="1"/>
  <c r="Q166" i="9" s="1"/>
  <c r="O167" i="9"/>
  <c r="P167" i="9" s="1"/>
  <c r="Q167" i="9" s="1"/>
  <c r="O168" i="9"/>
  <c r="P168" i="9" s="1"/>
  <c r="Q168" i="9" s="1"/>
  <c r="O169" i="9"/>
  <c r="P169" i="9" s="1"/>
  <c r="Q169" i="9" s="1"/>
  <c r="O170" i="9"/>
  <c r="P170" i="9" s="1"/>
  <c r="Q170" i="9" s="1"/>
  <c r="O171" i="9"/>
  <c r="P171" i="9" s="1"/>
  <c r="Q171" i="9" s="1"/>
  <c r="O172" i="9"/>
  <c r="P172" i="9" s="1"/>
  <c r="Q172" i="9" s="1"/>
  <c r="O173" i="9"/>
  <c r="P173" i="9" s="1"/>
  <c r="Q173" i="9" s="1"/>
  <c r="O174" i="9"/>
  <c r="P174" i="9" s="1"/>
  <c r="Q174" i="9" s="1"/>
  <c r="O175" i="9"/>
  <c r="P175" i="9" s="1"/>
  <c r="O176" i="9"/>
  <c r="P176" i="9" s="1"/>
  <c r="Q176" i="9" s="1"/>
  <c r="O177" i="9"/>
  <c r="P177" i="9" s="1"/>
  <c r="Q177" i="9" s="1"/>
  <c r="O178" i="9"/>
  <c r="P178" i="9" s="1"/>
  <c r="Q178" i="9" s="1"/>
  <c r="O179" i="9"/>
  <c r="P179" i="9" s="1"/>
  <c r="Q179" i="9" s="1"/>
  <c r="O180" i="9"/>
  <c r="P180" i="9" s="1"/>
  <c r="Q180" i="9" s="1"/>
  <c r="O181" i="9"/>
  <c r="P181" i="9" s="1"/>
  <c r="Q181" i="9" s="1"/>
  <c r="O182" i="9"/>
  <c r="P182" i="9" s="1"/>
  <c r="Q182" i="9" s="1"/>
  <c r="O183" i="9"/>
  <c r="P183" i="9" s="1"/>
  <c r="Q183" i="9" s="1"/>
  <c r="O184" i="9"/>
  <c r="P184" i="9" s="1"/>
  <c r="Q184" i="9" s="1"/>
  <c r="O185" i="9"/>
  <c r="P185" i="9" s="1"/>
  <c r="Q185" i="9" s="1"/>
  <c r="O186" i="9"/>
  <c r="P186" i="9" s="1"/>
  <c r="Q186" i="9" s="1"/>
  <c r="O187" i="9"/>
  <c r="P187" i="9" s="1"/>
  <c r="Q187" i="9" s="1"/>
  <c r="O188" i="9"/>
  <c r="P188" i="9" s="1"/>
  <c r="Q188" i="9" s="1"/>
  <c r="O189" i="9"/>
  <c r="P189" i="9" s="1"/>
  <c r="Q189" i="9" s="1"/>
  <c r="O190" i="9"/>
  <c r="P190" i="9" s="1"/>
  <c r="Q190" i="9" s="1"/>
  <c r="O191" i="9"/>
  <c r="P191" i="9" s="1"/>
  <c r="O192" i="9"/>
  <c r="P192" i="9" s="1"/>
  <c r="Q192" i="9" s="1"/>
  <c r="O193" i="9"/>
  <c r="P193" i="9" s="1"/>
  <c r="Q193" i="9" s="1"/>
  <c r="O194" i="9"/>
  <c r="P194" i="9" s="1"/>
  <c r="Q194" i="9" s="1"/>
  <c r="O195" i="9"/>
  <c r="P195" i="9" s="1"/>
  <c r="Q195" i="9" s="1"/>
  <c r="O196" i="9"/>
  <c r="P196" i="9" s="1"/>
  <c r="Q196" i="9" s="1"/>
  <c r="O197" i="9"/>
  <c r="P197" i="9" s="1"/>
  <c r="Q197" i="9" s="1"/>
  <c r="O198" i="9"/>
  <c r="P198" i="9" s="1"/>
  <c r="Q198" i="9" s="1"/>
  <c r="O199" i="9"/>
  <c r="P199" i="9" s="1"/>
  <c r="Q199" i="9" s="1"/>
  <c r="O200" i="9"/>
  <c r="P200" i="9" s="1"/>
  <c r="Q200" i="9" s="1"/>
  <c r="O201" i="9"/>
  <c r="P201" i="9" s="1"/>
  <c r="Q201" i="9" s="1"/>
  <c r="O202" i="9"/>
  <c r="P202" i="9" s="1"/>
  <c r="Q202" i="9" s="1"/>
  <c r="O203" i="9"/>
  <c r="P203" i="9" s="1"/>
  <c r="Q203" i="9" s="1"/>
  <c r="O204" i="9"/>
  <c r="P204" i="9" s="1"/>
  <c r="Q204" i="9" s="1"/>
  <c r="O205" i="9"/>
  <c r="P205" i="9" s="1"/>
  <c r="Q205" i="9" s="1"/>
  <c r="O206" i="9"/>
  <c r="P206" i="9" s="1"/>
  <c r="Q206" i="9" s="1"/>
  <c r="O207" i="9"/>
  <c r="P207" i="9" s="1"/>
  <c r="O208" i="9"/>
  <c r="P208" i="9" s="1"/>
  <c r="Q208" i="9" s="1"/>
  <c r="O209" i="9"/>
  <c r="P209" i="9" s="1"/>
  <c r="Q209" i="9" s="1"/>
  <c r="O210" i="9"/>
  <c r="P210" i="9" s="1"/>
  <c r="Q210" i="9" s="1"/>
  <c r="O211" i="9"/>
  <c r="P211" i="9" s="1"/>
  <c r="Q211" i="9" s="1"/>
  <c r="O212" i="9"/>
  <c r="P212" i="9" s="1"/>
  <c r="Q212" i="9" s="1"/>
  <c r="O213" i="9"/>
  <c r="P213" i="9" s="1"/>
  <c r="Q213" i="9" s="1"/>
  <c r="O214" i="9"/>
  <c r="P214" i="9" s="1"/>
  <c r="Q214" i="9" s="1"/>
  <c r="O215" i="9"/>
  <c r="P215" i="9" s="1"/>
  <c r="Q215" i="9" s="1"/>
  <c r="O216" i="9"/>
  <c r="P216" i="9" s="1"/>
  <c r="Q216" i="9" s="1"/>
  <c r="O217" i="9"/>
  <c r="P217" i="9" s="1"/>
  <c r="Q217" i="9" s="1"/>
  <c r="O218" i="9"/>
  <c r="P218" i="9" s="1"/>
  <c r="Q218" i="9" s="1"/>
  <c r="O219" i="9"/>
  <c r="P219" i="9" s="1"/>
  <c r="Q219" i="9" s="1"/>
  <c r="O220" i="9"/>
  <c r="P220" i="9" s="1"/>
  <c r="Q220" i="9" s="1"/>
  <c r="O221" i="9"/>
  <c r="P221" i="9" s="1"/>
  <c r="Q221" i="9" s="1"/>
  <c r="O222" i="9"/>
  <c r="P222" i="9" s="1"/>
  <c r="Q222" i="9" s="1"/>
  <c r="O223" i="9"/>
  <c r="P223" i="9" s="1"/>
  <c r="O224" i="9"/>
  <c r="P224" i="9" s="1"/>
  <c r="Q224" i="9" s="1"/>
  <c r="O225" i="9"/>
  <c r="P225" i="9" s="1"/>
  <c r="Q225" i="9" s="1"/>
  <c r="O226" i="9"/>
  <c r="P226" i="9" s="1"/>
  <c r="Q226" i="9" s="1"/>
  <c r="O227" i="9"/>
  <c r="P227" i="9" s="1"/>
  <c r="Q227" i="9" s="1"/>
  <c r="O228" i="9"/>
  <c r="P228" i="9" s="1"/>
  <c r="Q228" i="9" s="1"/>
  <c r="O229" i="9"/>
  <c r="P229" i="9" s="1"/>
  <c r="Q229" i="9" s="1"/>
  <c r="O230" i="9"/>
  <c r="P230" i="9" s="1"/>
  <c r="Q230" i="9" s="1"/>
  <c r="O231" i="9"/>
  <c r="P231" i="9" s="1"/>
  <c r="Q231" i="9" s="1"/>
  <c r="O232" i="9"/>
  <c r="P232" i="9" s="1"/>
  <c r="Q232" i="9" s="1"/>
  <c r="O233" i="9"/>
  <c r="P233" i="9" s="1"/>
  <c r="Q233" i="9" s="1"/>
  <c r="O234" i="9"/>
  <c r="P234" i="9" s="1"/>
  <c r="Q234" i="9" s="1"/>
  <c r="O235" i="9"/>
  <c r="P235" i="9" s="1"/>
  <c r="Q235" i="9" s="1"/>
  <c r="O236" i="9"/>
  <c r="P236" i="9" s="1"/>
  <c r="Q236" i="9" s="1"/>
  <c r="O237" i="9"/>
  <c r="P237" i="9" s="1"/>
  <c r="Q237" i="9" s="1"/>
  <c r="O238" i="9"/>
  <c r="P238" i="9" s="1"/>
  <c r="Q238" i="9" s="1"/>
  <c r="O239" i="9"/>
  <c r="P239" i="9" s="1"/>
  <c r="O240" i="9"/>
  <c r="P240" i="9" s="1"/>
  <c r="Q240" i="9" s="1"/>
  <c r="O241" i="9"/>
  <c r="P241" i="9" s="1"/>
  <c r="Q241" i="9" s="1"/>
  <c r="O242" i="9"/>
  <c r="P242" i="9" s="1"/>
  <c r="Q242" i="9" s="1"/>
  <c r="O243" i="9"/>
  <c r="P243" i="9" s="1"/>
  <c r="Q243" i="9" s="1"/>
  <c r="O244" i="9"/>
  <c r="P244" i="9" s="1"/>
  <c r="Q244" i="9" s="1"/>
  <c r="O245" i="9"/>
  <c r="P245" i="9" s="1"/>
  <c r="Q245" i="9" s="1"/>
  <c r="O246" i="9"/>
  <c r="P246" i="9" s="1"/>
  <c r="Q246" i="9" s="1"/>
  <c r="O247" i="9"/>
  <c r="P247" i="9" s="1"/>
  <c r="Q247" i="9" s="1"/>
  <c r="O248" i="9"/>
  <c r="P248" i="9" s="1"/>
  <c r="Q248" i="9" s="1"/>
  <c r="O249" i="9"/>
  <c r="P249" i="9" s="1"/>
  <c r="Q249" i="9" s="1"/>
  <c r="O250" i="9"/>
  <c r="P250" i="9" s="1"/>
  <c r="Q250" i="9" s="1"/>
  <c r="O251" i="9"/>
  <c r="P251" i="9" s="1"/>
  <c r="Q251" i="9" s="1"/>
  <c r="O252" i="9"/>
  <c r="P252" i="9" s="1"/>
  <c r="Q252" i="9" s="1"/>
  <c r="O253" i="9"/>
  <c r="P253" i="9" s="1"/>
  <c r="Q253" i="9" s="1"/>
  <c r="O254" i="9"/>
  <c r="P254" i="9" s="1"/>
  <c r="Q254" i="9" s="1"/>
  <c r="O255" i="9"/>
  <c r="P255" i="9" s="1"/>
  <c r="O256" i="9"/>
  <c r="P256" i="9" s="1"/>
  <c r="Q256" i="9" s="1"/>
  <c r="O257" i="9"/>
  <c r="P257" i="9" s="1"/>
  <c r="Q257" i="9" s="1"/>
  <c r="O258" i="9"/>
  <c r="P258" i="9" s="1"/>
  <c r="Q258" i="9" s="1"/>
  <c r="O259" i="9"/>
  <c r="P259" i="9" s="1"/>
  <c r="Q259" i="9" s="1"/>
  <c r="O260" i="9"/>
  <c r="P260" i="9" s="1"/>
  <c r="Q260" i="9" s="1"/>
  <c r="O261" i="9"/>
  <c r="P261" i="9" s="1"/>
  <c r="Q261" i="9" s="1"/>
  <c r="O262" i="9"/>
  <c r="P262" i="9" s="1"/>
  <c r="Q262" i="9" s="1"/>
  <c r="O263" i="9"/>
  <c r="P263" i="9" s="1"/>
  <c r="Q263" i="9" s="1"/>
  <c r="O264" i="9"/>
  <c r="P264" i="9" s="1"/>
  <c r="Q264" i="9" s="1"/>
  <c r="O265" i="9"/>
  <c r="P265" i="9" s="1"/>
  <c r="Q265" i="9" s="1"/>
  <c r="O266" i="9"/>
  <c r="P266" i="9" s="1"/>
  <c r="Q266" i="9" s="1"/>
  <c r="O267" i="9"/>
  <c r="P267" i="9" s="1"/>
  <c r="Q267" i="9" s="1"/>
  <c r="O268" i="9"/>
  <c r="P268" i="9" s="1"/>
  <c r="Q268" i="9" s="1"/>
  <c r="O269" i="9"/>
  <c r="P269" i="9" s="1"/>
  <c r="Q269" i="9" s="1"/>
  <c r="O270" i="9"/>
  <c r="P270" i="9" s="1"/>
  <c r="Q270" i="9" s="1"/>
  <c r="O271" i="9"/>
  <c r="P271" i="9" s="1"/>
  <c r="O272" i="9"/>
  <c r="P272" i="9" s="1"/>
  <c r="Q272" i="9" s="1"/>
  <c r="O273" i="9"/>
  <c r="P273" i="9" s="1"/>
  <c r="Q273" i="9" s="1"/>
  <c r="O274" i="9"/>
  <c r="P274" i="9" s="1"/>
  <c r="Q274" i="9" s="1"/>
  <c r="O275" i="9"/>
  <c r="P275" i="9" s="1"/>
  <c r="Q275" i="9" s="1"/>
  <c r="O276" i="9"/>
  <c r="P276" i="9" s="1"/>
  <c r="Q276" i="9" s="1"/>
  <c r="O277" i="9"/>
  <c r="P277" i="9" s="1"/>
  <c r="Q277" i="9" s="1"/>
  <c r="O278" i="9"/>
  <c r="P278" i="9" s="1"/>
  <c r="Q278" i="9" s="1"/>
  <c r="O279" i="9"/>
  <c r="P279" i="9" s="1"/>
  <c r="Q279" i="9" s="1"/>
  <c r="O280" i="9"/>
  <c r="P280" i="9" s="1"/>
  <c r="Q280" i="9" s="1"/>
  <c r="O281" i="9"/>
  <c r="P281" i="9" s="1"/>
  <c r="Q281" i="9" s="1"/>
  <c r="O282" i="9"/>
  <c r="P282" i="9" s="1"/>
  <c r="Q282" i="9" s="1"/>
  <c r="O283" i="9"/>
  <c r="P283" i="9" s="1"/>
  <c r="Q283" i="9" s="1"/>
  <c r="O284" i="9"/>
  <c r="P284" i="9" s="1"/>
  <c r="Q284" i="9" s="1"/>
  <c r="O285" i="9"/>
  <c r="P285" i="9" s="1"/>
  <c r="Q285" i="9" s="1"/>
  <c r="O286" i="9"/>
  <c r="P286" i="9" s="1"/>
  <c r="Q286" i="9" s="1"/>
  <c r="O287" i="9"/>
  <c r="P287" i="9" s="1"/>
  <c r="O288" i="9"/>
  <c r="P288" i="9" s="1"/>
  <c r="Q288" i="9" s="1"/>
  <c r="O289" i="9"/>
  <c r="P289" i="9" s="1"/>
  <c r="Q289" i="9" s="1"/>
  <c r="O290" i="9"/>
  <c r="P290" i="9" s="1"/>
  <c r="Q290" i="9" s="1"/>
  <c r="O291" i="9"/>
  <c r="P291" i="9" s="1"/>
  <c r="Q291" i="9" s="1"/>
  <c r="O292" i="9"/>
  <c r="P292" i="9" s="1"/>
  <c r="Q292" i="9" s="1"/>
  <c r="O293" i="9"/>
  <c r="P293" i="9" s="1"/>
  <c r="Q293" i="9" s="1"/>
  <c r="O294" i="9"/>
  <c r="P294" i="9" s="1"/>
  <c r="Q294" i="9" s="1"/>
  <c r="O295" i="9"/>
  <c r="P295" i="9" s="1"/>
  <c r="Q295" i="9" s="1"/>
  <c r="O296" i="9"/>
  <c r="P296" i="9" s="1"/>
  <c r="Q296" i="9" s="1"/>
  <c r="O297" i="9"/>
  <c r="P297" i="9" s="1"/>
  <c r="Q297" i="9" s="1"/>
  <c r="O298" i="9"/>
  <c r="P298" i="9" s="1"/>
  <c r="Q298" i="9" s="1"/>
  <c r="O299" i="9"/>
  <c r="P299" i="9" s="1"/>
  <c r="Q299" i="9" s="1"/>
  <c r="O300" i="9"/>
  <c r="P300" i="9" s="1"/>
  <c r="Q300" i="9" s="1"/>
  <c r="O301" i="9"/>
  <c r="P301" i="9" s="1"/>
  <c r="Q301" i="9" s="1"/>
  <c r="O302" i="9"/>
  <c r="P302" i="9" s="1"/>
  <c r="Q302" i="9" s="1"/>
  <c r="O303" i="9"/>
  <c r="P303" i="9" s="1"/>
  <c r="O304" i="9"/>
  <c r="P304" i="9" s="1"/>
  <c r="Q304" i="9" s="1"/>
  <c r="F13" i="10" l="1"/>
  <c r="Q18" i="9"/>
  <c r="E13" i="10"/>
  <c r="E13" i="4"/>
  <c r="E7" i="4"/>
  <c r="E8" i="4"/>
  <c r="E9" i="4"/>
  <c r="E10" i="4"/>
  <c r="E11" i="4"/>
  <c r="E6" i="4"/>
  <c r="D13" i="4"/>
  <c r="D7" i="4"/>
  <c r="D8" i="4"/>
  <c r="D9" i="4"/>
  <c r="D10" i="4"/>
  <c r="D11" i="4"/>
  <c r="D6" i="4"/>
  <c r="C8" i="2"/>
  <c r="D13" i="2"/>
  <c r="D12" i="2"/>
  <c r="C13" i="2"/>
  <c r="C12" i="2"/>
  <c r="D9" i="2"/>
  <c r="D8" i="2"/>
  <c r="C9" i="2"/>
  <c r="D7" i="2"/>
  <c r="C7" i="2"/>
  <c r="D6" i="2"/>
  <c r="C6" i="2"/>
  <c r="E14" i="10" l="1"/>
  <c r="F14" i="10"/>
  <c r="D10" i="2"/>
  <c r="C10"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 Project1.xlsx!data" type="102" refreshedVersion="5" minRefreshableVersion="5">
    <extLst>
      <ext xmlns:x15="http://schemas.microsoft.com/office/spreadsheetml/2010/11/main" uri="{DE250136-89BD-433C-8126-D09CA5730AF9}">
        <x15:connection id="data-ef223a9c-ed4f-48ad-adfc-60f895737d97" autoDelete="1">
          <x15:rangePr sourceName="_xlcn.WorksheetConnection_DAProject1.xlsxdata1"/>
        </x15:connection>
      </ext>
    </extLst>
  </connection>
  <connection id="3" name="WorksheetConnection_DA Project1.xlsx!DataNew" type="102" refreshedVersion="5" minRefreshableVersion="5">
    <extLst>
      <ext xmlns:x15="http://schemas.microsoft.com/office/spreadsheetml/2010/11/main" uri="{DE250136-89BD-433C-8126-D09CA5730AF9}">
        <x15:connection id="DataNew-5289b8fa-02e3-4252-bc90-76f8f31708a2" autoDelete="1">
          <x15:rangePr sourceName="_xlcn.WorksheetConnection_DAProject1.xlsxDataNew1"/>
        </x15:connection>
      </ext>
    </extLst>
  </connection>
</connections>
</file>

<file path=xl/sharedStrings.xml><?xml version="1.0" encoding="utf-8"?>
<sst xmlns="http://schemas.openxmlformats.org/spreadsheetml/2006/main" count="3831" uniqueCount="103">
  <si>
    <t>Sales Person</t>
  </si>
  <si>
    <t>Geography</t>
  </si>
  <si>
    <t>Product</t>
  </si>
  <si>
    <t>Amount</t>
  </si>
  <si>
    <t>Units</t>
  </si>
  <si>
    <t>Questions</t>
  </si>
  <si>
    <t>Cost per unit</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</si>
  <si>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</si>
  <si>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</si>
  <si>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</si>
  <si>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</si>
  <si>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</si>
  <si>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</si>
  <si>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</si>
  <si>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</si>
  <si>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</si>
  <si>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</si>
  <si>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</si>
  <si>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</si>
  <si>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</si>
  <si>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</si>
  <si>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</si>
  <si>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</si>
  <si>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</si>
  <si>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</si>
  <si>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</si>
  <si>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</si>
  <si>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</si>
  <si>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</si>
  <si>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</si>
  <si>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</si>
  <si>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</si>
  <si>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</si>
  <si>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</si>
  <si>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</si>
  <si>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</si>
  <si>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</si>
  <si>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</si>
  <si>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</si>
  <si>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</si>
  <si>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</si>
  <si>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</si>
  <si>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</si>
  <si>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</si>
  <si>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</si>
  <si>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</si>
  <si>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</si>
  <si>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</si>
  <si>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</si>
  <si>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</si>
  <si>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</si>
  <si>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</si>
  <si>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</si>
  <si>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</si>
  <si>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Data Analysis Project - 1</t>
  </si>
  <si>
    <t>Profits by product (using products table)</t>
  </si>
  <si>
    <t>Average</t>
  </si>
  <si>
    <t>Median</t>
  </si>
  <si>
    <t>Minimum</t>
  </si>
  <si>
    <t>Maximum</t>
  </si>
  <si>
    <t>Range</t>
  </si>
  <si>
    <t>First Quartile</t>
  </si>
  <si>
    <t>Third Quartile</t>
  </si>
  <si>
    <t>Distinct count of products</t>
  </si>
  <si>
    <t>Sales Data of a Chocolate Company</t>
  </si>
  <si>
    <r>
      <t>1.</t>
    </r>
    <r>
      <rPr>
        <sz val="30"/>
        <color theme="1"/>
        <rFont val="Calibri"/>
        <family val="2"/>
        <scheme val="minor"/>
      </rPr>
      <t xml:space="preserve"> Quick Statistics</t>
    </r>
  </si>
  <si>
    <r>
      <t xml:space="preserve">2. </t>
    </r>
    <r>
      <rPr>
        <sz val="30"/>
        <color theme="1"/>
        <rFont val="Calibri"/>
        <family val="2"/>
        <scheme val="minor"/>
      </rPr>
      <t>Exploratory Data Analysis (EDA) with CF</t>
    </r>
  </si>
  <si>
    <r>
      <t xml:space="preserve">3. </t>
    </r>
    <r>
      <rPr>
        <sz val="30"/>
        <color theme="1"/>
        <rFont val="Calibri"/>
        <family val="2"/>
        <scheme val="minor"/>
      </rPr>
      <t>Sales by Country (with formulas)</t>
    </r>
  </si>
  <si>
    <t>Country</t>
  </si>
  <si>
    <t>Total Sales</t>
  </si>
  <si>
    <t>Total Units</t>
  </si>
  <si>
    <t>Grand Total</t>
  </si>
  <si>
    <r>
      <rPr>
        <b/>
        <sz val="30"/>
        <color theme="1"/>
        <rFont val="Calibri"/>
        <family val="2"/>
        <scheme val="minor"/>
      </rPr>
      <t xml:space="preserve">4. </t>
    </r>
    <r>
      <rPr>
        <sz val="30"/>
        <color theme="1"/>
        <rFont val="Calibri"/>
        <family val="2"/>
        <scheme val="minor"/>
      </rPr>
      <t>Sales by Country (with pivots)</t>
    </r>
  </si>
  <si>
    <t>Sum of Amount</t>
  </si>
  <si>
    <t>Sum of Units</t>
  </si>
  <si>
    <t>Products</t>
  </si>
  <si>
    <t>Price per Unit</t>
  </si>
  <si>
    <r>
      <rPr>
        <b/>
        <sz val="30"/>
        <color theme="1"/>
        <rFont val="Calibri"/>
        <family val="2"/>
        <scheme val="minor"/>
      </rPr>
      <t>6.</t>
    </r>
    <r>
      <rPr>
        <sz val="30"/>
        <color theme="1"/>
        <rFont val="Calibri"/>
        <family val="2"/>
        <scheme val="minor"/>
      </rPr>
      <t xml:space="preserve"> Are there any anomalies in the data?</t>
    </r>
  </si>
  <si>
    <r>
      <rPr>
        <b/>
        <sz val="30"/>
        <color theme="1"/>
        <rFont val="Calibri"/>
        <family val="2"/>
        <scheme val="minor"/>
      </rPr>
      <t>7.</t>
    </r>
    <r>
      <rPr>
        <sz val="30"/>
        <color theme="1"/>
        <rFont val="Calibri"/>
        <family val="2"/>
        <scheme val="minor"/>
      </rPr>
      <t xml:space="preserve"> Best Sales person by country</t>
    </r>
  </si>
  <si>
    <t>Row Labels</t>
  </si>
  <si>
    <r>
      <rPr>
        <b/>
        <sz val="30"/>
        <color theme="1"/>
        <rFont val="Calibri"/>
        <family val="2"/>
        <scheme val="minor"/>
      </rPr>
      <t>5.</t>
    </r>
    <r>
      <rPr>
        <sz val="30"/>
        <color theme="1"/>
        <rFont val="Calibri"/>
        <family val="2"/>
        <scheme val="minor"/>
      </rPr>
      <t xml:space="preserve"> Top 5 products by $ per unit</t>
    </r>
  </si>
  <si>
    <r>
      <rPr>
        <b/>
        <sz val="30"/>
        <color theme="1"/>
        <rFont val="Calibri"/>
        <family val="2"/>
        <scheme val="minor"/>
      </rPr>
      <t>8.</t>
    </r>
    <r>
      <rPr>
        <sz val="30"/>
        <color theme="1"/>
        <rFont val="Calibri"/>
        <family val="2"/>
        <scheme val="minor"/>
      </rPr>
      <t xml:space="preserve"> Profits by product (using products table)</t>
    </r>
  </si>
  <si>
    <t>Cost per Unit</t>
  </si>
  <si>
    <t>Cost Price</t>
  </si>
  <si>
    <t>Sum of Cost Price</t>
  </si>
  <si>
    <t>Profit/Loss</t>
  </si>
  <si>
    <t>Total Profit</t>
  </si>
  <si>
    <r>
      <rPr>
        <b/>
        <sz val="30"/>
        <color theme="1"/>
        <rFont val="Calibri"/>
        <family val="2"/>
        <scheme val="minor"/>
      </rPr>
      <t>9.</t>
    </r>
    <r>
      <rPr>
        <sz val="30"/>
        <color theme="1"/>
        <rFont val="Calibri"/>
        <family val="2"/>
        <scheme val="minor"/>
      </rPr>
      <t xml:space="preserve"> Dynamic country-level Sales Report</t>
    </r>
  </si>
  <si>
    <t>Select a country</t>
  </si>
  <si>
    <t>Countries</t>
  </si>
  <si>
    <t>Quick Summary</t>
  </si>
  <si>
    <t>By Sales Person</t>
  </si>
  <si>
    <t>Number of transactions</t>
  </si>
  <si>
    <t>Sales</t>
  </si>
  <si>
    <t>Cost</t>
  </si>
  <si>
    <t>Profit</t>
  </si>
  <si>
    <t>Units Sold</t>
  </si>
  <si>
    <t>Total</t>
  </si>
  <si>
    <t>Units sold</t>
  </si>
  <si>
    <t>Target Achieved</t>
  </si>
  <si>
    <t>Name</t>
  </si>
  <si>
    <r>
      <rPr>
        <b/>
        <sz val="30"/>
        <color theme="1"/>
        <rFont val="Calibri"/>
        <family val="2"/>
        <scheme val="minor"/>
      </rPr>
      <t>10.</t>
    </r>
    <r>
      <rPr>
        <sz val="30"/>
        <color theme="1"/>
        <rFont val="Calibri"/>
        <family val="2"/>
        <scheme val="minor"/>
      </rPr>
      <t xml:space="preserve"> Which products to discontinue?</t>
    </r>
  </si>
  <si>
    <t>Profit/Loss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</si>
</sst>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quot;₹&quot;\ * #,##0.00_ ;_ &quot;₹&quot;\ * \-#,##0.00_ ;_ &quot;₹&quot;\ * &quot;-&quot;??_ ;_ @_ "/>
    <numFmt numFmtId="164" formatCode="&quot;$&quot;#,##0_);[Red]\(&quot;$&quot;#,##0\)"/>
    <numFmt numFmtId="165" formatCode="&quot;$&quot;#,##0.00_);[Red]\(&quot;$&quot;#,##0.00\)"/>
    <numFmt numFmtId="166" formatCode="_-[$$-409]* #,##0.00_ ;_-[$$-409]* \-#,##0.00\ ;_-[$$-409]* &quot;-&quot;??_ ;_-@_ "/>
    <numFmt numFmtId="167" formatCode="_-[$$-409]* #,##0_ ;_-[$$-409]* \-#,##0\ ;_-[$$-409]* &quot;-&quot;??_ ;_-@_ "/>
  </numFmts>
  <fonts count="14" x14ac:knownFonts="1">
    <font>
      <sz val="11"/>
      <color theme="1"/>
      <name val="Calibri"/>
      <family val="2"/>
      <scheme val="minor"/>
    </font>
    <font>
      <sz val="12"/>
      <color theme="1"/>
      <name val="Calibri"/>
      <family val="2"/>
      <scheme val="minor"/>
    </font>
    <font>
      <b/>
      <sz val="12"/>
      <color theme="1"/>
      <name val="Calibri"/>
      <family val="2"/>
      <scheme val="minor"/>
    </font>
    <font>
      <b/>
      <sz val="40"/>
      <color theme="1"/>
      <name val="Calibri"/>
      <family val="2"/>
      <scheme val="minor"/>
    </font>
    <font>
      <sz val="11"/>
      <color theme="1"/>
      <name val="Calibri"/>
      <family val="2"/>
      <scheme val="minor"/>
    </font>
    <font>
      <b/>
      <sz val="11"/>
      <color theme="1"/>
      <name val="Calibri"/>
      <family val="2"/>
      <scheme val="minor"/>
    </font>
    <font>
      <b/>
      <sz val="30"/>
      <color theme="1"/>
      <name val="Calibri"/>
      <family val="2"/>
      <scheme val="minor"/>
    </font>
    <font>
      <sz val="25"/>
      <color theme="1"/>
      <name val="Calibri"/>
      <family val="2"/>
      <scheme val="minor"/>
    </font>
    <font>
      <b/>
      <sz val="20"/>
      <color theme="1"/>
      <name val="Calibri"/>
      <family val="2"/>
      <scheme val="minor"/>
    </font>
    <font>
      <sz val="30"/>
      <color theme="1"/>
      <name val="Calibri"/>
      <family val="2"/>
      <scheme val="minor"/>
    </font>
    <font>
      <b/>
      <sz val="12"/>
      <color theme="0"/>
      <name val="Calibri"/>
      <family val="2"/>
      <scheme val="minor"/>
    </font>
    <font>
      <b/>
      <i/>
      <sz val="12"/>
      <color theme="1"/>
      <name val="Calibri"/>
      <family val="2"/>
      <scheme val="minor"/>
    </font>
    <font>
      <sz val="11"/>
      <name val="Calibri"/>
      <family val="2"/>
      <scheme val="minor"/>
    </font>
    <font>
      <b/>
      <sz val="11"/>
      <name val="Calibri"/>
      <family val="2"/>
      <scheme val="minor"/>
    </font>
  </fonts>
  <fills count="8">
    <fill>
      <patternFill patternType="none"/>
    </fill>
    <fill>
      <patternFill patternType="gray125"/>
    </fill>
    <fill>
      <patternFill patternType="solid">
        <fgColor rgb="FF0070C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9999"/>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8" tint="0.39994506668294322"/>
      </top>
      <bottom style="thin">
        <color theme="8" tint="0.39994506668294322"/>
      </bottom>
      <diagonal/>
    </border>
    <border>
      <left style="thin">
        <color auto="1"/>
      </left>
      <right style="thin">
        <color auto="1"/>
      </right>
      <top style="thin">
        <color auto="1"/>
      </top>
      <bottom style="thin">
        <color auto="1"/>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87">
    <xf numFmtId="0" fontId="0" fillId="0" borderId="0" xfId="0"/>
    <xf numFmtId="0" fontId="1" fillId="2" borderId="0" xfId="0" applyFont="1" applyFill="1"/>
    <xf numFmtId="0" fontId="1" fillId="3" borderId="0" xfId="0" applyFont="1" applyFill="1"/>
    <xf numFmtId="0" fontId="1" fillId="0" borderId="0" xfId="0" applyFont="1"/>
    <xf numFmtId="164" fontId="1" fillId="0" borderId="0" xfId="0" applyNumberFormat="1" applyFont="1"/>
    <xf numFmtId="3" fontId="1" fillId="0" borderId="0" xfId="0" applyNumberFormat="1" applyFont="1"/>
    <xf numFmtId="0" fontId="2" fillId="0" borderId="1" xfId="0" applyFont="1" applyBorder="1"/>
    <xf numFmtId="0" fontId="1" fillId="0" borderId="1" xfId="0" applyFont="1" applyBorder="1"/>
    <xf numFmtId="165" fontId="1" fillId="0" borderId="0" xfId="0" applyNumberFormat="1" applyFont="1"/>
    <xf numFmtId="0" fontId="3" fillId="3" borderId="0" xfId="0" applyFont="1" applyFill="1"/>
    <xf numFmtId="0" fontId="2" fillId="0" borderId="0" xfId="0" applyFont="1" applyAlignment="1">
      <alignment horizontal="left" vertical="center"/>
    </xf>
    <xf numFmtId="0" fontId="1" fillId="0" borderId="0" xfId="0" applyFont="1" applyAlignment="1">
      <alignment vertical="center"/>
    </xf>
    <xf numFmtId="0" fontId="1" fillId="0" borderId="0" xfId="0" applyNumberFormat="1" applyFont="1"/>
    <xf numFmtId="0" fontId="7" fillId="3" borderId="0" xfId="0" applyFont="1" applyFill="1" applyAlignment="1">
      <alignment horizontal="left" vertical="center"/>
    </xf>
    <xf numFmtId="0" fontId="6" fillId="3" borderId="0" xfId="0" applyFont="1" applyFill="1" applyAlignment="1">
      <alignment horizontal="left" vertical="center"/>
    </xf>
    <xf numFmtId="0" fontId="2" fillId="0" borderId="0" xfId="0" applyFont="1" applyAlignment="1">
      <alignment vertical="center"/>
    </xf>
    <xf numFmtId="0" fontId="8" fillId="3" borderId="0" xfId="0" applyFont="1" applyFill="1" applyAlignment="1">
      <alignment vertical="center"/>
    </xf>
    <xf numFmtId="0" fontId="1" fillId="3" borderId="0" xfId="0" applyFont="1" applyFill="1" applyAlignment="1">
      <alignment vertical="center"/>
    </xf>
    <xf numFmtId="0" fontId="2" fillId="0" borderId="0" xfId="0" applyFont="1" applyFill="1" applyAlignment="1">
      <alignment vertical="center"/>
    </xf>
    <xf numFmtId="0" fontId="2" fillId="3" borderId="0" xfId="0" applyFont="1" applyFill="1" applyAlignment="1">
      <alignment horizontal="right" vertical="center"/>
    </xf>
    <xf numFmtId="0" fontId="1" fillId="0" borderId="2" xfId="0" applyFont="1" applyBorder="1"/>
    <xf numFmtId="0" fontId="1" fillId="0" borderId="2" xfId="0" applyNumberFormat="1" applyFont="1" applyBorder="1"/>
    <xf numFmtId="1" fontId="1" fillId="0" borderId="2" xfId="1" applyNumberFormat="1" applyFont="1" applyBorder="1" applyAlignment="1">
      <alignment horizontal="right" vertical="center"/>
    </xf>
    <xf numFmtId="0" fontId="2" fillId="0" borderId="2" xfId="0" applyFont="1" applyBorder="1"/>
    <xf numFmtId="0" fontId="2" fillId="3" borderId="2" xfId="0" applyFont="1" applyFill="1" applyBorder="1"/>
    <xf numFmtId="0" fontId="2" fillId="3" borderId="2" xfId="0" applyFont="1" applyFill="1" applyBorder="1" applyAlignment="1">
      <alignment horizontal="right"/>
    </xf>
    <xf numFmtId="0" fontId="0" fillId="0" borderId="2" xfId="0" applyBorder="1"/>
    <xf numFmtId="3" fontId="0" fillId="0" borderId="2" xfId="0" applyNumberFormat="1" applyBorder="1"/>
    <xf numFmtId="3" fontId="0" fillId="0" borderId="0" xfId="0" applyNumberFormat="1"/>
    <xf numFmtId="3" fontId="5" fillId="0" borderId="2" xfId="0" applyNumberFormat="1" applyFont="1" applyBorder="1"/>
    <xf numFmtId="0" fontId="1" fillId="0" borderId="0" xfId="0" pivotButton="1" applyFont="1"/>
    <xf numFmtId="0" fontId="1" fillId="0" borderId="0" xfId="0" applyFont="1" applyAlignment="1">
      <alignment horizontal="left"/>
    </xf>
    <xf numFmtId="0" fontId="0" fillId="0" borderId="0" xfId="0" pivotButton="1"/>
    <xf numFmtId="0" fontId="0" fillId="0" borderId="0" xfId="0" applyAlignment="1">
      <alignment horizontal="left"/>
    </xf>
    <xf numFmtId="0" fontId="6" fillId="3" borderId="0" xfId="0" applyFont="1" applyFill="1" applyAlignment="1">
      <alignment vertical="center"/>
    </xf>
    <xf numFmtId="0" fontId="1" fillId="2" borderId="0" xfId="0" applyFont="1" applyFill="1" applyAlignment="1">
      <alignmen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2" fillId="3" borderId="0" xfId="0" applyFont="1" applyFill="1" applyAlignment="1">
      <alignment horizontal="left" vertical="center"/>
    </xf>
    <xf numFmtId="0" fontId="3" fillId="3" borderId="0" xfId="0" applyFont="1" applyFill="1" applyAlignment="1">
      <alignment vertical="center"/>
    </xf>
    <xf numFmtId="0" fontId="9" fillId="3" borderId="0" xfId="0" applyFont="1" applyFill="1" applyAlignment="1">
      <alignment vertical="center"/>
    </xf>
    <xf numFmtId="0" fontId="0" fillId="0" borderId="0" xfId="0" applyNumberFormat="1"/>
    <xf numFmtId="0" fontId="0" fillId="0" borderId="2" xfId="0" pivotButton="1" applyBorder="1"/>
    <xf numFmtId="0" fontId="0" fillId="0" borderId="2" xfId="0" applyBorder="1" applyAlignment="1">
      <alignment horizontal="left"/>
    </xf>
    <xf numFmtId="0" fontId="0" fillId="0" borderId="0" xfId="0" applyAlignment="1">
      <alignment horizontal="left" indent="1"/>
    </xf>
    <xf numFmtId="167" fontId="1" fillId="0" borderId="2" xfId="1" applyNumberFormat="1" applyFont="1" applyBorder="1" applyAlignment="1">
      <alignment horizontal="right" vertical="center"/>
    </xf>
    <xf numFmtId="167" fontId="0" fillId="0" borderId="2" xfId="1" applyNumberFormat="1" applyFont="1" applyBorder="1"/>
    <xf numFmtId="167" fontId="0" fillId="0" borderId="0" xfId="1" applyNumberFormat="1" applyFont="1"/>
    <xf numFmtId="167" fontId="5" fillId="0" borderId="2" xfId="1" applyNumberFormat="1" applyFont="1" applyBorder="1"/>
    <xf numFmtId="167" fontId="1" fillId="0" borderId="0" xfId="0" applyNumberFormat="1" applyFont="1"/>
    <xf numFmtId="166" fontId="0" fillId="0" borderId="2" xfId="0" applyNumberFormat="1" applyBorder="1"/>
    <xf numFmtId="2" fontId="1" fillId="0" borderId="0" xfId="0" applyNumberFormat="1" applyFont="1"/>
    <xf numFmtId="167" fontId="0" fillId="0" borderId="0" xfId="0" applyNumberFormat="1"/>
    <xf numFmtId="0" fontId="0" fillId="0" borderId="2" xfId="0" applyNumberFormat="1" applyBorder="1"/>
    <xf numFmtId="167" fontId="0" fillId="0" borderId="2" xfId="0" applyNumberFormat="1" applyBorder="1"/>
    <xf numFmtId="0" fontId="2" fillId="3" borderId="0" xfId="0" applyFont="1" applyFill="1"/>
    <xf numFmtId="0" fontId="1" fillId="0" borderId="3" xfId="0" applyFont="1" applyBorder="1"/>
    <xf numFmtId="0" fontId="2" fillId="4" borderId="3" xfId="0" applyFont="1" applyFill="1" applyBorder="1"/>
    <xf numFmtId="0" fontId="1" fillId="5" borderId="0" xfId="0" applyFont="1" applyFill="1"/>
    <xf numFmtId="0" fontId="2" fillId="5" borderId="0" xfId="0" applyFont="1" applyFill="1"/>
    <xf numFmtId="0" fontId="11" fillId="5" borderId="0" xfId="0" applyFont="1" applyFill="1"/>
    <xf numFmtId="0" fontId="1" fillId="0" borderId="0" xfId="0" applyFont="1" applyBorder="1"/>
    <xf numFmtId="0" fontId="1" fillId="0" borderId="0" xfId="0" applyFont="1" applyFill="1" applyBorder="1"/>
    <xf numFmtId="0" fontId="10" fillId="0" borderId="0" xfId="0" applyFont="1" applyFill="1" applyBorder="1" applyAlignment="1">
      <alignment vertical="center"/>
    </xf>
    <xf numFmtId="0" fontId="1" fillId="0" borderId="0" xfId="0" applyFont="1" applyAlignment="1">
      <alignment horizontal="right" vertical="center"/>
    </xf>
    <xf numFmtId="0" fontId="2" fillId="0" borderId="0" xfId="0" applyFont="1" applyFill="1"/>
    <xf numFmtId="0" fontId="1" fillId="6" borderId="2" xfId="0" applyFont="1" applyFill="1" applyBorder="1"/>
    <xf numFmtId="0" fontId="2" fillId="6" borderId="2" xfId="0" applyFont="1" applyFill="1" applyBorder="1" applyAlignment="1">
      <alignment horizontal="right"/>
    </xf>
    <xf numFmtId="167" fontId="1" fillId="0" borderId="2" xfId="0" applyNumberFormat="1" applyFont="1" applyBorder="1"/>
    <xf numFmtId="1" fontId="1" fillId="0" borderId="2" xfId="0" applyNumberFormat="1" applyFont="1" applyBorder="1"/>
    <xf numFmtId="0" fontId="1" fillId="0" borderId="2" xfId="0" applyFont="1" applyBorder="1" applyAlignment="1">
      <alignment horizontal="center"/>
    </xf>
    <xf numFmtId="0" fontId="2" fillId="6" borderId="2" xfId="0" applyFont="1" applyFill="1" applyBorder="1" applyAlignment="1">
      <alignment horizontal="right" vertical="center"/>
    </xf>
    <xf numFmtId="0" fontId="2" fillId="6" borderId="2" xfId="0" applyFont="1" applyFill="1" applyBorder="1"/>
    <xf numFmtId="9" fontId="0" fillId="0" borderId="0" xfId="2" applyFont="1"/>
    <xf numFmtId="167" fontId="1" fillId="3" borderId="0" xfId="0" applyNumberFormat="1" applyFont="1" applyFill="1"/>
    <xf numFmtId="167" fontId="3" fillId="3" borderId="0" xfId="0" applyNumberFormat="1" applyFont="1" applyFill="1"/>
    <xf numFmtId="167" fontId="0" fillId="0" borderId="2" xfId="0" applyNumberFormat="1" applyBorder="1" applyAlignment="1">
      <alignment horizontal="right"/>
    </xf>
    <xf numFmtId="167" fontId="0" fillId="0" borderId="2" xfId="0" applyNumberFormat="1" applyBorder="1" applyAlignment="1"/>
    <xf numFmtId="9" fontId="1" fillId="0" borderId="0" xfId="2" applyFont="1"/>
    <xf numFmtId="0" fontId="0" fillId="0" borderId="0" xfId="0" applyFill="1" applyBorder="1" applyAlignment="1">
      <alignment horizontal="right"/>
    </xf>
    <xf numFmtId="0" fontId="0" fillId="0" borderId="2" xfId="0" applyFill="1" applyBorder="1" applyAlignment="1">
      <alignment horizontal="left"/>
    </xf>
    <xf numFmtId="0" fontId="12" fillId="7" borderId="2" xfId="0" applyFont="1" applyFill="1" applyBorder="1" applyAlignment="1">
      <alignment horizontal="left"/>
    </xf>
    <xf numFmtId="0" fontId="13" fillId="7" borderId="2" xfId="0" applyFont="1" applyFill="1" applyBorder="1" applyAlignment="1">
      <alignment horizontal="left"/>
    </xf>
    <xf numFmtId="0" fontId="1" fillId="0" borderId="2" xfId="0" applyFont="1" applyBorder="1" applyAlignment="1">
      <alignment vertical="top" wrapText="1"/>
    </xf>
    <xf numFmtId="0" fontId="1" fillId="0" borderId="0" xfId="0" applyFont="1" applyFill="1"/>
    <xf numFmtId="0" fontId="2" fillId="5" borderId="0" xfId="0" applyFont="1" applyFill="1"/>
    <xf numFmtId="0" fontId="1" fillId="0" borderId="2" xfId="0" applyFont="1" applyBorder="1"/>
  </cellXfs>
  <cellStyles count="3">
    <cellStyle name="Currency" xfId="1" builtinId="4"/>
    <cellStyle name="Normal" xfId="0" builtinId="0"/>
    <cellStyle name="Percent" xfId="2" builtinId="5"/>
  </cellStyles>
  <dxfs count="80">
    <dxf>
      <font>
        <b/>
      </font>
    </dxf>
    <dxf>
      <fill>
        <patternFill patternType="solid">
          <bgColor rgb="FFFF9999"/>
        </patternFill>
      </fill>
    </dxf>
    <dxf>
      <font>
        <color auto="1"/>
      </font>
    </dxf>
    <dxf>
      <fill>
        <patternFill patternType="none">
          <bgColor auto="1"/>
        </patternFill>
      </fill>
    </dxf>
    <dxf>
      <alignment horizontal="right" readingOrder="0"/>
    </dxf>
    <dxf>
      <alignment horizontal="right" readingOrder="0"/>
    </dxf>
    <dxf>
      <alignment horizontal="general" readingOrder="0"/>
    </dxf>
    <dxf>
      <alignment horizontal="right" readingOrder="0"/>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Calibri"/>
        <scheme val="minor"/>
      </font>
      <numFmt numFmtId="165" formatCode="&quot;$&quot;#,##0.00_);[Red]\(&quot;$&quot;#,##0.00\)"/>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numFmt numFmtId="2" formatCode="0.00"/>
    </dxf>
    <dxf>
      <font>
        <b val="0"/>
        <i val="0"/>
        <strike val="0"/>
        <condense val="0"/>
        <extend val="0"/>
        <outline val="0"/>
        <shadow val="0"/>
        <u val="none"/>
        <vertAlign val="baseline"/>
        <sz val="12"/>
        <color theme="1"/>
        <name val="Calibri"/>
        <scheme val="minor"/>
      </font>
      <numFmt numFmtId="3" formatCode="#,##0"/>
    </dxf>
    <dxf>
      <font>
        <b val="0"/>
        <i val="0"/>
        <strike val="0"/>
        <condense val="0"/>
        <extend val="0"/>
        <outline val="0"/>
        <shadow val="0"/>
        <u val="none"/>
        <vertAlign val="baseline"/>
        <sz val="12"/>
        <color theme="1"/>
        <name val="Calibri"/>
        <scheme val="minor"/>
      </font>
      <numFmt numFmtId="164" formatCode="&quot;$&quot;#,##0_);[Red]\(&quot;$&quot;#,##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alignment vertical="center" textRotation="0" wrapText="0" indent="0" justifyLastLine="0" shrinkToFit="0" readingOrder="0"/>
    </dxf>
    <dxf>
      <numFmt numFmtId="167" formatCode="_-[$$-409]* #,##0_ ;_-[$$-409]* \-#,##0\ ;_-[$$-409]* &quot;-&quot;??_ ;_-@_ "/>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font>
        <b val="0"/>
        <i val="0"/>
        <strike val="0"/>
        <condense val="0"/>
        <extend val="0"/>
        <outline val="0"/>
        <shadow val="0"/>
        <u val="none"/>
        <vertAlign val="baseline"/>
        <sz val="12"/>
        <color theme="1"/>
        <name val="Calibri"/>
        <scheme val="minor"/>
      </font>
      <numFmt numFmtId="3" formatCode="#,##0"/>
    </dxf>
    <dxf>
      <font>
        <b val="0"/>
        <i val="0"/>
        <strike val="0"/>
        <condense val="0"/>
        <extend val="0"/>
        <outline val="0"/>
        <shadow val="0"/>
        <u val="none"/>
        <vertAlign val="baseline"/>
        <sz val="12"/>
        <color theme="1"/>
        <name val="Calibri"/>
        <scheme val="minor"/>
      </font>
      <numFmt numFmtId="164" formatCode="&quot;$&quot;#,##0_);[Red]\(&quot;$&quot;#,##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alignment vertical="center" textRotation="0" wrapText="0" indent="0" justifyLastLine="0" shrinkToFit="0" readingOrder="0"/>
    </dxf>
    <dxf>
      <numFmt numFmtId="166" formatCode="_-[$$-409]* #,##0.00_ ;_-[$$-409]* \-#,##0.00\ ;_-[$$-409]* &quot;-&quot;??_ ;_-@_ "/>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border>
        <top style="thin">
          <color theme="8" tint="0.39994506668294322"/>
        </top>
        <bottom style="thin">
          <color theme="8" tint="0.39994506668294322"/>
        </bottom>
        <horizontal style="thin">
          <color theme="8" tint="0.39994506668294322"/>
        </horizontal>
      </border>
    </dxf>
    <dxf>
      <numFmt numFmtId="168" formatCode="&quot;₹&quot;\ #,##0.00"/>
    </dxf>
    <dxf>
      <numFmt numFmtId="167" formatCode="_-[$$-409]* #,##0_ ;_-[$$-409]* \-#,##0\ ;_-[$$-409]* &quot;-&quot;??_ ;_-@_ "/>
    </dxf>
    <dxf>
      <font>
        <sz val="12"/>
      </font>
    </dxf>
    <dxf>
      <font>
        <sz val="12"/>
      </font>
    </dxf>
    <dxf>
      <font>
        <sz val="12"/>
      </font>
    </dxf>
    <dxf>
      <font>
        <sz val="12"/>
      </font>
    </dxf>
    <dxf>
      <font>
        <sz val="12"/>
      </font>
    </dxf>
    <dxf>
      <font>
        <sz val="12"/>
      </font>
    </dxf>
    <dxf>
      <font>
        <b val="0"/>
        <i val="0"/>
        <strike val="0"/>
        <condense val="0"/>
        <extend val="0"/>
        <outline val="0"/>
        <shadow val="0"/>
        <u val="none"/>
        <vertAlign val="baseline"/>
        <sz val="12"/>
        <color theme="1"/>
        <name val="Calibri"/>
        <scheme val="minor"/>
      </font>
      <numFmt numFmtId="3" formatCode="#,##0"/>
    </dxf>
    <dxf>
      <font>
        <b val="0"/>
        <i val="0"/>
        <strike val="0"/>
        <condense val="0"/>
        <extend val="0"/>
        <outline val="0"/>
        <shadow val="0"/>
        <u val="none"/>
        <vertAlign val="baseline"/>
        <sz val="12"/>
        <color theme="1"/>
        <name val="Calibri"/>
        <scheme val="minor"/>
      </font>
      <numFmt numFmtId="164" formatCode="&quot;$&quot;#,##0_);[Red]\(&quot;$&quot;#,##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alignment vertical="center"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theme="1"/>
        <name val="Calibri"/>
        <scheme val="minor"/>
      </font>
      <numFmt numFmtId="165" formatCode="&quot;$&quot;#,##0.00_);[Red]\(&quot;$&quot;#,##0.00\)"/>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12"/>
        <color theme="1"/>
        <name val="Calibri"/>
        <scheme val="minor"/>
      </font>
      <numFmt numFmtId="3" formatCode="#,##0"/>
    </dxf>
    <dxf>
      <font>
        <b val="0"/>
        <i val="0"/>
        <strike val="0"/>
        <condense val="0"/>
        <extend val="0"/>
        <outline val="0"/>
        <shadow val="0"/>
        <u val="none"/>
        <vertAlign val="baseline"/>
        <sz val="12"/>
        <color theme="1"/>
        <name val="Calibri"/>
        <scheme val="minor"/>
      </font>
      <numFmt numFmtId="164" formatCode="&quot;$&quot;#,##0_);[Red]\(&quot;$&quot;#,##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alignment vertical="center" textRotation="0" wrapText="0" indent="0" justifyLastLine="0" shrinkToFit="0" readingOrder="0"/>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'6'!$M$4:$M$303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'6'!$N$4:$N$303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276506400"/>
        <c:axId val="276506784"/>
      </c:scatterChart>
      <c:valAx>
        <c:axId val="276506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06784"/>
        <c:crosses val="autoZero"/>
        <c:crossBetween val="midCat"/>
      </c:valAx>
      <c:valAx>
        <c:axId val="276506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06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380999</xdr:colOff>
      <xdr:row>1</xdr:row>
      <xdr:rowOff>171450</xdr:rowOff>
    </xdr:from>
    <xdr:to>
      <xdr:col>12</xdr:col>
      <xdr:colOff>247650</xdr:colOff>
      <xdr:row>10</xdr:row>
      <xdr:rowOff>95250</xdr:rowOff>
    </xdr:to>
    <mc:AlternateContent xmlns:mc="http://schemas.openxmlformats.org/markup-compatibility/2006" xmlns:a14="http://schemas.microsoft.com/office/drawing/2010/main">
      <mc:Choice Requires="a14">
        <xdr:graphicFrame macro="">
          <xdr:nvGraphicFramePr>
            <xdr:cNvPr id="2" name="Sales Person"/>
            <xdr:cNvGraphicFramePr>
              <a:graphicFrameLocks/>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495799" y="733425"/>
              <a:ext cx="4133851"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19049</xdr:colOff>
      <xdr:row>11</xdr:row>
      <xdr:rowOff>19051</xdr:rowOff>
    </xdr:from>
    <xdr:to>
      <xdr:col>10</xdr:col>
      <xdr:colOff>590550</xdr:colOff>
      <xdr:row>21</xdr:row>
      <xdr:rowOff>47626</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38249" y="2571751"/>
              <a:ext cx="6515101" cy="196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295275</xdr:colOff>
      <xdr:row>2</xdr:row>
      <xdr:rowOff>1</xdr:rowOff>
    </xdr:from>
    <xdr:to>
      <xdr:col>8</xdr:col>
      <xdr:colOff>390524</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457614</xdr:colOff>
      <xdr:row>2</xdr:row>
      <xdr:rowOff>189259</xdr:rowOff>
    </xdr:from>
    <xdr:to>
      <xdr:col>6</xdr:col>
      <xdr:colOff>546652</xdr:colOff>
      <xdr:row>13</xdr:row>
      <xdr:rowOff>16567</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886614" y="942976"/>
              <a:ext cx="1886364" cy="2005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1152524</xdr:colOff>
      <xdr:row>3</xdr:row>
      <xdr:rowOff>19050</xdr:rowOff>
    </xdr:from>
    <xdr:to>
      <xdr:col>10</xdr:col>
      <xdr:colOff>133349</xdr:colOff>
      <xdr:row>13</xdr:row>
      <xdr:rowOff>104775</xdr:rowOff>
    </xdr:to>
    <mc:AlternateContent xmlns:mc="http://schemas.openxmlformats.org/markup-compatibility/2006" xmlns:a14="http://schemas.microsoft.com/office/drawing/2010/main">
      <mc:Choice Requires="a14">
        <xdr:graphicFrame macro="">
          <xdr:nvGraphicFramePr>
            <xdr:cNvPr id="3"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610349" y="962025"/>
              <a:ext cx="1914525" cy="1990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35.580425925924" createdVersion="5" refreshedVersion="5" minRefreshableVersion="3" recordCount="300">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Sale price per Unit" numFmtId="0" formula="Amount/Units" databaseField="0"/>
    <cacheField name="Sales per Unit" numFmtId="0" formula="Amount/Units" databaseField="0"/>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dmin" refreshedDate="45835.58040648148" backgroundQuery="1" createdVersion="5" refreshedVersion="5" minRefreshableVersion="3" recordCount="0" supportSubquery="1" supportAdvancedDrill="1">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Gigi Bohling"/>
        <s v="Ches Bonnell"/>
        <s v="Barr Faughny"/>
        <s v="Ram Mahesh"/>
      </sharedItems>
    </cacheField>
    <cacheField name="[Measures].[Sum of Amount]" caption="Sum of Amount" numFmtId="0" hierarchy="14" level="32767"/>
  </cacheFields>
  <cacheHierarchies count="23">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New].[Sales Person]" caption="Sales Person" attribute="1" defaultMemberUniqueName="[DataNew].[Sales Person].[All]" allUniqueName="[DataNew].[Sales Person].[All]" dimensionUniqueName="[DataNew]" displayFolder="" count="0" memberValueDatatype="130" unbalanced="0"/>
    <cacheHierarchy uniqueName="[DataNew].[Geography]" caption="Geography" attribute="1" defaultMemberUniqueName="[DataNew].[Geography].[All]" allUniqueName="[DataNew].[Geography].[All]" dimensionUniqueName="[DataNew]" displayFolder="" count="0" memberValueDatatype="130" unbalanced="0"/>
    <cacheHierarchy uniqueName="[DataNew].[Product]" caption="Product" attribute="1" defaultMemberUniqueName="[DataNew].[Product].[All]" allUniqueName="[DataNew].[Product].[All]" dimensionUniqueName="[DataNew]" displayFolder="" count="0" memberValueDatatype="130" unbalanced="0"/>
    <cacheHierarchy uniqueName="[DataNew].[Amount]" caption="Amount" attribute="1" defaultMemberUniqueName="[DataNew].[Amount].[All]" allUniqueName="[DataNew].[Amount].[All]" dimensionUniqueName="[DataNew]" displayFolder="" count="0" memberValueDatatype="20" unbalanced="0"/>
    <cacheHierarchy uniqueName="[DataNew].[Units]" caption="Units" attribute="1" defaultMemberUniqueName="[DataNew].[Units].[All]" allUniqueName="[DataNew].[Units].[All]" dimensionUniqueName="[DataNew]" displayFolder="" count="0" memberValueDatatype="20" unbalanced="0"/>
    <cacheHierarchy uniqueName="[DataNew].[Cost per Unit]" caption="Cost per Unit" attribute="1" defaultMemberUniqueName="[DataNew].[Cost per Unit].[All]" allUniqueName="[DataNew].[Cost per Unit].[All]" dimensionUniqueName="[DataNew]" displayFolder="" count="0" memberValueDatatype="5" unbalanced="0"/>
    <cacheHierarchy uniqueName="[DataNew].[Cost Price]" caption="Cost Price" attribute="1" defaultMemberUniqueName="[DataNew].[Cost Price].[All]" allUniqueName="[DataNew].[Cost Price].[All]" dimensionUniqueName="[DataNew]" displayFolder="" count="0" memberValueDatatype="5" unbalanced="0"/>
    <cacheHierarchy uniqueName="[DataNew].[Profit/Loss]" caption="Profit/Loss" attribute="1" defaultMemberUniqueName="[DataNew].[Profit/Loss].[All]" allUniqueName="[DataNew].[Profit/Loss].[All]" dimensionUniqueName="[DataNew]" displayFolder="" count="0" memberValueDatatype="5" unbalanced="0"/>
    <cacheHierarchy uniqueName="[DataNew].[Profit/Loss %]" caption="Profit/Loss %" attribute="1" defaultMemberUniqueName="[DataNew].[Profit/Loss %].[All]" allUniqueName="[DataNew].[Profit/Loss %].[All]" dimensionUniqueName="[DataNew]" displayFolder="" count="0" memberValueDatatype="130"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Amount 2]" caption="Sum of Amount 2" measure="1" displayFolder="" measureGroup="DataNew" count="0">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DataNew" count="0">
      <extLst>
        <ext xmlns:x15="http://schemas.microsoft.com/office/spreadsheetml/2010/11/main" uri="{B97F6D7D-B522-45F9-BDA1-12C45D357490}">
          <x15:cacheHierarchy aggregatedColumn="11"/>
        </ext>
      </extLst>
    </cacheHierarchy>
    <cacheHierarchy uniqueName="[Measures].[Sum of ProfitLoss]" caption="Sum of ProfitLoss" measure="1" displayFolder="" measureGroup="DataNew" count="0">
      <extLst>
        <ext xmlns:x15="http://schemas.microsoft.com/office/spreadsheetml/2010/11/main" uri="{B97F6D7D-B522-45F9-BDA1-12C45D357490}">
          <x15:cacheHierarchy aggregatedColumn="12"/>
        </ext>
      </extLst>
    </cacheHierarchy>
    <cacheHierarchy uniqueName="[Measures].[Sum of Units]" caption="Sum of Units" measure="1" displayFolder="" measureGroup="DataNew" count="0">
      <extLst>
        <ext xmlns:x15="http://schemas.microsoft.com/office/spreadsheetml/2010/11/main" uri="{B97F6D7D-B522-45F9-BDA1-12C45D357490}">
          <x15:cacheHierarchy aggregatedColumn="9"/>
        </ext>
      </extLst>
    </cacheHierarchy>
    <cacheHierarchy uniqueName="[Measures].[Count of ProfitLoss %]" caption="Count of ProfitLoss %" measure="1" displayFolder="" measureGroup="DataNew" count="0">
      <extLst>
        <ext xmlns:x15="http://schemas.microsoft.com/office/spreadsheetml/2010/11/main" uri="{B97F6D7D-B522-45F9-BDA1-12C45D357490}">
          <x15:cacheHierarchy aggregatedColumn="13"/>
        </ext>
      </extLst>
    </cacheHierarchy>
    <cacheHierarchy uniqueName="[Measures].[__XL_Count data]" caption="__XL_Count data" measure="1" displayFolder="" measureGroup="data" count="0" hidden="1"/>
    <cacheHierarchy uniqueName="[Measures].[__XL_Count DataNew]" caption="__XL_Count DataNew" measure="1" displayFolder="" measureGroup="DataNew" count="0" hidden="1"/>
    <cacheHierarchy uniqueName="[Measures].[__XL_Count of Models]" caption="__XL_Count of Models" measure="1" displayFolder="" count="0" hidden="1"/>
  </cacheHierarchies>
  <kpis count="0"/>
  <dimensions count="3">
    <dimension name="data" uniqueName="[data]" caption="data"/>
    <dimension name="DataNew" uniqueName="[DataNew]" caption="DataNew"/>
    <dimension measure="1" name="Measures" uniqueName="[Measures]" caption="Measures"/>
  </dimensions>
  <measureGroups count="2">
    <measureGroup name="data" caption="data"/>
    <measureGroup name="DataNew" caption="DataNew"/>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5835.580422800929" backgroundQuery="1" createdVersion="5" refreshedVersion="5" minRefreshableVersion="3" recordCount="0" supportSubquery="1" supportAdvancedDrill="1">
  <cacheSource type="external" connectionId="1"/>
  <cacheFields count="3">
    <cacheField name="[DataNew].[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ProfitLoss]" caption="Sum of ProfitLoss" numFmtId="0" hierarchy="17" level="32767"/>
    <cacheField name="[DataNew].[Geography].[Geography]" caption="Geography" numFmtId="0" hierarchy="6" level="1">
      <sharedItems containsSemiMixedTypes="0" containsNonDate="0" containsString="0"/>
    </cacheField>
  </cacheFields>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New].[Sales Person]" caption="Sales Person" attribute="1" defaultMemberUniqueName="[DataNew].[Sales Person].[All]" allUniqueName="[DataNew].[Sales Person].[All]" dimensionUniqueName="[DataNew]" displayFolder="" count="0" memberValueDatatype="130" unbalanced="0"/>
    <cacheHierarchy uniqueName="[DataNew].[Geography]" caption="Geography" attribute="1" defaultMemberUniqueName="[DataNew].[Geography].[All]" allUniqueName="[DataNew].[Geography].[All]" dimensionUniqueName="[DataNew]" displayFolder="" count="2" memberValueDatatype="130" unbalanced="0">
      <fieldsUsage count="2">
        <fieldUsage x="-1"/>
        <fieldUsage x="2"/>
      </fieldsUsage>
    </cacheHierarchy>
    <cacheHierarchy uniqueName="[DataNew].[Product]" caption="Product" attribute="1" defaultMemberUniqueName="[DataNew].[Product].[All]" allUniqueName="[DataNew].[Product].[All]" dimensionUniqueName="[DataNew]" displayFolder="" count="2" memberValueDatatype="130" unbalanced="0">
      <fieldsUsage count="2">
        <fieldUsage x="-1"/>
        <fieldUsage x="0"/>
      </fieldsUsage>
    </cacheHierarchy>
    <cacheHierarchy uniqueName="[DataNew].[Amount]" caption="Amount" attribute="1" defaultMemberUniqueName="[DataNew].[Amount].[All]" allUniqueName="[DataNew].[Amount].[All]" dimensionUniqueName="[DataNew]" displayFolder="" count="0" memberValueDatatype="20" unbalanced="0"/>
    <cacheHierarchy uniqueName="[DataNew].[Units]" caption="Units" attribute="1" defaultMemberUniqueName="[DataNew].[Units].[All]" allUniqueName="[DataNew].[Units].[All]" dimensionUniqueName="[DataNew]" displayFolder="" count="0" memberValueDatatype="20" unbalanced="0"/>
    <cacheHierarchy uniqueName="[DataNew].[Cost per Unit]" caption="Cost per Unit" attribute="1" defaultMemberUniqueName="[DataNew].[Cost per Unit].[All]" allUniqueName="[DataNew].[Cost per Unit].[All]" dimensionUniqueName="[DataNew]" displayFolder="" count="0" memberValueDatatype="5" unbalanced="0"/>
    <cacheHierarchy uniqueName="[DataNew].[Cost Price]" caption="Cost Price" attribute="1" defaultMemberUniqueName="[DataNew].[Cost Price].[All]" allUniqueName="[DataNew].[Cost Price].[All]" dimensionUniqueName="[DataNew]" displayFolder="" count="0" memberValueDatatype="5" unbalanced="0"/>
    <cacheHierarchy uniqueName="[DataNew].[Profit/Loss]" caption="Profit/Loss" attribute="1" defaultMemberUniqueName="[DataNew].[Profit/Loss].[All]" allUniqueName="[DataNew].[Profit/Loss].[All]" dimensionUniqueName="[DataNew]" displayFolder="" count="0" memberValueDatatype="5" unbalanced="0"/>
    <cacheHierarchy uniqueName="[DataNew].[Profit/Loss %]" caption="Profit/Loss %" attribute="1" defaultMemberUniqueName="[DataNew].[Profit/Loss %].[All]" allUniqueName="[DataNew].[Profit/Loss %].[All]" dimensionUniqueName="[DataNew]" displayFolder="" count="0" memberValueDatatype="13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Amount 2]" caption="Sum of Amount 2" measure="1" displayFolder="" measureGroup="DataNew" count="0">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DataNew" count="0">
      <extLst>
        <ext xmlns:x15="http://schemas.microsoft.com/office/spreadsheetml/2010/11/main" uri="{B97F6D7D-B522-45F9-BDA1-12C45D357490}">
          <x15:cacheHierarchy aggregatedColumn="11"/>
        </ext>
      </extLst>
    </cacheHierarchy>
    <cacheHierarchy uniqueName="[Measures].[Sum of ProfitLoss]" caption="Sum of ProfitLoss" measure="1" displayFolder="" measureGroup="DataNew" count="0" oneField="1">
      <fieldsUsage count="1">
        <fieldUsage x="1"/>
      </fieldsUsage>
      <extLst>
        <ext xmlns:x15="http://schemas.microsoft.com/office/spreadsheetml/2010/11/main" uri="{B97F6D7D-B522-45F9-BDA1-12C45D357490}">
          <x15:cacheHierarchy aggregatedColumn="12"/>
        </ext>
      </extLst>
    </cacheHierarchy>
    <cacheHierarchy uniqueName="[Measures].[Sum of Units]" caption="Sum of Units" measure="1" displayFolder="" measureGroup="DataNew" count="0">
      <extLst>
        <ext xmlns:x15="http://schemas.microsoft.com/office/spreadsheetml/2010/11/main" uri="{B97F6D7D-B522-45F9-BDA1-12C45D357490}">
          <x15:cacheHierarchy aggregatedColumn="9"/>
        </ext>
      </extLst>
    </cacheHierarchy>
    <cacheHierarchy uniqueName="[Measures].[Count of ProfitLoss %]" caption="Count of ProfitLoss %" measure="1" displayFolder="" measureGroup="DataNew" count="0">
      <extLst>
        <ext xmlns:x15="http://schemas.microsoft.com/office/spreadsheetml/2010/11/main" uri="{B97F6D7D-B522-45F9-BDA1-12C45D357490}">
          <x15:cacheHierarchy aggregatedColumn="13"/>
        </ext>
      </extLst>
    </cacheHierarchy>
    <cacheHierarchy uniqueName="[Measures].[__XL_Count data]" caption="__XL_Count data" measure="1" displayFolder="" measureGroup="data" count="0" hidden="1"/>
    <cacheHierarchy uniqueName="[Measures].[__XL_Count DataNew]" caption="__XL_Count DataNew" measure="1" displayFolder="" measureGroup="DataNew" count="0" hidden="1"/>
    <cacheHierarchy uniqueName="[Measures].[__XL_Count of Models]" caption="__XL_Count of Models" measure="1" displayFolder="" count="0" hidden="1"/>
  </cacheHierarchies>
  <kpis count="0"/>
  <dimensions count="3">
    <dimension name="data" uniqueName="[data]" caption="data"/>
    <dimension name="DataNew" uniqueName="[DataNew]" caption="DataNew"/>
    <dimension measure="1" name="Measures" uniqueName="[Measures]" caption="Measures"/>
  </dimensions>
  <measureGroups count="2">
    <measureGroup name="data" caption="data"/>
    <measureGroup name="DataNew" caption="DataNew"/>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min" refreshedDate="45835.720268171295" backgroundQuery="1" createdVersion="5" refreshedVersion="5" minRefreshableVersion="3" recordCount="0" supportSubquery="1" supportAdvancedDrill="1">
  <cacheSource type="external" connectionId="1"/>
  <cacheFields count="5">
    <cacheField name="[DataNew].[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ProfitLoss]" caption="Sum of ProfitLoss" numFmtId="0" hierarchy="17" level="32767"/>
    <cacheField name="[Measures].[Sum of Cost Price]" caption="Sum of Cost Price" numFmtId="0" hierarchy="16" level="32767"/>
    <cacheField name="[Measures].[Sum of Units]" caption="Sum of Units" numFmtId="0" hierarchy="18" level="32767"/>
    <cacheField name="[DataNew].[Geography].[Geography]" caption="Geography" numFmtId="0" hierarchy="6" level="1">
      <sharedItems containsSemiMixedTypes="0" containsNonDate="0" containsString="0"/>
    </cacheField>
  </cacheFields>
  <cacheHierarchies count="23">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New].[Sales Person]" caption="Sales Person" attribute="1" defaultMemberUniqueName="[DataNew].[Sales Person].[All]" allUniqueName="[DataNew].[Sales Person].[All]" dimensionUniqueName="[DataNew]" displayFolder="" count="2" memberValueDatatype="130" unbalanced="0"/>
    <cacheHierarchy uniqueName="[DataNew].[Geography]" caption="Geography" attribute="1" defaultMemberUniqueName="[DataNew].[Geography].[All]" allUniqueName="[DataNew].[Geography].[All]" dimensionUniqueName="[DataNew]" displayFolder="" count="2" memberValueDatatype="130" unbalanced="0">
      <fieldsUsage count="2">
        <fieldUsage x="-1"/>
        <fieldUsage x="4"/>
      </fieldsUsage>
    </cacheHierarchy>
    <cacheHierarchy uniqueName="[DataNew].[Product]" caption="Product" attribute="1" defaultMemberUniqueName="[DataNew].[Product].[All]" allUniqueName="[DataNew].[Product].[All]" dimensionUniqueName="[DataNew]" displayFolder="" count="2" memberValueDatatype="130" unbalanced="0">
      <fieldsUsage count="2">
        <fieldUsage x="-1"/>
        <fieldUsage x="0"/>
      </fieldsUsage>
    </cacheHierarchy>
    <cacheHierarchy uniqueName="[DataNew].[Amount]" caption="Amount" attribute="1" defaultMemberUniqueName="[DataNew].[Amount].[All]" allUniqueName="[DataNew].[Amount].[All]" dimensionUniqueName="[DataNew]" displayFolder="" count="2" memberValueDatatype="20" unbalanced="0"/>
    <cacheHierarchy uniqueName="[DataNew].[Units]" caption="Units" attribute="1" defaultMemberUniqueName="[DataNew].[Units].[All]" allUniqueName="[DataNew].[Units].[All]" dimensionUniqueName="[DataNew]" displayFolder="" count="2" memberValueDatatype="20" unbalanced="0"/>
    <cacheHierarchy uniqueName="[DataNew].[Cost per Unit]" caption="Cost per Unit" attribute="1" defaultMemberUniqueName="[DataNew].[Cost per Unit].[All]" allUniqueName="[DataNew].[Cost per Unit].[All]" dimensionUniqueName="[DataNew]" displayFolder="" count="2" memberValueDatatype="5" unbalanced="0"/>
    <cacheHierarchy uniqueName="[DataNew].[Cost Price]" caption="Cost Price" attribute="1" defaultMemberUniqueName="[DataNew].[Cost Price].[All]" allUniqueName="[DataNew].[Cost Price].[All]" dimensionUniqueName="[DataNew]" displayFolder="" count="2" memberValueDatatype="5" unbalanced="0"/>
    <cacheHierarchy uniqueName="[DataNew].[Profit/Loss]" caption="Profit/Loss" attribute="1" defaultMemberUniqueName="[DataNew].[Profit/Loss].[All]" allUniqueName="[DataNew].[Profit/Loss].[All]" dimensionUniqueName="[DataNew]" displayFolder="" count="2" memberValueDatatype="5" unbalanced="0"/>
    <cacheHierarchy uniqueName="[DataNew].[Profit/Loss %]" caption="Profit/Loss %" attribute="1" defaultMemberUniqueName="[DataNew].[Profit/Loss %].[All]" allUniqueName="[DataNew].[Profit/Loss %].[All]" dimensionUniqueName="[DataNew]" displayFolder="" count="2" memberValueDatatype="13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Amount 2]" caption="Sum of Amount 2" measure="1" displayFolder="" measureGroup="DataNew" count="0">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DataNew" count="0" oneField="1">
      <fieldsUsage count="1">
        <fieldUsage x="2"/>
      </fieldsUsage>
      <extLst>
        <ext xmlns:x15="http://schemas.microsoft.com/office/spreadsheetml/2010/11/main" uri="{B97F6D7D-B522-45F9-BDA1-12C45D357490}">
          <x15:cacheHierarchy aggregatedColumn="11"/>
        </ext>
      </extLst>
    </cacheHierarchy>
    <cacheHierarchy uniqueName="[Measures].[Sum of ProfitLoss]" caption="Sum of ProfitLoss" measure="1" displayFolder="" measureGroup="DataNew" count="0" oneField="1">
      <fieldsUsage count="1">
        <fieldUsage x="1"/>
      </fieldsUsage>
      <extLst>
        <ext xmlns:x15="http://schemas.microsoft.com/office/spreadsheetml/2010/11/main" uri="{B97F6D7D-B522-45F9-BDA1-12C45D357490}">
          <x15:cacheHierarchy aggregatedColumn="12"/>
        </ext>
      </extLst>
    </cacheHierarchy>
    <cacheHierarchy uniqueName="[Measures].[Sum of Units]" caption="Sum of Units" measure="1" displayFolder="" measureGroup="DataNew" count="0" oneField="1">
      <fieldsUsage count="1">
        <fieldUsage x="3"/>
      </fieldsUsage>
      <extLst>
        <ext xmlns:x15="http://schemas.microsoft.com/office/spreadsheetml/2010/11/main" uri="{B97F6D7D-B522-45F9-BDA1-12C45D357490}">
          <x15:cacheHierarchy aggregatedColumn="9"/>
        </ext>
      </extLst>
    </cacheHierarchy>
    <cacheHierarchy uniqueName="[Measures].[Count of ProfitLoss %]" caption="Count of ProfitLoss %" measure="1" displayFolder="" measureGroup="DataNew" count="0">
      <extLst>
        <ext xmlns:x15="http://schemas.microsoft.com/office/spreadsheetml/2010/11/main" uri="{B97F6D7D-B522-45F9-BDA1-12C45D357490}">
          <x15:cacheHierarchy aggregatedColumn="13"/>
        </ext>
      </extLst>
    </cacheHierarchy>
    <cacheHierarchy uniqueName="[Measures].[__XL_Count data]" caption="__XL_Count data" measure="1" displayFolder="" measureGroup="data" count="0" hidden="1"/>
    <cacheHierarchy uniqueName="[Measures].[__XL_Count DataNew]" caption="__XL_Count DataNew" measure="1" displayFolder="" measureGroup="DataNew" count="0" hidden="1"/>
    <cacheHierarchy uniqueName="[Measures].[__XL_Count of Models]" caption="__XL_Count of Models" measure="1" displayFolder="" count="0" hidden="1"/>
  </cacheHierarchies>
  <kpis count="0"/>
  <dimensions count="3">
    <dimension name="data" uniqueName="[data]" caption="data"/>
    <dimension name="DataNew" uniqueName="[DataNew]" caption="DataNew"/>
    <dimension measure="1" name="Measures" uniqueName="[Measures]" caption="Measures"/>
  </dimensions>
  <measureGroups count="2">
    <measureGroup name="data" caption="data"/>
    <measureGroup name="DataNew" caption="DataNew"/>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min" refreshedDate="45835.58041898148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New].[Sales Person]" caption="Sales Person" attribute="1" defaultMemberUniqueName="[DataNew].[Sales Person].[All]" allUniqueName="[DataNew].[Sales Person].[All]" dimensionUniqueName="[DataNew]" displayFolder="" count="0" memberValueDatatype="130" unbalanced="0"/>
    <cacheHierarchy uniqueName="[DataNew].[Geography]" caption="Geography" attribute="1" defaultMemberUniqueName="[DataNew].[Geography].[All]" allUniqueName="[DataNew].[Geography].[All]" dimensionUniqueName="[DataNew]" displayFolder="" count="2" memberValueDatatype="130" unbalanced="0"/>
    <cacheHierarchy uniqueName="[DataNew].[Product]" caption="Product" attribute="1" defaultMemberUniqueName="[DataNew].[Product].[All]" allUniqueName="[DataNew].[Product].[All]" dimensionUniqueName="[DataNew]" displayFolder="" count="0" memberValueDatatype="130" unbalanced="0"/>
    <cacheHierarchy uniqueName="[DataNew].[Amount]" caption="Amount" attribute="1" defaultMemberUniqueName="[DataNew].[Amount].[All]" allUniqueName="[DataNew].[Amount].[All]" dimensionUniqueName="[DataNew]" displayFolder="" count="0" memberValueDatatype="20" unbalanced="0"/>
    <cacheHierarchy uniqueName="[DataNew].[Units]" caption="Units" attribute="1" defaultMemberUniqueName="[DataNew].[Units].[All]" allUniqueName="[DataNew].[Units].[All]" dimensionUniqueName="[DataNew]" displayFolder="" count="0" memberValueDatatype="20" unbalanced="0"/>
    <cacheHierarchy uniqueName="[DataNew].[Cost per Unit]" caption="Cost per Unit" attribute="1" defaultMemberUniqueName="[DataNew].[Cost per Unit].[All]" allUniqueName="[DataNew].[Cost per Unit].[All]" dimensionUniqueName="[DataNew]" displayFolder="" count="0" memberValueDatatype="5" unbalanced="0"/>
    <cacheHierarchy uniqueName="[DataNew].[Cost Price]" caption="Cost Price" attribute="1" defaultMemberUniqueName="[DataNew].[Cost Price].[All]" allUniqueName="[DataNew].[Cost Price].[All]" dimensionUniqueName="[DataNew]" displayFolder="" count="0" memberValueDatatype="5" unbalanced="0"/>
    <cacheHierarchy uniqueName="[DataNew].[Profit/Loss]" caption="Profit/Loss" attribute="1" defaultMemberUniqueName="[DataNew].[Profit/Loss].[All]" allUniqueName="[DataNew].[Profit/Loss].[All]" dimensionUniqueName="[DataNew]" displayFolder="" count="0" memberValueDatatype="5" unbalanced="0"/>
    <cacheHierarchy uniqueName="[DataNew].[Profit/Loss %]" caption="Profit/Loss %" attribute="1" defaultMemberUniqueName="[DataNew].[Profit/Loss %].[All]" allUniqueName="[DataNew].[Profit/Loss %].[All]" dimensionUniqueName="[DataNew]" displayFolder="" count="0" memberValueDatatype="13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Amount 2]" caption="Sum of Amount 2" measure="1" displayFolder="" measureGroup="DataNew" count="0">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DataNew" count="0">
      <extLst>
        <ext xmlns:x15="http://schemas.microsoft.com/office/spreadsheetml/2010/11/main" uri="{B97F6D7D-B522-45F9-BDA1-12C45D357490}">
          <x15:cacheHierarchy aggregatedColumn="11"/>
        </ext>
      </extLst>
    </cacheHierarchy>
    <cacheHierarchy uniqueName="[Measures].[Sum of ProfitLoss]" caption="Sum of ProfitLoss" measure="1" displayFolder="" measureGroup="DataNew" count="0">
      <extLst>
        <ext xmlns:x15="http://schemas.microsoft.com/office/spreadsheetml/2010/11/main" uri="{B97F6D7D-B522-45F9-BDA1-12C45D357490}">
          <x15:cacheHierarchy aggregatedColumn="12"/>
        </ext>
      </extLst>
    </cacheHierarchy>
    <cacheHierarchy uniqueName="[Measures].[Sum of Units]" caption="Sum of Units" measure="1" displayFolder="" measureGroup="DataNew" count="0">
      <extLst>
        <ext xmlns:x15="http://schemas.microsoft.com/office/spreadsheetml/2010/11/main" uri="{B97F6D7D-B522-45F9-BDA1-12C45D357490}">
          <x15:cacheHierarchy aggregatedColumn="9"/>
        </ext>
      </extLst>
    </cacheHierarchy>
    <cacheHierarchy uniqueName="[Measures].[__XL_Count data]" caption="__XL_Count data" measure="1" displayFolder="" measureGroup="data" count="0" hidden="1"/>
    <cacheHierarchy uniqueName="[Measures].[__XL_Count DataNew]" caption="__XL_Count DataNew" measure="1" displayFolder="" measureGroup="DataNew"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dmin" refreshedDate="45835.58475949073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New].[Sales Person]" caption="Sales Person" attribute="1" defaultMemberUniqueName="[DataNew].[Sales Person].[All]" allUniqueName="[DataNew].[Sales Person].[All]" dimensionUniqueName="[DataNew]" displayFolder="" count="0" memberValueDatatype="130" unbalanced="0"/>
    <cacheHierarchy uniqueName="[DataNew].[Geography]" caption="Geography" attribute="1" defaultMemberUniqueName="[DataNew].[Geography].[All]" allUniqueName="[DataNew].[Geography].[All]" dimensionUniqueName="[DataNew]" displayFolder="" count="2" memberValueDatatype="130" unbalanced="0"/>
    <cacheHierarchy uniqueName="[DataNew].[Product]" caption="Product" attribute="1" defaultMemberUniqueName="[DataNew].[Product].[All]" allUniqueName="[DataNew].[Product].[All]" dimensionUniqueName="[DataNew]" displayFolder="" count="0" memberValueDatatype="130" unbalanced="0"/>
    <cacheHierarchy uniqueName="[DataNew].[Amount]" caption="Amount" attribute="1" defaultMemberUniqueName="[DataNew].[Amount].[All]" allUniqueName="[DataNew].[Amount].[All]" dimensionUniqueName="[DataNew]" displayFolder="" count="0" memberValueDatatype="20" unbalanced="0"/>
    <cacheHierarchy uniqueName="[DataNew].[Units]" caption="Units" attribute="1" defaultMemberUniqueName="[DataNew].[Units].[All]" allUniqueName="[DataNew].[Units].[All]" dimensionUniqueName="[DataNew]" displayFolder="" count="0" memberValueDatatype="20" unbalanced="0"/>
    <cacheHierarchy uniqueName="[DataNew].[Cost per Unit]" caption="Cost per Unit" attribute="1" defaultMemberUniqueName="[DataNew].[Cost per Unit].[All]" allUniqueName="[DataNew].[Cost per Unit].[All]" dimensionUniqueName="[DataNew]" displayFolder="" count="0" memberValueDatatype="5" unbalanced="0"/>
    <cacheHierarchy uniqueName="[DataNew].[Cost Price]" caption="Cost Price" attribute="1" defaultMemberUniqueName="[DataNew].[Cost Price].[All]" allUniqueName="[DataNew].[Cost Price].[All]" dimensionUniqueName="[DataNew]" displayFolder="" count="0" memberValueDatatype="5" unbalanced="0"/>
    <cacheHierarchy uniqueName="[DataNew].[Profit/Loss]" caption="Profit/Loss" attribute="1" defaultMemberUniqueName="[DataNew].[Profit/Loss].[All]" allUniqueName="[DataNew].[Profit/Loss].[All]" dimensionUniqueName="[DataNew]" displayFolder="" count="0" memberValueDatatype="5" unbalanced="0"/>
    <cacheHierarchy uniqueName="[DataNew].[Profit/Loss %]" caption="Profit/Loss %" attribute="1" defaultMemberUniqueName="[DataNew].[Profit/Loss %].[All]" allUniqueName="[DataNew].[Profit/Loss %].[All]" dimensionUniqueName="[DataNew]" displayFolder="" count="0" memberValueDatatype="13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Amount 2]" caption="Sum of Amount 2" measure="1" displayFolder="" measureGroup="DataNew" count="0">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DataNew" count="0">
      <extLst>
        <ext xmlns:x15="http://schemas.microsoft.com/office/spreadsheetml/2010/11/main" uri="{B97F6D7D-B522-45F9-BDA1-12C45D357490}">
          <x15:cacheHierarchy aggregatedColumn="11"/>
        </ext>
      </extLst>
    </cacheHierarchy>
    <cacheHierarchy uniqueName="[Measures].[Sum of ProfitLoss]" caption="Sum of ProfitLoss" measure="1" displayFolder="" measureGroup="DataNew" count="0">
      <extLst>
        <ext xmlns:x15="http://schemas.microsoft.com/office/spreadsheetml/2010/11/main" uri="{B97F6D7D-B522-45F9-BDA1-12C45D357490}">
          <x15:cacheHierarchy aggregatedColumn="12"/>
        </ext>
      </extLst>
    </cacheHierarchy>
    <cacheHierarchy uniqueName="[Measures].[Sum of Units]" caption="Sum of Units" measure="1" displayFolder="" measureGroup="DataNew" count="0">
      <extLst>
        <ext xmlns:x15="http://schemas.microsoft.com/office/spreadsheetml/2010/11/main" uri="{B97F6D7D-B522-45F9-BDA1-12C45D357490}">
          <x15:cacheHierarchy aggregatedColumn="9"/>
        </ext>
      </extLst>
    </cacheHierarchy>
    <cacheHierarchy uniqueName="[Measures].[Count of ProfitLoss %]" caption="Count of ProfitLoss %" measure="1" displayFolder="" measureGroup="DataNew" count="0">
      <extLst>
        <ext xmlns:x15="http://schemas.microsoft.com/office/spreadsheetml/2010/11/main" uri="{B97F6D7D-B522-45F9-BDA1-12C45D357490}">
          <x15:cacheHierarchy aggregatedColumn="13"/>
        </ext>
      </extLst>
    </cacheHierarchy>
    <cacheHierarchy uniqueName="[Measures].[__XL_Count data]" caption="__XL_Count data" measure="1" displayFolder="" measureGroup="data" count="0" hidden="1"/>
    <cacheHierarchy uniqueName="[Measures].[__XL_Count DataNew]" caption="__XL_Count DataNew" measure="1" displayFolder="" measureGroup="DataNew"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Sales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ountry">
  <location ref="C3:E10" firstHeaderRow="0" firstDataRow="1" firstDataCol="1"/>
  <pivotFields count="7">
    <pivotField showAll="0">
      <items count="11">
        <item x="7"/>
        <item x="1"/>
        <item x="3"/>
        <item x="5"/>
        <item x="4"/>
        <item x="6"/>
        <item x="8"/>
        <item x="2"/>
        <item x="9"/>
        <item x="0"/>
        <item t="default"/>
      </items>
    </pivotField>
    <pivotField axis="axisRow" showAll="0" sortType="ascending">
      <items count="7">
        <item x="4"/>
        <item x="2"/>
        <item x="5"/>
        <item x="0"/>
        <item x="3"/>
        <item x="1"/>
        <item t="default"/>
      </items>
    </pivotField>
    <pivotField showAll="0">
      <items count="23">
        <item h="1" x="8"/>
        <item h="1" x="0"/>
        <item h="1" x="17"/>
        <item h="1" x="15"/>
        <item h="1" x="7"/>
        <item h="1" x="2"/>
        <item h="1" x="21"/>
        <item h="1" x="19"/>
        <item h="1" x="1"/>
        <item h="1" x="3"/>
        <item x="9"/>
        <item h="1" x="14"/>
        <item h="1" x="12"/>
        <item h="1" x="11"/>
        <item h="1" x="10"/>
        <item h="1" x="13"/>
        <item h="1" x="18"/>
        <item h="1" x="5"/>
        <item h="1" x="16"/>
        <item h="1" x="6"/>
        <item h="1" x="20"/>
        <item h="1" x="4"/>
        <item t="default"/>
      </items>
    </pivotField>
    <pivotField dataField="1" numFmtId="164" showAll="0"/>
    <pivotField dataField="1" numFmtId="3" showAl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Fields count="1">
    <field x="-2"/>
  </colFields>
  <colItems count="2">
    <i>
      <x/>
    </i>
    <i i="1">
      <x v="1"/>
    </i>
  </colItems>
  <dataFields count="2">
    <dataField name="Sum of Amount" fld="3" baseField="1" baseItem="0" numFmtId="167"/>
    <dataField name="Sum of Units" fld="4" baseField="1" baseItem="0" numFmtId="3"/>
  </dataFields>
  <formats count="7">
    <format dxfId="61">
      <pivotArea type="all" dataOnly="0" outline="0" fieldPosition="0"/>
    </format>
    <format dxfId="60">
      <pivotArea outline="0" collapsedLevelsAreSubtotals="1" fieldPosition="0"/>
    </format>
    <format dxfId="59">
      <pivotArea field="1" type="button" dataOnly="0" labelOnly="1" outline="0" axis="axisRow" fieldPosition="0"/>
    </format>
    <format dxfId="58">
      <pivotArea dataOnly="0" labelOnly="1" fieldPosition="0">
        <references count="1">
          <reference field="1" count="0"/>
        </references>
      </pivotArea>
    </format>
    <format dxfId="57">
      <pivotArea dataOnly="0" labelOnly="1" grandRow="1" outline="0" fieldPosition="0"/>
    </format>
    <format dxfId="56">
      <pivotArea dataOnly="0" labelOnly="1" outline="0" fieldPosition="0">
        <references count="1">
          <reference field="4294967294" count="2">
            <x v="0"/>
            <x v="1"/>
          </reference>
        </references>
      </pivotArea>
    </format>
    <format dxfId="55">
      <pivotArea outline="0" collapsedLevelsAreSubtotals="1"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p5Products"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Products">
  <location ref="C5:D10" firstHeaderRow="1" firstDataRow="1" firstDataCol="1"/>
  <pivotFields count="7">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numFmtId="3" showAll="0"/>
    <pivotField dataField="1" dragToRow="0" dragToCol="0" dragToPage="0" showAll="0" defaultSubtotal="0"/>
    <pivotField dragToRow="0" dragToCol="0" dragToPage="0" showAll="0" defaultSubtotal="0"/>
  </pivotFields>
  <rowFields count="1">
    <field x="2"/>
  </rowFields>
  <rowItems count="5">
    <i>
      <x v="18"/>
    </i>
    <i>
      <x v="17"/>
    </i>
    <i>
      <x v="2"/>
    </i>
    <i>
      <x v="6"/>
    </i>
    <i>
      <x v="4"/>
    </i>
  </rowItems>
  <colItems count="1">
    <i/>
  </colItems>
  <dataFields count="1">
    <dataField name="Price per Unit" fld="5" baseField="2" baseItem="0" numFmtId="166"/>
  </dataFields>
  <formats count="7">
    <format dxfId="54">
      <pivotArea dataOnly="0" outline="0" fieldPosition="0">
        <references count="1">
          <reference field="4294967294" count="1">
            <x v="0"/>
          </reference>
        </references>
      </pivotArea>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outline="0" axis="axisValues" fieldPosition="0"/>
    </format>
    <format dxfId="49">
      <pivotArea dataOnly="0" labelOnly="1" fieldPosition="0">
        <references count="1">
          <reference field="2" count="5">
            <x v="2"/>
            <x v="4"/>
            <x v="6"/>
            <x v="17"/>
            <x v="18"/>
          </reference>
        </references>
      </pivotArea>
    </format>
    <format dxfId="48">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BestSalesperson" cacheId="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rowHeaderCaption="Row Labels">
  <location ref="C3:D16" firstHeaderRow="1" firstDataRow="1" firstDataCol="1"/>
  <pivotFields count="3">
    <pivotField axis="axisRow" allDrilled="1" showAll="0" dataSourceSort="1" defaultAttributeDrillState="1">
      <items count="7">
        <item x="0"/>
        <item x="1"/>
        <item x="2"/>
        <item x="3"/>
        <item x="4"/>
        <item x="5"/>
        <item t="default"/>
      </items>
    </pivotField>
    <pivotField axis="axisRow" allDrilled="1" showAll="0" measureFilter="1"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2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4">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 Project1.xlsx!data">
        <x15:activeTabTopLevelEntity name="[data]"/>
      </x15:pivotTableUISettings>
    </ext>
  </extLst>
</pivotTableDefinition>
</file>

<file path=xl/pivotTables/pivotTable4.xml><?xml version="1.0" encoding="utf-8"?>
<pivotTableDefinition xmlns="http://schemas.openxmlformats.org/spreadsheetml/2006/main" name="Profits"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4:D27" firstHeaderRow="1" firstDataRow="1" firstDataCol="1"/>
  <pivotFields count="3">
    <pivotField axis="axisRow" allDrilled="1"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Total Profit" fld="1" baseField="0" baseItem="0"/>
  </dataFields>
  <formats count="7">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fieldPosition="0">
        <references count="1">
          <reference field="4294967294" count="1">
            <x v="0"/>
          </reference>
        </references>
      </pivotArea>
    </format>
    <format dxfId="34">
      <pivotArea dataOnly="0" outline="0" fieldPosition="0">
        <references count="1">
          <reference field="4294967294" count="1">
            <x v="0"/>
          </reference>
        </references>
      </pivotArea>
    </format>
  </format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 Project1.xlsx!DataNew">
        <x15:activeTabTopLevelEntity name="[DataNew]"/>
      </x15:pivotTableUISettings>
    </ext>
  </extLst>
</pivotTableDefinition>
</file>

<file path=xl/pivotTables/pivotTable5.xml><?xml version="1.0" encoding="utf-8"?>
<pivotTableDefinition xmlns="http://schemas.openxmlformats.org/spreadsheetml/2006/main" name="ProductsToDiscontinue" cacheId="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C4:F27" firstHeaderRow="0" firstDataRow="1" firstDataCol="1"/>
  <pivotFields count="5">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 allDrilled="1" showAll="0" dataSourceSort="1" defaultAttributeDrillState="1"/>
  </pivotFields>
  <rowFields count="1">
    <field x="0"/>
  </rowFields>
  <rowItems count="23">
    <i>
      <x v="2"/>
    </i>
    <i>
      <x v="20"/>
    </i>
    <i>
      <x v="18"/>
    </i>
    <i>
      <x v="5"/>
    </i>
    <i>
      <x v="19"/>
    </i>
    <i>
      <x v="9"/>
    </i>
    <i>
      <x v="11"/>
    </i>
    <i>
      <x v="17"/>
    </i>
    <i>
      <x v="13"/>
    </i>
    <i>
      <x v="3"/>
    </i>
    <i>
      <x/>
    </i>
    <i>
      <x v="4"/>
    </i>
    <i>
      <x v="21"/>
    </i>
    <i>
      <x v="6"/>
    </i>
    <i>
      <x v="14"/>
    </i>
    <i>
      <x v="15"/>
    </i>
    <i>
      <x v="8"/>
    </i>
    <i>
      <x v="10"/>
    </i>
    <i>
      <x v="1"/>
    </i>
    <i>
      <x v="12"/>
    </i>
    <i>
      <x v="16"/>
    </i>
    <i>
      <x v="7"/>
    </i>
    <i t="grand">
      <x/>
    </i>
  </rowItems>
  <colFields count="1">
    <field x="-2"/>
  </colFields>
  <colItems count="3">
    <i>
      <x/>
    </i>
    <i i="1">
      <x v="1"/>
    </i>
    <i i="2">
      <x v="2"/>
    </i>
  </colItems>
  <dataFields count="3">
    <dataField name="Sum of Cost Price" fld="2" baseField="0" baseItem="0" numFmtId="167"/>
    <dataField name="Sum of Units" fld="3" baseField="0" baseItem="0"/>
    <dataField name="Profit/Loss" fld="1" baseField="0" baseItem="0" numFmtId="167"/>
  </dataFields>
  <formats count="18">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fieldPosition="0">
        <references count="1">
          <reference field="4294967294" count="2">
            <x v="0"/>
            <x v="2"/>
          </reference>
        </references>
      </pivotArea>
    </format>
    <format dxfId="11">
      <pivotArea outline="0" collapsedLevelsAreSubtotals="1" fieldPosition="0">
        <references count="1">
          <reference field="4294967294" count="1" selected="0">
            <x v="2"/>
          </reference>
        </references>
      </pivotArea>
    </format>
    <format dxfId="10">
      <pivotArea dataOnly="0" labelOnly="1" outline="0" fieldPosition="0">
        <references count="1">
          <reference field="4294967294" count="1">
            <x v="2"/>
          </reference>
        </references>
      </pivotArea>
    </format>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7">
      <pivotArea dataOnly="0" labelOnly="1" outline="0" fieldPosition="0">
        <references count="1">
          <reference field="4294967294" count="2">
            <x v="0"/>
            <x v="2"/>
          </reference>
        </references>
      </pivotArea>
    </format>
    <format dxfId="6">
      <pivotArea dataOnly="0" outline="0" fieldPosition="0">
        <references count="1">
          <reference field="4294967294" count="1">
            <x v="0"/>
          </reference>
        </references>
      </pivotArea>
    </format>
    <format dxfId="5">
      <pivotArea dataOnly="0" labelOnly="1" outline="0" fieldPosition="0">
        <references count="1">
          <reference field="4294967294" count="1">
            <x v="2"/>
          </reference>
        </references>
      </pivotArea>
    </format>
    <format dxfId="4">
      <pivotArea dataOnly="0" labelOnly="1" outline="0" fieldPosition="0">
        <references count="1">
          <reference field="4294967294" count="1">
            <x v="0"/>
          </reference>
        </references>
      </pivotArea>
    </format>
    <format dxfId="3">
      <pivotArea dataOnly="0" labelOnly="1" fieldPosition="0">
        <references count="1">
          <reference field="0" count="1">
            <x v="13"/>
          </reference>
        </references>
      </pivotArea>
    </format>
    <format dxfId="2">
      <pivotArea dataOnly="0" labelOnly="1" fieldPosition="0">
        <references count="1">
          <reference field="0" count="2">
            <x v="0"/>
            <x v="5"/>
          </reference>
        </references>
      </pivotArea>
    </format>
    <format dxfId="1">
      <pivotArea dataOnly="0" labelOnly="1" fieldPosition="0">
        <references count="1">
          <reference field="0" count="2">
            <x v="0"/>
            <x v="5"/>
          </reference>
        </references>
      </pivotArea>
    </format>
    <format dxfId="0">
      <pivotArea dataOnly="0" labelOnly="1" fieldPosition="0">
        <references count="1">
          <reference field="0" count="1">
            <x v="5"/>
          </reference>
        </references>
      </pivotArea>
    </format>
  </formats>
  <conditionalFormats count="2">
    <conditionalFormat priority="1">
      <pivotAreas count="1">
        <pivotArea type="data" collapsedLevelsAreSubtotals="1" fieldPosition="0">
          <references count="2">
            <reference field="4294967294" count="1" selected="0">
              <x v="1"/>
            </reference>
            <reference field="0" count="22">
              <x v="0"/>
              <x v="1"/>
              <x v="2"/>
              <x v="3"/>
              <x v="4"/>
              <x v="5"/>
              <x v="6"/>
              <x v="7"/>
              <x v="8"/>
              <x v="9"/>
              <x v="10"/>
              <x v="11"/>
              <x v="12"/>
              <x v="13"/>
              <x v="14"/>
              <x v="15"/>
              <x v="16"/>
              <x v="17"/>
              <x v="18"/>
              <x v="19"/>
              <x v="20"/>
              <x v="21"/>
            </reference>
          </references>
        </pivotArea>
      </pivotAreas>
    </conditionalFormat>
    <conditionalFormat type="all" priority="3">
      <pivotAreas count="1">
        <pivotArea outline="0" fieldPosition="0">
          <references count="1">
            <reference field="4294967294" count="1">
              <x v="2"/>
            </reference>
          </references>
        </pivotArea>
      </pivotAreas>
    </conditionalFormat>
  </conditionalFormat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 Project1.xlsx!DataNew">
        <x15:activeTabTopLevelEntity name="[DataNew]"/>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SalesPivot"/>
  </pivotTables>
  <data>
    <tabular pivotCacheId="1">
      <items count="10">
        <i x="7" s="1"/>
        <i x="3" s="1"/>
        <i x="5" s="1"/>
        <i x="4" s="1"/>
        <i x="6" s="1"/>
        <i x="8" s="1"/>
        <i x="2" s="1"/>
        <i x="9" s="1"/>
        <i x="0"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SalesPivot"/>
  </pivotTables>
  <data>
    <tabular pivotCacheId="1">
      <items count="22">
        <i x="8"/>
        <i x="0"/>
        <i x="17"/>
        <i x="15"/>
        <i x="7"/>
        <i x="2"/>
        <i x="21"/>
        <i x="19"/>
        <i x="1"/>
        <i x="3"/>
        <i x="9" s="1"/>
        <i x="14"/>
        <i x="12"/>
        <i x="11"/>
        <i x="10"/>
        <i x="13"/>
        <i x="18"/>
        <i x="5"/>
        <i x="16"/>
        <i x="6"/>
        <i x="20"/>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 sourceName="[DataNew].[Geography]">
  <pivotTables>
    <pivotTable tabId="9" name="Profits"/>
  </pivotTables>
  <data>
    <olap pivotCacheId="4">
      <levels count="2">
        <level uniqueName="[DataNew].[Geography].[(All)]" sourceCaption="(All)" count="0"/>
        <level uniqueName="[DataNew].[Geography].[Geography]" sourceCaption="Geography" count="6">
          <ranges>
            <range startItem="0">
              <i n="[DataNew].[Geography].&amp;[Australia]" c="Australia"/>
              <i n="[DataNew].[Geography].&amp;[Canada]" c="Canada"/>
              <i n="[DataNew].[Geography].&amp;[India]" c="India"/>
              <i n="[DataNew].[Geography].&amp;[New Zealand]" c="New Zealand"/>
              <i n="[DataNew].[Geography].&amp;[UK]" c="UK"/>
              <i n="[DataNew].[Geography].&amp;[USA]" c="USA"/>
            </range>
          </ranges>
        </level>
      </levels>
      <selections count="1">
        <selection n="[DataNew].[Geograph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ography1" sourceName="[DataNew].[Geography]">
  <pivotTables>
    <pivotTable tabId="11" name="ProductsToDiscontinue"/>
  </pivotTables>
  <data>
    <olap pivotCacheId="5">
      <levels count="2">
        <level uniqueName="[DataNew].[Geography].[(All)]" sourceCaption="(All)" count="0"/>
        <level uniqueName="[DataNew].[Geography].[Geography]" sourceCaption="Geography" count="6">
          <ranges>
            <range startItem="0">
              <i n="[DataNew].[Geography].&amp;[Australia]" c="Australia"/>
              <i n="[DataNew].[Geography].&amp;[Canada]" c="Canada"/>
              <i n="[DataNew].[Geography].&amp;[India]" c="India"/>
              <i n="[DataNew].[Geography].&amp;[New Zealand]" c="New Zealand"/>
              <i n="[DataNew].[Geography].&amp;[UK]" c="UK"/>
              <i n="[DataNew].[Geography].&amp;[USA]" c="USA"/>
            </range>
          </ranges>
        </level>
      </levels>
      <selections count="1">
        <selection n="[DataNew].[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 name="Product" cache="Slicer_Product" caption="Product" columnCoun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41300"/>
</slicers>
</file>

<file path=xl/tables/table1.xml><?xml version="1.0" encoding="utf-8"?>
<table xmlns="http://schemas.openxmlformats.org/spreadsheetml/2006/main" id="2" name="Data" displayName="Data" ref="C5:G305" totalsRowShown="0" headerRowDxfId="79" dataDxfId="78">
  <autoFilter ref="C5:G305"/>
  <tableColumns count="5">
    <tableColumn id="1" name="Sales Person" dataDxfId="77"/>
    <tableColumn id="2" name="Geography" dataDxfId="76"/>
    <tableColumn id="3" name="Product" dataDxfId="75"/>
    <tableColumn id="4" name="Amount" dataDxfId="74"/>
    <tableColumn id="5" name="Units" dataDxfId="73"/>
  </tableColumns>
  <tableStyleInfo name="TableStyleLight9" showFirstColumn="0" showLastColumn="0" showRowStripes="1" showColumnStripes="0"/>
</table>
</file>

<file path=xl/tables/table2.xml><?xml version="1.0" encoding="utf-8"?>
<table xmlns="http://schemas.openxmlformats.org/spreadsheetml/2006/main" id="3" name="Product" displayName="Product" ref="N5:O27" totalsRowShown="0" headerRowDxfId="72">
  <autoFilter ref="N5:O27"/>
  <tableColumns count="2">
    <tableColumn id="1" name="Product" dataDxfId="71"/>
    <tableColumn id="2" name="Cost per unit" dataDxfId="70"/>
  </tableColumns>
  <tableStyleInfo name="TableStyleLight9" showFirstColumn="0" showLastColumn="0" showRowStripes="1" showColumnStripes="0"/>
</table>
</file>

<file path=xl/tables/table3.xml><?xml version="1.0" encoding="utf-8"?>
<table xmlns="http://schemas.openxmlformats.org/spreadsheetml/2006/main" id="6" name="Data7" displayName="Data7" ref="C4:G304" totalsRowShown="0" headerRowDxfId="68" dataDxfId="67">
  <autoFilter ref="C4:G304"/>
  <sortState ref="C5:G304">
    <sortCondition descending="1" ref="G4:G304"/>
  </sortState>
  <tableColumns count="5">
    <tableColumn id="1" name="Sales Person" dataDxfId="66"/>
    <tableColumn id="2" name="Geography" dataDxfId="65"/>
    <tableColumn id="3" name="Product" dataDxfId="64"/>
    <tableColumn id="4" name="Amount" dataDxfId="63"/>
    <tableColumn id="5" name="Units" dataDxfId="62"/>
  </tableColumns>
  <tableStyleInfo name="TableStyleLight9" showFirstColumn="0" showLastColumn="0" showRowStripes="1" showColumnStripes="0"/>
</table>
</file>

<file path=xl/tables/table4.xml><?xml version="1.0" encoding="utf-8"?>
<table xmlns="http://schemas.openxmlformats.org/spreadsheetml/2006/main" id="5" name="Data6" displayName="Data6" ref="J3:N303" totalsRowShown="0" headerRowDxfId="47" dataDxfId="46">
  <autoFilter ref="J3:N303"/>
  <tableColumns count="5">
    <tableColumn id="1" name="Sales Person" dataDxfId="45"/>
    <tableColumn id="2" name="Geography" dataDxfId="44"/>
    <tableColumn id="3" name="Product" dataDxfId="43"/>
    <tableColumn id="4" name="Amount" dataDxfId="42"/>
    <tableColumn id="5" name="Units" dataDxfId="41"/>
  </tableColumns>
  <tableStyleInfo name="TableStyleLight9" showFirstColumn="0" showLastColumn="0" showRowStripes="1" showColumnStripes="0"/>
</table>
</file>

<file path=xl/tables/table5.xml><?xml version="1.0" encoding="utf-8"?>
<table xmlns="http://schemas.openxmlformats.org/spreadsheetml/2006/main" id="9" name="DataNew" displayName="DataNew" ref="J4:R304" totalsRowShown="0" headerRowDxfId="33" dataDxfId="32">
  <autoFilter ref="J4:R304"/>
  <tableColumns count="9">
    <tableColumn id="1" name="Sales Person" dataDxfId="31"/>
    <tableColumn id="2" name="Geography" dataDxfId="30"/>
    <tableColumn id="3" name="Product" dataDxfId="29"/>
    <tableColumn id="4" name="Amount" dataDxfId="28"/>
    <tableColumn id="5" name="Units" dataDxfId="27"/>
    <tableColumn id="6" name="Cost per Unit" dataDxfId="26">
      <calculatedColumnFormula>VLOOKUP(DataNew[[#This Row],[Product]],Product11[],2,FALSE)</calculatedColumnFormula>
    </tableColumn>
    <tableColumn id="7" name="Cost Price" dataDxfId="25">
      <calculatedColumnFormula>DataNew[[#This Row],[Cost per Unit]]*DataNew[[#This Row],[Units]]</calculatedColumnFormula>
    </tableColumn>
    <tableColumn id="8" name="Profit/Loss" dataDxfId="24">
      <calculatedColumnFormula>DataNew[[#This Row],[Amount]]-DataNew[[#This Row],[Cost Price]]</calculatedColumnFormula>
    </tableColumn>
    <tableColumn id="9" name="Profit/Loss %" dataDxfId="23" dataCellStyle="Percent">
      <calculatedColumnFormula>DataNew[[#This Row],[Profit/Loss]]/DataNew[[#This Row],[Cost Price]]</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10" name="Product11" displayName="Product11" ref="T4:U26" totalsRowShown="0" headerRowDxfId="22">
  <autoFilter ref="T4:U26"/>
  <tableColumns count="2">
    <tableColumn id="1" name="Product" dataDxfId="21"/>
    <tableColumn id="2" name="Cost per unit" dataDxfId="2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2"/>
  <sheetViews>
    <sheetView tabSelected="1" workbookViewId="0"/>
  </sheetViews>
  <sheetFormatPr defaultRowHeight="15.75" x14ac:dyDescent="0.25"/>
  <cols>
    <col min="1" max="2" width="9.140625" style="3"/>
    <col min="3" max="3" width="16.85546875" style="3" bestFit="1" customWidth="1"/>
    <col min="4" max="4" width="15.42578125" style="3" customWidth="1"/>
    <col min="5" max="5" width="22.85546875" style="3" bestFit="1" customWidth="1"/>
    <col min="6" max="6" width="12.7109375" style="3" customWidth="1"/>
    <col min="7" max="7" width="8.28515625" style="3" customWidth="1"/>
    <col min="8" max="9" width="9.140625" style="3"/>
    <col min="10" max="10" width="10.140625" style="3" bestFit="1" customWidth="1"/>
    <col min="11" max="11" width="53.7109375" style="3" bestFit="1" customWidth="1"/>
    <col min="12" max="13" width="9.140625" style="3"/>
    <col min="14" max="14" width="22.85546875" style="3" bestFit="1" customWidth="1"/>
    <col min="15" max="15" width="15.7109375" style="3" customWidth="1"/>
    <col min="16" max="24" width="9.140625" style="3"/>
    <col min="25" max="25" width="22.85546875" style="3" bestFit="1" customWidth="1"/>
    <col min="26" max="26" width="12.85546875" style="3" bestFit="1" customWidth="1"/>
    <col min="27" max="16384" width="9.140625" style="3"/>
  </cols>
  <sheetData>
    <row r="1" spans="1:15" s="2" customFormat="1" ht="44.25" customHeight="1" x14ac:dyDescent="0.75">
      <c r="A1" s="1"/>
      <c r="B1" s="14" t="s">
        <v>54</v>
      </c>
      <c r="D1" s="9"/>
    </row>
    <row r="2" spans="1:15" s="2" customFormat="1" ht="32.25" x14ac:dyDescent="0.25">
      <c r="A2" s="1"/>
      <c r="B2" s="13" t="s">
        <v>64</v>
      </c>
    </row>
    <row r="5" spans="1:15" s="11" customFormat="1" ht="26.25" x14ac:dyDescent="0.25">
      <c r="C5" s="15" t="s">
        <v>0</v>
      </c>
      <c r="D5" s="15" t="s">
        <v>1</v>
      </c>
      <c r="E5" s="15" t="s">
        <v>2</v>
      </c>
      <c r="F5" s="10" t="s">
        <v>3</v>
      </c>
      <c r="G5" s="10" t="s">
        <v>4</v>
      </c>
      <c r="J5" s="16" t="s">
        <v>5</v>
      </c>
      <c r="K5" s="17"/>
      <c r="N5" s="18" t="s">
        <v>2</v>
      </c>
      <c r="O5" s="18" t="s">
        <v>6</v>
      </c>
    </row>
    <row r="6" spans="1:15" x14ac:dyDescent="0.25">
      <c r="C6" s="3" t="s">
        <v>7</v>
      </c>
      <c r="D6" s="3" t="s">
        <v>8</v>
      </c>
      <c r="E6" s="3" t="s">
        <v>9</v>
      </c>
      <c r="F6" s="4">
        <v>1624</v>
      </c>
      <c r="G6" s="5">
        <v>114</v>
      </c>
      <c r="J6" s="6">
        <v>1</v>
      </c>
      <c r="K6" s="7" t="s">
        <v>10</v>
      </c>
      <c r="N6" s="3" t="s">
        <v>11</v>
      </c>
      <c r="O6" s="8">
        <v>9.33</v>
      </c>
    </row>
    <row r="7" spans="1:15" x14ac:dyDescent="0.25">
      <c r="C7" s="3" t="s">
        <v>12</v>
      </c>
      <c r="D7" s="3" t="s">
        <v>13</v>
      </c>
      <c r="E7" s="3" t="s">
        <v>14</v>
      </c>
      <c r="F7" s="4">
        <v>6706</v>
      </c>
      <c r="G7" s="5">
        <v>459</v>
      </c>
      <c r="J7" s="6">
        <v>2</v>
      </c>
      <c r="K7" s="7" t="s">
        <v>15</v>
      </c>
      <c r="N7" s="3" t="s">
        <v>16</v>
      </c>
      <c r="O7" s="8">
        <v>11.7</v>
      </c>
    </row>
    <row r="8" spans="1:15" x14ac:dyDescent="0.25">
      <c r="C8" s="3" t="s">
        <v>17</v>
      </c>
      <c r="D8" s="3" t="s">
        <v>13</v>
      </c>
      <c r="E8" s="3" t="s">
        <v>18</v>
      </c>
      <c r="F8" s="4">
        <v>959</v>
      </c>
      <c r="G8" s="5">
        <v>147</v>
      </c>
      <c r="J8" s="6">
        <v>3</v>
      </c>
      <c r="K8" s="7" t="s">
        <v>19</v>
      </c>
      <c r="N8" s="3" t="s">
        <v>18</v>
      </c>
      <c r="O8" s="8">
        <v>11.88</v>
      </c>
    </row>
    <row r="9" spans="1:15" x14ac:dyDescent="0.25">
      <c r="C9" s="3" t="s">
        <v>20</v>
      </c>
      <c r="D9" s="3" t="s">
        <v>21</v>
      </c>
      <c r="E9" s="3" t="s">
        <v>22</v>
      </c>
      <c r="F9" s="4">
        <v>9632</v>
      </c>
      <c r="G9" s="5">
        <v>288</v>
      </c>
      <c r="J9" s="6">
        <v>4</v>
      </c>
      <c r="K9" s="7" t="s">
        <v>23</v>
      </c>
      <c r="N9" s="3" t="s">
        <v>24</v>
      </c>
      <c r="O9" s="8">
        <v>11.73</v>
      </c>
    </row>
    <row r="10" spans="1:15" x14ac:dyDescent="0.25">
      <c r="C10" s="3" t="s">
        <v>25</v>
      </c>
      <c r="D10" s="3" t="s">
        <v>26</v>
      </c>
      <c r="E10" s="3" t="s">
        <v>27</v>
      </c>
      <c r="F10" s="4">
        <v>2100</v>
      </c>
      <c r="G10" s="5">
        <v>414</v>
      </c>
      <c r="J10" s="6">
        <v>5</v>
      </c>
      <c r="K10" s="7" t="s">
        <v>28</v>
      </c>
      <c r="N10" s="3" t="s">
        <v>29</v>
      </c>
      <c r="O10" s="8">
        <v>8.7899999999999991</v>
      </c>
    </row>
    <row r="11" spans="1:15" x14ac:dyDescent="0.25">
      <c r="C11" s="3" t="s">
        <v>7</v>
      </c>
      <c r="D11" s="3" t="s">
        <v>13</v>
      </c>
      <c r="E11" s="3" t="s">
        <v>30</v>
      </c>
      <c r="F11" s="4">
        <v>8869</v>
      </c>
      <c r="G11" s="5">
        <v>432</v>
      </c>
      <c r="J11" s="6">
        <v>6</v>
      </c>
      <c r="K11" s="7" t="s">
        <v>31</v>
      </c>
      <c r="N11" s="3" t="s">
        <v>32</v>
      </c>
      <c r="O11" s="8">
        <v>3.11</v>
      </c>
    </row>
    <row r="12" spans="1:15" x14ac:dyDescent="0.25">
      <c r="C12" s="3" t="s">
        <v>25</v>
      </c>
      <c r="D12" s="3" t="s">
        <v>33</v>
      </c>
      <c r="E12" s="3" t="s">
        <v>34</v>
      </c>
      <c r="F12" s="4">
        <v>2681</v>
      </c>
      <c r="G12" s="5">
        <v>54</v>
      </c>
      <c r="J12" s="6">
        <v>7</v>
      </c>
      <c r="K12" s="7" t="s">
        <v>35</v>
      </c>
      <c r="N12" s="3" t="s">
        <v>22</v>
      </c>
      <c r="O12" s="8">
        <v>6.47</v>
      </c>
    </row>
    <row r="13" spans="1:15" x14ac:dyDescent="0.25">
      <c r="C13" s="3" t="s">
        <v>12</v>
      </c>
      <c r="D13" s="3" t="s">
        <v>13</v>
      </c>
      <c r="E13" s="3" t="s">
        <v>36</v>
      </c>
      <c r="F13" s="4">
        <v>5012</v>
      </c>
      <c r="G13" s="5">
        <v>210</v>
      </c>
      <c r="J13" s="6">
        <v>8</v>
      </c>
      <c r="K13" s="7" t="s">
        <v>55</v>
      </c>
      <c r="N13" s="3" t="s">
        <v>37</v>
      </c>
      <c r="O13" s="8">
        <v>7.64</v>
      </c>
    </row>
    <row r="14" spans="1:15" x14ac:dyDescent="0.25">
      <c r="C14" s="3" t="s">
        <v>38</v>
      </c>
      <c r="D14" s="3" t="s">
        <v>33</v>
      </c>
      <c r="E14" s="3" t="s">
        <v>16</v>
      </c>
      <c r="F14" s="4">
        <v>1281</v>
      </c>
      <c r="G14" s="5">
        <v>75</v>
      </c>
      <c r="J14" s="6">
        <v>9</v>
      </c>
      <c r="K14" s="7" t="s">
        <v>39</v>
      </c>
      <c r="N14" s="3" t="s">
        <v>40</v>
      </c>
      <c r="O14" s="8">
        <v>10.62</v>
      </c>
    </row>
    <row r="15" spans="1:15" x14ac:dyDescent="0.25">
      <c r="C15" s="3" t="s">
        <v>41</v>
      </c>
      <c r="D15" s="3" t="s">
        <v>8</v>
      </c>
      <c r="E15" s="3" t="s">
        <v>16</v>
      </c>
      <c r="F15" s="4">
        <v>4991</v>
      </c>
      <c r="G15" s="5">
        <v>12</v>
      </c>
      <c r="J15" s="6">
        <v>10</v>
      </c>
      <c r="K15" s="7" t="s">
        <v>42</v>
      </c>
      <c r="N15" s="3" t="s">
        <v>43</v>
      </c>
      <c r="O15" s="8">
        <v>9</v>
      </c>
    </row>
    <row r="16" spans="1:15" x14ac:dyDescent="0.25">
      <c r="C16" s="3" t="s">
        <v>44</v>
      </c>
      <c r="D16" s="3" t="s">
        <v>26</v>
      </c>
      <c r="E16" s="3" t="s">
        <v>27</v>
      </c>
      <c r="F16" s="4">
        <v>1785</v>
      </c>
      <c r="G16" s="5">
        <v>462</v>
      </c>
      <c r="N16" s="3" t="s">
        <v>36</v>
      </c>
      <c r="O16" s="8">
        <v>9.77</v>
      </c>
    </row>
    <row r="17" spans="3:15" x14ac:dyDescent="0.25">
      <c r="C17" s="3" t="s">
        <v>45</v>
      </c>
      <c r="D17" s="3" t="s">
        <v>8</v>
      </c>
      <c r="E17" s="3" t="s">
        <v>32</v>
      </c>
      <c r="F17" s="4">
        <v>3983</v>
      </c>
      <c r="G17" s="5">
        <v>144</v>
      </c>
      <c r="N17" s="3" t="s">
        <v>46</v>
      </c>
      <c r="O17" s="8">
        <v>6.49</v>
      </c>
    </row>
    <row r="18" spans="3:15" x14ac:dyDescent="0.25">
      <c r="C18" s="3" t="s">
        <v>17</v>
      </c>
      <c r="D18" s="3" t="s">
        <v>33</v>
      </c>
      <c r="E18" s="3" t="s">
        <v>29</v>
      </c>
      <c r="F18" s="4">
        <v>2646</v>
      </c>
      <c r="G18" s="5">
        <v>120</v>
      </c>
      <c r="N18" s="3" t="s">
        <v>47</v>
      </c>
      <c r="O18" s="8">
        <v>4.97</v>
      </c>
    </row>
    <row r="19" spans="3:15" x14ac:dyDescent="0.25">
      <c r="C19" s="3" t="s">
        <v>44</v>
      </c>
      <c r="D19" s="3" t="s">
        <v>48</v>
      </c>
      <c r="E19" s="3" t="s">
        <v>11</v>
      </c>
      <c r="F19" s="4">
        <v>252</v>
      </c>
      <c r="G19" s="5">
        <v>54</v>
      </c>
      <c r="N19" s="3" t="s">
        <v>27</v>
      </c>
      <c r="O19" s="8">
        <v>13.15</v>
      </c>
    </row>
    <row r="20" spans="3:15" x14ac:dyDescent="0.25">
      <c r="C20" s="3" t="s">
        <v>45</v>
      </c>
      <c r="D20" s="3" t="s">
        <v>13</v>
      </c>
      <c r="E20" s="3" t="s">
        <v>27</v>
      </c>
      <c r="F20" s="4">
        <v>2464</v>
      </c>
      <c r="G20" s="5">
        <v>234</v>
      </c>
      <c r="N20" s="3" t="s">
        <v>49</v>
      </c>
      <c r="O20" s="8">
        <v>5.6</v>
      </c>
    </row>
    <row r="21" spans="3:15" x14ac:dyDescent="0.25">
      <c r="C21" s="3" t="s">
        <v>45</v>
      </c>
      <c r="D21" s="3" t="s">
        <v>13</v>
      </c>
      <c r="E21" s="3" t="s">
        <v>50</v>
      </c>
      <c r="F21" s="4">
        <v>2114</v>
      </c>
      <c r="G21" s="5">
        <v>66</v>
      </c>
      <c r="N21" s="3" t="s">
        <v>51</v>
      </c>
      <c r="O21" s="8">
        <v>16.73</v>
      </c>
    </row>
    <row r="22" spans="3:15" x14ac:dyDescent="0.25">
      <c r="C22" s="3" t="s">
        <v>25</v>
      </c>
      <c r="D22" s="3" t="s">
        <v>8</v>
      </c>
      <c r="E22" s="3" t="s">
        <v>34</v>
      </c>
      <c r="F22" s="4">
        <v>7693</v>
      </c>
      <c r="G22" s="5">
        <v>87</v>
      </c>
      <c r="N22" s="3" t="s">
        <v>52</v>
      </c>
      <c r="O22" s="8">
        <v>10.38</v>
      </c>
    </row>
    <row r="23" spans="3:15" x14ac:dyDescent="0.25">
      <c r="C23" s="3" t="s">
        <v>41</v>
      </c>
      <c r="D23" s="3" t="s">
        <v>48</v>
      </c>
      <c r="E23" s="3" t="s">
        <v>40</v>
      </c>
      <c r="F23" s="4">
        <v>15610</v>
      </c>
      <c r="G23" s="5">
        <v>339</v>
      </c>
      <c r="N23" s="3" t="s">
        <v>50</v>
      </c>
      <c r="O23" s="8">
        <v>7.16</v>
      </c>
    </row>
    <row r="24" spans="3:15" x14ac:dyDescent="0.25">
      <c r="C24" s="3" t="s">
        <v>20</v>
      </c>
      <c r="D24" s="3" t="s">
        <v>48</v>
      </c>
      <c r="E24" s="3" t="s">
        <v>36</v>
      </c>
      <c r="F24" s="4">
        <v>336</v>
      </c>
      <c r="G24" s="5">
        <v>144</v>
      </c>
      <c r="N24" s="3" t="s">
        <v>9</v>
      </c>
      <c r="O24" s="8">
        <v>14.49</v>
      </c>
    </row>
    <row r="25" spans="3:15" x14ac:dyDescent="0.25">
      <c r="C25" s="3" t="s">
        <v>44</v>
      </c>
      <c r="D25" s="3" t="s">
        <v>26</v>
      </c>
      <c r="E25" s="3" t="s">
        <v>40</v>
      </c>
      <c r="F25" s="4">
        <v>9443</v>
      </c>
      <c r="G25" s="5">
        <v>162</v>
      </c>
      <c r="N25" s="3" t="s">
        <v>34</v>
      </c>
      <c r="O25" s="8">
        <v>5.79</v>
      </c>
    </row>
    <row r="26" spans="3:15" x14ac:dyDescent="0.25">
      <c r="C26" s="3" t="s">
        <v>17</v>
      </c>
      <c r="D26" s="3" t="s">
        <v>48</v>
      </c>
      <c r="E26" s="3" t="s">
        <v>46</v>
      </c>
      <c r="F26" s="4">
        <v>8155</v>
      </c>
      <c r="G26" s="5">
        <v>90</v>
      </c>
      <c r="N26" s="3" t="s">
        <v>14</v>
      </c>
      <c r="O26" s="8">
        <v>8.65</v>
      </c>
    </row>
    <row r="27" spans="3:15" x14ac:dyDescent="0.25">
      <c r="C27" s="3" t="s">
        <v>12</v>
      </c>
      <c r="D27" s="3" t="s">
        <v>33</v>
      </c>
      <c r="E27" s="3" t="s">
        <v>46</v>
      </c>
      <c r="F27" s="4">
        <v>1701</v>
      </c>
      <c r="G27" s="5">
        <v>234</v>
      </c>
      <c r="N27" s="3" t="s">
        <v>30</v>
      </c>
      <c r="O27" s="8">
        <v>12.37</v>
      </c>
    </row>
    <row r="28" spans="3:15" x14ac:dyDescent="0.25">
      <c r="C28" s="3" t="s">
        <v>53</v>
      </c>
      <c r="D28" s="3" t="s">
        <v>33</v>
      </c>
      <c r="E28" s="3" t="s">
        <v>36</v>
      </c>
      <c r="F28" s="4">
        <v>2205</v>
      </c>
      <c r="G28" s="5">
        <v>141</v>
      </c>
    </row>
    <row r="29" spans="3:15" x14ac:dyDescent="0.25">
      <c r="C29" s="3" t="s">
        <v>12</v>
      </c>
      <c r="D29" s="3" t="s">
        <v>8</v>
      </c>
      <c r="E29" s="3" t="s">
        <v>37</v>
      </c>
      <c r="F29" s="4">
        <v>1771</v>
      </c>
      <c r="G29" s="5">
        <v>204</v>
      </c>
    </row>
    <row r="30" spans="3:15" x14ac:dyDescent="0.25">
      <c r="C30" s="3" t="s">
        <v>20</v>
      </c>
      <c r="D30" s="3" t="s">
        <v>13</v>
      </c>
      <c r="E30" s="3" t="s">
        <v>24</v>
      </c>
      <c r="F30" s="4">
        <v>2114</v>
      </c>
      <c r="G30" s="5">
        <v>186</v>
      </c>
    </row>
    <row r="31" spans="3:15" x14ac:dyDescent="0.25">
      <c r="C31" s="3" t="s">
        <v>20</v>
      </c>
      <c r="D31" s="3" t="s">
        <v>21</v>
      </c>
      <c r="E31" s="3" t="s">
        <v>11</v>
      </c>
      <c r="F31" s="4">
        <v>10311</v>
      </c>
      <c r="G31" s="5">
        <v>231</v>
      </c>
    </row>
    <row r="32" spans="3:15" x14ac:dyDescent="0.25">
      <c r="C32" s="3" t="s">
        <v>45</v>
      </c>
      <c r="D32" s="3" t="s">
        <v>26</v>
      </c>
      <c r="E32" s="3" t="s">
        <v>29</v>
      </c>
      <c r="F32" s="4">
        <v>21</v>
      </c>
      <c r="G32" s="5">
        <v>168</v>
      </c>
    </row>
    <row r="33" spans="3:7" x14ac:dyDescent="0.25">
      <c r="C33" s="3" t="s">
        <v>53</v>
      </c>
      <c r="D33" s="3" t="s">
        <v>13</v>
      </c>
      <c r="E33" s="3" t="s">
        <v>40</v>
      </c>
      <c r="F33" s="4">
        <v>1974</v>
      </c>
      <c r="G33" s="5">
        <v>195</v>
      </c>
    </row>
    <row r="34" spans="3:7" x14ac:dyDescent="0.25">
      <c r="C34" s="3" t="s">
        <v>41</v>
      </c>
      <c r="D34" s="3" t="s">
        <v>21</v>
      </c>
      <c r="E34" s="3" t="s">
        <v>46</v>
      </c>
      <c r="F34" s="4">
        <v>6314</v>
      </c>
      <c r="G34" s="5">
        <v>15</v>
      </c>
    </row>
    <row r="35" spans="3:7" x14ac:dyDescent="0.25">
      <c r="C35" s="3" t="s">
        <v>53</v>
      </c>
      <c r="D35" s="3" t="s">
        <v>8</v>
      </c>
      <c r="E35" s="3" t="s">
        <v>46</v>
      </c>
      <c r="F35" s="4">
        <v>4683</v>
      </c>
      <c r="G35" s="5">
        <v>30</v>
      </c>
    </row>
    <row r="36" spans="3:7" x14ac:dyDescent="0.25">
      <c r="C36" s="3" t="s">
        <v>20</v>
      </c>
      <c r="D36" s="3" t="s">
        <v>8</v>
      </c>
      <c r="E36" s="3" t="s">
        <v>47</v>
      </c>
      <c r="F36" s="4">
        <v>6398</v>
      </c>
      <c r="G36" s="5">
        <v>102</v>
      </c>
    </row>
    <row r="37" spans="3:7" x14ac:dyDescent="0.25">
      <c r="C37" s="3" t="s">
        <v>44</v>
      </c>
      <c r="D37" s="3" t="s">
        <v>13</v>
      </c>
      <c r="E37" s="3" t="s">
        <v>37</v>
      </c>
      <c r="F37" s="4">
        <v>553</v>
      </c>
      <c r="G37" s="5">
        <v>15</v>
      </c>
    </row>
    <row r="38" spans="3:7" x14ac:dyDescent="0.25">
      <c r="C38" s="3" t="s">
        <v>12</v>
      </c>
      <c r="D38" s="3" t="s">
        <v>26</v>
      </c>
      <c r="E38" s="3" t="s">
        <v>9</v>
      </c>
      <c r="F38" s="4">
        <v>7021</v>
      </c>
      <c r="G38" s="5">
        <v>183</v>
      </c>
    </row>
    <row r="39" spans="3:7" x14ac:dyDescent="0.25">
      <c r="C39" s="3" t="s">
        <v>7</v>
      </c>
      <c r="D39" s="3" t="s">
        <v>26</v>
      </c>
      <c r="E39" s="3" t="s">
        <v>36</v>
      </c>
      <c r="F39" s="4">
        <v>5817</v>
      </c>
      <c r="G39" s="5">
        <v>12</v>
      </c>
    </row>
    <row r="40" spans="3:7" x14ac:dyDescent="0.25">
      <c r="C40" s="3" t="s">
        <v>20</v>
      </c>
      <c r="D40" s="3" t="s">
        <v>26</v>
      </c>
      <c r="E40" s="3" t="s">
        <v>16</v>
      </c>
      <c r="F40" s="4">
        <v>3976</v>
      </c>
      <c r="G40" s="5">
        <v>72</v>
      </c>
    </row>
    <row r="41" spans="3:7" x14ac:dyDescent="0.25">
      <c r="C41" s="3" t="s">
        <v>25</v>
      </c>
      <c r="D41" s="3" t="s">
        <v>33</v>
      </c>
      <c r="E41" s="3" t="s">
        <v>51</v>
      </c>
      <c r="F41" s="4">
        <v>1134</v>
      </c>
      <c r="G41" s="5">
        <v>282</v>
      </c>
    </row>
    <row r="42" spans="3:7" x14ac:dyDescent="0.25">
      <c r="C42" s="3" t="s">
        <v>44</v>
      </c>
      <c r="D42" s="3" t="s">
        <v>26</v>
      </c>
      <c r="E42" s="3" t="s">
        <v>52</v>
      </c>
      <c r="F42" s="4">
        <v>6027</v>
      </c>
      <c r="G42" s="5">
        <v>144</v>
      </c>
    </row>
    <row r="43" spans="3:7" x14ac:dyDescent="0.25">
      <c r="C43" s="3" t="s">
        <v>25</v>
      </c>
      <c r="D43" s="3" t="s">
        <v>8</v>
      </c>
      <c r="E43" s="3" t="s">
        <v>29</v>
      </c>
      <c r="F43" s="4">
        <v>1904</v>
      </c>
      <c r="G43" s="5">
        <v>405</v>
      </c>
    </row>
    <row r="44" spans="3:7" x14ac:dyDescent="0.25">
      <c r="C44" s="3" t="s">
        <v>38</v>
      </c>
      <c r="D44" s="3" t="s">
        <v>48</v>
      </c>
      <c r="E44" s="3" t="s">
        <v>14</v>
      </c>
      <c r="F44" s="4">
        <v>3262</v>
      </c>
      <c r="G44" s="5">
        <v>75</v>
      </c>
    </row>
    <row r="45" spans="3:7" x14ac:dyDescent="0.25">
      <c r="C45" s="3" t="s">
        <v>7</v>
      </c>
      <c r="D45" s="3" t="s">
        <v>48</v>
      </c>
      <c r="E45" s="3" t="s">
        <v>51</v>
      </c>
      <c r="F45" s="4">
        <v>2289</v>
      </c>
      <c r="G45" s="5">
        <v>135</v>
      </c>
    </row>
    <row r="46" spans="3:7" x14ac:dyDescent="0.25">
      <c r="C46" s="3" t="s">
        <v>41</v>
      </c>
      <c r="D46" s="3" t="s">
        <v>48</v>
      </c>
      <c r="E46" s="3" t="s">
        <v>51</v>
      </c>
      <c r="F46" s="4">
        <v>6986</v>
      </c>
      <c r="G46" s="5">
        <v>21</v>
      </c>
    </row>
    <row r="47" spans="3:7" x14ac:dyDescent="0.25">
      <c r="C47" s="3" t="s">
        <v>44</v>
      </c>
      <c r="D47" s="3" t="s">
        <v>33</v>
      </c>
      <c r="E47" s="3" t="s">
        <v>46</v>
      </c>
      <c r="F47" s="4">
        <v>4417</v>
      </c>
      <c r="G47" s="5">
        <v>153</v>
      </c>
    </row>
    <row r="48" spans="3:7" x14ac:dyDescent="0.25">
      <c r="C48" s="3" t="s">
        <v>25</v>
      </c>
      <c r="D48" s="3" t="s">
        <v>48</v>
      </c>
      <c r="E48" s="3" t="s">
        <v>24</v>
      </c>
      <c r="F48" s="4">
        <v>1442</v>
      </c>
      <c r="G48" s="5">
        <v>15</v>
      </c>
    </row>
    <row r="49" spans="3:7" x14ac:dyDescent="0.25">
      <c r="C49" s="3" t="s">
        <v>45</v>
      </c>
      <c r="D49" s="3" t="s">
        <v>13</v>
      </c>
      <c r="E49" s="3" t="s">
        <v>16</v>
      </c>
      <c r="F49" s="4">
        <v>2415</v>
      </c>
      <c r="G49" s="5">
        <v>255</v>
      </c>
    </row>
    <row r="50" spans="3:7" x14ac:dyDescent="0.25">
      <c r="C50" s="3" t="s">
        <v>44</v>
      </c>
      <c r="D50" s="3" t="s">
        <v>8</v>
      </c>
      <c r="E50" s="3" t="s">
        <v>37</v>
      </c>
      <c r="F50" s="4">
        <v>238</v>
      </c>
      <c r="G50" s="5">
        <v>18</v>
      </c>
    </row>
    <row r="51" spans="3:7" x14ac:dyDescent="0.25">
      <c r="C51" s="3" t="s">
        <v>25</v>
      </c>
      <c r="D51" s="3" t="s">
        <v>8</v>
      </c>
      <c r="E51" s="3" t="s">
        <v>46</v>
      </c>
      <c r="F51" s="4">
        <v>4949</v>
      </c>
      <c r="G51" s="5">
        <v>189</v>
      </c>
    </row>
    <row r="52" spans="3:7" x14ac:dyDescent="0.25">
      <c r="C52" s="3" t="s">
        <v>41</v>
      </c>
      <c r="D52" s="3" t="s">
        <v>33</v>
      </c>
      <c r="E52" s="3" t="s">
        <v>14</v>
      </c>
      <c r="F52" s="4">
        <v>5075</v>
      </c>
      <c r="G52" s="5">
        <v>21</v>
      </c>
    </row>
    <row r="53" spans="3:7" x14ac:dyDescent="0.25">
      <c r="C53" s="3" t="s">
        <v>45</v>
      </c>
      <c r="D53" s="3" t="s">
        <v>21</v>
      </c>
      <c r="E53" s="3" t="s">
        <v>29</v>
      </c>
      <c r="F53" s="4">
        <v>9198</v>
      </c>
      <c r="G53" s="5">
        <v>36</v>
      </c>
    </row>
    <row r="54" spans="3:7" x14ac:dyDescent="0.25">
      <c r="C54" s="3" t="s">
        <v>25</v>
      </c>
      <c r="D54" s="3" t="s">
        <v>48</v>
      </c>
      <c r="E54" s="3" t="s">
        <v>50</v>
      </c>
      <c r="F54" s="4">
        <v>3339</v>
      </c>
      <c r="G54" s="5">
        <v>75</v>
      </c>
    </row>
    <row r="55" spans="3:7" x14ac:dyDescent="0.25">
      <c r="C55" s="3" t="s">
        <v>7</v>
      </c>
      <c r="D55" s="3" t="s">
        <v>48</v>
      </c>
      <c r="E55" s="3" t="s">
        <v>32</v>
      </c>
      <c r="F55" s="4">
        <v>5019</v>
      </c>
      <c r="G55" s="5">
        <v>156</v>
      </c>
    </row>
    <row r="56" spans="3:7" x14ac:dyDescent="0.25">
      <c r="C56" s="3" t="s">
        <v>41</v>
      </c>
      <c r="D56" s="3" t="s">
        <v>21</v>
      </c>
      <c r="E56" s="3" t="s">
        <v>29</v>
      </c>
      <c r="F56" s="4">
        <v>16184</v>
      </c>
      <c r="G56" s="5">
        <v>39</v>
      </c>
    </row>
    <row r="57" spans="3:7" x14ac:dyDescent="0.25">
      <c r="C57" s="3" t="s">
        <v>25</v>
      </c>
      <c r="D57" s="3" t="s">
        <v>21</v>
      </c>
      <c r="E57" s="3" t="s">
        <v>43</v>
      </c>
      <c r="F57" s="4">
        <v>497</v>
      </c>
      <c r="G57" s="5">
        <v>63</v>
      </c>
    </row>
    <row r="58" spans="3:7" x14ac:dyDescent="0.25">
      <c r="C58" s="3" t="s">
        <v>44</v>
      </c>
      <c r="D58" s="3" t="s">
        <v>21</v>
      </c>
      <c r="E58" s="3" t="s">
        <v>50</v>
      </c>
      <c r="F58" s="4">
        <v>8211</v>
      </c>
      <c r="G58" s="5">
        <v>75</v>
      </c>
    </row>
    <row r="59" spans="3:7" x14ac:dyDescent="0.25">
      <c r="C59" s="3" t="s">
        <v>44</v>
      </c>
      <c r="D59" s="3" t="s">
        <v>33</v>
      </c>
      <c r="E59" s="3" t="s">
        <v>52</v>
      </c>
      <c r="F59" s="4">
        <v>6580</v>
      </c>
      <c r="G59" s="5">
        <v>183</v>
      </c>
    </row>
    <row r="60" spans="3:7" x14ac:dyDescent="0.25">
      <c r="C60" s="3" t="s">
        <v>20</v>
      </c>
      <c r="D60" s="3" t="s">
        <v>13</v>
      </c>
      <c r="E60" s="3" t="s">
        <v>11</v>
      </c>
      <c r="F60" s="4">
        <v>4760</v>
      </c>
      <c r="G60" s="5">
        <v>69</v>
      </c>
    </row>
    <row r="61" spans="3:7" x14ac:dyDescent="0.25">
      <c r="C61" s="3" t="s">
        <v>7</v>
      </c>
      <c r="D61" s="3" t="s">
        <v>21</v>
      </c>
      <c r="E61" s="3" t="s">
        <v>27</v>
      </c>
      <c r="F61" s="4">
        <v>5439</v>
      </c>
      <c r="G61" s="5">
        <v>30</v>
      </c>
    </row>
    <row r="62" spans="3:7" x14ac:dyDescent="0.25">
      <c r="C62" s="3" t="s">
        <v>20</v>
      </c>
      <c r="D62" s="3" t="s">
        <v>48</v>
      </c>
      <c r="E62" s="3" t="s">
        <v>32</v>
      </c>
      <c r="F62" s="4">
        <v>1463</v>
      </c>
      <c r="G62" s="5">
        <v>39</v>
      </c>
    </row>
    <row r="63" spans="3:7" x14ac:dyDescent="0.25">
      <c r="C63" s="3" t="s">
        <v>45</v>
      </c>
      <c r="D63" s="3" t="s">
        <v>48</v>
      </c>
      <c r="E63" s="3" t="s">
        <v>14</v>
      </c>
      <c r="F63" s="4">
        <v>7777</v>
      </c>
      <c r="G63" s="5">
        <v>504</v>
      </c>
    </row>
    <row r="64" spans="3:7" x14ac:dyDescent="0.25">
      <c r="C64" s="3" t="s">
        <v>17</v>
      </c>
      <c r="D64" s="3" t="s">
        <v>8</v>
      </c>
      <c r="E64" s="3" t="s">
        <v>50</v>
      </c>
      <c r="F64" s="4">
        <v>1085</v>
      </c>
      <c r="G64" s="5">
        <v>273</v>
      </c>
    </row>
    <row r="65" spans="3:7" x14ac:dyDescent="0.25">
      <c r="C65" s="3" t="s">
        <v>41</v>
      </c>
      <c r="D65" s="3" t="s">
        <v>8</v>
      </c>
      <c r="E65" s="3" t="s">
        <v>34</v>
      </c>
      <c r="F65" s="4">
        <v>182</v>
      </c>
      <c r="G65" s="5">
        <v>48</v>
      </c>
    </row>
    <row r="66" spans="3:7" x14ac:dyDescent="0.25">
      <c r="C66" s="3" t="s">
        <v>25</v>
      </c>
      <c r="D66" s="3" t="s">
        <v>48</v>
      </c>
      <c r="E66" s="3" t="s">
        <v>51</v>
      </c>
      <c r="F66" s="4">
        <v>4242</v>
      </c>
      <c r="G66" s="5">
        <v>207</v>
      </c>
    </row>
    <row r="67" spans="3:7" x14ac:dyDescent="0.25">
      <c r="C67" s="3" t="s">
        <v>25</v>
      </c>
      <c r="D67" s="3" t="s">
        <v>21</v>
      </c>
      <c r="E67" s="3" t="s">
        <v>14</v>
      </c>
      <c r="F67" s="4">
        <v>6118</v>
      </c>
      <c r="G67" s="5">
        <v>9</v>
      </c>
    </row>
    <row r="68" spans="3:7" x14ac:dyDescent="0.25">
      <c r="C68" s="3" t="s">
        <v>53</v>
      </c>
      <c r="D68" s="3" t="s">
        <v>21</v>
      </c>
      <c r="E68" s="3" t="s">
        <v>46</v>
      </c>
      <c r="F68" s="4">
        <v>2317</v>
      </c>
      <c r="G68" s="5">
        <v>261</v>
      </c>
    </row>
    <row r="69" spans="3:7" x14ac:dyDescent="0.25">
      <c r="C69" s="3" t="s">
        <v>25</v>
      </c>
      <c r="D69" s="3" t="s">
        <v>33</v>
      </c>
      <c r="E69" s="3" t="s">
        <v>29</v>
      </c>
      <c r="F69" s="4">
        <v>938</v>
      </c>
      <c r="G69" s="5">
        <v>6</v>
      </c>
    </row>
    <row r="70" spans="3:7" x14ac:dyDescent="0.25">
      <c r="C70" s="3" t="s">
        <v>12</v>
      </c>
      <c r="D70" s="3" t="s">
        <v>8</v>
      </c>
      <c r="E70" s="3" t="s">
        <v>24</v>
      </c>
      <c r="F70" s="4">
        <v>9709</v>
      </c>
      <c r="G70" s="5">
        <v>30</v>
      </c>
    </row>
    <row r="71" spans="3:7" x14ac:dyDescent="0.25">
      <c r="C71" s="3" t="s">
        <v>38</v>
      </c>
      <c r="D71" s="3" t="s">
        <v>48</v>
      </c>
      <c r="E71" s="3" t="s">
        <v>40</v>
      </c>
      <c r="F71" s="4">
        <v>2205</v>
      </c>
      <c r="G71" s="5">
        <v>138</v>
      </c>
    </row>
    <row r="72" spans="3:7" x14ac:dyDescent="0.25">
      <c r="C72" s="3" t="s">
        <v>38</v>
      </c>
      <c r="D72" s="3" t="s">
        <v>8</v>
      </c>
      <c r="E72" s="3" t="s">
        <v>32</v>
      </c>
      <c r="F72" s="4">
        <v>4487</v>
      </c>
      <c r="G72" s="5">
        <v>111</v>
      </c>
    </row>
    <row r="73" spans="3:7" x14ac:dyDescent="0.25">
      <c r="C73" s="3" t="s">
        <v>41</v>
      </c>
      <c r="D73" s="3" t="s">
        <v>13</v>
      </c>
      <c r="E73" s="3" t="s">
        <v>22</v>
      </c>
      <c r="F73" s="4">
        <v>2415</v>
      </c>
      <c r="G73" s="5">
        <v>15</v>
      </c>
    </row>
    <row r="74" spans="3:7" x14ac:dyDescent="0.25">
      <c r="C74" s="3" t="s">
        <v>7</v>
      </c>
      <c r="D74" s="3" t="s">
        <v>48</v>
      </c>
      <c r="E74" s="3" t="s">
        <v>37</v>
      </c>
      <c r="F74" s="4">
        <v>4018</v>
      </c>
      <c r="G74" s="5">
        <v>162</v>
      </c>
    </row>
    <row r="75" spans="3:7" x14ac:dyDescent="0.25">
      <c r="C75" s="3" t="s">
        <v>41</v>
      </c>
      <c r="D75" s="3" t="s">
        <v>48</v>
      </c>
      <c r="E75" s="3" t="s">
        <v>37</v>
      </c>
      <c r="F75" s="4">
        <v>861</v>
      </c>
      <c r="G75" s="5">
        <v>195</v>
      </c>
    </row>
    <row r="76" spans="3:7" x14ac:dyDescent="0.25">
      <c r="C76" s="3" t="s">
        <v>53</v>
      </c>
      <c r="D76" s="3" t="s">
        <v>33</v>
      </c>
      <c r="E76" s="3" t="s">
        <v>16</v>
      </c>
      <c r="F76" s="4">
        <v>5586</v>
      </c>
      <c r="G76" s="5">
        <v>525</v>
      </c>
    </row>
    <row r="77" spans="3:7" x14ac:dyDescent="0.25">
      <c r="C77" s="3" t="s">
        <v>38</v>
      </c>
      <c r="D77" s="3" t="s">
        <v>48</v>
      </c>
      <c r="E77" s="3" t="s">
        <v>30</v>
      </c>
      <c r="F77" s="4">
        <v>2226</v>
      </c>
      <c r="G77" s="5">
        <v>48</v>
      </c>
    </row>
    <row r="78" spans="3:7" x14ac:dyDescent="0.25">
      <c r="C78" s="3" t="s">
        <v>17</v>
      </c>
      <c r="D78" s="3" t="s">
        <v>48</v>
      </c>
      <c r="E78" s="3" t="s">
        <v>52</v>
      </c>
      <c r="F78" s="4">
        <v>14329</v>
      </c>
      <c r="G78" s="5">
        <v>150</v>
      </c>
    </row>
    <row r="79" spans="3:7" x14ac:dyDescent="0.25">
      <c r="C79" s="3" t="s">
        <v>17</v>
      </c>
      <c r="D79" s="3" t="s">
        <v>48</v>
      </c>
      <c r="E79" s="3" t="s">
        <v>40</v>
      </c>
      <c r="F79" s="4">
        <v>8463</v>
      </c>
      <c r="G79" s="5">
        <v>492</v>
      </c>
    </row>
    <row r="80" spans="3:7" x14ac:dyDescent="0.25">
      <c r="C80" s="3" t="s">
        <v>41</v>
      </c>
      <c r="D80" s="3" t="s">
        <v>48</v>
      </c>
      <c r="E80" s="3" t="s">
        <v>50</v>
      </c>
      <c r="F80" s="4">
        <v>2891</v>
      </c>
      <c r="G80" s="5">
        <v>102</v>
      </c>
    </row>
    <row r="81" spans="3:7" x14ac:dyDescent="0.25">
      <c r="C81" s="3" t="s">
        <v>45</v>
      </c>
      <c r="D81" s="3" t="s">
        <v>21</v>
      </c>
      <c r="E81" s="3" t="s">
        <v>46</v>
      </c>
      <c r="F81" s="4">
        <v>3773</v>
      </c>
      <c r="G81" s="5">
        <v>165</v>
      </c>
    </row>
    <row r="82" spans="3:7" x14ac:dyDescent="0.25">
      <c r="C82" s="3" t="s">
        <v>20</v>
      </c>
      <c r="D82" s="3" t="s">
        <v>21</v>
      </c>
      <c r="E82" s="3" t="s">
        <v>52</v>
      </c>
      <c r="F82" s="4">
        <v>854</v>
      </c>
      <c r="G82" s="5">
        <v>309</v>
      </c>
    </row>
    <row r="83" spans="3:7" x14ac:dyDescent="0.25">
      <c r="C83" s="3" t="s">
        <v>25</v>
      </c>
      <c r="D83" s="3" t="s">
        <v>21</v>
      </c>
      <c r="E83" s="3" t="s">
        <v>32</v>
      </c>
      <c r="F83" s="4">
        <v>4970</v>
      </c>
      <c r="G83" s="5">
        <v>156</v>
      </c>
    </row>
    <row r="84" spans="3:7" x14ac:dyDescent="0.25">
      <c r="C84" s="3" t="s">
        <v>17</v>
      </c>
      <c r="D84" s="3" t="s">
        <v>13</v>
      </c>
      <c r="E84" s="3" t="s">
        <v>49</v>
      </c>
      <c r="F84" s="4">
        <v>98</v>
      </c>
      <c r="G84" s="5">
        <v>159</v>
      </c>
    </row>
    <row r="85" spans="3:7" x14ac:dyDescent="0.25">
      <c r="C85" s="3" t="s">
        <v>41</v>
      </c>
      <c r="D85" s="3" t="s">
        <v>13</v>
      </c>
      <c r="E85" s="3" t="s">
        <v>24</v>
      </c>
      <c r="F85" s="4">
        <v>13391</v>
      </c>
      <c r="G85" s="5">
        <v>201</v>
      </c>
    </row>
    <row r="86" spans="3:7" x14ac:dyDescent="0.25">
      <c r="C86" s="3" t="s">
        <v>12</v>
      </c>
      <c r="D86" s="3" t="s">
        <v>26</v>
      </c>
      <c r="E86" s="3" t="s">
        <v>34</v>
      </c>
      <c r="F86" s="4">
        <v>8890</v>
      </c>
      <c r="G86" s="5">
        <v>210</v>
      </c>
    </row>
    <row r="87" spans="3:7" x14ac:dyDescent="0.25">
      <c r="C87" s="3" t="s">
        <v>44</v>
      </c>
      <c r="D87" s="3" t="s">
        <v>33</v>
      </c>
      <c r="E87" s="3" t="s">
        <v>11</v>
      </c>
      <c r="F87" s="4">
        <v>56</v>
      </c>
      <c r="G87" s="5">
        <v>51</v>
      </c>
    </row>
    <row r="88" spans="3:7" x14ac:dyDescent="0.25">
      <c r="C88" s="3" t="s">
        <v>45</v>
      </c>
      <c r="D88" s="3" t="s">
        <v>21</v>
      </c>
      <c r="E88" s="3" t="s">
        <v>27</v>
      </c>
      <c r="F88" s="4">
        <v>3339</v>
      </c>
      <c r="G88" s="5">
        <v>39</v>
      </c>
    </row>
    <row r="89" spans="3:7" x14ac:dyDescent="0.25">
      <c r="C89" s="3" t="s">
        <v>53</v>
      </c>
      <c r="D89" s="3" t="s">
        <v>13</v>
      </c>
      <c r="E89" s="3" t="s">
        <v>22</v>
      </c>
      <c r="F89" s="4">
        <v>3808</v>
      </c>
      <c r="G89" s="5">
        <v>279</v>
      </c>
    </row>
    <row r="90" spans="3:7" x14ac:dyDescent="0.25">
      <c r="C90" s="3" t="s">
        <v>53</v>
      </c>
      <c r="D90" s="3" t="s">
        <v>33</v>
      </c>
      <c r="E90" s="3" t="s">
        <v>11</v>
      </c>
      <c r="F90" s="4">
        <v>63</v>
      </c>
      <c r="G90" s="5">
        <v>123</v>
      </c>
    </row>
    <row r="91" spans="3:7" x14ac:dyDescent="0.25">
      <c r="C91" s="3" t="s">
        <v>44</v>
      </c>
      <c r="D91" s="3" t="s">
        <v>26</v>
      </c>
      <c r="E91" s="3" t="s">
        <v>51</v>
      </c>
      <c r="F91" s="4">
        <v>7812</v>
      </c>
      <c r="G91" s="5">
        <v>81</v>
      </c>
    </row>
    <row r="92" spans="3:7" x14ac:dyDescent="0.25">
      <c r="C92" s="3" t="s">
        <v>7</v>
      </c>
      <c r="D92" s="3" t="s">
        <v>8</v>
      </c>
      <c r="E92" s="3" t="s">
        <v>37</v>
      </c>
      <c r="F92" s="4">
        <v>7693</v>
      </c>
      <c r="G92" s="5">
        <v>21</v>
      </c>
    </row>
    <row r="93" spans="3:7" x14ac:dyDescent="0.25">
      <c r="C93" s="3" t="s">
        <v>45</v>
      </c>
      <c r="D93" s="3" t="s">
        <v>21</v>
      </c>
      <c r="E93" s="3" t="s">
        <v>52</v>
      </c>
      <c r="F93" s="4">
        <v>973</v>
      </c>
      <c r="G93" s="5">
        <v>162</v>
      </c>
    </row>
    <row r="94" spans="3:7" x14ac:dyDescent="0.25">
      <c r="C94" s="3" t="s">
        <v>53</v>
      </c>
      <c r="D94" s="3" t="s">
        <v>13</v>
      </c>
      <c r="E94" s="3" t="s">
        <v>43</v>
      </c>
      <c r="F94" s="4">
        <v>567</v>
      </c>
      <c r="G94" s="5">
        <v>228</v>
      </c>
    </row>
    <row r="95" spans="3:7" x14ac:dyDescent="0.25">
      <c r="C95" s="3" t="s">
        <v>53</v>
      </c>
      <c r="D95" s="3" t="s">
        <v>21</v>
      </c>
      <c r="E95" s="3" t="s">
        <v>50</v>
      </c>
      <c r="F95" s="4">
        <v>2471</v>
      </c>
      <c r="G95" s="5">
        <v>342</v>
      </c>
    </row>
    <row r="96" spans="3:7" x14ac:dyDescent="0.25">
      <c r="C96" s="3" t="s">
        <v>41</v>
      </c>
      <c r="D96" s="3" t="s">
        <v>33</v>
      </c>
      <c r="E96" s="3" t="s">
        <v>11</v>
      </c>
      <c r="F96" s="4">
        <v>7189</v>
      </c>
      <c r="G96" s="5">
        <v>54</v>
      </c>
    </row>
    <row r="97" spans="3:7" x14ac:dyDescent="0.25">
      <c r="C97" s="3" t="s">
        <v>20</v>
      </c>
      <c r="D97" s="3" t="s">
        <v>13</v>
      </c>
      <c r="E97" s="3" t="s">
        <v>52</v>
      </c>
      <c r="F97" s="4">
        <v>7455</v>
      </c>
      <c r="G97" s="5">
        <v>216</v>
      </c>
    </row>
    <row r="98" spans="3:7" x14ac:dyDescent="0.25">
      <c r="C98" s="3" t="s">
        <v>45</v>
      </c>
      <c r="D98" s="3" t="s">
        <v>48</v>
      </c>
      <c r="E98" s="3" t="s">
        <v>49</v>
      </c>
      <c r="F98" s="4">
        <v>3108</v>
      </c>
      <c r="G98" s="5">
        <v>54</v>
      </c>
    </row>
    <row r="99" spans="3:7" x14ac:dyDescent="0.25">
      <c r="C99" s="3" t="s">
        <v>25</v>
      </c>
      <c r="D99" s="3" t="s">
        <v>33</v>
      </c>
      <c r="E99" s="3" t="s">
        <v>27</v>
      </c>
      <c r="F99" s="4">
        <v>469</v>
      </c>
      <c r="G99" s="5">
        <v>75</v>
      </c>
    </row>
    <row r="100" spans="3:7" x14ac:dyDescent="0.25">
      <c r="C100" s="3" t="s">
        <v>17</v>
      </c>
      <c r="D100" s="3" t="s">
        <v>8</v>
      </c>
      <c r="E100" s="3" t="s">
        <v>46</v>
      </c>
      <c r="F100" s="4">
        <v>2737</v>
      </c>
      <c r="G100" s="5">
        <v>93</v>
      </c>
    </row>
    <row r="101" spans="3:7" x14ac:dyDescent="0.25">
      <c r="C101" s="3" t="s">
        <v>17</v>
      </c>
      <c r="D101" s="3" t="s">
        <v>8</v>
      </c>
      <c r="E101" s="3" t="s">
        <v>27</v>
      </c>
      <c r="F101" s="4">
        <v>4305</v>
      </c>
      <c r="G101" s="5">
        <v>156</v>
      </c>
    </row>
    <row r="102" spans="3:7" x14ac:dyDescent="0.25">
      <c r="C102" s="3" t="s">
        <v>17</v>
      </c>
      <c r="D102" s="3" t="s">
        <v>33</v>
      </c>
      <c r="E102" s="3" t="s">
        <v>32</v>
      </c>
      <c r="F102" s="4">
        <v>2408</v>
      </c>
      <c r="G102" s="5">
        <v>9</v>
      </c>
    </row>
    <row r="103" spans="3:7" x14ac:dyDescent="0.25">
      <c r="C103" s="3" t="s">
        <v>45</v>
      </c>
      <c r="D103" s="3" t="s">
        <v>21</v>
      </c>
      <c r="E103" s="3" t="s">
        <v>37</v>
      </c>
      <c r="F103" s="4">
        <v>1281</v>
      </c>
      <c r="G103" s="5">
        <v>18</v>
      </c>
    </row>
    <row r="104" spans="3:7" x14ac:dyDescent="0.25">
      <c r="C104" s="3" t="s">
        <v>7</v>
      </c>
      <c r="D104" s="3" t="s">
        <v>13</v>
      </c>
      <c r="E104" s="3" t="s">
        <v>14</v>
      </c>
      <c r="F104" s="4">
        <v>12348</v>
      </c>
      <c r="G104" s="5">
        <v>234</v>
      </c>
    </row>
    <row r="105" spans="3:7" x14ac:dyDescent="0.25">
      <c r="C105" s="3" t="s">
        <v>45</v>
      </c>
      <c r="D105" s="3" t="s">
        <v>48</v>
      </c>
      <c r="E105" s="3" t="s">
        <v>52</v>
      </c>
      <c r="F105" s="4">
        <v>3689</v>
      </c>
      <c r="G105" s="5">
        <v>312</v>
      </c>
    </row>
    <row r="106" spans="3:7" x14ac:dyDescent="0.25">
      <c r="C106" s="3" t="s">
        <v>38</v>
      </c>
      <c r="D106" s="3" t="s">
        <v>21</v>
      </c>
      <c r="E106" s="3" t="s">
        <v>37</v>
      </c>
      <c r="F106" s="4">
        <v>2870</v>
      </c>
      <c r="G106" s="5">
        <v>300</v>
      </c>
    </row>
    <row r="107" spans="3:7" x14ac:dyDescent="0.25">
      <c r="C107" s="3" t="s">
        <v>44</v>
      </c>
      <c r="D107" s="3" t="s">
        <v>21</v>
      </c>
      <c r="E107" s="3" t="s">
        <v>51</v>
      </c>
      <c r="F107" s="4">
        <v>798</v>
      </c>
      <c r="G107" s="5">
        <v>519</v>
      </c>
    </row>
    <row r="108" spans="3:7" x14ac:dyDescent="0.25">
      <c r="C108" s="3" t="s">
        <v>20</v>
      </c>
      <c r="D108" s="3" t="s">
        <v>8</v>
      </c>
      <c r="E108" s="3" t="s">
        <v>43</v>
      </c>
      <c r="F108" s="4">
        <v>2933</v>
      </c>
      <c r="G108" s="5">
        <v>9</v>
      </c>
    </row>
    <row r="109" spans="3:7" x14ac:dyDescent="0.25">
      <c r="C109" s="3" t="s">
        <v>41</v>
      </c>
      <c r="D109" s="3" t="s">
        <v>13</v>
      </c>
      <c r="E109" s="3" t="s">
        <v>18</v>
      </c>
      <c r="F109" s="4">
        <v>2744</v>
      </c>
      <c r="G109" s="5">
        <v>9</v>
      </c>
    </row>
    <row r="110" spans="3:7" x14ac:dyDescent="0.25">
      <c r="C110" s="3" t="s">
        <v>7</v>
      </c>
      <c r="D110" s="3" t="s">
        <v>21</v>
      </c>
      <c r="E110" s="3" t="s">
        <v>30</v>
      </c>
      <c r="F110" s="4">
        <v>9772</v>
      </c>
      <c r="G110" s="5">
        <v>90</v>
      </c>
    </row>
    <row r="111" spans="3:7" x14ac:dyDescent="0.25">
      <c r="C111" s="3" t="s">
        <v>38</v>
      </c>
      <c r="D111" s="3" t="s">
        <v>48</v>
      </c>
      <c r="E111" s="3" t="s">
        <v>27</v>
      </c>
      <c r="F111" s="4">
        <v>1568</v>
      </c>
      <c r="G111" s="5">
        <v>96</v>
      </c>
    </row>
    <row r="112" spans="3:7" x14ac:dyDescent="0.25">
      <c r="C112" s="3" t="s">
        <v>44</v>
      </c>
      <c r="D112" s="3" t="s">
        <v>21</v>
      </c>
      <c r="E112" s="3" t="s">
        <v>29</v>
      </c>
      <c r="F112" s="4">
        <v>11417</v>
      </c>
      <c r="G112" s="5">
        <v>21</v>
      </c>
    </row>
    <row r="113" spans="3:7" x14ac:dyDescent="0.25">
      <c r="C113" s="3" t="s">
        <v>7</v>
      </c>
      <c r="D113" s="3" t="s">
        <v>48</v>
      </c>
      <c r="E113" s="3" t="s">
        <v>49</v>
      </c>
      <c r="F113" s="4">
        <v>6748</v>
      </c>
      <c r="G113" s="5">
        <v>48</v>
      </c>
    </row>
    <row r="114" spans="3:7" x14ac:dyDescent="0.25">
      <c r="C114" s="3" t="s">
        <v>53</v>
      </c>
      <c r="D114" s="3" t="s">
        <v>21</v>
      </c>
      <c r="E114" s="3" t="s">
        <v>51</v>
      </c>
      <c r="F114" s="4">
        <v>1407</v>
      </c>
      <c r="G114" s="5">
        <v>72</v>
      </c>
    </row>
    <row r="115" spans="3:7" x14ac:dyDescent="0.25">
      <c r="C115" s="3" t="s">
        <v>12</v>
      </c>
      <c r="D115" s="3" t="s">
        <v>13</v>
      </c>
      <c r="E115" s="3" t="s">
        <v>50</v>
      </c>
      <c r="F115" s="4">
        <v>2023</v>
      </c>
      <c r="G115" s="5">
        <v>168</v>
      </c>
    </row>
    <row r="116" spans="3:7" x14ac:dyDescent="0.25">
      <c r="C116" s="3" t="s">
        <v>41</v>
      </c>
      <c r="D116" s="3" t="s">
        <v>26</v>
      </c>
      <c r="E116" s="3" t="s">
        <v>49</v>
      </c>
      <c r="F116" s="4">
        <v>5236</v>
      </c>
      <c r="G116" s="5">
        <v>51</v>
      </c>
    </row>
    <row r="117" spans="3:7" x14ac:dyDescent="0.25">
      <c r="C117" s="3" t="s">
        <v>20</v>
      </c>
      <c r="D117" s="3" t="s">
        <v>21</v>
      </c>
      <c r="E117" s="3" t="s">
        <v>37</v>
      </c>
      <c r="F117" s="4">
        <v>1925</v>
      </c>
      <c r="G117" s="5">
        <v>192</v>
      </c>
    </row>
    <row r="118" spans="3:7" x14ac:dyDescent="0.25">
      <c r="C118" s="3" t="s">
        <v>38</v>
      </c>
      <c r="D118" s="3" t="s">
        <v>8</v>
      </c>
      <c r="E118" s="3" t="s">
        <v>16</v>
      </c>
      <c r="F118" s="4">
        <v>6608</v>
      </c>
      <c r="G118" s="5">
        <v>225</v>
      </c>
    </row>
    <row r="119" spans="3:7" x14ac:dyDescent="0.25">
      <c r="C119" s="3" t="s">
        <v>25</v>
      </c>
      <c r="D119" s="3" t="s">
        <v>48</v>
      </c>
      <c r="E119" s="3" t="s">
        <v>49</v>
      </c>
      <c r="F119" s="4">
        <v>8008</v>
      </c>
      <c r="G119" s="5">
        <v>456</v>
      </c>
    </row>
    <row r="120" spans="3:7" x14ac:dyDescent="0.25">
      <c r="C120" s="3" t="s">
        <v>53</v>
      </c>
      <c r="D120" s="3" t="s">
        <v>48</v>
      </c>
      <c r="E120" s="3" t="s">
        <v>27</v>
      </c>
      <c r="F120" s="4">
        <v>1428</v>
      </c>
      <c r="G120" s="5">
        <v>93</v>
      </c>
    </row>
    <row r="121" spans="3:7" x14ac:dyDescent="0.25">
      <c r="C121" s="3" t="s">
        <v>25</v>
      </c>
      <c r="D121" s="3" t="s">
        <v>48</v>
      </c>
      <c r="E121" s="3" t="s">
        <v>18</v>
      </c>
      <c r="F121" s="4">
        <v>525</v>
      </c>
      <c r="G121" s="5">
        <v>48</v>
      </c>
    </row>
    <row r="122" spans="3:7" x14ac:dyDescent="0.25">
      <c r="C122" s="3" t="s">
        <v>25</v>
      </c>
      <c r="D122" s="3" t="s">
        <v>8</v>
      </c>
      <c r="E122" s="3" t="s">
        <v>22</v>
      </c>
      <c r="F122" s="4">
        <v>1505</v>
      </c>
      <c r="G122" s="5">
        <v>102</v>
      </c>
    </row>
    <row r="123" spans="3:7" x14ac:dyDescent="0.25">
      <c r="C123" s="3" t="s">
        <v>38</v>
      </c>
      <c r="D123" s="3" t="s">
        <v>13</v>
      </c>
      <c r="E123" s="3" t="s">
        <v>9</v>
      </c>
      <c r="F123" s="4">
        <v>6755</v>
      </c>
      <c r="G123" s="5">
        <v>252</v>
      </c>
    </row>
    <row r="124" spans="3:7" x14ac:dyDescent="0.25">
      <c r="C124" s="3" t="s">
        <v>44</v>
      </c>
      <c r="D124" s="3" t="s">
        <v>8</v>
      </c>
      <c r="E124" s="3" t="s">
        <v>22</v>
      </c>
      <c r="F124" s="4">
        <v>11571</v>
      </c>
      <c r="G124" s="5">
        <v>138</v>
      </c>
    </row>
    <row r="125" spans="3:7" x14ac:dyDescent="0.25">
      <c r="C125" s="3" t="s">
        <v>7</v>
      </c>
      <c r="D125" s="3" t="s">
        <v>33</v>
      </c>
      <c r="E125" s="3" t="s">
        <v>27</v>
      </c>
      <c r="F125" s="4">
        <v>2541</v>
      </c>
      <c r="G125" s="5">
        <v>90</v>
      </c>
    </row>
    <row r="126" spans="3:7" x14ac:dyDescent="0.25">
      <c r="C126" s="3" t="s">
        <v>20</v>
      </c>
      <c r="D126" s="3" t="s">
        <v>8</v>
      </c>
      <c r="E126" s="3" t="s">
        <v>9</v>
      </c>
      <c r="F126" s="4">
        <v>1526</v>
      </c>
      <c r="G126" s="5">
        <v>240</v>
      </c>
    </row>
    <row r="127" spans="3:7" x14ac:dyDescent="0.25">
      <c r="C127" s="3" t="s">
        <v>7</v>
      </c>
      <c r="D127" s="3" t="s">
        <v>33</v>
      </c>
      <c r="E127" s="3" t="s">
        <v>18</v>
      </c>
      <c r="F127" s="4">
        <v>6125</v>
      </c>
      <c r="G127" s="5">
        <v>102</v>
      </c>
    </row>
    <row r="128" spans="3:7" x14ac:dyDescent="0.25">
      <c r="C128" s="3" t="s">
        <v>20</v>
      </c>
      <c r="D128" s="3" t="s">
        <v>13</v>
      </c>
      <c r="E128" s="3" t="s">
        <v>51</v>
      </c>
      <c r="F128" s="4">
        <v>847</v>
      </c>
      <c r="G128" s="5">
        <v>129</v>
      </c>
    </row>
    <row r="129" spans="3:7" x14ac:dyDescent="0.25">
      <c r="C129" s="3" t="s">
        <v>12</v>
      </c>
      <c r="D129" s="3" t="s">
        <v>13</v>
      </c>
      <c r="E129" s="3" t="s">
        <v>51</v>
      </c>
      <c r="F129" s="4">
        <v>4753</v>
      </c>
      <c r="G129" s="5">
        <v>300</v>
      </c>
    </row>
    <row r="130" spans="3:7" x14ac:dyDescent="0.25">
      <c r="C130" s="3" t="s">
        <v>25</v>
      </c>
      <c r="D130" s="3" t="s">
        <v>33</v>
      </c>
      <c r="E130" s="3" t="s">
        <v>30</v>
      </c>
      <c r="F130" s="4">
        <v>959</v>
      </c>
      <c r="G130" s="5">
        <v>135</v>
      </c>
    </row>
    <row r="131" spans="3:7" x14ac:dyDescent="0.25">
      <c r="C131" s="3" t="s">
        <v>38</v>
      </c>
      <c r="D131" s="3" t="s">
        <v>13</v>
      </c>
      <c r="E131" s="3" t="s">
        <v>47</v>
      </c>
      <c r="F131" s="4">
        <v>2793</v>
      </c>
      <c r="G131" s="5">
        <v>114</v>
      </c>
    </row>
    <row r="132" spans="3:7" x14ac:dyDescent="0.25">
      <c r="C132" s="3" t="s">
        <v>38</v>
      </c>
      <c r="D132" s="3" t="s">
        <v>13</v>
      </c>
      <c r="E132" s="3" t="s">
        <v>16</v>
      </c>
      <c r="F132" s="4">
        <v>4606</v>
      </c>
      <c r="G132" s="5">
        <v>63</v>
      </c>
    </row>
    <row r="133" spans="3:7" x14ac:dyDescent="0.25">
      <c r="C133" s="3" t="s">
        <v>38</v>
      </c>
      <c r="D133" s="3" t="s">
        <v>21</v>
      </c>
      <c r="E133" s="3" t="s">
        <v>50</v>
      </c>
      <c r="F133" s="4">
        <v>5551</v>
      </c>
      <c r="G133" s="5">
        <v>252</v>
      </c>
    </row>
    <row r="134" spans="3:7" x14ac:dyDescent="0.25">
      <c r="C134" s="3" t="s">
        <v>53</v>
      </c>
      <c r="D134" s="3" t="s">
        <v>21</v>
      </c>
      <c r="E134" s="3" t="s">
        <v>14</v>
      </c>
      <c r="F134" s="4">
        <v>6657</v>
      </c>
      <c r="G134" s="5">
        <v>303</v>
      </c>
    </row>
    <row r="135" spans="3:7" x14ac:dyDescent="0.25">
      <c r="C135" s="3" t="s">
        <v>38</v>
      </c>
      <c r="D135" s="3" t="s">
        <v>26</v>
      </c>
      <c r="E135" s="3" t="s">
        <v>32</v>
      </c>
      <c r="F135" s="4">
        <v>4438</v>
      </c>
      <c r="G135" s="5">
        <v>246</v>
      </c>
    </row>
    <row r="136" spans="3:7" x14ac:dyDescent="0.25">
      <c r="C136" s="3" t="s">
        <v>12</v>
      </c>
      <c r="D136" s="3" t="s">
        <v>33</v>
      </c>
      <c r="E136" s="3" t="s">
        <v>36</v>
      </c>
      <c r="F136" s="4">
        <v>168</v>
      </c>
      <c r="G136" s="5">
        <v>84</v>
      </c>
    </row>
    <row r="137" spans="3:7" x14ac:dyDescent="0.25">
      <c r="C137" s="3" t="s">
        <v>38</v>
      </c>
      <c r="D137" s="3" t="s">
        <v>48</v>
      </c>
      <c r="E137" s="3" t="s">
        <v>32</v>
      </c>
      <c r="F137" s="4">
        <v>7777</v>
      </c>
      <c r="G137" s="5">
        <v>39</v>
      </c>
    </row>
    <row r="138" spans="3:7" x14ac:dyDescent="0.25">
      <c r="C138" s="3" t="s">
        <v>41</v>
      </c>
      <c r="D138" s="3" t="s">
        <v>21</v>
      </c>
      <c r="E138" s="3" t="s">
        <v>32</v>
      </c>
      <c r="F138" s="4">
        <v>3339</v>
      </c>
      <c r="G138" s="5">
        <v>348</v>
      </c>
    </row>
    <row r="139" spans="3:7" x14ac:dyDescent="0.25">
      <c r="C139" s="3" t="s">
        <v>38</v>
      </c>
      <c r="D139" s="3" t="s">
        <v>8</v>
      </c>
      <c r="E139" s="3" t="s">
        <v>30</v>
      </c>
      <c r="F139" s="4">
        <v>6391</v>
      </c>
      <c r="G139" s="5">
        <v>48</v>
      </c>
    </row>
    <row r="140" spans="3:7" x14ac:dyDescent="0.25">
      <c r="C140" s="3" t="s">
        <v>41</v>
      </c>
      <c r="D140" s="3" t="s">
        <v>8</v>
      </c>
      <c r="E140" s="3" t="s">
        <v>36</v>
      </c>
      <c r="F140" s="4">
        <v>518</v>
      </c>
      <c r="G140" s="5">
        <v>75</v>
      </c>
    </row>
    <row r="141" spans="3:7" x14ac:dyDescent="0.25">
      <c r="C141" s="3" t="s">
        <v>38</v>
      </c>
      <c r="D141" s="3" t="s">
        <v>33</v>
      </c>
      <c r="E141" s="3" t="s">
        <v>52</v>
      </c>
      <c r="F141" s="4">
        <v>5677</v>
      </c>
      <c r="G141" s="5">
        <v>258</v>
      </c>
    </row>
    <row r="142" spans="3:7" x14ac:dyDescent="0.25">
      <c r="C142" s="3" t="s">
        <v>25</v>
      </c>
      <c r="D142" s="3" t="s">
        <v>26</v>
      </c>
      <c r="E142" s="3" t="s">
        <v>32</v>
      </c>
      <c r="F142" s="4">
        <v>6048</v>
      </c>
      <c r="G142" s="5">
        <v>27</v>
      </c>
    </row>
    <row r="143" spans="3:7" x14ac:dyDescent="0.25">
      <c r="C143" s="3" t="s">
        <v>12</v>
      </c>
      <c r="D143" s="3" t="s">
        <v>33</v>
      </c>
      <c r="E143" s="3" t="s">
        <v>14</v>
      </c>
      <c r="F143" s="4">
        <v>3752</v>
      </c>
      <c r="G143" s="5">
        <v>213</v>
      </c>
    </row>
    <row r="144" spans="3:7" x14ac:dyDescent="0.25">
      <c r="C144" s="3" t="s">
        <v>41</v>
      </c>
      <c r="D144" s="3" t="s">
        <v>13</v>
      </c>
      <c r="E144" s="3" t="s">
        <v>50</v>
      </c>
      <c r="F144" s="4">
        <v>4480</v>
      </c>
      <c r="G144" s="5">
        <v>357</v>
      </c>
    </row>
    <row r="145" spans="3:7" x14ac:dyDescent="0.25">
      <c r="C145" s="3" t="s">
        <v>17</v>
      </c>
      <c r="D145" s="3" t="s">
        <v>8</v>
      </c>
      <c r="E145" s="3" t="s">
        <v>18</v>
      </c>
      <c r="F145" s="4">
        <v>259</v>
      </c>
      <c r="G145" s="5">
        <v>207</v>
      </c>
    </row>
    <row r="146" spans="3:7" x14ac:dyDescent="0.25">
      <c r="C146" s="3" t="s">
        <v>12</v>
      </c>
      <c r="D146" s="3" t="s">
        <v>8</v>
      </c>
      <c r="E146" s="3" t="s">
        <v>9</v>
      </c>
      <c r="F146" s="4">
        <v>42</v>
      </c>
      <c r="G146" s="5">
        <v>150</v>
      </c>
    </row>
    <row r="147" spans="3:7" x14ac:dyDescent="0.25">
      <c r="C147" s="3" t="s">
        <v>20</v>
      </c>
      <c r="D147" s="3" t="s">
        <v>21</v>
      </c>
      <c r="E147" s="3" t="s">
        <v>49</v>
      </c>
      <c r="F147" s="4">
        <v>98</v>
      </c>
      <c r="G147" s="5">
        <v>204</v>
      </c>
    </row>
    <row r="148" spans="3:7" x14ac:dyDescent="0.25">
      <c r="C148" s="3" t="s">
        <v>38</v>
      </c>
      <c r="D148" s="3" t="s">
        <v>13</v>
      </c>
      <c r="E148" s="3" t="s">
        <v>51</v>
      </c>
      <c r="F148" s="4">
        <v>2478</v>
      </c>
      <c r="G148" s="5">
        <v>21</v>
      </c>
    </row>
    <row r="149" spans="3:7" x14ac:dyDescent="0.25">
      <c r="C149" s="3" t="s">
        <v>20</v>
      </c>
      <c r="D149" s="3" t="s">
        <v>48</v>
      </c>
      <c r="E149" s="3" t="s">
        <v>30</v>
      </c>
      <c r="F149" s="4">
        <v>7847</v>
      </c>
      <c r="G149" s="5">
        <v>174</v>
      </c>
    </row>
    <row r="150" spans="3:7" x14ac:dyDescent="0.25">
      <c r="C150" s="3" t="s">
        <v>44</v>
      </c>
      <c r="D150" s="3" t="s">
        <v>8</v>
      </c>
      <c r="E150" s="3" t="s">
        <v>32</v>
      </c>
      <c r="F150" s="4">
        <v>9926</v>
      </c>
      <c r="G150" s="5">
        <v>201</v>
      </c>
    </row>
    <row r="151" spans="3:7" x14ac:dyDescent="0.25">
      <c r="C151" s="3" t="s">
        <v>12</v>
      </c>
      <c r="D151" s="3" t="s">
        <v>33</v>
      </c>
      <c r="E151" s="3" t="s">
        <v>11</v>
      </c>
      <c r="F151" s="4">
        <v>819</v>
      </c>
      <c r="G151" s="5">
        <v>510</v>
      </c>
    </row>
    <row r="152" spans="3:7" x14ac:dyDescent="0.25">
      <c r="C152" s="3" t="s">
        <v>25</v>
      </c>
      <c r="D152" s="3" t="s">
        <v>26</v>
      </c>
      <c r="E152" s="3" t="s">
        <v>50</v>
      </c>
      <c r="F152" s="4">
        <v>3052</v>
      </c>
      <c r="G152" s="5">
        <v>378</v>
      </c>
    </row>
    <row r="153" spans="3:7" x14ac:dyDescent="0.25">
      <c r="C153" s="3" t="s">
        <v>17</v>
      </c>
      <c r="D153" s="3" t="s">
        <v>48</v>
      </c>
      <c r="E153" s="3" t="s">
        <v>43</v>
      </c>
      <c r="F153" s="4">
        <v>6832</v>
      </c>
      <c r="G153" s="5">
        <v>27</v>
      </c>
    </row>
    <row r="154" spans="3:7" x14ac:dyDescent="0.25">
      <c r="C154" s="3" t="s">
        <v>44</v>
      </c>
      <c r="D154" s="3" t="s">
        <v>26</v>
      </c>
      <c r="E154" s="3" t="s">
        <v>29</v>
      </c>
      <c r="F154" s="4">
        <v>2016</v>
      </c>
      <c r="G154" s="5">
        <v>117</v>
      </c>
    </row>
    <row r="155" spans="3:7" x14ac:dyDescent="0.25">
      <c r="C155" s="3" t="s">
        <v>25</v>
      </c>
      <c r="D155" s="3" t="s">
        <v>33</v>
      </c>
      <c r="E155" s="3" t="s">
        <v>43</v>
      </c>
      <c r="F155" s="4">
        <v>7322</v>
      </c>
      <c r="G155" s="5">
        <v>36</v>
      </c>
    </row>
    <row r="156" spans="3:7" x14ac:dyDescent="0.25">
      <c r="C156" s="3" t="s">
        <v>12</v>
      </c>
      <c r="D156" s="3" t="s">
        <v>13</v>
      </c>
      <c r="E156" s="3" t="s">
        <v>30</v>
      </c>
      <c r="F156" s="4">
        <v>357</v>
      </c>
      <c r="G156" s="5">
        <v>126</v>
      </c>
    </row>
    <row r="157" spans="3:7" x14ac:dyDescent="0.25">
      <c r="C157" s="3" t="s">
        <v>17</v>
      </c>
      <c r="D157" s="3" t="s">
        <v>26</v>
      </c>
      <c r="E157" s="3" t="s">
        <v>27</v>
      </c>
      <c r="F157" s="4">
        <v>3192</v>
      </c>
      <c r="G157" s="5">
        <v>72</v>
      </c>
    </row>
    <row r="158" spans="3:7" x14ac:dyDescent="0.25">
      <c r="C158" s="3" t="s">
        <v>38</v>
      </c>
      <c r="D158" s="3" t="s">
        <v>21</v>
      </c>
      <c r="E158" s="3" t="s">
        <v>36</v>
      </c>
      <c r="F158" s="4">
        <v>8435</v>
      </c>
      <c r="G158" s="5">
        <v>42</v>
      </c>
    </row>
    <row r="159" spans="3:7" x14ac:dyDescent="0.25">
      <c r="C159" s="3" t="s">
        <v>7</v>
      </c>
      <c r="D159" s="3" t="s">
        <v>26</v>
      </c>
      <c r="E159" s="3" t="s">
        <v>50</v>
      </c>
      <c r="F159" s="4">
        <v>0</v>
      </c>
      <c r="G159" s="5">
        <v>135</v>
      </c>
    </row>
    <row r="160" spans="3:7" x14ac:dyDescent="0.25">
      <c r="C160" s="3" t="s">
        <v>38</v>
      </c>
      <c r="D160" s="3" t="s">
        <v>48</v>
      </c>
      <c r="E160" s="3" t="s">
        <v>47</v>
      </c>
      <c r="F160" s="4">
        <v>8862</v>
      </c>
      <c r="G160" s="5">
        <v>189</v>
      </c>
    </row>
    <row r="161" spans="3:7" x14ac:dyDescent="0.25">
      <c r="C161" s="3" t="s">
        <v>25</v>
      </c>
      <c r="D161" s="3" t="s">
        <v>8</v>
      </c>
      <c r="E161" s="3" t="s">
        <v>52</v>
      </c>
      <c r="F161" s="4">
        <v>3556</v>
      </c>
      <c r="G161" s="5">
        <v>459</v>
      </c>
    </row>
    <row r="162" spans="3:7" x14ac:dyDescent="0.25">
      <c r="C162" s="3" t="s">
        <v>41</v>
      </c>
      <c r="D162" s="3" t="s">
        <v>48</v>
      </c>
      <c r="E162" s="3" t="s">
        <v>24</v>
      </c>
      <c r="F162" s="4">
        <v>7280</v>
      </c>
      <c r="G162" s="5">
        <v>201</v>
      </c>
    </row>
    <row r="163" spans="3:7" x14ac:dyDescent="0.25">
      <c r="C163" s="3" t="s">
        <v>25</v>
      </c>
      <c r="D163" s="3" t="s">
        <v>48</v>
      </c>
      <c r="E163" s="3" t="s">
        <v>9</v>
      </c>
      <c r="F163" s="4">
        <v>3402</v>
      </c>
      <c r="G163" s="5">
        <v>366</v>
      </c>
    </row>
    <row r="164" spans="3:7" x14ac:dyDescent="0.25">
      <c r="C164" s="3" t="s">
        <v>45</v>
      </c>
      <c r="D164" s="3" t="s">
        <v>8</v>
      </c>
      <c r="E164" s="3" t="s">
        <v>50</v>
      </c>
      <c r="F164" s="4">
        <v>4592</v>
      </c>
      <c r="G164" s="5">
        <v>324</v>
      </c>
    </row>
    <row r="165" spans="3:7" x14ac:dyDescent="0.25">
      <c r="C165" s="3" t="s">
        <v>17</v>
      </c>
      <c r="D165" s="3" t="s">
        <v>13</v>
      </c>
      <c r="E165" s="3" t="s">
        <v>24</v>
      </c>
      <c r="F165" s="4">
        <v>7833</v>
      </c>
      <c r="G165" s="5">
        <v>243</v>
      </c>
    </row>
    <row r="166" spans="3:7" x14ac:dyDescent="0.25">
      <c r="C166" s="3" t="s">
        <v>44</v>
      </c>
      <c r="D166" s="3" t="s">
        <v>26</v>
      </c>
      <c r="E166" s="3" t="s">
        <v>43</v>
      </c>
      <c r="F166" s="4">
        <v>7651</v>
      </c>
      <c r="G166" s="5">
        <v>213</v>
      </c>
    </row>
    <row r="167" spans="3:7" x14ac:dyDescent="0.25">
      <c r="C167" s="3" t="s">
        <v>7</v>
      </c>
      <c r="D167" s="3" t="s">
        <v>13</v>
      </c>
      <c r="E167" s="3" t="s">
        <v>9</v>
      </c>
      <c r="F167" s="4">
        <v>2275</v>
      </c>
      <c r="G167" s="5">
        <v>447</v>
      </c>
    </row>
    <row r="168" spans="3:7" x14ac:dyDescent="0.25">
      <c r="C168" s="3" t="s">
        <v>7</v>
      </c>
      <c r="D168" s="3" t="s">
        <v>33</v>
      </c>
      <c r="E168" s="3" t="s">
        <v>11</v>
      </c>
      <c r="F168" s="4">
        <v>5670</v>
      </c>
      <c r="G168" s="5">
        <v>297</v>
      </c>
    </row>
    <row r="169" spans="3:7" x14ac:dyDescent="0.25">
      <c r="C169" s="3" t="s">
        <v>38</v>
      </c>
      <c r="D169" s="3" t="s">
        <v>13</v>
      </c>
      <c r="E169" s="3" t="s">
        <v>29</v>
      </c>
      <c r="F169" s="4">
        <v>2135</v>
      </c>
      <c r="G169" s="5">
        <v>27</v>
      </c>
    </row>
    <row r="170" spans="3:7" x14ac:dyDescent="0.25">
      <c r="C170" s="3" t="s">
        <v>7</v>
      </c>
      <c r="D170" s="3" t="s">
        <v>48</v>
      </c>
      <c r="E170" s="3" t="s">
        <v>46</v>
      </c>
      <c r="F170" s="4">
        <v>2779</v>
      </c>
      <c r="G170" s="5">
        <v>75</v>
      </c>
    </row>
    <row r="171" spans="3:7" x14ac:dyDescent="0.25">
      <c r="C171" s="3" t="s">
        <v>53</v>
      </c>
      <c r="D171" s="3" t="s">
        <v>26</v>
      </c>
      <c r="E171" s="3" t="s">
        <v>30</v>
      </c>
      <c r="F171" s="4">
        <v>12950</v>
      </c>
      <c r="G171" s="5">
        <v>30</v>
      </c>
    </row>
    <row r="172" spans="3:7" x14ac:dyDescent="0.25">
      <c r="C172" s="3" t="s">
        <v>38</v>
      </c>
      <c r="D172" s="3" t="s">
        <v>21</v>
      </c>
      <c r="E172" s="3" t="s">
        <v>22</v>
      </c>
      <c r="F172" s="4">
        <v>2646</v>
      </c>
      <c r="G172" s="5">
        <v>177</v>
      </c>
    </row>
    <row r="173" spans="3:7" x14ac:dyDescent="0.25">
      <c r="C173" s="3" t="s">
        <v>7</v>
      </c>
      <c r="D173" s="3" t="s">
        <v>48</v>
      </c>
      <c r="E173" s="3" t="s">
        <v>30</v>
      </c>
      <c r="F173" s="4">
        <v>3794</v>
      </c>
      <c r="G173" s="5">
        <v>159</v>
      </c>
    </row>
    <row r="174" spans="3:7" x14ac:dyDescent="0.25">
      <c r="C174" s="3" t="s">
        <v>45</v>
      </c>
      <c r="D174" s="3" t="s">
        <v>13</v>
      </c>
      <c r="E174" s="3" t="s">
        <v>30</v>
      </c>
      <c r="F174" s="4">
        <v>819</v>
      </c>
      <c r="G174" s="5">
        <v>306</v>
      </c>
    </row>
    <row r="175" spans="3:7" x14ac:dyDescent="0.25">
      <c r="C175" s="3" t="s">
        <v>45</v>
      </c>
      <c r="D175" s="3" t="s">
        <v>48</v>
      </c>
      <c r="E175" s="3" t="s">
        <v>40</v>
      </c>
      <c r="F175" s="4">
        <v>2583</v>
      </c>
      <c r="G175" s="5">
        <v>18</v>
      </c>
    </row>
    <row r="176" spans="3:7" x14ac:dyDescent="0.25">
      <c r="C176" s="3" t="s">
        <v>38</v>
      </c>
      <c r="D176" s="3" t="s">
        <v>13</v>
      </c>
      <c r="E176" s="3" t="s">
        <v>37</v>
      </c>
      <c r="F176" s="4">
        <v>4585</v>
      </c>
      <c r="G176" s="5">
        <v>240</v>
      </c>
    </row>
    <row r="177" spans="3:7" x14ac:dyDescent="0.25">
      <c r="C177" s="3" t="s">
        <v>41</v>
      </c>
      <c r="D177" s="3" t="s">
        <v>48</v>
      </c>
      <c r="E177" s="3" t="s">
        <v>30</v>
      </c>
      <c r="F177" s="4">
        <v>1652</v>
      </c>
      <c r="G177" s="5">
        <v>93</v>
      </c>
    </row>
    <row r="178" spans="3:7" x14ac:dyDescent="0.25">
      <c r="C178" s="3" t="s">
        <v>53</v>
      </c>
      <c r="D178" s="3" t="s">
        <v>48</v>
      </c>
      <c r="E178" s="3" t="s">
        <v>49</v>
      </c>
      <c r="F178" s="4">
        <v>4991</v>
      </c>
      <c r="G178" s="5">
        <v>9</v>
      </c>
    </row>
    <row r="179" spans="3:7" x14ac:dyDescent="0.25">
      <c r="C179" s="3" t="s">
        <v>12</v>
      </c>
      <c r="D179" s="3" t="s">
        <v>48</v>
      </c>
      <c r="E179" s="3" t="s">
        <v>29</v>
      </c>
      <c r="F179" s="4">
        <v>2009</v>
      </c>
      <c r="G179" s="5">
        <v>219</v>
      </c>
    </row>
    <row r="180" spans="3:7" x14ac:dyDescent="0.25">
      <c r="C180" s="3" t="s">
        <v>44</v>
      </c>
      <c r="D180" s="3" t="s">
        <v>26</v>
      </c>
      <c r="E180" s="3" t="s">
        <v>36</v>
      </c>
      <c r="F180" s="4">
        <v>1568</v>
      </c>
      <c r="G180" s="5">
        <v>141</v>
      </c>
    </row>
    <row r="181" spans="3:7" x14ac:dyDescent="0.25">
      <c r="C181" s="3" t="s">
        <v>20</v>
      </c>
      <c r="D181" s="3" t="s">
        <v>8</v>
      </c>
      <c r="E181" s="3" t="s">
        <v>40</v>
      </c>
      <c r="F181" s="4">
        <v>3388</v>
      </c>
      <c r="G181" s="5">
        <v>123</v>
      </c>
    </row>
    <row r="182" spans="3:7" x14ac:dyDescent="0.25">
      <c r="C182" s="3" t="s">
        <v>7</v>
      </c>
      <c r="D182" s="3" t="s">
        <v>33</v>
      </c>
      <c r="E182" s="3" t="s">
        <v>47</v>
      </c>
      <c r="F182" s="4">
        <v>623</v>
      </c>
      <c r="G182" s="5">
        <v>51</v>
      </c>
    </row>
    <row r="183" spans="3:7" x14ac:dyDescent="0.25">
      <c r="C183" s="3" t="s">
        <v>25</v>
      </c>
      <c r="D183" s="3" t="s">
        <v>21</v>
      </c>
      <c r="E183" s="3" t="s">
        <v>18</v>
      </c>
      <c r="F183" s="4">
        <v>10073</v>
      </c>
      <c r="G183" s="5">
        <v>120</v>
      </c>
    </row>
    <row r="184" spans="3:7" x14ac:dyDescent="0.25">
      <c r="C184" s="3" t="s">
        <v>12</v>
      </c>
      <c r="D184" s="3" t="s">
        <v>26</v>
      </c>
      <c r="E184" s="3" t="s">
        <v>49</v>
      </c>
      <c r="F184" s="4">
        <v>1561</v>
      </c>
      <c r="G184" s="5">
        <v>27</v>
      </c>
    </row>
    <row r="185" spans="3:7" x14ac:dyDescent="0.25">
      <c r="C185" s="3" t="s">
        <v>17</v>
      </c>
      <c r="D185" s="3" t="s">
        <v>21</v>
      </c>
      <c r="E185" s="3" t="s">
        <v>51</v>
      </c>
      <c r="F185" s="4">
        <v>11522</v>
      </c>
      <c r="G185" s="5">
        <v>204</v>
      </c>
    </row>
    <row r="186" spans="3:7" x14ac:dyDescent="0.25">
      <c r="C186" s="3" t="s">
        <v>25</v>
      </c>
      <c r="D186" s="3" t="s">
        <v>33</v>
      </c>
      <c r="E186" s="3" t="s">
        <v>11</v>
      </c>
      <c r="F186" s="4">
        <v>2317</v>
      </c>
      <c r="G186" s="5">
        <v>123</v>
      </c>
    </row>
    <row r="187" spans="3:7" x14ac:dyDescent="0.25">
      <c r="C187" s="3" t="s">
        <v>53</v>
      </c>
      <c r="D187" s="3" t="s">
        <v>8</v>
      </c>
      <c r="E187" s="3" t="s">
        <v>52</v>
      </c>
      <c r="F187" s="4">
        <v>3059</v>
      </c>
      <c r="G187" s="5">
        <v>27</v>
      </c>
    </row>
    <row r="188" spans="3:7" x14ac:dyDescent="0.25">
      <c r="C188" s="3" t="s">
        <v>20</v>
      </c>
      <c r="D188" s="3" t="s">
        <v>8</v>
      </c>
      <c r="E188" s="3" t="s">
        <v>49</v>
      </c>
      <c r="F188" s="4">
        <v>2324</v>
      </c>
      <c r="G188" s="5">
        <v>177</v>
      </c>
    </row>
    <row r="189" spans="3:7" x14ac:dyDescent="0.25">
      <c r="C189" s="3" t="s">
        <v>45</v>
      </c>
      <c r="D189" s="3" t="s">
        <v>26</v>
      </c>
      <c r="E189" s="3" t="s">
        <v>49</v>
      </c>
      <c r="F189" s="4">
        <v>4956</v>
      </c>
      <c r="G189" s="5">
        <v>171</v>
      </c>
    </row>
    <row r="190" spans="3:7" x14ac:dyDescent="0.25">
      <c r="C190" s="3" t="s">
        <v>53</v>
      </c>
      <c r="D190" s="3" t="s">
        <v>48</v>
      </c>
      <c r="E190" s="3" t="s">
        <v>37</v>
      </c>
      <c r="F190" s="4">
        <v>5355</v>
      </c>
      <c r="G190" s="5">
        <v>204</v>
      </c>
    </row>
    <row r="191" spans="3:7" x14ac:dyDescent="0.25">
      <c r="C191" s="3" t="s">
        <v>45</v>
      </c>
      <c r="D191" s="3" t="s">
        <v>48</v>
      </c>
      <c r="E191" s="3" t="s">
        <v>16</v>
      </c>
      <c r="F191" s="4">
        <v>7259</v>
      </c>
      <c r="G191" s="5">
        <v>276</v>
      </c>
    </row>
    <row r="192" spans="3:7" x14ac:dyDescent="0.25">
      <c r="C192" s="3" t="s">
        <v>12</v>
      </c>
      <c r="D192" s="3" t="s">
        <v>8</v>
      </c>
      <c r="E192" s="3" t="s">
        <v>49</v>
      </c>
      <c r="F192" s="4">
        <v>6279</v>
      </c>
      <c r="G192" s="5">
        <v>45</v>
      </c>
    </row>
    <row r="193" spans="3:7" x14ac:dyDescent="0.25">
      <c r="C193" s="3" t="s">
        <v>7</v>
      </c>
      <c r="D193" s="3" t="s">
        <v>33</v>
      </c>
      <c r="E193" s="3" t="s">
        <v>50</v>
      </c>
      <c r="F193" s="4">
        <v>2541</v>
      </c>
      <c r="G193" s="5">
        <v>45</v>
      </c>
    </row>
    <row r="194" spans="3:7" x14ac:dyDescent="0.25">
      <c r="C194" s="3" t="s">
        <v>25</v>
      </c>
      <c r="D194" s="3" t="s">
        <v>13</v>
      </c>
      <c r="E194" s="3" t="s">
        <v>51</v>
      </c>
      <c r="F194" s="4">
        <v>3864</v>
      </c>
      <c r="G194" s="5">
        <v>177</v>
      </c>
    </row>
    <row r="195" spans="3:7" x14ac:dyDescent="0.25">
      <c r="C195" s="3" t="s">
        <v>41</v>
      </c>
      <c r="D195" s="3" t="s">
        <v>21</v>
      </c>
      <c r="E195" s="3" t="s">
        <v>11</v>
      </c>
      <c r="F195" s="4">
        <v>6146</v>
      </c>
      <c r="G195" s="5">
        <v>63</v>
      </c>
    </row>
    <row r="196" spans="3:7" x14ac:dyDescent="0.25">
      <c r="C196" s="3" t="s">
        <v>17</v>
      </c>
      <c r="D196" s="3" t="s">
        <v>26</v>
      </c>
      <c r="E196" s="3" t="s">
        <v>22</v>
      </c>
      <c r="F196" s="4">
        <v>2639</v>
      </c>
      <c r="G196" s="5">
        <v>204</v>
      </c>
    </row>
    <row r="197" spans="3:7" x14ac:dyDescent="0.25">
      <c r="C197" s="3" t="s">
        <v>12</v>
      </c>
      <c r="D197" s="3" t="s">
        <v>8</v>
      </c>
      <c r="E197" s="3" t="s">
        <v>36</v>
      </c>
      <c r="F197" s="4">
        <v>1890</v>
      </c>
      <c r="G197" s="5">
        <v>195</v>
      </c>
    </row>
    <row r="198" spans="3:7" x14ac:dyDescent="0.25">
      <c r="C198" s="3" t="s">
        <v>38</v>
      </c>
      <c r="D198" s="3" t="s">
        <v>48</v>
      </c>
      <c r="E198" s="3" t="s">
        <v>16</v>
      </c>
      <c r="F198" s="4">
        <v>1932</v>
      </c>
      <c r="G198" s="5">
        <v>369</v>
      </c>
    </row>
    <row r="199" spans="3:7" x14ac:dyDescent="0.25">
      <c r="C199" s="3" t="s">
        <v>45</v>
      </c>
      <c r="D199" s="3" t="s">
        <v>48</v>
      </c>
      <c r="E199" s="3" t="s">
        <v>27</v>
      </c>
      <c r="F199" s="4">
        <v>6300</v>
      </c>
      <c r="G199" s="5">
        <v>42</v>
      </c>
    </row>
    <row r="200" spans="3:7" x14ac:dyDescent="0.25">
      <c r="C200" s="3" t="s">
        <v>25</v>
      </c>
      <c r="D200" s="3" t="s">
        <v>8</v>
      </c>
      <c r="E200" s="3" t="s">
        <v>9</v>
      </c>
      <c r="F200" s="4">
        <v>560</v>
      </c>
      <c r="G200" s="5">
        <v>81</v>
      </c>
    </row>
    <row r="201" spans="3:7" x14ac:dyDescent="0.25">
      <c r="C201" s="3" t="s">
        <v>17</v>
      </c>
      <c r="D201" s="3" t="s">
        <v>8</v>
      </c>
      <c r="E201" s="3" t="s">
        <v>49</v>
      </c>
      <c r="F201" s="4">
        <v>2856</v>
      </c>
      <c r="G201" s="5">
        <v>246</v>
      </c>
    </row>
    <row r="202" spans="3:7" x14ac:dyDescent="0.25">
      <c r="C202" s="3" t="s">
        <v>17</v>
      </c>
      <c r="D202" s="3" t="s">
        <v>48</v>
      </c>
      <c r="E202" s="3" t="s">
        <v>32</v>
      </c>
      <c r="F202" s="4">
        <v>707</v>
      </c>
      <c r="G202" s="5">
        <v>174</v>
      </c>
    </row>
    <row r="203" spans="3:7" x14ac:dyDescent="0.25">
      <c r="C203" s="3" t="s">
        <v>12</v>
      </c>
      <c r="D203" s="3" t="s">
        <v>13</v>
      </c>
      <c r="E203" s="3" t="s">
        <v>9</v>
      </c>
      <c r="F203" s="4">
        <v>3598</v>
      </c>
      <c r="G203" s="5">
        <v>81</v>
      </c>
    </row>
    <row r="204" spans="3:7" x14ac:dyDescent="0.25">
      <c r="C204" s="3" t="s">
        <v>7</v>
      </c>
      <c r="D204" s="3" t="s">
        <v>13</v>
      </c>
      <c r="E204" s="3" t="s">
        <v>36</v>
      </c>
      <c r="F204" s="4">
        <v>6853</v>
      </c>
      <c r="G204" s="5">
        <v>372</v>
      </c>
    </row>
    <row r="205" spans="3:7" x14ac:dyDescent="0.25">
      <c r="C205" s="3" t="s">
        <v>7</v>
      </c>
      <c r="D205" s="3" t="s">
        <v>13</v>
      </c>
      <c r="E205" s="3" t="s">
        <v>29</v>
      </c>
      <c r="F205" s="4">
        <v>4725</v>
      </c>
      <c r="G205" s="5">
        <v>174</v>
      </c>
    </row>
    <row r="206" spans="3:7" x14ac:dyDescent="0.25">
      <c r="C206" s="3" t="s">
        <v>20</v>
      </c>
      <c r="D206" s="3" t="s">
        <v>21</v>
      </c>
      <c r="E206" s="3" t="s">
        <v>14</v>
      </c>
      <c r="F206" s="4">
        <v>10304</v>
      </c>
      <c r="G206" s="5">
        <v>84</v>
      </c>
    </row>
    <row r="207" spans="3:7" x14ac:dyDescent="0.25">
      <c r="C207" s="3" t="s">
        <v>20</v>
      </c>
      <c r="D207" s="3" t="s">
        <v>48</v>
      </c>
      <c r="E207" s="3" t="s">
        <v>29</v>
      </c>
      <c r="F207" s="4">
        <v>1274</v>
      </c>
      <c r="G207" s="5">
        <v>225</v>
      </c>
    </row>
    <row r="208" spans="3:7" x14ac:dyDescent="0.25">
      <c r="C208" s="3" t="s">
        <v>41</v>
      </c>
      <c r="D208" s="3" t="s">
        <v>21</v>
      </c>
      <c r="E208" s="3" t="s">
        <v>9</v>
      </c>
      <c r="F208" s="4">
        <v>1526</v>
      </c>
      <c r="G208" s="5">
        <v>105</v>
      </c>
    </row>
    <row r="209" spans="3:7" x14ac:dyDescent="0.25">
      <c r="C209" s="3" t="s">
        <v>7</v>
      </c>
      <c r="D209" s="3" t="s">
        <v>26</v>
      </c>
      <c r="E209" s="3" t="s">
        <v>52</v>
      </c>
      <c r="F209" s="4">
        <v>3101</v>
      </c>
      <c r="G209" s="5">
        <v>225</v>
      </c>
    </row>
    <row r="210" spans="3:7" x14ac:dyDescent="0.25">
      <c r="C210" s="3" t="s">
        <v>44</v>
      </c>
      <c r="D210" s="3" t="s">
        <v>8</v>
      </c>
      <c r="E210" s="3" t="s">
        <v>16</v>
      </c>
      <c r="F210" s="4">
        <v>1057</v>
      </c>
      <c r="G210" s="5">
        <v>54</v>
      </c>
    </row>
    <row r="211" spans="3:7" x14ac:dyDescent="0.25">
      <c r="C211" s="3" t="s">
        <v>38</v>
      </c>
      <c r="D211" s="3" t="s">
        <v>8</v>
      </c>
      <c r="E211" s="3" t="s">
        <v>49</v>
      </c>
      <c r="F211" s="4">
        <v>5306</v>
      </c>
      <c r="G211" s="5">
        <v>0</v>
      </c>
    </row>
    <row r="212" spans="3:7" x14ac:dyDescent="0.25">
      <c r="C212" s="3" t="s">
        <v>41</v>
      </c>
      <c r="D212" s="3" t="s">
        <v>26</v>
      </c>
      <c r="E212" s="3" t="s">
        <v>47</v>
      </c>
      <c r="F212" s="4">
        <v>4018</v>
      </c>
      <c r="G212" s="5">
        <v>171</v>
      </c>
    </row>
    <row r="213" spans="3:7" x14ac:dyDescent="0.25">
      <c r="C213" s="3" t="s">
        <v>17</v>
      </c>
      <c r="D213" s="3" t="s">
        <v>48</v>
      </c>
      <c r="E213" s="3" t="s">
        <v>29</v>
      </c>
      <c r="F213" s="4">
        <v>938</v>
      </c>
      <c r="G213" s="5">
        <v>189</v>
      </c>
    </row>
    <row r="214" spans="3:7" x14ac:dyDescent="0.25">
      <c r="C214" s="3" t="s">
        <v>38</v>
      </c>
      <c r="D214" s="3" t="s">
        <v>33</v>
      </c>
      <c r="E214" s="3" t="s">
        <v>22</v>
      </c>
      <c r="F214" s="4">
        <v>1778</v>
      </c>
      <c r="G214" s="5">
        <v>270</v>
      </c>
    </row>
    <row r="215" spans="3:7" x14ac:dyDescent="0.25">
      <c r="C215" s="3" t="s">
        <v>25</v>
      </c>
      <c r="D215" s="3" t="s">
        <v>26</v>
      </c>
      <c r="E215" s="3" t="s">
        <v>9</v>
      </c>
      <c r="F215" s="4">
        <v>1638</v>
      </c>
      <c r="G215" s="5">
        <v>63</v>
      </c>
    </row>
    <row r="216" spans="3:7" x14ac:dyDescent="0.25">
      <c r="C216" s="3" t="s">
        <v>20</v>
      </c>
      <c r="D216" s="3" t="s">
        <v>33</v>
      </c>
      <c r="E216" s="3" t="s">
        <v>27</v>
      </c>
      <c r="F216" s="4">
        <v>154</v>
      </c>
      <c r="G216" s="5">
        <v>21</v>
      </c>
    </row>
    <row r="217" spans="3:7" x14ac:dyDescent="0.25">
      <c r="C217" s="3" t="s">
        <v>38</v>
      </c>
      <c r="D217" s="3" t="s">
        <v>8</v>
      </c>
      <c r="E217" s="3" t="s">
        <v>36</v>
      </c>
      <c r="F217" s="4">
        <v>9835</v>
      </c>
      <c r="G217" s="5">
        <v>207</v>
      </c>
    </row>
    <row r="218" spans="3:7" x14ac:dyDescent="0.25">
      <c r="C218" s="3" t="s">
        <v>17</v>
      </c>
      <c r="D218" s="3" t="s">
        <v>8</v>
      </c>
      <c r="E218" s="3" t="s">
        <v>40</v>
      </c>
      <c r="F218" s="4">
        <v>7273</v>
      </c>
      <c r="G218" s="5">
        <v>96</v>
      </c>
    </row>
    <row r="219" spans="3:7" x14ac:dyDescent="0.25">
      <c r="C219" s="3" t="s">
        <v>41</v>
      </c>
      <c r="D219" s="3" t="s">
        <v>26</v>
      </c>
      <c r="E219" s="3" t="s">
        <v>36</v>
      </c>
      <c r="F219" s="4">
        <v>6909</v>
      </c>
      <c r="G219" s="5">
        <v>81</v>
      </c>
    </row>
    <row r="220" spans="3:7" x14ac:dyDescent="0.25">
      <c r="C220" s="3" t="s">
        <v>17</v>
      </c>
      <c r="D220" s="3" t="s">
        <v>26</v>
      </c>
      <c r="E220" s="3" t="s">
        <v>47</v>
      </c>
      <c r="F220" s="4">
        <v>3920</v>
      </c>
      <c r="G220" s="5">
        <v>306</v>
      </c>
    </row>
    <row r="221" spans="3:7" x14ac:dyDescent="0.25">
      <c r="C221" s="3" t="s">
        <v>53</v>
      </c>
      <c r="D221" s="3" t="s">
        <v>26</v>
      </c>
      <c r="E221" s="3" t="s">
        <v>43</v>
      </c>
      <c r="F221" s="4">
        <v>4858</v>
      </c>
      <c r="G221" s="5">
        <v>279</v>
      </c>
    </row>
    <row r="222" spans="3:7" x14ac:dyDescent="0.25">
      <c r="C222" s="3" t="s">
        <v>44</v>
      </c>
      <c r="D222" s="3" t="s">
        <v>33</v>
      </c>
      <c r="E222" s="3" t="s">
        <v>18</v>
      </c>
      <c r="F222" s="4">
        <v>3549</v>
      </c>
      <c r="G222" s="5">
        <v>3</v>
      </c>
    </row>
    <row r="223" spans="3:7" x14ac:dyDescent="0.25">
      <c r="C223" s="3" t="s">
        <v>38</v>
      </c>
      <c r="D223" s="3" t="s">
        <v>26</v>
      </c>
      <c r="E223" s="3" t="s">
        <v>51</v>
      </c>
      <c r="F223" s="4">
        <v>966</v>
      </c>
      <c r="G223" s="5">
        <v>198</v>
      </c>
    </row>
    <row r="224" spans="3:7" x14ac:dyDescent="0.25">
      <c r="C224" s="3" t="s">
        <v>41</v>
      </c>
      <c r="D224" s="3" t="s">
        <v>26</v>
      </c>
      <c r="E224" s="3" t="s">
        <v>22</v>
      </c>
      <c r="F224" s="4">
        <v>385</v>
      </c>
      <c r="G224" s="5">
        <v>249</v>
      </c>
    </row>
    <row r="225" spans="3:7" x14ac:dyDescent="0.25">
      <c r="C225" s="3" t="s">
        <v>25</v>
      </c>
      <c r="D225" s="3" t="s">
        <v>48</v>
      </c>
      <c r="E225" s="3" t="s">
        <v>29</v>
      </c>
      <c r="F225" s="4">
        <v>2219</v>
      </c>
      <c r="G225" s="5">
        <v>75</v>
      </c>
    </row>
    <row r="226" spans="3:7" x14ac:dyDescent="0.25">
      <c r="C226" s="3" t="s">
        <v>17</v>
      </c>
      <c r="D226" s="3" t="s">
        <v>21</v>
      </c>
      <c r="E226" s="3" t="s">
        <v>14</v>
      </c>
      <c r="F226" s="4">
        <v>2954</v>
      </c>
      <c r="G226" s="5">
        <v>189</v>
      </c>
    </row>
    <row r="227" spans="3:7" x14ac:dyDescent="0.25">
      <c r="C227" s="3" t="s">
        <v>38</v>
      </c>
      <c r="D227" s="3" t="s">
        <v>21</v>
      </c>
      <c r="E227" s="3" t="s">
        <v>14</v>
      </c>
      <c r="F227" s="4">
        <v>280</v>
      </c>
      <c r="G227" s="5">
        <v>87</v>
      </c>
    </row>
    <row r="228" spans="3:7" x14ac:dyDescent="0.25">
      <c r="C228" s="3" t="s">
        <v>20</v>
      </c>
      <c r="D228" s="3" t="s">
        <v>21</v>
      </c>
      <c r="E228" s="3" t="s">
        <v>9</v>
      </c>
      <c r="F228" s="4">
        <v>6118</v>
      </c>
      <c r="G228" s="5">
        <v>174</v>
      </c>
    </row>
    <row r="229" spans="3:7" x14ac:dyDescent="0.25">
      <c r="C229" s="3" t="s">
        <v>44</v>
      </c>
      <c r="D229" s="3" t="s">
        <v>26</v>
      </c>
      <c r="E229" s="3" t="s">
        <v>24</v>
      </c>
      <c r="F229" s="4">
        <v>4802</v>
      </c>
      <c r="G229" s="5">
        <v>36</v>
      </c>
    </row>
    <row r="230" spans="3:7" x14ac:dyDescent="0.25">
      <c r="C230" s="3" t="s">
        <v>17</v>
      </c>
      <c r="D230" s="3" t="s">
        <v>33</v>
      </c>
      <c r="E230" s="3" t="s">
        <v>47</v>
      </c>
      <c r="F230" s="4">
        <v>4137</v>
      </c>
      <c r="G230" s="5">
        <v>60</v>
      </c>
    </row>
    <row r="231" spans="3:7" x14ac:dyDescent="0.25">
      <c r="C231" s="3" t="s">
        <v>45</v>
      </c>
      <c r="D231" s="3" t="s">
        <v>13</v>
      </c>
      <c r="E231" s="3" t="s">
        <v>46</v>
      </c>
      <c r="F231" s="4">
        <v>2023</v>
      </c>
      <c r="G231" s="5">
        <v>78</v>
      </c>
    </row>
    <row r="232" spans="3:7" x14ac:dyDescent="0.25">
      <c r="C232" s="3" t="s">
        <v>17</v>
      </c>
      <c r="D232" s="3" t="s">
        <v>21</v>
      </c>
      <c r="E232" s="3" t="s">
        <v>9</v>
      </c>
      <c r="F232" s="4">
        <v>9051</v>
      </c>
      <c r="G232" s="5">
        <v>57</v>
      </c>
    </row>
    <row r="233" spans="3:7" x14ac:dyDescent="0.25">
      <c r="C233" s="3" t="s">
        <v>17</v>
      </c>
      <c r="D233" s="3" t="s">
        <v>8</v>
      </c>
      <c r="E233" s="3" t="s">
        <v>52</v>
      </c>
      <c r="F233" s="4">
        <v>2919</v>
      </c>
      <c r="G233" s="5">
        <v>45</v>
      </c>
    </row>
    <row r="234" spans="3:7" x14ac:dyDescent="0.25">
      <c r="C234" s="3" t="s">
        <v>20</v>
      </c>
      <c r="D234" s="3" t="s">
        <v>33</v>
      </c>
      <c r="E234" s="3" t="s">
        <v>36</v>
      </c>
      <c r="F234" s="4">
        <v>5915</v>
      </c>
      <c r="G234" s="5">
        <v>3</v>
      </c>
    </row>
    <row r="235" spans="3:7" x14ac:dyDescent="0.25">
      <c r="C235" s="3" t="s">
        <v>53</v>
      </c>
      <c r="D235" s="3" t="s">
        <v>13</v>
      </c>
      <c r="E235" s="3" t="s">
        <v>24</v>
      </c>
      <c r="F235" s="4">
        <v>2562</v>
      </c>
      <c r="G235" s="5">
        <v>6</v>
      </c>
    </row>
    <row r="236" spans="3:7" x14ac:dyDescent="0.25">
      <c r="C236" s="3" t="s">
        <v>41</v>
      </c>
      <c r="D236" s="3" t="s">
        <v>8</v>
      </c>
      <c r="E236" s="3" t="s">
        <v>27</v>
      </c>
      <c r="F236" s="4">
        <v>8813</v>
      </c>
      <c r="G236" s="5">
        <v>21</v>
      </c>
    </row>
    <row r="237" spans="3:7" x14ac:dyDescent="0.25">
      <c r="C237" s="3" t="s">
        <v>41</v>
      </c>
      <c r="D237" s="3" t="s">
        <v>21</v>
      </c>
      <c r="E237" s="3" t="s">
        <v>22</v>
      </c>
      <c r="F237" s="4">
        <v>6111</v>
      </c>
      <c r="G237" s="5">
        <v>3</v>
      </c>
    </row>
    <row r="238" spans="3:7" x14ac:dyDescent="0.25">
      <c r="C238" s="3" t="s">
        <v>12</v>
      </c>
      <c r="D238" s="3" t="s">
        <v>48</v>
      </c>
      <c r="E238" s="3" t="s">
        <v>34</v>
      </c>
      <c r="F238" s="4">
        <v>3507</v>
      </c>
      <c r="G238" s="5">
        <v>288</v>
      </c>
    </row>
    <row r="239" spans="3:7" x14ac:dyDescent="0.25">
      <c r="C239" s="3" t="s">
        <v>25</v>
      </c>
      <c r="D239" s="3" t="s">
        <v>21</v>
      </c>
      <c r="E239" s="3" t="s">
        <v>11</v>
      </c>
      <c r="F239" s="4">
        <v>4319</v>
      </c>
      <c r="G239" s="5">
        <v>30</v>
      </c>
    </row>
    <row r="240" spans="3:7" x14ac:dyDescent="0.25">
      <c r="C240" s="3" t="s">
        <v>7</v>
      </c>
      <c r="D240" s="3" t="s">
        <v>33</v>
      </c>
      <c r="E240" s="3" t="s">
        <v>49</v>
      </c>
      <c r="F240" s="4">
        <v>609</v>
      </c>
      <c r="G240" s="5">
        <v>87</v>
      </c>
    </row>
    <row r="241" spans="3:7" x14ac:dyDescent="0.25">
      <c r="C241" s="3" t="s">
        <v>7</v>
      </c>
      <c r="D241" s="3" t="s">
        <v>26</v>
      </c>
      <c r="E241" s="3" t="s">
        <v>51</v>
      </c>
      <c r="F241" s="4">
        <v>6370</v>
      </c>
      <c r="G241" s="5">
        <v>30</v>
      </c>
    </row>
    <row r="242" spans="3:7" x14ac:dyDescent="0.25">
      <c r="C242" s="3" t="s">
        <v>41</v>
      </c>
      <c r="D242" s="3" t="s">
        <v>33</v>
      </c>
      <c r="E242" s="3" t="s">
        <v>37</v>
      </c>
      <c r="F242" s="4">
        <v>5474</v>
      </c>
      <c r="G242" s="5">
        <v>168</v>
      </c>
    </row>
    <row r="243" spans="3:7" x14ac:dyDescent="0.25">
      <c r="C243" s="3" t="s">
        <v>7</v>
      </c>
      <c r="D243" s="3" t="s">
        <v>21</v>
      </c>
      <c r="E243" s="3" t="s">
        <v>51</v>
      </c>
      <c r="F243" s="4">
        <v>3164</v>
      </c>
      <c r="G243" s="5">
        <v>306</v>
      </c>
    </row>
    <row r="244" spans="3:7" x14ac:dyDescent="0.25">
      <c r="C244" s="3" t="s">
        <v>25</v>
      </c>
      <c r="D244" s="3" t="s">
        <v>13</v>
      </c>
      <c r="E244" s="3" t="s">
        <v>18</v>
      </c>
      <c r="F244" s="4">
        <v>1302</v>
      </c>
      <c r="G244" s="5">
        <v>402</v>
      </c>
    </row>
    <row r="245" spans="3:7" x14ac:dyDescent="0.25">
      <c r="C245" s="3" t="s">
        <v>45</v>
      </c>
      <c r="D245" s="3" t="s">
        <v>8</v>
      </c>
      <c r="E245" s="3" t="s">
        <v>52</v>
      </c>
      <c r="F245" s="4">
        <v>7308</v>
      </c>
      <c r="G245" s="5">
        <v>327</v>
      </c>
    </row>
    <row r="246" spans="3:7" x14ac:dyDescent="0.25">
      <c r="C246" s="3" t="s">
        <v>7</v>
      </c>
      <c r="D246" s="3" t="s">
        <v>8</v>
      </c>
      <c r="E246" s="3" t="s">
        <v>51</v>
      </c>
      <c r="F246" s="4">
        <v>6132</v>
      </c>
      <c r="G246" s="5">
        <v>93</v>
      </c>
    </row>
    <row r="247" spans="3:7" x14ac:dyDescent="0.25">
      <c r="C247" s="3" t="s">
        <v>53</v>
      </c>
      <c r="D247" s="3" t="s">
        <v>13</v>
      </c>
      <c r="E247" s="3" t="s">
        <v>16</v>
      </c>
      <c r="F247" s="4">
        <v>3472</v>
      </c>
      <c r="G247" s="5">
        <v>96</v>
      </c>
    </row>
    <row r="248" spans="3:7" x14ac:dyDescent="0.25">
      <c r="C248" s="3" t="s">
        <v>12</v>
      </c>
      <c r="D248" s="3" t="s">
        <v>26</v>
      </c>
      <c r="E248" s="3" t="s">
        <v>22</v>
      </c>
      <c r="F248" s="4">
        <v>9660</v>
      </c>
      <c r="G248" s="5">
        <v>27</v>
      </c>
    </row>
    <row r="249" spans="3:7" x14ac:dyDescent="0.25">
      <c r="C249" s="3" t="s">
        <v>17</v>
      </c>
      <c r="D249" s="3" t="s">
        <v>33</v>
      </c>
      <c r="E249" s="3" t="s">
        <v>49</v>
      </c>
      <c r="F249" s="4">
        <v>2436</v>
      </c>
      <c r="G249" s="5">
        <v>99</v>
      </c>
    </row>
    <row r="250" spans="3:7" x14ac:dyDescent="0.25">
      <c r="C250" s="3" t="s">
        <v>17</v>
      </c>
      <c r="D250" s="3" t="s">
        <v>33</v>
      </c>
      <c r="E250" s="3" t="s">
        <v>30</v>
      </c>
      <c r="F250" s="4">
        <v>9506</v>
      </c>
      <c r="G250" s="5">
        <v>87</v>
      </c>
    </row>
    <row r="251" spans="3:7" x14ac:dyDescent="0.25">
      <c r="C251" s="3" t="s">
        <v>53</v>
      </c>
      <c r="D251" s="3" t="s">
        <v>8</v>
      </c>
      <c r="E251" s="3" t="s">
        <v>43</v>
      </c>
      <c r="F251" s="4">
        <v>245</v>
      </c>
      <c r="G251" s="5">
        <v>288</v>
      </c>
    </row>
    <row r="252" spans="3:7" x14ac:dyDescent="0.25">
      <c r="C252" s="3" t="s">
        <v>12</v>
      </c>
      <c r="D252" s="3" t="s">
        <v>13</v>
      </c>
      <c r="E252" s="3" t="s">
        <v>40</v>
      </c>
      <c r="F252" s="4">
        <v>2702</v>
      </c>
      <c r="G252" s="5">
        <v>363</v>
      </c>
    </row>
    <row r="253" spans="3:7" x14ac:dyDescent="0.25">
      <c r="C253" s="3" t="s">
        <v>53</v>
      </c>
      <c r="D253" s="3" t="s">
        <v>48</v>
      </c>
      <c r="E253" s="3" t="s">
        <v>32</v>
      </c>
      <c r="F253" s="4">
        <v>700</v>
      </c>
      <c r="G253" s="5">
        <v>87</v>
      </c>
    </row>
    <row r="254" spans="3:7" x14ac:dyDescent="0.25">
      <c r="C254" s="3" t="s">
        <v>25</v>
      </c>
      <c r="D254" s="3" t="s">
        <v>48</v>
      </c>
      <c r="E254" s="3" t="s">
        <v>32</v>
      </c>
      <c r="F254" s="4">
        <v>3759</v>
      </c>
      <c r="G254" s="5">
        <v>150</v>
      </c>
    </row>
    <row r="255" spans="3:7" x14ac:dyDescent="0.25">
      <c r="C255" s="3" t="s">
        <v>44</v>
      </c>
      <c r="D255" s="3" t="s">
        <v>13</v>
      </c>
      <c r="E255" s="3" t="s">
        <v>32</v>
      </c>
      <c r="F255" s="4">
        <v>1589</v>
      </c>
      <c r="G255" s="5">
        <v>303</v>
      </c>
    </row>
    <row r="256" spans="3:7" x14ac:dyDescent="0.25">
      <c r="C256" s="3" t="s">
        <v>38</v>
      </c>
      <c r="D256" s="3" t="s">
        <v>13</v>
      </c>
      <c r="E256" s="3" t="s">
        <v>52</v>
      </c>
      <c r="F256" s="4">
        <v>5194</v>
      </c>
      <c r="G256" s="5">
        <v>288</v>
      </c>
    </row>
    <row r="257" spans="3:7" x14ac:dyDescent="0.25">
      <c r="C257" s="3" t="s">
        <v>53</v>
      </c>
      <c r="D257" s="3" t="s">
        <v>21</v>
      </c>
      <c r="E257" s="3" t="s">
        <v>11</v>
      </c>
      <c r="F257" s="4">
        <v>945</v>
      </c>
      <c r="G257" s="5">
        <v>75</v>
      </c>
    </row>
    <row r="258" spans="3:7" x14ac:dyDescent="0.25">
      <c r="C258" s="3" t="s">
        <v>7</v>
      </c>
      <c r="D258" s="3" t="s">
        <v>33</v>
      </c>
      <c r="E258" s="3" t="s">
        <v>34</v>
      </c>
      <c r="F258" s="4">
        <v>1988</v>
      </c>
      <c r="G258" s="5">
        <v>39</v>
      </c>
    </row>
    <row r="259" spans="3:7" x14ac:dyDescent="0.25">
      <c r="C259" s="3" t="s">
        <v>25</v>
      </c>
      <c r="D259" s="3" t="s">
        <v>48</v>
      </c>
      <c r="E259" s="3" t="s">
        <v>14</v>
      </c>
      <c r="F259" s="4">
        <v>6734</v>
      </c>
      <c r="G259" s="5">
        <v>123</v>
      </c>
    </row>
    <row r="260" spans="3:7" x14ac:dyDescent="0.25">
      <c r="C260" s="3" t="s">
        <v>7</v>
      </c>
      <c r="D260" s="3" t="s">
        <v>21</v>
      </c>
      <c r="E260" s="3" t="s">
        <v>18</v>
      </c>
      <c r="F260" s="4">
        <v>217</v>
      </c>
      <c r="G260" s="5">
        <v>36</v>
      </c>
    </row>
    <row r="261" spans="3:7" x14ac:dyDescent="0.25">
      <c r="C261" s="3" t="s">
        <v>41</v>
      </c>
      <c r="D261" s="3" t="s">
        <v>48</v>
      </c>
      <c r="E261" s="3" t="s">
        <v>36</v>
      </c>
      <c r="F261" s="4">
        <v>6279</v>
      </c>
      <c r="G261" s="5">
        <v>237</v>
      </c>
    </row>
    <row r="262" spans="3:7" x14ac:dyDescent="0.25">
      <c r="C262" s="3" t="s">
        <v>7</v>
      </c>
      <c r="D262" s="3" t="s">
        <v>21</v>
      </c>
      <c r="E262" s="3" t="s">
        <v>11</v>
      </c>
      <c r="F262" s="4">
        <v>4424</v>
      </c>
      <c r="G262" s="5">
        <v>201</v>
      </c>
    </row>
    <row r="263" spans="3:7" x14ac:dyDescent="0.25">
      <c r="C263" s="3" t="s">
        <v>44</v>
      </c>
      <c r="D263" s="3" t="s">
        <v>21</v>
      </c>
      <c r="E263" s="3" t="s">
        <v>32</v>
      </c>
      <c r="F263" s="4">
        <v>189</v>
      </c>
      <c r="G263" s="5">
        <v>48</v>
      </c>
    </row>
    <row r="264" spans="3:7" x14ac:dyDescent="0.25">
      <c r="C264" s="3" t="s">
        <v>41</v>
      </c>
      <c r="D264" s="3" t="s">
        <v>13</v>
      </c>
      <c r="E264" s="3" t="s">
        <v>36</v>
      </c>
      <c r="F264" s="4">
        <v>490</v>
      </c>
      <c r="G264" s="5">
        <v>84</v>
      </c>
    </row>
    <row r="265" spans="3:7" x14ac:dyDescent="0.25">
      <c r="C265" s="3" t="s">
        <v>12</v>
      </c>
      <c r="D265" s="3" t="s">
        <v>8</v>
      </c>
      <c r="E265" s="3" t="s">
        <v>43</v>
      </c>
      <c r="F265" s="4">
        <v>434</v>
      </c>
      <c r="G265" s="5">
        <v>87</v>
      </c>
    </row>
    <row r="266" spans="3:7" x14ac:dyDescent="0.25">
      <c r="C266" s="3" t="s">
        <v>38</v>
      </c>
      <c r="D266" s="3" t="s">
        <v>33</v>
      </c>
      <c r="E266" s="3" t="s">
        <v>9</v>
      </c>
      <c r="F266" s="4">
        <v>10129</v>
      </c>
      <c r="G266" s="5">
        <v>312</v>
      </c>
    </row>
    <row r="267" spans="3:7" x14ac:dyDescent="0.25">
      <c r="C267" s="3" t="s">
        <v>45</v>
      </c>
      <c r="D267" s="3" t="s">
        <v>26</v>
      </c>
      <c r="E267" s="3" t="s">
        <v>52</v>
      </c>
      <c r="F267" s="4">
        <v>1652</v>
      </c>
      <c r="G267" s="5">
        <v>102</v>
      </c>
    </row>
    <row r="268" spans="3:7" x14ac:dyDescent="0.25">
      <c r="C268" s="3" t="s">
        <v>12</v>
      </c>
      <c r="D268" s="3" t="s">
        <v>33</v>
      </c>
      <c r="E268" s="3" t="s">
        <v>43</v>
      </c>
      <c r="F268" s="4">
        <v>6433</v>
      </c>
      <c r="G268" s="5">
        <v>78</v>
      </c>
    </row>
    <row r="269" spans="3:7" x14ac:dyDescent="0.25">
      <c r="C269" s="3" t="s">
        <v>45</v>
      </c>
      <c r="D269" s="3" t="s">
        <v>48</v>
      </c>
      <c r="E269" s="3" t="s">
        <v>46</v>
      </c>
      <c r="F269" s="4">
        <v>2212</v>
      </c>
      <c r="G269" s="5">
        <v>117</v>
      </c>
    </row>
    <row r="270" spans="3:7" x14ac:dyDescent="0.25">
      <c r="C270" s="3" t="s">
        <v>20</v>
      </c>
      <c r="D270" s="3" t="s">
        <v>13</v>
      </c>
      <c r="E270" s="3" t="s">
        <v>37</v>
      </c>
      <c r="F270" s="4">
        <v>609</v>
      </c>
      <c r="G270" s="5">
        <v>99</v>
      </c>
    </row>
    <row r="271" spans="3:7" x14ac:dyDescent="0.25">
      <c r="C271" s="3" t="s">
        <v>7</v>
      </c>
      <c r="D271" s="3" t="s">
        <v>13</v>
      </c>
      <c r="E271" s="3" t="s">
        <v>47</v>
      </c>
      <c r="F271" s="4">
        <v>1638</v>
      </c>
      <c r="G271" s="5">
        <v>48</v>
      </c>
    </row>
    <row r="272" spans="3:7" x14ac:dyDescent="0.25">
      <c r="C272" s="3" t="s">
        <v>38</v>
      </c>
      <c r="D272" s="3" t="s">
        <v>48</v>
      </c>
      <c r="E272" s="3" t="s">
        <v>24</v>
      </c>
      <c r="F272" s="4">
        <v>3829</v>
      </c>
      <c r="G272" s="5">
        <v>24</v>
      </c>
    </row>
    <row r="273" spans="3:7" x14ac:dyDescent="0.25">
      <c r="C273" s="3" t="s">
        <v>7</v>
      </c>
      <c r="D273" s="3" t="s">
        <v>26</v>
      </c>
      <c r="E273" s="3" t="s">
        <v>24</v>
      </c>
      <c r="F273" s="4">
        <v>5775</v>
      </c>
      <c r="G273" s="5">
        <v>42</v>
      </c>
    </row>
    <row r="274" spans="3:7" x14ac:dyDescent="0.25">
      <c r="C274" s="3" t="s">
        <v>25</v>
      </c>
      <c r="D274" s="3" t="s">
        <v>13</v>
      </c>
      <c r="E274" s="3" t="s">
        <v>40</v>
      </c>
      <c r="F274" s="4">
        <v>1071</v>
      </c>
      <c r="G274" s="5">
        <v>270</v>
      </c>
    </row>
    <row r="275" spans="3:7" x14ac:dyDescent="0.25">
      <c r="C275" s="3" t="s">
        <v>12</v>
      </c>
      <c r="D275" s="3" t="s">
        <v>21</v>
      </c>
      <c r="E275" s="3" t="s">
        <v>46</v>
      </c>
      <c r="F275" s="4">
        <v>5019</v>
      </c>
      <c r="G275" s="5">
        <v>150</v>
      </c>
    </row>
    <row r="276" spans="3:7" x14ac:dyDescent="0.25">
      <c r="C276" s="3" t="s">
        <v>44</v>
      </c>
      <c r="D276" s="3" t="s">
        <v>8</v>
      </c>
      <c r="E276" s="3" t="s">
        <v>24</v>
      </c>
      <c r="F276" s="4">
        <v>2863</v>
      </c>
      <c r="G276" s="5">
        <v>42</v>
      </c>
    </row>
    <row r="277" spans="3:7" x14ac:dyDescent="0.25">
      <c r="C277" s="3" t="s">
        <v>7</v>
      </c>
      <c r="D277" s="3" t="s">
        <v>13</v>
      </c>
      <c r="E277" s="3" t="s">
        <v>50</v>
      </c>
      <c r="F277" s="4">
        <v>1617</v>
      </c>
      <c r="G277" s="5">
        <v>126</v>
      </c>
    </row>
    <row r="278" spans="3:7" x14ac:dyDescent="0.25">
      <c r="C278" s="3" t="s">
        <v>25</v>
      </c>
      <c r="D278" s="3" t="s">
        <v>8</v>
      </c>
      <c r="E278" s="3" t="s">
        <v>49</v>
      </c>
      <c r="F278" s="4">
        <v>6818</v>
      </c>
      <c r="G278" s="5">
        <v>6</v>
      </c>
    </row>
    <row r="279" spans="3:7" x14ac:dyDescent="0.25">
      <c r="C279" s="3" t="s">
        <v>45</v>
      </c>
      <c r="D279" s="3" t="s">
        <v>13</v>
      </c>
      <c r="E279" s="3" t="s">
        <v>24</v>
      </c>
      <c r="F279" s="4">
        <v>6657</v>
      </c>
      <c r="G279" s="5">
        <v>276</v>
      </c>
    </row>
    <row r="280" spans="3:7" x14ac:dyDescent="0.25">
      <c r="C280" s="3" t="s">
        <v>45</v>
      </c>
      <c r="D280" s="3" t="s">
        <v>48</v>
      </c>
      <c r="E280" s="3" t="s">
        <v>32</v>
      </c>
      <c r="F280" s="4">
        <v>2919</v>
      </c>
      <c r="G280" s="5">
        <v>93</v>
      </c>
    </row>
    <row r="281" spans="3:7" x14ac:dyDescent="0.25">
      <c r="C281" s="3" t="s">
        <v>44</v>
      </c>
      <c r="D281" s="3" t="s">
        <v>21</v>
      </c>
      <c r="E281" s="3" t="s">
        <v>34</v>
      </c>
      <c r="F281" s="4">
        <v>3094</v>
      </c>
      <c r="G281" s="5">
        <v>246</v>
      </c>
    </row>
    <row r="282" spans="3:7" x14ac:dyDescent="0.25">
      <c r="C282" s="3" t="s">
        <v>25</v>
      </c>
      <c r="D282" s="3" t="s">
        <v>26</v>
      </c>
      <c r="E282" s="3" t="s">
        <v>47</v>
      </c>
      <c r="F282" s="4">
        <v>2989</v>
      </c>
      <c r="G282" s="5">
        <v>3</v>
      </c>
    </row>
    <row r="283" spans="3:7" x14ac:dyDescent="0.25">
      <c r="C283" s="3" t="s">
        <v>12</v>
      </c>
      <c r="D283" s="3" t="s">
        <v>33</v>
      </c>
      <c r="E283" s="3" t="s">
        <v>51</v>
      </c>
      <c r="F283" s="4">
        <v>2268</v>
      </c>
      <c r="G283" s="5">
        <v>63</v>
      </c>
    </row>
    <row r="284" spans="3:7" x14ac:dyDescent="0.25">
      <c r="C284" s="3" t="s">
        <v>41</v>
      </c>
      <c r="D284" s="3" t="s">
        <v>13</v>
      </c>
      <c r="E284" s="3" t="s">
        <v>34</v>
      </c>
      <c r="F284" s="4">
        <v>4753</v>
      </c>
      <c r="G284" s="5">
        <v>246</v>
      </c>
    </row>
    <row r="285" spans="3:7" x14ac:dyDescent="0.25">
      <c r="C285" s="3" t="s">
        <v>44</v>
      </c>
      <c r="D285" s="3" t="s">
        <v>48</v>
      </c>
      <c r="E285" s="3" t="s">
        <v>37</v>
      </c>
      <c r="F285" s="4">
        <v>7511</v>
      </c>
      <c r="G285" s="5">
        <v>120</v>
      </c>
    </row>
    <row r="286" spans="3:7" x14ac:dyDescent="0.25">
      <c r="C286" s="3" t="s">
        <v>44</v>
      </c>
      <c r="D286" s="3" t="s">
        <v>33</v>
      </c>
      <c r="E286" s="3" t="s">
        <v>34</v>
      </c>
      <c r="F286" s="4">
        <v>4326</v>
      </c>
      <c r="G286" s="5">
        <v>348</v>
      </c>
    </row>
    <row r="287" spans="3:7" x14ac:dyDescent="0.25">
      <c r="C287" s="3" t="s">
        <v>20</v>
      </c>
      <c r="D287" s="3" t="s">
        <v>48</v>
      </c>
      <c r="E287" s="3" t="s">
        <v>46</v>
      </c>
      <c r="F287" s="4">
        <v>4935</v>
      </c>
      <c r="G287" s="5">
        <v>126</v>
      </c>
    </row>
    <row r="288" spans="3:7" x14ac:dyDescent="0.25">
      <c r="C288" s="3" t="s">
        <v>25</v>
      </c>
      <c r="D288" s="3" t="s">
        <v>13</v>
      </c>
      <c r="E288" s="3" t="s">
        <v>9</v>
      </c>
      <c r="F288" s="4">
        <v>4781</v>
      </c>
      <c r="G288" s="5">
        <v>123</v>
      </c>
    </row>
    <row r="289" spans="3:7" x14ac:dyDescent="0.25">
      <c r="C289" s="3" t="s">
        <v>41</v>
      </c>
      <c r="D289" s="3" t="s">
        <v>33</v>
      </c>
      <c r="E289" s="3" t="s">
        <v>27</v>
      </c>
      <c r="F289" s="4">
        <v>7483</v>
      </c>
      <c r="G289" s="5">
        <v>45</v>
      </c>
    </row>
    <row r="290" spans="3:7" x14ac:dyDescent="0.25">
      <c r="C290" s="3" t="s">
        <v>53</v>
      </c>
      <c r="D290" s="3" t="s">
        <v>33</v>
      </c>
      <c r="E290" s="3" t="s">
        <v>18</v>
      </c>
      <c r="F290" s="4">
        <v>6860</v>
      </c>
      <c r="G290" s="5">
        <v>126</v>
      </c>
    </row>
    <row r="291" spans="3:7" x14ac:dyDescent="0.25">
      <c r="C291" s="3" t="s">
        <v>7</v>
      </c>
      <c r="D291" s="3" t="s">
        <v>8</v>
      </c>
      <c r="E291" s="3" t="s">
        <v>50</v>
      </c>
      <c r="F291" s="4">
        <v>9002</v>
      </c>
      <c r="G291" s="5">
        <v>72</v>
      </c>
    </row>
    <row r="292" spans="3:7" x14ac:dyDescent="0.25">
      <c r="C292" s="3" t="s">
        <v>25</v>
      </c>
      <c r="D292" s="3" t="s">
        <v>21</v>
      </c>
      <c r="E292" s="3" t="s">
        <v>50</v>
      </c>
      <c r="F292" s="4">
        <v>1400</v>
      </c>
      <c r="G292" s="5">
        <v>135</v>
      </c>
    </row>
    <row r="293" spans="3:7" x14ac:dyDescent="0.25">
      <c r="C293" s="3" t="s">
        <v>53</v>
      </c>
      <c r="D293" s="3" t="s">
        <v>48</v>
      </c>
      <c r="E293" s="3" t="s">
        <v>36</v>
      </c>
      <c r="F293" s="4">
        <v>4053</v>
      </c>
      <c r="G293" s="5">
        <v>24</v>
      </c>
    </row>
    <row r="294" spans="3:7" x14ac:dyDescent="0.25">
      <c r="C294" s="3" t="s">
        <v>38</v>
      </c>
      <c r="D294" s="3" t="s">
        <v>21</v>
      </c>
      <c r="E294" s="3" t="s">
        <v>34</v>
      </c>
      <c r="F294" s="4">
        <v>2149</v>
      </c>
      <c r="G294" s="5">
        <v>117</v>
      </c>
    </row>
    <row r="295" spans="3:7" x14ac:dyDescent="0.25">
      <c r="C295" s="3" t="s">
        <v>45</v>
      </c>
      <c r="D295" s="3" t="s">
        <v>26</v>
      </c>
      <c r="E295" s="3" t="s">
        <v>50</v>
      </c>
      <c r="F295" s="4">
        <v>3640</v>
      </c>
      <c r="G295" s="5">
        <v>51</v>
      </c>
    </row>
    <row r="296" spans="3:7" x14ac:dyDescent="0.25">
      <c r="C296" s="3" t="s">
        <v>44</v>
      </c>
      <c r="D296" s="3" t="s">
        <v>26</v>
      </c>
      <c r="E296" s="3" t="s">
        <v>46</v>
      </c>
      <c r="F296" s="4">
        <v>630</v>
      </c>
      <c r="G296" s="5">
        <v>36</v>
      </c>
    </row>
    <row r="297" spans="3:7" x14ac:dyDescent="0.25">
      <c r="C297" s="3" t="s">
        <v>17</v>
      </c>
      <c r="D297" s="3" t="s">
        <v>13</v>
      </c>
      <c r="E297" s="3" t="s">
        <v>51</v>
      </c>
      <c r="F297" s="4">
        <v>2429</v>
      </c>
      <c r="G297" s="5">
        <v>144</v>
      </c>
    </row>
    <row r="298" spans="3:7" x14ac:dyDescent="0.25">
      <c r="C298" s="3" t="s">
        <v>17</v>
      </c>
      <c r="D298" s="3" t="s">
        <v>21</v>
      </c>
      <c r="E298" s="3" t="s">
        <v>27</v>
      </c>
      <c r="F298" s="4">
        <v>2142</v>
      </c>
      <c r="G298" s="5">
        <v>114</v>
      </c>
    </row>
    <row r="299" spans="3:7" x14ac:dyDescent="0.25">
      <c r="C299" s="3" t="s">
        <v>38</v>
      </c>
      <c r="D299" s="3" t="s">
        <v>8</v>
      </c>
      <c r="E299" s="3" t="s">
        <v>9</v>
      </c>
      <c r="F299" s="4">
        <v>6454</v>
      </c>
      <c r="G299" s="5">
        <v>54</v>
      </c>
    </row>
    <row r="300" spans="3:7" x14ac:dyDescent="0.25">
      <c r="C300" s="3" t="s">
        <v>38</v>
      </c>
      <c r="D300" s="3" t="s">
        <v>8</v>
      </c>
      <c r="E300" s="3" t="s">
        <v>29</v>
      </c>
      <c r="F300" s="4">
        <v>4487</v>
      </c>
      <c r="G300" s="5">
        <v>333</v>
      </c>
    </row>
    <row r="301" spans="3:7" x14ac:dyDescent="0.25">
      <c r="C301" s="3" t="s">
        <v>45</v>
      </c>
      <c r="D301" s="3" t="s">
        <v>8</v>
      </c>
      <c r="E301" s="3" t="s">
        <v>18</v>
      </c>
      <c r="F301" s="4">
        <v>938</v>
      </c>
      <c r="G301" s="5">
        <v>366</v>
      </c>
    </row>
    <row r="302" spans="3:7" x14ac:dyDescent="0.25">
      <c r="C302" s="3" t="s">
        <v>45</v>
      </c>
      <c r="D302" s="3" t="s">
        <v>33</v>
      </c>
      <c r="E302" s="3" t="s">
        <v>49</v>
      </c>
      <c r="F302" s="4">
        <v>8841</v>
      </c>
      <c r="G302" s="5">
        <v>303</v>
      </c>
    </row>
    <row r="303" spans="3:7" x14ac:dyDescent="0.25">
      <c r="C303" s="3" t="s">
        <v>44</v>
      </c>
      <c r="D303" s="3" t="s">
        <v>26</v>
      </c>
      <c r="E303" s="3" t="s">
        <v>30</v>
      </c>
      <c r="F303" s="4">
        <v>4018</v>
      </c>
      <c r="G303" s="5">
        <v>126</v>
      </c>
    </row>
    <row r="304" spans="3:7" x14ac:dyDescent="0.25">
      <c r="C304" s="3" t="s">
        <v>20</v>
      </c>
      <c r="D304" s="3" t="s">
        <v>8</v>
      </c>
      <c r="E304" s="3" t="s">
        <v>24</v>
      </c>
      <c r="F304" s="4">
        <v>714</v>
      </c>
      <c r="G304" s="5">
        <v>231</v>
      </c>
    </row>
    <row r="305" spans="3:7" x14ac:dyDescent="0.25">
      <c r="C305" s="3" t="s">
        <v>17</v>
      </c>
      <c r="D305" s="3" t="s">
        <v>33</v>
      </c>
      <c r="E305" s="3" t="s">
        <v>27</v>
      </c>
      <c r="F305" s="4">
        <v>3850</v>
      </c>
      <c r="G305" s="5">
        <v>102</v>
      </c>
    </row>
    <row r="306" spans="3:7" x14ac:dyDescent="0.25">
      <c r="F306" s="4"/>
      <c r="G306" s="5"/>
    </row>
    <row r="307" spans="3:7" x14ac:dyDescent="0.25">
      <c r="F307" s="4"/>
      <c r="G307" s="5"/>
    </row>
    <row r="308" spans="3:7" x14ac:dyDescent="0.25">
      <c r="F308" s="4"/>
      <c r="G308" s="5"/>
    </row>
    <row r="309" spans="3:7" x14ac:dyDescent="0.25">
      <c r="F309" s="4"/>
      <c r="G309" s="5"/>
    </row>
    <row r="310" spans="3:7" x14ac:dyDescent="0.25">
      <c r="F310" s="4"/>
      <c r="G310" s="5"/>
    </row>
    <row r="311" spans="3:7" x14ac:dyDescent="0.25">
      <c r="F311" s="4"/>
      <c r="G311" s="5"/>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sheetData>
  <pageMargins left="0.7" right="0.7" top="0.75" bottom="0.75" header="0.3" footer="0.3"/>
  <pageSetup paperSize="9"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0"/>
  <sheetViews>
    <sheetView showGridLines="0" zoomScaleNormal="100" workbookViewId="0"/>
  </sheetViews>
  <sheetFormatPr defaultRowHeight="15.75" x14ac:dyDescent="0.25"/>
  <cols>
    <col min="1" max="2" width="9.140625" style="3"/>
    <col min="3" max="3" width="13.42578125" style="3" customWidth="1"/>
    <col min="4" max="4" width="9.140625" style="3"/>
    <col min="5" max="5" width="14.28515625" style="3" customWidth="1"/>
    <col min="6" max="6" width="12.42578125" style="3" customWidth="1"/>
    <col min="7" max="7" width="9.140625" style="3"/>
    <col min="8" max="8" width="22.28515625" style="3" customWidth="1"/>
    <col min="9" max="9" width="19.5703125" style="3" customWidth="1"/>
    <col min="10" max="10" width="11.42578125" style="3" customWidth="1"/>
    <col min="11" max="11" width="19.140625" style="3" customWidth="1"/>
    <col min="12" max="18" width="9.140625" style="3"/>
    <col min="19" max="19" width="13.28515625" style="3" bestFit="1" customWidth="1"/>
    <col min="20" max="16384" width="9.140625" style="3"/>
  </cols>
  <sheetData>
    <row r="1" spans="1:19" s="2" customFormat="1" ht="44.25" customHeight="1" x14ac:dyDescent="0.25">
      <c r="A1" s="1"/>
      <c r="B1" s="40" t="s">
        <v>87</v>
      </c>
      <c r="D1" s="55"/>
    </row>
    <row r="4" spans="1:19" x14ac:dyDescent="0.25">
      <c r="C4" s="84" t="s">
        <v>88</v>
      </c>
      <c r="D4" s="84"/>
      <c r="E4" s="60" t="s">
        <v>48</v>
      </c>
      <c r="S4" s="57" t="s">
        <v>89</v>
      </c>
    </row>
    <row r="5" spans="1:19" x14ac:dyDescent="0.25">
      <c r="S5" s="56" t="s">
        <v>33</v>
      </c>
    </row>
    <row r="6" spans="1:19" x14ac:dyDescent="0.25">
      <c r="S6" s="56" t="s">
        <v>21</v>
      </c>
    </row>
    <row r="7" spans="1:19" x14ac:dyDescent="0.25">
      <c r="C7" s="85" t="s">
        <v>90</v>
      </c>
      <c r="D7" s="85"/>
      <c r="E7" s="58"/>
      <c r="F7" s="58"/>
      <c r="H7" s="59" t="s">
        <v>91</v>
      </c>
      <c r="I7" s="59"/>
      <c r="J7" s="59"/>
      <c r="K7" s="59"/>
      <c r="L7" s="65"/>
      <c r="M7" s="65"/>
      <c r="S7" s="56" t="s">
        <v>48</v>
      </c>
    </row>
    <row r="8" spans="1:19" x14ac:dyDescent="0.25">
      <c r="S8" s="56" t="s">
        <v>8</v>
      </c>
    </row>
    <row r="9" spans="1:19" x14ac:dyDescent="0.25">
      <c r="C9" s="86" t="s">
        <v>92</v>
      </c>
      <c r="D9" s="86"/>
      <c r="E9" s="23">
        <f>COUNTIFS(Data[Geography],E4)</f>
        <v>58</v>
      </c>
      <c r="H9" s="72" t="s">
        <v>100</v>
      </c>
      <c r="I9" s="71" t="s">
        <v>3</v>
      </c>
      <c r="J9" s="71" t="s">
        <v>98</v>
      </c>
      <c r="K9" s="67" t="s">
        <v>99</v>
      </c>
      <c r="L9" s="64"/>
      <c r="S9" s="56" t="s">
        <v>26</v>
      </c>
    </row>
    <row r="10" spans="1:19" x14ac:dyDescent="0.25">
      <c r="H10" s="20" t="s">
        <v>44</v>
      </c>
      <c r="I10" s="68">
        <f>SUMIFS(DataNew[Amount],DataNew[Sales Person],H10,DataNew[Geography],E4)</f>
        <v>7763</v>
      </c>
      <c r="J10" s="20">
        <f>SUMIFS(DataNew[Units],DataNew[Sales Person],H10,DataNew[Geography],E4)</f>
        <v>174</v>
      </c>
      <c r="K10" s="70">
        <f>IF(I10&gt;12000,1,-1)</f>
        <v>-1</v>
      </c>
      <c r="M10" s="62"/>
      <c r="N10" s="62"/>
      <c r="O10" s="62"/>
      <c r="S10" s="56" t="s">
        <v>13</v>
      </c>
    </row>
    <row r="11" spans="1:19" x14ac:dyDescent="0.25">
      <c r="C11" s="66"/>
      <c r="D11" s="66"/>
      <c r="E11" s="67" t="s">
        <v>97</v>
      </c>
      <c r="F11" s="67" t="s">
        <v>56</v>
      </c>
      <c r="H11" s="20" t="s">
        <v>12</v>
      </c>
      <c r="I11" s="68">
        <f>SUMIFS(DataNew[Amount],DataNew[Sales Person],H11,DataNew[Geography],E4)</f>
        <v>5516</v>
      </c>
      <c r="J11" s="20">
        <f>SUMIFS(DataNew[Units],DataNew[Sales Person],H11,DataNew[Geography],E4)</f>
        <v>507</v>
      </c>
      <c r="K11" s="70">
        <f t="shared" ref="K11:K19" si="0">IF(I11&gt;12000,1,-1)</f>
        <v>-1</v>
      </c>
      <c r="M11" s="62"/>
      <c r="N11" s="62"/>
      <c r="O11" s="62"/>
      <c r="S11" s="61"/>
    </row>
    <row r="12" spans="1:19" x14ac:dyDescent="0.25">
      <c r="C12" s="20" t="s">
        <v>93</v>
      </c>
      <c r="D12" s="20"/>
      <c r="E12" s="68">
        <f>SUMIFS(DataNew[Amount],DataNew[Geography],E4)</f>
        <v>252469</v>
      </c>
      <c r="F12" s="68">
        <f>AVERAGEIFS(Data[Amount],Data[Geography],E4)</f>
        <v>4352.9137931034484</v>
      </c>
      <c r="H12" s="20" t="s">
        <v>20</v>
      </c>
      <c r="I12" s="68">
        <f>SUMIFS(DataNew[Amount],DataNew[Sales Person],H12,DataNew[Geography],E4)</f>
        <v>15855</v>
      </c>
      <c r="J12" s="20">
        <f>SUMIFS(DataNew[Units],DataNew[Sales Person],H12,DataNew[Geography],E4)</f>
        <v>708</v>
      </c>
      <c r="K12" s="70">
        <f t="shared" si="0"/>
        <v>1</v>
      </c>
      <c r="M12" s="62"/>
      <c r="N12" s="62"/>
      <c r="O12" s="62"/>
    </row>
    <row r="13" spans="1:19" x14ac:dyDescent="0.25">
      <c r="C13" s="20" t="s">
        <v>94</v>
      </c>
      <c r="D13" s="20"/>
      <c r="E13" s="68">
        <f>SUMIFS(DataNew[Cost Price],DataNew[Geography],E4)</f>
        <v>80681.400000000038</v>
      </c>
      <c r="F13" s="68">
        <f>AVERAGEIFS(DataNew[Cost Price],DataNew[Geography],E4)</f>
        <v>1391.0586206896558</v>
      </c>
      <c r="H13" s="20" t="s">
        <v>38</v>
      </c>
      <c r="I13" s="68">
        <f>SUMIFS(DataNew[Amount],DataNew[Sales Person],H13,DataNew[Geography],E4)</f>
        <v>31661</v>
      </c>
      <c r="J13" s="20">
        <f>SUMIFS(DataNew[Units],DataNew[Sales Person],H13,DataNew[Geography],E4)</f>
        <v>978</v>
      </c>
      <c r="K13" s="70">
        <f t="shared" si="0"/>
        <v>1</v>
      </c>
      <c r="M13" s="62"/>
      <c r="N13" s="63"/>
      <c r="O13" s="62"/>
    </row>
    <row r="14" spans="1:19" x14ac:dyDescent="0.25">
      <c r="C14" s="20" t="s">
        <v>95</v>
      </c>
      <c r="D14" s="20"/>
      <c r="E14" s="68">
        <f>SUMIFS(DataNew[Profit/Loss],DataNew[Geography],E4)</f>
        <v>171787.60000000003</v>
      </c>
      <c r="F14" s="68">
        <f>AVERAGEIFS(DataNew[Profit/Loss],DataNew[Geography],E4)</f>
        <v>2961.8551724137938</v>
      </c>
      <c r="H14" s="20" t="s">
        <v>25</v>
      </c>
      <c r="I14" s="68">
        <f>SUMIFS(DataNew[Amount],DataNew[Sales Person],H14,DataNew[Geography],E4)</f>
        <v>33670</v>
      </c>
      <c r="J14" s="20">
        <f>SUMIFS(DataNew[Units],DataNew[Sales Person],H14,DataNew[Geography],E4)</f>
        <v>1515</v>
      </c>
      <c r="K14" s="70">
        <f t="shared" si="0"/>
        <v>1</v>
      </c>
      <c r="M14" s="62"/>
      <c r="N14" s="62"/>
      <c r="O14" s="62"/>
    </row>
    <row r="15" spans="1:19" x14ac:dyDescent="0.25">
      <c r="C15" s="20" t="s">
        <v>96</v>
      </c>
      <c r="D15" s="20"/>
      <c r="E15" s="20">
        <f>SUMIFS(DataNew[Units],DataNew[Geography],E4)</f>
        <v>8760</v>
      </c>
      <c r="F15" s="69">
        <f>AVERAGEIFS(DataNew[Units],DataNew[Geography],E4)</f>
        <v>151.0344827586207</v>
      </c>
      <c r="H15" s="20" t="s">
        <v>41</v>
      </c>
      <c r="I15" s="68">
        <f>SUMIFS(DataNew[Amount],DataNew[Sales Person],H15,DataNew[Geography],E4)</f>
        <v>41559</v>
      </c>
      <c r="J15" s="20">
        <f>SUMIFS(DataNew[Units],DataNew[Sales Person],H15,DataNew[Geography],E4)</f>
        <v>1188</v>
      </c>
      <c r="K15" s="70">
        <f t="shared" si="0"/>
        <v>1</v>
      </c>
      <c r="M15" s="62"/>
      <c r="N15" s="62"/>
      <c r="O15" s="62"/>
    </row>
    <row r="16" spans="1:19" x14ac:dyDescent="0.25">
      <c r="H16" s="20" t="s">
        <v>45</v>
      </c>
      <c r="I16" s="68">
        <f>SUMIFS(DataNew[Amount],DataNew[Sales Person],H16,DataNew[Geography],E4)</f>
        <v>35847</v>
      </c>
      <c r="J16" s="20">
        <f>SUMIFS(DataNew[Units],DataNew[Sales Person],H16,DataNew[Geography],E4)</f>
        <v>1416</v>
      </c>
      <c r="K16" s="70">
        <f t="shared" si="0"/>
        <v>1</v>
      </c>
      <c r="M16" s="62"/>
      <c r="N16" s="62"/>
      <c r="O16" s="62"/>
    </row>
    <row r="17" spans="8:14" x14ac:dyDescent="0.25">
      <c r="H17" s="20" t="s">
        <v>17</v>
      </c>
      <c r="I17" s="68">
        <f>SUMIFS(DataNew[Amount],DataNew[Sales Person],H17,DataNew[Geography],E4)</f>
        <v>39424</v>
      </c>
      <c r="J17" s="20">
        <f>SUMIFS(DataNew[Units],DataNew[Sales Person],H17,DataNew[Geography],E4)</f>
        <v>1122</v>
      </c>
      <c r="K17" s="70">
        <f t="shared" si="0"/>
        <v>1</v>
      </c>
    </row>
    <row r="18" spans="8:14" x14ac:dyDescent="0.25">
      <c r="H18" s="20" t="s">
        <v>53</v>
      </c>
      <c r="I18" s="68">
        <f>SUMIFS(DataNew[Amount],DataNew[Sales Person],H18,DataNew[Geography],E4)</f>
        <v>16527</v>
      </c>
      <c r="J18" s="20">
        <f>SUMIFS(DataNew[Units],DataNew[Sales Person],H18,DataNew[Geography],E4)</f>
        <v>417</v>
      </c>
      <c r="K18" s="70">
        <f t="shared" si="0"/>
        <v>1</v>
      </c>
    </row>
    <row r="19" spans="8:14" x14ac:dyDescent="0.25">
      <c r="H19" s="20" t="s">
        <v>7</v>
      </c>
      <c r="I19" s="68">
        <f>SUMIFS(DataNew[Amount],DataNew[Sales Person],H19,DataNew[Geography],E4)</f>
        <v>24647</v>
      </c>
      <c r="J19" s="20">
        <f>SUMIFS(DataNew[Units],DataNew[Sales Person],H19,DataNew[Geography],E4)</f>
        <v>735</v>
      </c>
      <c r="K19" s="70">
        <f t="shared" si="0"/>
        <v>1</v>
      </c>
    </row>
    <row r="24" spans="8:14" x14ac:dyDescent="0.25">
      <c r="N24" s="61"/>
    </row>
    <row r="25" spans="8:14" x14ac:dyDescent="0.25">
      <c r="N25" s="61"/>
    </row>
    <row r="26" spans="8:14" x14ac:dyDescent="0.25">
      <c r="N26" s="61"/>
    </row>
    <row r="27" spans="8:14" x14ac:dyDescent="0.25">
      <c r="N27" s="61"/>
    </row>
    <row r="28" spans="8:14" x14ac:dyDescent="0.25">
      <c r="N28" s="61"/>
    </row>
    <row r="29" spans="8:14" x14ac:dyDescent="0.25">
      <c r="N29" s="61"/>
    </row>
    <row r="30" spans="8:14" x14ac:dyDescent="0.25">
      <c r="N30" s="61"/>
    </row>
    <row r="31" spans="8:14" x14ac:dyDescent="0.25">
      <c r="N31" s="61"/>
    </row>
    <row r="32" spans="8:14" x14ac:dyDescent="0.25">
      <c r="N32" s="61"/>
    </row>
    <row r="33" spans="14:14" x14ac:dyDescent="0.25">
      <c r="N33" s="61"/>
    </row>
    <row r="34" spans="14:14" x14ac:dyDescent="0.25">
      <c r="N34" s="61"/>
    </row>
    <row r="35" spans="14:14" x14ac:dyDescent="0.25">
      <c r="N35" s="61"/>
    </row>
    <row r="36" spans="14:14" x14ac:dyDescent="0.25">
      <c r="N36" s="61"/>
    </row>
    <row r="37" spans="14:14" x14ac:dyDescent="0.25">
      <c r="N37" s="61"/>
    </row>
    <row r="38" spans="14:14" x14ac:dyDescent="0.25">
      <c r="N38" s="61"/>
    </row>
    <row r="39" spans="14:14" x14ac:dyDescent="0.25">
      <c r="N39" s="61"/>
    </row>
    <row r="40" spans="14:14" x14ac:dyDescent="0.25">
      <c r="N40" s="61"/>
    </row>
    <row r="41" spans="14:14" x14ac:dyDescent="0.25">
      <c r="N41" s="61"/>
    </row>
    <row r="42" spans="14:14" x14ac:dyDescent="0.25">
      <c r="N42" s="61"/>
    </row>
    <row r="43" spans="14:14" x14ac:dyDescent="0.25">
      <c r="N43" s="61"/>
    </row>
    <row r="44" spans="14:14" x14ac:dyDescent="0.25">
      <c r="N44" s="61"/>
    </row>
    <row r="45" spans="14:14" x14ac:dyDescent="0.25">
      <c r="N45" s="61"/>
    </row>
    <row r="46" spans="14:14" x14ac:dyDescent="0.25">
      <c r="N46" s="61"/>
    </row>
    <row r="47" spans="14:14" x14ac:dyDescent="0.25">
      <c r="N47" s="61"/>
    </row>
    <row r="48" spans="14:14" x14ac:dyDescent="0.25">
      <c r="N48" s="61"/>
    </row>
    <row r="49" spans="14:14" x14ac:dyDescent="0.25">
      <c r="N49" s="61"/>
    </row>
    <row r="50" spans="14:14" x14ac:dyDescent="0.25">
      <c r="N50" s="61"/>
    </row>
    <row r="51" spans="14:14" x14ac:dyDescent="0.25">
      <c r="N51" s="61"/>
    </row>
    <row r="52" spans="14:14" x14ac:dyDescent="0.25">
      <c r="N52" s="61"/>
    </row>
    <row r="53" spans="14:14" x14ac:dyDescent="0.25">
      <c r="N53" s="61"/>
    </row>
    <row r="54" spans="14:14" x14ac:dyDescent="0.25">
      <c r="N54" s="61"/>
    </row>
    <row r="55" spans="14:14" x14ac:dyDescent="0.25">
      <c r="N55" s="61"/>
    </row>
    <row r="56" spans="14:14" x14ac:dyDescent="0.25">
      <c r="N56" s="61"/>
    </row>
    <row r="57" spans="14:14" x14ac:dyDescent="0.25">
      <c r="N57" s="61"/>
    </row>
    <row r="58" spans="14:14" x14ac:dyDescent="0.25">
      <c r="N58" s="61"/>
    </row>
    <row r="59" spans="14:14" x14ac:dyDescent="0.25">
      <c r="N59" s="61"/>
    </row>
    <row r="60" spans="14:14" x14ac:dyDescent="0.25">
      <c r="N60" s="61"/>
    </row>
    <row r="61" spans="14:14" x14ac:dyDescent="0.25">
      <c r="N61" s="61"/>
    </row>
    <row r="62" spans="14:14" x14ac:dyDescent="0.25">
      <c r="N62" s="61"/>
    </row>
    <row r="63" spans="14:14" x14ac:dyDescent="0.25">
      <c r="N63" s="61"/>
    </row>
    <row r="64" spans="14:14" x14ac:dyDescent="0.25">
      <c r="N64" s="61"/>
    </row>
    <row r="65" spans="14:14" x14ac:dyDescent="0.25">
      <c r="N65" s="61"/>
    </row>
    <row r="66" spans="14:14" x14ac:dyDescent="0.25">
      <c r="N66" s="61"/>
    </row>
    <row r="67" spans="14:14" x14ac:dyDescent="0.25">
      <c r="N67" s="61"/>
    </row>
    <row r="68" spans="14:14" x14ac:dyDescent="0.25">
      <c r="N68" s="61"/>
    </row>
    <row r="69" spans="14:14" x14ac:dyDescent="0.25">
      <c r="N69" s="61"/>
    </row>
    <row r="70" spans="14:14" x14ac:dyDescent="0.25">
      <c r="N70" s="61"/>
    </row>
    <row r="71" spans="14:14" x14ac:dyDescent="0.25">
      <c r="N71" s="61"/>
    </row>
    <row r="72" spans="14:14" x14ac:dyDescent="0.25">
      <c r="N72" s="61"/>
    </row>
    <row r="73" spans="14:14" x14ac:dyDescent="0.25">
      <c r="N73" s="61"/>
    </row>
    <row r="74" spans="14:14" x14ac:dyDescent="0.25">
      <c r="N74" s="61"/>
    </row>
    <row r="75" spans="14:14" x14ac:dyDescent="0.25">
      <c r="N75" s="61"/>
    </row>
    <row r="76" spans="14:14" x14ac:dyDescent="0.25">
      <c r="N76" s="61"/>
    </row>
    <row r="77" spans="14:14" x14ac:dyDescent="0.25">
      <c r="N77" s="61"/>
    </row>
    <row r="78" spans="14:14" x14ac:dyDescent="0.25">
      <c r="N78" s="61"/>
    </row>
    <row r="79" spans="14:14" x14ac:dyDescent="0.25">
      <c r="N79" s="61"/>
    </row>
    <row r="80" spans="14:14" x14ac:dyDescent="0.25">
      <c r="N80" s="61"/>
    </row>
    <row r="81" spans="14:14" x14ac:dyDescent="0.25">
      <c r="N81" s="61"/>
    </row>
    <row r="82" spans="14:14" x14ac:dyDescent="0.25">
      <c r="N82" s="61"/>
    </row>
    <row r="83" spans="14:14" x14ac:dyDescent="0.25">
      <c r="N83" s="61"/>
    </row>
    <row r="84" spans="14:14" x14ac:dyDescent="0.25">
      <c r="N84" s="61"/>
    </row>
    <row r="85" spans="14:14" x14ac:dyDescent="0.25">
      <c r="N85" s="61"/>
    </row>
    <row r="86" spans="14:14" x14ac:dyDescent="0.25">
      <c r="N86" s="61"/>
    </row>
    <row r="87" spans="14:14" x14ac:dyDescent="0.25">
      <c r="N87" s="61"/>
    </row>
    <row r="88" spans="14:14" x14ac:dyDescent="0.25">
      <c r="N88" s="61"/>
    </row>
    <row r="89" spans="14:14" x14ac:dyDescent="0.25">
      <c r="N89" s="61"/>
    </row>
    <row r="90" spans="14:14" x14ac:dyDescent="0.25">
      <c r="N90" s="61"/>
    </row>
    <row r="91" spans="14:14" x14ac:dyDescent="0.25">
      <c r="N91" s="61"/>
    </row>
    <row r="92" spans="14:14" x14ac:dyDescent="0.25">
      <c r="N92" s="61"/>
    </row>
    <row r="93" spans="14:14" x14ac:dyDescent="0.25">
      <c r="N93" s="61"/>
    </row>
    <row r="94" spans="14:14" x14ac:dyDescent="0.25">
      <c r="N94" s="61"/>
    </row>
    <row r="95" spans="14:14" x14ac:dyDescent="0.25">
      <c r="N95" s="61"/>
    </row>
    <row r="96" spans="14:14" x14ac:dyDescent="0.25">
      <c r="N96" s="61"/>
    </row>
    <row r="97" spans="14:14" x14ac:dyDescent="0.25">
      <c r="N97" s="61"/>
    </row>
    <row r="98" spans="14:14" x14ac:dyDescent="0.25">
      <c r="N98" s="61"/>
    </row>
    <row r="99" spans="14:14" x14ac:dyDescent="0.25">
      <c r="N99" s="61"/>
    </row>
    <row r="100" spans="14:14" x14ac:dyDescent="0.25">
      <c r="N100" s="61"/>
    </row>
    <row r="101" spans="14:14" x14ac:dyDescent="0.25">
      <c r="N101" s="61"/>
    </row>
    <row r="102" spans="14:14" x14ac:dyDescent="0.25">
      <c r="N102" s="61"/>
    </row>
    <row r="103" spans="14:14" x14ac:dyDescent="0.25">
      <c r="N103" s="61"/>
    </row>
    <row r="104" spans="14:14" x14ac:dyDescent="0.25">
      <c r="N104" s="61"/>
    </row>
    <row r="105" spans="14:14" x14ac:dyDescent="0.25">
      <c r="N105" s="61"/>
    </row>
    <row r="106" spans="14:14" x14ac:dyDescent="0.25">
      <c r="N106" s="61"/>
    </row>
    <row r="107" spans="14:14" x14ac:dyDescent="0.25">
      <c r="N107" s="61"/>
    </row>
    <row r="108" spans="14:14" x14ac:dyDescent="0.25">
      <c r="N108" s="61"/>
    </row>
    <row r="109" spans="14:14" x14ac:dyDescent="0.25">
      <c r="N109" s="61"/>
    </row>
    <row r="110" spans="14:14" x14ac:dyDescent="0.25">
      <c r="N110" s="61"/>
    </row>
    <row r="111" spans="14:14" x14ac:dyDescent="0.25">
      <c r="N111" s="61"/>
    </row>
    <row r="112" spans="14:14" x14ac:dyDescent="0.25">
      <c r="N112" s="61"/>
    </row>
    <row r="113" spans="14:14" x14ac:dyDescent="0.25">
      <c r="N113" s="61"/>
    </row>
    <row r="114" spans="14:14" x14ac:dyDescent="0.25">
      <c r="N114" s="61"/>
    </row>
    <row r="115" spans="14:14" x14ac:dyDescent="0.25">
      <c r="N115" s="61"/>
    </row>
    <row r="116" spans="14:14" x14ac:dyDescent="0.25">
      <c r="N116" s="61"/>
    </row>
    <row r="117" spans="14:14" x14ac:dyDescent="0.25">
      <c r="N117" s="61"/>
    </row>
    <row r="118" spans="14:14" x14ac:dyDescent="0.25">
      <c r="N118" s="61"/>
    </row>
    <row r="119" spans="14:14" x14ac:dyDescent="0.25">
      <c r="N119" s="61"/>
    </row>
    <row r="120" spans="14:14" x14ac:dyDescent="0.25">
      <c r="N120" s="61"/>
    </row>
    <row r="121" spans="14:14" x14ac:dyDescent="0.25">
      <c r="N121" s="61"/>
    </row>
    <row r="122" spans="14:14" x14ac:dyDescent="0.25">
      <c r="N122" s="61"/>
    </row>
    <row r="123" spans="14:14" x14ac:dyDescent="0.25">
      <c r="N123" s="61"/>
    </row>
    <row r="124" spans="14:14" x14ac:dyDescent="0.25">
      <c r="N124" s="61"/>
    </row>
    <row r="125" spans="14:14" x14ac:dyDescent="0.25">
      <c r="N125" s="61"/>
    </row>
    <row r="126" spans="14:14" x14ac:dyDescent="0.25">
      <c r="N126" s="61"/>
    </row>
    <row r="127" spans="14:14" x14ac:dyDescent="0.25">
      <c r="N127" s="61"/>
    </row>
    <row r="128" spans="14:14" x14ac:dyDescent="0.25">
      <c r="N128" s="61"/>
    </row>
    <row r="129" spans="14:14" x14ac:dyDescent="0.25">
      <c r="N129" s="61"/>
    </row>
    <row r="130" spans="14:14" x14ac:dyDescent="0.25">
      <c r="N130" s="61"/>
    </row>
    <row r="131" spans="14:14" x14ac:dyDescent="0.25">
      <c r="N131" s="61"/>
    </row>
    <row r="132" spans="14:14" x14ac:dyDescent="0.25">
      <c r="N132" s="61"/>
    </row>
    <row r="133" spans="14:14" x14ac:dyDescent="0.25">
      <c r="N133" s="61"/>
    </row>
    <row r="134" spans="14:14" x14ac:dyDescent="0.25">
      <c r="N134" s="61"/>
    </row>
    <row r="135" spans="14:14" x14ac:dyDescent="0.25">
      <c r="N135" s="61"/>
    </row>
    <row r="136" spans="14:14" x14ac:dyDescent="0.25">
      <c r="N136" s="61"/>
    </row>
    <row r="137" spans="14:14" x14ac:dyDescent="0.25">
      <c r="N137" s="61"/>
    </row>
    <row r="138" spans="14:14" x14ac:dyDescent="0.25">
      <c r="N138" s="61"/>
    </row>
    <row r="139" spans="14:14" x14ac:dyDescent="0.25">
      <c r="N139" s="61"/>
    </row>
    <row r="140" spans="14:14" x14ac:dyDescent="0.25">
      <c r="N140" s="61"/>
    </row>
    <row r="141" spans="14:14" x14ac:dyDescent="0.25">
      <c r="N141" s="61"/>
    </row>
    <row r="142" spans="14:14" x14ac:dyDescent="0.25">
      <c r="N142" s="61"/>
    </row>
    <row r="143" spans="14:14" x14ac:dyDescent="0.25">
      <c r="N143" s="61"/>
    </row>
    <row r="144" spans="14:14" x14ac:dyDescent="0.25">
      <c r="N144" s="61"/>
    </row>
    <row r="145" spans="14:14" x14ac:dyDescent="0.25">
      <c r="N145" s="61"/>
    </row>
    <row r="146" spans="14:14" x14ac:dyDescent="0.25">
      <c r="N146" s="61"/>
    </row>
    <row r="147" spans="14:14" x14ac:dyDescent="0.25">
      <c r="N147" s="61"/>
    </row>
    <row r="148" spans="14:14" x14ac:dyDescent="0.25">
      <c r="N148" s="61"/>
    </row>
    <row r="149" spans="14:14" x14ac:dyDescent="0.25">
      <c r="N149" s="61"/>
    </row>
    <row r="150" spans="14:14" x14ac:dyDescent="0.25">
      <c r="N150" s="61"/>
    </row>
    <row r="151" spans="14:14" x14ac:dyDescent="0.25">
      <c r="N151" s="61"/>
    </row>
    <row r="152" spans="14:14" x14ac:dyDescent="0.25">
      <c r="N152" s="61"/>
    </row>
    <row r="153" spans="14:14" x14ac:dyDescent="0.25">
      <c r="N153" s="61"/>
    </row>
    <row r="154" spans="14:14" x14ac:dyDescent="0.25">
      <c r="N154" s="61"/>
    </row>
    <row r="155" spans="14:14" x14ac:dyDescent="0.25">
      <c r="N155" s="61"/>
    </row>
    <row r="156" spans="14:14" x14ac:dyDescent="0.25">
      <c r="N156" s="61"/>
    </row>
    <row r="157" spans="14:14" x14ac:dyDescent="0.25">
      <c r="N157" s="61"/>
    </row>
    <row r="158" spans="14:14" x14ac:dyDescent="0.25">
      <c r="N158" s="61"/>
    </row>
    <row r="159" spans="14:14" x14ac:dyDescent="0.25">
      <c r="N159" s="61"/>
    </row>
    <row r="160" spans="14:14" x14ac:dyDescent="0.25">
      <c r="N160" s="61"/>
    </row>
    <row r="161" spans="14:14" x14ac:dyDescent="0.25">
      <c r="N161" s="61"/>
    </row>
    <row r="162" spans="14:14" x14ac:dyDescent="0.25">
      <c r="N162" s="61"/>
    </row>
    <row r="163" spans="14:14" x14ac:dyDescent="0.25">
      <c r="N163" s="61"/>
    </row>
    <row r="164" spans="14:14" x14ac:dyDescent="0.25">
      <c r="N164" s="61"/>
    </row>
    <row r="165" spans="14:14" x14ac:dyDescent="0.25">
      <c r="N165" s="61"/>
    </row>
    <row r="166" spans="14:14" x14ac:dyDescent="0.25">
      <c r="N166" s="61"/>
    </row>
    <row r="167" spans="14:14" x14ac:dyDescent="0.25">
      <c r="N167" s="61"/>
    </row>
    <row r="168" spans="14:14" x14ac:dyDescent="0.25">
      <c r="N168" s="61"/>
    </row>
    <row r="169" spans="14:14" x14ac:dyDescent="0.25">
      <c r="N169" s="61"/>
    </row>
    <row r="170" spans="14:14" x14ac:dyDescent="0.25">
      <c r="N170" s="61"/>
    </row>
    <row r="171" spans="14:14" x14ac:dyDescent="0.25">
      <c r="N171" s="61"/>
    </row>
    <row r="172" spans="14:14" x14ac:dyDescent="0.25">
      <c r="N172" s="61"/>
    </row>
    <row r="173" spans="14:14" x14ac:dyDescent="0.25">
      <c r="N173" s="61"/>
    </row>
    <row r="174" spans="14:14" x14ac:dyDescent="0.25">
      <c r="N174" s="61"/>
    </row>
    <row r="175" spans="14:14" x14ac:dyDescent="0.25">
      <c r="N175" s="61"/>
    </row>
    <row r="176" spans="14:14" x14ac:dyDescent="0.25">
      <c r="N176" s="61"/>
    </row>
    <row r="177" spans="14:14" x14ac:dyDescent="0.25">
      <c r="N177" s="61"/>
    </row>
    <row r="178" spans="14:14" x14ac:dyDescent="0.25">
      <c r="N178" s="61"/>
    </row>
    <row r="179" spans="14:14" x14ac:dyDescent="0.25">
      <c r="N179" s="61"/>
    </row>
    <row r="180" spans="14:14" x14ac:dyDescent="0.25">
      <c r="N180" s="61"/>
    </row>
    <row r="181" spans="14:14" x14ac:dyDescent="0.25">
      <c r="N181" s="61"/>
    </row>
    <row r="182" spans="14:14" x14ac:dyDescent="0.25">
      <c r="N182" s="61"/>
    </row>
    <row r="183" spans="14:14" x14ac:dyDescent="0.25">
      <c r="N183" s="61"/>
    </row>
    <row r="184" spans="14:14" x14ac:dyDescent="0.25">
      <c r="N184" s="61"/>
    </row>
    <row r="185" spans="14:14" x14ac:dyDescent="0.25">
      <c r="N185" s="61"/>
    </row>
    <row r="186" spans="14:14" x14ac:dyDescent="0.25">
      <c r="N186" s="61"/>
    </row>
    <row r="187" spans="14:14" x14ac:dyDescent="0.25">
      <c r="N187" s="61"/>
    </row>
    <row r="188" spans="14:14" x14ac:dyDescent="0.25">
      <c r="N188" s="61"/>
    </row>
    <row r="189" spans="14:14" x14ac:dyDescent="0.25">
      <c r="N189" s="61"/>
    </row>
    <row r="190" spans="14:14" x14ac:dyDescent="0.25">
      <c r="N190" s="61"/>
    </row>
    <row r="191" spans="14:14" x14ac:dyDescent="0.25">
      <c r="N191" s="61"/>
    </row>
    <row r="192" spans="14:14" x14ac:dyDescent="0.25">
      <c r="N192" s="61"/>
    </row>
    <row r="193" spans="14:14" x14ac:dyDescent="0.25">
      <c r="N193" s="61"/>
    </row>
    <row r="194" spans="14:14" x14ac:dyDescent="0.25">
      <c r="N194" s="61"/>
    </row>
    <row r="195" spans="14:14" x14ac:dyDescent="0.25">
      <c r="N195" s="61"/>
    </row>
    <row r="196" spans="14:14" x14ac:dyDescent="0.25">
      <c r="N196" s="61"/>
    </row>
    <row r="197" spans="14:14" x14ac:dyDescent="0.25">
      <c r="N197" s="61"/>
    </row>
    <row r="198" spans="14:14" x14ac:dyDescent="0.25">
      <c r="N198" s="61"/>
    </row>
    <row r="199" spans="14:14" x14ac:dyDescent="0.25">
      <c r="N199" s="61"/>
    </row>
    <row r="200" spans="14:14" x14ac:dyDescent="0.25">
      <c r="N200" s="61"/>
    </row>
    <row r="201" spans="14:14" x14ac:dyDescent="0.25">
      <c r="N201" s="61"/>
    </row>
    <row r="202" spans="14:14" x14ac:dyDescent="0.25">
      <c r="N202" s="61"/>
    </row>
    <row r="203" spans="14:14" x14ac:dyDescent="0.25">
      <c r="N203" s="61"/>
    </row>
    <row r="204" spans="14:14" x14ac:dyDescent="0.25">
      <c r="N204" s="61"/>
    </row>
    <row r="205" spans="14:14" x14ac:dyDescent="0.25">
      <c r="N205" s="61"/>
    </row>
    <row r="206" spans="14:14" x14ac:dyDescent="0.25">
      <c r="N206" s="61"/>
    </row>
    <row r="207" spans="14:14" x14ac:dyDescent="0.25">
      <c r="N207" s="61"/>
    </row>
    <row r="208" spans="14:14" x14ac:dyDescent="0.25">
      <c r="N208" s="61"/>
    </row>
    <row r="209" spans="14:14" x14ac:dyDescent="0.25">
      <c r="N209" s="61"/>
    </row>
    <row r="210" spans="14:14" x14ac:dyDescent="0.25">
      <c r="N210" s="61"/>
    </row>
    <row r="211" spans="14:14" x14ac:dyDescent="0.25">
      <c r="N211" s="61"/>
    </row>
    <row r="212" spans="14:14" x14ac:dyDescent="0.25">
      <c r="N212" s="61"/>
    </row>
    <row r="213" spans="14:14" x14ac:dyDescent="0.25">
      <c r="N213" s="61"/>
    </row>
    <row r="214" spans="14:14" x14ac:dyDescent="0.25">
      <c r="N214" s="61"/>
    </row>
    <row r="215" spans="14:14" x14ac:dyDescent="0.25">
      <c r="N215" s="61"/>
    </row>
    <row r="216" spans="14:14" x14ac:dyDescent="0.25">
      <c r="N216" s="61"/>
    </row>
    <row r="217" spans="14:14" x14ac:dyDescent="0.25">
      <c r="N217" s="61"/>
    </row>
    <row r="218" spans="14:14" x14ac:dyDescent="0.25">
      <c r="N218" s="61"/>
    </row>
    <row r="219" spans="14:14" x14ac:dyDescent="0.25">
      <c r="N219" s="61"/>
    </row>
    <row r="220" spans="14:14" x14ac:dyDescent="0.25">
      <c r="N220" s="61"/>
    </row>
    <row r="221" spans="14:14" x14ac:dyDescent="0.25">
      <c r="N221" s="61"/>
    </row>
    <row r="222" spans="14:14" x14ac:dyDescent="0.25">
      <c r="N222" s="61"/>
    </row>
    <row r="223" spans="14:14" x14ac:dyDescent="0.25">
      <c r="N223" s="61"/>
    </row>
    <row r="224" spans="14:14" x14ac:dyDescent="0.25">
      <c r="N224" s="61"/>
    </row>
    <row r="225" spans="14:14" x14ac:dyDescent="0.25">
      <c r="N225" s="61"/>
    </row>
    <row r="226" spans="14:14" x14ac:dyDescent="0.25">
      <c r="N226" s="61"/>
    </row>
    <row r="227" spans="14:14" x14ac:dyDescent="0.25">
      <c r="N227" s="61"/>
    </row>
    <row r="228" spans="14:14" x14ac:dyDescent="0.25">
      <c r="N228" s="61"/>
    </row>
    <row r="229" spans="14:14" x14ac:dyDescent="0.25">
      <c r="N229" s="61"/>
    </row>
    <row r="230" spans="14:14" x14ac:dyDescent="0.25">
      <c r="N230" s="61"/>
    </row>
    <row r="231" spans="14:14" x14ac:dyDescent="0.25">
      <c r="N231" s="61"/>
    </row>
    <row r="232" spans="14:14" x14ac:dyDescent="0.25">
      <c r="N232" s="61"/>
    </row>
    <row r="233" spans="14:14" x14ac:dyDescent="0.25">
      <c r="N233" s="61"/>
    </row>
    <row r="234" spans="14:14" x14ac:dyDescent="0.25">
      <c r="N234" s="61"/>
    </row>
    <row r="235" spans="14:14" x14ac:dyDescent="0.25">
      <c r="N235" s="61"/>
    </row>
    <row r="236" spans="14:14" x14ac:dyDescent="0.25">
      <c r="N236" s="61"/>
    </row>
    <row r="237" spans="14:14" x14ac:dyDescent="0.25">
      <c r="N237" s="61"/>
    </row>
    <row r="238" spans="14:14" x14ac:dyDescent="0.25">
      <c r="N238" s="61"/>
    </row>
    <row r="239" spans="14:14" x14ac:dyDescent="0.25">
      <c r="N239" s="61"/>
    </row>
    <row r="240" spans="14:14" x14ac:dyDescent="0.25">
      <c r="N240" s="61"/>
    </row>
  </sheetData>
  <mergeCells count="3">
    <mergeCell ref="C4:D4"/>
    <mergeCell ref="C7:D7"/>
    <mergeCell ref="C9:D9"/>
  </mergeCells>
  <conditionalFormatting sqref="I10:I19">
    <cfRule type="dataBar" priority="7">
      <dataBar>
        <cfvo type="min"/>
        <cfvo type="max"/>
        <color rgb="FF638EC6"/>
      </dataBar>
      <extLst>
        <ext xmlns:x14="http://schemas.microsoft.com/office/spreadsheetml/2009/9/main" uri="{B025F937-C7B1-47D3-B67F-A62EFF666E3E}">
          <x14:id>{D0FA325C-C5D2-41A5-9615-9D280073D52D}</x14:id>
        </ext>
      </extLst>
    </cfRule>
  </conditionalFormatting>
  <conditionalFormatting sqref="K9">
    <cfRule type="iconSet" priority="3">
      <iconSet>
        <cfvo type="percent" val="0"/>
        <cfvo type="percent" val="33"/>
        <cfvo type="percent" val="67"/>
      </iconSet>
    </cfRule>
  </conditionalFormatting>
  <dataValidations count="1">
    <dataValidation type="list" allowBlank="1" showInputMessage="1" showErrorMessage="1" sqref="E4">
      <formula1>$S$5:$S$10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0FA325C-C5D2-41A5-9615-9D280073D52D}">
            <x14:dataBar minLength="0" maxLength="100" border="1" negativeBarBorderColorSameAsPositive="0">
              <x14:cfvo type="autoMin"/>
              <x14:cfvo type="autoMax"/>
              <x14:borderColor rgb="FF638EC6"/>
              <x14:negativeFillColor rgb="FFFF0000"/>
              <x14:negativeBorderColor rgb="FFFF0000"/>
              <x14:axisColor rgb="FF000000"/>
            </x14:dataBar>
          </x14:cfRule>
          <xm:sqref>I10:I19</xm:sqref>
        </x14:conditionalFormatting>
        <x14:conditionalFormatting xmlns:xm="http://schemas.microsoft.com/office/excel/2006/main">
          <x14:cfRule type="iconSet" priority="1" id="{6CB0FE90-3C12-4E41-BADB-4038C7C595DD}">
            <x14:iconSet iconSet="3Symbols2" showValue="0" custom="1">
              <x14:cfvo type="percent">
                <xm:f>0</xm:f>
              </x14:cfvo>
              <x14:cfvo type="num" gte="0">
                <xm:f>0</xm:f>
              </x14:cfvo>
              <x14:cfvo type="num">
                <xm:f>1</xm:f>
              </x14:cfvo>
              <x14:cfIcon iconSet="3Symbols2" iconId="0"/>
              <x14:cfIcon iconSet="NoIcons" iconId="0"/>
              <x14:cfIcon iconSet="3Symbols2" iconId="2"/>
            </x14:iconSet>
          </x14:cfRule>
          <xm:sqref>K10:K19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6"/>
  <sheetViews>
    <sheetView showGridLines="0" workbookViewId="0"/>
  </sheetViews>
  <sheetFormatPr defaultRowHeight="15" x14ac:dyDescent="0.25"/>
  <cols>
    <col min="3" max="3" width="21.85546875" customWidth="1"/>
    <col min="4" max="4" width="17.7109375" style="52" bestFit="1" customWidth="1"/>
    <col min="5" max="5" width="12.28515625" style="52" customWidth="1"/>
    <col min="6" max="6" width="11.7109375" customWidth="1"/>
    <col min="7" max="7" width="20.85546875" customWidth="1"/>
    <col min="8" max="16" width="7.7109375" customWidth="1"/>
    <col min="17" max="18" width="6.5703125" customWidth="1"/>
    <col min="19" max="21" width="7.7109375" customWidth="1"/>
    <col min="22" max="23" width="6.140625" customWidth="1"/>
    <col min="24" max="24" width="6.5703125" customWidth="1"/>
    <col min="25" max="27" width="6.140625" customWidth="1"/>
    <col min="28" max="31" width="7.7109375" customWidth="1"/>
    <col min="32" max="34" width="6.140625" customWidth="1"/>
    <col min="35" max="36" width="7.7109375" customWidth="1"/>
    <col min="37" max="37" width="6.140625" customWidth="1"/>
    <col min="38" max="47" width="7.7109375" customWidth="1"/>
    <col min="48" max="49" width="6.140625" customWidth="1"/>
    <col min="50" max="51" width="7.7109375" customWidth="1"/>
    <col min="52" max="52" width="6.140625" customWidth="1"/>
    <col min="53" max="53" width="11.7109375" customWidth="1"/>
    <col min="54" max="59" width="7.7109375" customWidth="1"/>
    <col min="60" max="61" width="6.85546875" customWidth="1"/>
    <col min="62" max="67" width="7.7109375" customWidth="1"/>
    <col min="68" max="68" width="5.85546875" customWidth="1"/>
    <col min="69" max="69" width="6.140625" customWidth="1"/>
    <col min="70" max="70" width="8.42578125" customWidth="1"/>
    <col min="71" max="73" width="7.7109375" customWidth="1"/>
    <col min="74" max="74" width="6.140625" customWidth="1"/>
    <col min="75" max="75" width="7.7109375" customWidth="1"/>
    <col min="76" max="77" width="6.85546875" customWidth="1"/>
    <col min="78" max="78" width="8.7109375" customWidth="1"/>
    <col min="79" max="79" width="6.85546875" customWidth="1"/>
    <col min="80" max="80" width="8.7109375" customWidth="1"/>
    <col min="81" max="83" width="7.7109375" customWidth="1"/>
    <col min="84" max="85" width="8.42578125" customWidth="1"/>
    <col min="86" max="86" width="7.7109375" customWidth="1"/>
    <col min="87" max="87" width="8.42578125" customWidth="1"/>
    <col min="88" max="88" width="7.7109375" customWidth="1"/>
    <col min="89" max="89" width="6.140625" customWidth="1"/>
    <col min="90" max="90" width="7.7109375" customWidth="1"/>
    <col min="91" max="92" width="8.42578125" customWidth="1"/>
    <col min="93" max="94" width="7.7109375" customWidth="1"/>
    <col min="95" max="96" width="8.42578125" customWidth="1"/>
    <col min="97" max="97" width="6.140625" customWidth="1"/>
    <col min="98" max="100" width="7.7109375" customWidth="1"/>
    <col min="101" max="101" width="6.85546875" customWidth="1"/>
    <col min="102" max="102" width="21.5703125" customWidth="1"/>
    <col min="103" max="103" width="15.5703125" customWidth="1"/>
    <col min="104" max="104" width="6.5703125" customWidth="1"/>
    <col min="105" max="105" width="6.140625" customWidth="1"/>
    <col min="106" max="106" width="6.5703125" customWidth="1"/>
    <col min="107" max="107" width="6.140625" customWidth="1"/>
    <col min="108" max="108" width="6.5703125" customWidth="1"/>
    <col min="109" max="109" width="6.140625" customWidth="1"/>
    <col min="110" max="110" width="7.7109375" customWidth="1"/>
    <col min="111" max="111" width="6.140625" customWidth="1"/>
    <col min="112" max="115" width="7.7109375" customWidth="1"/>
    <col min="116" max="116" width="6.140625" customWidth="1"/>
    <col min="117" max="117" width="7.7109375" customWidth="1"/>
    <col min="118" max="118" width="6.5703125" customWidth="1"/>
    <col min="119" max="119" width="7.7109375" customWidth="1"/>
    <col min="120" max="120" width="7.5703125" customWidth="1"/>
    <col min="121" max="123" width="7.7109375" customWidth="1"/>
    <col min="124" max="124" width="6.140625" customWidth="1"/>
    <col min="125" max="125" width="6.5703125" customWidth="1"/>
    <col min="126" max="126" width="6.140625" customWidth="1"/>
    <col min="127" max="127" width="6.5703125" customWidth="1"/>
    <col min="128" max="130" width="6.140625" customWidth="1"/>
    <col min="131" max="131" width="6.5703125" customWidth="1"/>
    <col min="132" max="132" width="6.140625" customWidth="1"/>
    <col min="133" max="133" width="6.5703125" customWidth="1"/>
    <col min="134" max="136" width="7.7109375" customWidth="1"/>
    <col min="137" max="138" width="6.140625" customWidth="1"/>
    <col min="139" max="140" width="7.7109375" customWidth="1"/>
    <col min="141" max="141" width="6.140625" customWidth="1"/>
    <col min="142" max="142" width="7.7109375" customWidth="1"/>
    <col min="143" max="143" width="6.140625" customWidth="1"/>
    <col min="144" max="144" width="7.7109375" customWidth="1"/>
    <col min="145" max="146" width="6.140625" customWidth="1"/>
    <col min="147" max="147" width="7.7109375" customWidth="1"/>
    <col min="148" max="148" width="6.140625" customWidth="1"/>
    <col min="149" max="149" width="7.7109375" customWidth="1"/>
    <col min="150" max="150" width="6.140625" customWidth="1"/>
    <col min="151" max="157" width="7.7109375" customWidth="1"/>
    <col min="158" max="158" width="6.140625" customWidth="1"/>
    <col min="159" max="159" width="7.7109375" customWidth="1"/>
    <col min="160" max="160" width="6.140625" customWidth="1"/>
    <col min="161" max="161" width="6.5703125" customWidth="1"/>
    <col min="162" max="162" width="7.7109375" customWidth="1"/>
    <col min="163" max="163" width="6.5703125" customWidth="1"/>
    <col min="164" max="164" width="7.7109375" customWidth="1"/>
    <col min="165" max="165" width="6.140625" customWidth="1"/>
    <col min="166" max="166" width="7.7109375" customWidth="1"/>
    <col min="167" max="168" width="6.140625" customWidth="1"/>
    <col min="169" max="169" width="6.5703125" customWidth="1"/>
    <col min="170" max="170" width="6.140625" customWidth="1"/>
    <col min="171" max="172" width="7.7109375" customWidth="1"/>
    <col min="173" max="174" width="6.140625" customWidth="1"/>
    <col min="175" max="176" width="7.7109375" customWidth="1"/>
    <col min="177" max="177" width="6.140625" customWidth="1"/>
    <col min="178" max="180" width="7.7109375" customWidth="1"/>
    <col min="181" max="181" width="6.5703125" customWidth="1"/>
    <col min="182" max="182" width="7.7109375" customWidth="1"/>
    <col min="183" max="183" width="6.140625" customWidth="1"/>
    <col min="184" max="185" width="7.7109375" customWidth="1"/>
    <col min="186" max="186" width="6.140625" customWidth="1"/>
    <col min="187" max="187" width="7.7109375" customWidth="1"/>
    <col min="188" max="188" width="6.140625" customWidth="1"/>
    <col min="189" max="189" width="7.7109375" customWidth="1"/>
    <col min="190" max="190" width="6.5703125" customWidth="1"/>
    <col min="191" max="195" width="7.7109375" customWidth="1"/>
    <col min="196" max="197" width="6.5703125" customWidth="1"/>
    <col min="198" max="198" width="6.140625" customWidth="1"/>
    <col min="199" max="200" width="7.7109375" customWidth="1"/>
    <col min="201" max="201" width="6.140625" customWidth="1"/>
    <col min="202" max="202" width="7.7109375" customWidth="1"/>
    <col min="203" max="203" width="6.140625" customWidth="1"/>
    <col min="204" max="204" width="7.7109375" customWidth="1"/>
    <col min="205" max="205" width="6.140625" customWidth="1"/>
    <col min="206" max="206" width="7.7109375" customWidth="1"/>
    <col min="207" max="207" width="6.5703125" customWidth="1"/>
    <col min="208" max="208" width="6.140625" customWidth="1"/>
    <col min="209" max="209" width="7.7109375" customWidth="1"/>
    <col min="210" max="212" width="6.140625" customWidth="1"/>
    <col min="213" max="216" width="7.7109375" customWidth="1"/>
    <col min="217" max="217" width="6.140625" customWidth="1"/>
    <col min="218" max="219" width="7.7109375" customWidth="1"/>
    <col min="220" max="220" width="6.140625" customWidth="1"/>
    <col min="221" max="221" width="6.5703125" customWidth="1"/>
    <col min="222" max="224" width="7.7109375" customWidth="1"/>
    <col min="225" max="225" width="6.140625" customWidth="1"/>
    <col min="226" max="226" width="7.7109375" customWidth="1"/>
    <col min="227" max="227" width="6.140625" customWidth="1"/>
    <col min="228" max="228" width="7.7109375" customWidth="1"/>
    <col min="229" max="231" width="6.140625" customWidth="1"/>
    <col min="232" max="232" width="7.7109375" customWidth="1"/>
    <col min="233" max="233" width="6.140625" customWidth="1"/>
    <col min="234" max="235" width="7.7109375" customWidth="1"/>
    <col min="236" max="237" width="6.140625" customWidth="1"/>
    <col min="238" max="238" width="7.7109375" customWidth="1"/>
    <col min="239" max="239" width="6.5703125" customWidth="1"/>
    <col min="240" max="240" width="6.140625" customWidth="1"/>
    <col min="241" max="242" width="7.7109375" customWidth="1"/>
    <col min="243" max="243" width="6.140625" customWidth="1"/>
    <col min="244" max="244" width="7.7109375" customWidth="1"/>
    <col min="245" max="245" width="6.140625" customWidth="1"/>
    <col min="246" max="246" width="8.7109375" customWidth="1"/>
    <col min="247" max="248" width="6.140625" customWidth="1"/>
    <col min="249" max="249" width="7.7109375" customWidth="1"/>
    <col min="250" max="252" width="6.140625" customWidth="1"/>
    <col min="253" max="254" width="7.7109375" customWidth="1"/>
    <col min="255" max="255" width="6.140625" customWidth="1"/>
    <col min="256" max="257" width="7.7109375" customWidth="1"/>
    <col min="258" max="259" width="6.5703125" customWidth="1"/>
    <col min="260" max="260" width="7.7109375" customWidth="1"/>
    <col min="261" max="262" width="6.140625" customWidth="1"/>
    <col min="263" max="263" width="11.7109375" bestFit="1" customWidth="1"/>
    <col min="264" max="264" width="4.140625" customWidth="1"/>
    <col min="265" max="265" width="5.140625" customWidth="1"/>
    <col min="266" max="266" width="5.85546875" customWidth="1"/>
    <col min="267" max="267" width="7.7109375" customWidth="1"/>
    <col min="268" max="268" width="6.85546875" customWidth="1"/>
    <col min="269" max="285" width="7.7109375" customWidth="1"/>
    <col min="286" max="286" width="8.7109375" customWidth="1"/>
    <col min="287" max="287" width="6.140625" customWidth="1"/>
    <col min="288" max="288" width="5.85546875" customWidth="1"/>
    <col min="289" max="294" width="7.7109375" customWidth="1"/>
    <col min="295" max="295" width="6.140625" customWidth="1"/>
    <col min="296" max="297" width="7.7109375" customWidth="1"/>
    <col min="298" max="298" width="6.140625" customWidth="1"/>
    <col min="299" max="303" width="7.7109375" customWidth="1"/>
    <col min="304" max="304" width="6.140625" customWidth="1"/>
    <col min="305" max="309" width="7.7109375" customWidth="1"/>
    <col min="310" max="310" width="6.140625" customWidth="1"/>
    <col min="311" max="319" width="7.7109375" customWidth="1"/>
    <col min="320" max="320" width="6.5703125" customWidth="1"/>
    <col min="321" max="321" width="7.7109375" customWidth="1"/>
    <col min="322" max="323" width="6.140625" customWidth="1"/>
    <col min="324" max="328" width="7.7109375" customWidth="1"/>
    <col min="329" max="329" width="6.85546875" customWidth="1"/>
    <col min="330" max="332" width="7.7109375" customWidth="1"/>
    <col min="333" max="333" width="5.140625" customWidth="1"/>
    <col min="334" max="334" width="5.85546875" customWidth="1"/>
    <col min="335" max="335" width="6.85546875" customWidth="1"/>
    <col min="336" max="339" width="7.7109375" customWidth="1"/>
    <col min="340" max="340" width="8.7109375" customWidth="1"/>
    <col min="341" max="343" width="7.7109375" customWidth="1"/>
    <col min="344" max="344" width="6.140625" customWidth="1"/>
    <col min="345" max="352" width="7.7109375" customWidth="1"/>
    <col min="353" max="353" width="6.140625" customWidth="1"/>
    <col min="354" max="357" width="7.7109375" customWidth="1"/>
    <col min="358" max="358" width="6.140625" customWidth="1"/>
    <col min="359" max="359" width="8.42578125" customWidth="1"/>
    <col min="360" max="363" width="7.7109375" customWidth="1"/>
    <col min="364" max="364" width="5.140625" customWidth="1"/>
    <col min="365" max="367" width="7.7109375" customWidth="1"/>
    <col min="368" max="368" width="6.85546875" customWidth="1"/>
    <col min="369" max="371" width="7.7109375" customWidth="1"/>
    <col min="372" max="372" width="5.85546875" customWidth="1"/>
    <col min="373" max="373" width="6.140625" customWidth="1"/>
    <col min="374" max="374" width="8.42578125" customWidth="1"/>
    <col min="375" max="377" width="7.7109375" customWidth="1"/>
    <col min="378" max="378" width="6.140625" customWidth="1"/>
    <col min="379" max="380" width="7.7109375" customWidth="1"/>
    <col min="381" max="381" width="6.140625" customWidth="1"/>
    <col min="382" max="382" width="8.7109375" customWidth="1"/>
    <col min="383" max="383" width="7.7109375" customWidth="1"/>
    <col min="384" max="384" width="8.7109375" customWidth="1"/>
    <col min="385" max="387" width="7.7109375" customWidth="1"/>
    <col min="388" max="388" width="6.140625" customWidth="1"/>
    <col min="389" max="389" width="5.85546875" customWidth="1"/>
    <col min="390" max="393" width="7.7109375" customWidth="1"/>
    <col min="394" max="394" width="8.42578125" customWidth="1"/>
    <col min="395" max="395" width="6.140625" customWidth="1"/>
    <col min="396" max="398" width="7.7109375" customWidth="1"/>
    <col min="399" max="399" width="8.42578125" customWidth="1"/>
    <col min="400" max="400" width="6.140625" customWidth="1"/>
    <col min="401" max="402" width="7.7109375" customWidth="1"/>
    <col min="403" max="403" width="5.140625" customWidth="1"/>
    <col min="404" max="404" width="6.85546875" customWidth="1"/>
    <col min="405" max="409" width="7.7109375" customWidth="1"/>
    <col min="410" max="410" width="8.42578125" customWidth="1"/>
    <col min="411" max="411" width="7.7109375" customWidth="1"/>
    <col min="412" max="412" width="6.140625" customWidth="1"/>
    <col min="413" max="413" width="6.85546875" customWidth="1"/>
    <col min="414" max="414" width="6.140625" customWidth="1"/>
    <col min="415" max="415" width="8.42578125" customWidth="1"/>
    <col min="416" max="416" width="7.7109375" customWidth="1"/>
    <col min="417" max="417" width="6.140625" customWidth="1"/>
    <col min="418" max="418" width="8.42578125" customWidth="1"/>
    <col min="419" max="419" width="6.140625" customWidth="1"/>
    <col min="420" max="421" width="8.7109375" customWidth="1"/>
    <col min="422" max="422" width="7.7109375" customWidth="1"/>
    <col min="423" max="423" width="8.42578125" customWidth="1"/>
    <col min="424" max="428" width="7.7109375" customWidth="1"/>
    <col min="429" max="430" width="6.85546875" customWidth="1"/>
    <col min="431" max="431" width="6.140625" customWidth="1"/>
    <col min="432" max="432" width="6.85546875" customWidth="1"/>
    <col min="433" max="433" width="7.7109375" customWidth="1"/>
    <col min="434" max="434" width="8.7109375" customWidth="1"/>
    <col min="435" max="435" width="8.42578125" customWidth="1"/>
    <col min="436" max="440" width="7.7109375" customWidth="1"/>
    <col min="441" max="441" width="8.42578125" customWidth="1"/>
    <col min="442" max="442" width="7.7109375" customWidth="1"/>
    <col min="443" max="443" width="6.140625" customWidth="1"/>
    <col min="444" max="444" width="8.42578125" customWidth="1"/>
    <col min="445" max="445" width="7.7109375" customWidth="1"/>
    <col min="446" max="446" width="6.140625" customWidth="1"/>
    <col min="447" max="448" width="7.7109375" customWidth="1"/>
    <col min="449" max="449" width="8.7109375" customWidth="1"/>
    <col min="450" max="450" width="8.42578125" customWidth="1"/>
    <col min="451" max="452" width="7.7109375" customWidth="1"/>
    <col min="453" max="453" width="8.42578125" customWidth="1"/>
    <col min="454" max="457" width="7.7109375" customWidth="1"/>
    <col min="458" max="458" width="8.42578125" customWidth="1"/>
    <col min="459" max="459" width="7.7109375" customWidth="1"/>
    <col min="460" max="461" width="6.140625" customWidth="1"/>
    <col min="462" max="464" width="7.7109375" customWidth="1"/>
    <col min="465" max="465" width="8.42578125" customWidth="1"/>
    <col min="466" max="467" width="7.7109375" customWidth="1"/>
    <col min="468" max="468" width="8.42578125" customWidth="1"/>
    <col min="469" max="470" width="7.7109375" customWidth="1"/>
    <col min="471" max="471" width="6.140625" customWidth="1"/>
    <col min="472" max="472" width="8.42578125" customWidth="1"/>
    <col min="473" max="473" width="7.7109375" customWidth="1"/>
    <col min="474" max="474" width="8.42578125" customWidth="1"/>
    <col min="475" max="476" width="7.7109375" customWidth="1"/>
    <col min="477" max="478" width="8.42578125" customWidth="1"/>
    <col min="479" max="482" width="7.7109375" customWidth="1"/>
    <col min="483" max="483" width="8.42578125" customWidth="1"/>
    <col min="484" max="487" width="7.7109375" customWidth="1"/>
    <col min="488" max="488" width="5.85546875" customWidth="1"/>
    <col min="489" max="489" width="6.85546875" customWidth="1"/>
    <col min="490" max="492" width="7.7109375" customWidth="1"/>
    <col min="493" max="493" width="8.7109375" customWidth="1"/>
    <col min="494" max="494" width="8.42578125" customWidth="1"/>
    <col min="495" max="498" width="7.7109375" customWidth="1"/>
    <col min="499" max="499" width="6.85546875" customWidth="1"/>
    <col min="500" max="500" width="7.7109375" customWidth="1"/>
    <col min="501" max="501" width="8.42578125" customWidth="1"/>
    <col min="502" max="502" width="7.7109375" customWidth="1"/>
    <col min="503" max="503" width="6.85546875" customWidth="1"/>
    <col min="504" max="504" width="7.7109375" customWidth="1"/>
    <col min="505" max="505" width="9.42578125" bestFit="1" customWidth="1"/>
    <col min="506" max="511" width="7.7109375" customWidth="1"/>
    <col min="512" max="512" width="8.42578125" customWidth="1"/>
    <col min="513" max="513" width="6.140625" customWidth="1"/>
    <col min="514" max="515" width="7.7109375" customWidth="1"/>
    <col min="516" max="516" width="8.42578125" customWidth="1"/>
    <col min="517" max="518" width="7.7109375" customWidth="1"/>
    <col min="519" max="519" width="8.42578125" customWidth="1"/>
    <col min="520" max="521" width="7.7109375" customWidth="1"/>
    <col min="522" max="522" width="21.5703125" bestFit="1" customWidth="1"/>
    <col min="523" max="523" width="15.5703125" bestFit="1" customWidth="1"/>
  </cols>
  <sheetData>
    <row r="1" spans="1:7" s="2" customFormat="1" ht="44.25" customHeight="1" x14ac:dyDescent="0.75">
      <c r="A1" s="1"/>
      <c r="B1" s="40" t="s">
        <v>101</v>
      </c>
      <c r="D1" s="75"/>
      <c r="E1" s="74"/>
    </row>
    <row r="2" spans="1:7" x14ac:dyDescent="0.25">
      <c r="D2"/>
    </row>
    <row r="4" spans="1:7" x14ac:dyDescent="0.25">
      <c r="C4" s="42" t="s">
        <v>79</v>
      </c>
      <c r="D4" s="76" t="s">
        <v>84</v>
      </c>
      <c r="E4" s="26" t="s">
        <v>74</v>
      </c>
      <c r="F4" s="76" t="s">
        <v>85</v>
      </c>
      <c r="G4" s="79"/>
    </row>
    <row r="5" spans="1:7" x14ac:dyDescent="0.25">
      <c r="C5" s="43" t="s">
        <v>47</v>
      </c>
      <c r="D5" s="77">
        <v>5188.6799999999994</v>
      </c>
      <c r="E5" s="53">
        <v>1044</v>
      </c>
      <c r="F5" s="54">
        <v>30189.32</v>
      </c>
      <c r="G5" s="73"/>
    </row>
    <row r="6" spans="1:7" x14ac:dyDescent="0.25">
      <c r="C6" s="43" t="s">
        <v>43</v>
      </c>
      <c r="D6" s="77">
        <v>11772</v>
      </c>
      <c r="E6" s="53">
        <v>1308</v>
      </c>
      <c r="F6" s="54">
        <v>26000</v>
      </c>
      <c r="G6" s="73"/>
    </row>
    <row r="7" spans="1:7" x14ac:dyDescent="0.25">
      <c r="C7" s="43" t="s">
        <v>24</v>
      </c>
      <c r="D7" s="77">
        <v>17982.09</v>
      </c>
      <c r="E7" s="53">
        <v>1533</v>
      </c>
      <c r="F7" s="54">
        <v>50988.91</v>
      </c>
      <c r="G7" s="73"/>
    </row>
    <row r="8" spans="1:7" x14ac:dyDescent="0.25">
      <c r="C8" s="82" t="s">
        <v>18</v>
      </c>
      <c r="D8" s="77">
        <v>18604.080000000002</v>
      </c>
      <c r="E8" s="53">
        <v>1566</v>
      </c>
      <c r="F8" s="54">
        <v>14946.92</v>
      </c>
      <c r="G8" s="73"/>
    </row>
    <row r="9" spans="1:7" x14ac:dyDescent="0.25">
      <c r="C9" s="43" t="s">
        <v>34</v>
      </c>
      <c r="D9" s="77">
        <v>9744.57</v>
      </c>
      <c r="E9" s="53">
        <v>1683</v>
      </c>
      <c r="F9" s="54">
        <v>29518.43</v>
      </c>
      <c r="G9" s="73"/>
    </row>
    <row r="10" spans="1:7" x14ac:dyDescent="0.25">
      <c r="C10" s="43" t="s">
        <v>22</v>
      </c>
      <c r="D10" s="77">
        <v>11335.44</v>
      </c>
      <c r="E10" s="53">
        <v>1752</v>
      </c>
      <c r="F10" s="54">
        <v>40814.559999999998</v>
      </c>
      <c r="G10" s="73"/>
    </row>
    <row r="11" spans="1:7" x14ac:dyDescent="0.25">
      <c r="C11" s="43" t="s">
        <v>46</v>
      </c>
      <c r="D11" s="77">
        <v>11759.88</v>
      </c>
      <c r="E11" s="53">
        <v>1812</v>
      </c>
      <c r="F11" s="54">
        <v>44884.119999999995</v>
      </c>
      <c r="G11" s="73"/>
    </row>
    <row r="12" spans="1:7" x14ac:dyDescent="0.25">
      <c r="C12" s="43" t="s">
        <v>30</v>
      </c>
      <c r="D12" s="77">
        <v>22933.979999999996</v>
      </c>
      <c r="E12" s="53">
        <v>1854</v>
      </c>
      <c r="F12" s="54">
        <v>46226.02</v>
      </c>
      <c r="G12" s="73"/>
    </row>
    <row r="13" spans="1:7" x14ac:dyDescent="0.25">
      <c r="C13" s="80" t="s">
        <v>11</v>
      </c>
      <c r="D13" s="77">
        <v>17549.73</v>
      </c>
      <c r="E13" s="53">
        <v>1881</v>
      </c>
      <c r="F13" s="54">
        <v>29721.270000000004</v>
      </c>
      <c r="G13" s="73"/>
    </row>
    <row r="14" spans="1:7" x14ac:dyDescent="0.25">
      <c r="C14" s="43" t="s">
        <v>37</v>
      </c>
      <c r="D14" s="77">
        <v>14943.839999999998</v>
      </c>
      <c r="E14" s="53">
        <v>1956</v>
      </c>
      <c r="F14" s="54">
        <v>29800.16</v>
      </c>
      <c r="G14" s="73"/>
    </row>
    <row r="15" spans="1:7" x14ac:dyDescent="0.25">
      <c r="C15" s="81" t="s">
        <v>16</v>
      </c>
      <c r="D15" s="77">
        <v>23657.399999999998</v>
      </c>
      <c r="E15" s="53">
        <v>2022</v>
      </c>
      <c r="F15" s="54">
        <v>19525.600000000002</v>
      </c>
      <c r="G15" s="73"/>
    </row>
    <row r="16" spans="1:7" x14ac:dyDescent="0.25">
      <c r="C16" s="43" t="s">
        <v>36</v>
      </c>
      <c r="D16" s="77">
        <v>20048.039999999997</v>
      </c>
      <c r="E16" s="53">
        <v>2052</v>
      </c>
      <c r="F16" s="54">
        <v>46234.96</v>
      </c>
      <c r="G16" s="73"/>
    </row>
    <row r="17" spans="3:7" x14ac:dyDescent="0.25">
      <c r="C17" s="43" t="s">
        <v>27</v>
      </c>
      <c r="D17" s="77">
        <v>27693.900000000005</v>
      </c>
      <c r="E17" s="53">
        <v>2106</v>
      </c>
      <c r="F17" s="54">
        <v>29678.100000000002</v>
      </c>
      <c r="G17" s="73"/>
    </row>
    <row r="18" spans="3:7" x14ac:dyDescent="0.25">
      <c r="C18" s="43" t="s">
        <v>49</v>
      </c>
      <c r="D18" s="77">
        <v>11995.199999999999</v>
      </c>
      <c r="E18" s="53">
        <v>2142</v>
      </c>
      <c r="F18" s="54">
        <v>58277.799999999996</v>
      </c>
      <c r="G18" s="73"/>
    </row>
    <row r="19" spans="3:7" x14ac:dyDescent="0.25">
      <c r="C19" s="43" t="s">
        <v>29</v>
      </c>
      <c r="D19" s="77">
        <v>18933.659999999996</v>
      </c>
      <c r="E19" s="53">
        <v>2154</v>
      </c>
      <c r="F19" s="54">
        <v>43177.34</v>
      </c>
      <c r="G19" s="73"/>
    </row>
    <row r="20" spans="3:7" x14ac:dyDescent="0.25">
      <c r="C20" s="43" t="s">
        <v>40</v>
      </c>
      <c r="D20" s="77">
        <v>23321.519999999997</v>
      </c>
      <c r="E20" s="53">
        <v>2196</v>
      </c>
      <c r="F20" s="54">
        <v>31390.480000000003</v>
      </c>
      <c r="G20" s="73"/>
    </row>
    <row r="21" spans="3:7" x14ac:dyDescent="0.25">
      <c r="C21" s="43" t="s">
        <v>14</v>
      </c>
      <c r="D21" s="77">
        <v>19903.650000000001</v>
      </c>
      <c r="E21" s="53">
        <v>2301</v>
      </c>
      <c r="F21" s="54">
        <v>52063.350000000006</v>
      </c>
      <c r="G21" s="73"/>
    </row>
    <row r="22" spans="3:7" x14ac:dyDescent="0.25">
      <c r="C22" s="43" t="s">
        <v>32</v>
      </c>
      <c r="D22" s="77">
        <v>7249.4099999999989</v>
      </c>
      <c r="E22" s="53">
        <v>2331</v>
      </c>
      <c r="F22" s="54">
        <v>56471.589999999989</v>
      </c>
      <c r="G22" s="73"/>
    </row>
    <row r="23" spans="3:7" x14ac:dyDescent="0.25">
      <c r="C23" s="43" t="s">
        <v>9</v>
      </c>
      <c r="D23" s="77">
        <v>40600.979999999989</v>
      </c>
      <c r="E23" s="53">
        <v>2802</v>
      </c>
      <c r="F23" s="54">
        <v>25899.02</v>
      </c>
      <c r="G23" s="73"/>
    </row>
    <row r="24" spans="3:7" x14ac:dyDescent="0.25">
      <c r="C24" s="43" t="s">
        <v>50</v>
      </c>
      <c r="D24" s="77">
        <v>21308.159999999996</v>
      </c>
      <c r="E24" s="53">
        <v>2976</v>
      </c>
      <c r="F24" s="54">
        <v>36700.840000000011</v>
      </c>
      <c r="G24" s="73"/>
    </row>
    <row r="25" spans="3:7" x14ac:dyDescent="0.25">
      <c r="C25" s="43" t="s">
        <v>51</v>
      </c>
      <c r="D25" s="77">
        <v>49888.86</v>
      </c>
      <c r="E25" s="53">
        <v>2982</v>
      </c>
      <c r="F25" s="54">
        <v>19572.14</v>
      </c>
      <c r="G25" s="73"/>
    </row>
    <row r="26" spans="3:7" x14ac:dyDescent="0.25">
      <c r="C26" s="43" t="s">
        <v>52</v>
      </c>
      <c r="D26" s="77">
        <v>33288.659999999996</v>
      </c>
      <c r="E26" s="53">
        <v>3207</v>
      </c>
      <c r="F26" s="54">
        <v>39084.339999999989</v>
      </c>
      <c r="G26" s="73"/>
    </row>
    <row r="27" spans="3:7" x14ac:dyDescent="0.25">
      <c r="C27" s="43" t="s">
        <v>71</v>
      </c>
      <c r="D27" s="77">
        <v>439703.7300000001</v>
      </c>
      <c r="E27" s="53">
        <v>45660</v>
      </c>
      <c r="F27" s="54">
        <v>801165.2699999999</v>
      </c>
      <c r="G27" s="73"/>
    </row>
    <row r="28" spans="3:7" x14ac:dyDescent="0.25">
      <c r="D28"/>
      <c r="E28"/>
    </row>
    <row r="29" spans="3:7" x14ac:dyDescent="0.25">
      <c r="D29"/>
      <c r="E29"/>
    </row>
    <row r="30" spans="3:7" x14ac:dyDescent="0.25">
      <c r="D30"/>
      <c r="E30"/>
    </row>
    <row r="31" spans="3:7" x14ac:dyDescent="0.25">
      <c r="D31"/>
      <c r="E31"/>
    </row>
    <row r="32" spans="3:7" x14ac:dyDescent="0.25">
      <c r="D32"/>
      <c r="E32"/>
    </row>
    <row r="33" spans="4:5" x14ac:dyDescent="0.25">
      <c r="D33"/>
      <c r="E33"/>
    </row>
    <row r="34" spans="4:5" x14ac:dyDescent="0.25">
      <c r="D34"/>
      <c r="E34"/>
    </row>
    <row r="35" spans="4:5" x14ac:dyDescent="0.25">
      <c r="D35"/>
      <c r="E35"/>
    </row>
    <row r="36" spans="4:5" x14ac:dyDescent="0.25">
      <c r="D36"/>
      <c r="E36"/>
    </row>
    <row r="37" spans="4:5" x14ac:dyDescent="0.25">
      <c r="D37"/>
      <c r="E37"/>
    </row>
    <row r="38" spans="4:5" x14ac:dyDescent="0.25">
      <c r="D38"/>
      <c r="E38"/>
    </row>
    <row r="39" spans="4:5" x14ac:dyDescent="0.25">
      <c r="D39"/>
      <c r="E39"/>
    </row>
    <row r="40" spans="4:5" x14ac:dyDescent="0.25">
      <c r="D40"/>
      <c r="E40"/>
    </row>
    <row r="41" spans="4:5" x14ac:dyDescent="0.25">
      <c r="D41"/>
      <c r="E41"/>
    </row>
    <row r="42" spans="4:5" x14ac:dyDescent="0.25">
      <c r="D42"/>
      <c r="E42"/>
    </row>
    <row r="43" spans="4:5" x14ac:dyDescent="0.25">
      <c r="D43"/>
      <c r="E43"/>
    </row>
    <row r="44" spans="4:5" x14ac:dyDescent="0.25">
      <c r="D44"/>
      <c r="E44"/>
    </row>
    <row r="45" spans="4:5" x14ac:dyDescent="0.25">
      <c r="D45"/>
      <c r="E45"/>
    </row>
    <row r="46" spans="4:5" x14ac:dyDescent="0.25">
      <c r="D46"/>
      <c r="E46"/>
    </row>
    <row r="47" spans="4:5" x14ac:dyDescent="0.25">
      <c r="D47"/>
      <c r="E47"/>
    </row>
    <row r="48" spans="4:5" x14ac:dyDescent="0.25">
      <c r="D48"/>
      <c r="E48"/>
    </row>
    <row r="49" spans="4:5" x14ac:dyDescent="0.25">
      <c r="D49"/>
      <c r="E49"/>
    </row>
    <row r="50" spans="4:5" x14ac:dyDescent="0.25">
      <c r="D50"/>
      <c r="E50"/>
    </row>
    <row r="51" spans="4:5" x14ac:dyDescent="0.25">
      <c r="D51"/>
      <c r="E51"/>
    </row>
    <row r="52" spans="4:5" x14ac:dyDescent="0.25">
      <c r="D52"/>
      <c r="E52"/>
    </row>
    <row r="53" spans="4:5" x14ac:dyDescent="0.25">
      <c r="D53"/>
      <c r="E53"/>
    </row>
    <row r="54" spans="4:5" x14ac:dyDescent="0.25">
      <c r="D54"/>
      <c r="E54"/>
    </row>
    <row r="55" spans="4:5" x14ac:dyDescent="0.25">
      <c r="D55"/>
      <c r="E55"/>
    </row>
    <row r="56" spans="4:5" x14ac:dyDescent="0.25">
      <c r="D56"/>
      <c r="E56"/>
    </row>
    <row r="57" spans="4:5" x14ac:dyDescent="0.25">
      <c r="D57"/>
      <c r="E57"/>
    </row>
    <row r="58" spans="4:5" x14ac:dyDescent="0.25">
      <c r="D58"/>
      <c r="E58"/>
    </row>
    <row r="59" spans="4:5" x14ac:dyDescent="0.25">
      <c r="D59"/>
      <c r="E59"/>
    </row>
    <row r="60" spans="4:5" x14ac:dyDescent="0.25">
      <c r="D60"/>
      <c r="E60"/>
    </row>
    <row r="61" spans="4:5" x14ac:dyDescent="0.25">
      <c r="D61"/>
      <c r="E61"/>
    </row>
    <row r="62" spans="4:5" x14ac:dyDescent="0.25">
      <c r="D62"/>
      <c r="E62"/>
    </row>
    <row r="63" spans="4:5" x14ac:dyDescent="0.25">
      <c r="D63"/>
      <c r="E63"/>
    </row>
    <row r="64" spans="4:5" x14ac:dyDescent="0.25">
      <c r="D64"/>
      <c r="E64"/>
    </row>
    <row r="65" spans="4:5" x14ac:dyDescent="0.25">
      <c r="D65"/>
      <c r="E65"/>
    </row>
    <row r="66" spans="4:5" x14ac:dyDescent="0.25">
      <c r="D66"/>
      <c r="E66"/>
    </row>
    <row r="67" spans="4:5" x14ac:dyDescent="0.25">
      <c r="D67"/>
      <c r="E67"/>
    </row>
    <row r="68" spans="4:5" x14ac:dyDescent="0.25">
      <c r="D68"/>
      <c r="E68"/>
    </row>
    <row r="69" spans="4:5" x14ac:dyDescent="0.25">
      <c r="D69"/>
      <c r="E69"/>
    </row>
    <row r="70" spans="4:5" x14ac:dyDescent="0.25">
      <c r="D70"/>
      <c r="E70"/>
    </row>
    <row r="71" spans="4:5" x14ac:dyDescent="0.25">
      <c r="D71"/>
      <c r="E71"/>
    </row>
    <row r="72" spans="4:5" x14ac:dyDescent="0.25">
      <c r="D72"/>
      <c r="E72"/>
    </row>
    <row r="73" spans="4:5" x14ac:dyDescent="0.25">
      <c r="D73"/>
      <c r="E73"/>
    </row>
    <row r="74" spans="4:5" x14ac:dyDescent="0.25">
      <c r="D74"/>
      <c r="E74"/>
    </row>
    <row r="75" spans="4:5" x14ac:dyDescent="0.25">
      <c r="D75"/>
      <c r="E75"/>
    </row>
    <row r="76" spans="4:5" x14ac:dyDescent="0.25">
      <c r="D76"/>
      <c r="E76"/>
    </row>
    <row r="77" spans="4:5" x14ac:dyDescent="0.25">
      <c r="D77"/>
      <c r="E77"/>
    </row>
    <row r="78" spans="4:5" x14ac:dyDescent="0.25">
      <c r="D78"/>
      <c r="E78"/>
    </row>
    <row r="79" spans="4:5" x14ac:dyDescent="0.25">
      <c r="D79"/>
      <c r="E79"/>
    </row>
    <row r="80" spans="4:5" x14ac:dyDescent="0.25">
      <c r="D80"/>
      <c r="E80"/>
    </row>
    <row r="81" spans="4:5" x14ac:dyDescent="0.25">
      <c r="D81"/>
      <c r="E81"/>
    </row>
    <row r="82" spans="4:5" x14ac:dyDescent="0.25">
      <c r="D82"/>
      <c r="E82"/>
    </row>
    <row r="83" spans="4:5" x14ac:dyDescent="0.25">
      <c r="D83"/>
      <c r="E83"/>
    </row>
    <row r="84" spans="4:5" x14ac:dyDescent="0.25">
      <c r="D84"/>
      <c r="E84"/>
    </row>
    <row r="85" spans="4:5" x14ac:dyDescent="0.25">
      <c r="D85"/>
      <c r="E85"/>
    </row>
    <row r="86" spans="4:5" x14ac:dyDescent="0.25">
      <c r="D86"/>
      <c r="E86"/>
    </row>
    <row r="87" spans="4:5" x14ac:dyDescent="0.25">
      <c r="D87"/>
      <c r="E87"/>
    </row>
    <row r="88" spans="4:5" x14ac:dyDescent="0.25">
      <c r="D88"/>
      <c r="E88"/>
    </row>
    <row r="89" spans="4:5" x14ac:dyDescent="0.25">
      <c r="D89"/>
      <c r="E89"/>
    </row>
    <row r="90" spans="4:5" x14ac:dyDescent="0.25">
      <c r="D90"/>
      <c r="E90"/>
    </row>
    <row r="91" spans="4:5" x14ac:dyDescent="0.25">
      <c r="D91"/>
      <c r="E91"/>
    </row>
    <row r="92" spans="4:5" x14ac:dyDescent="0.25">
      <c r="D92"/>
      <c r="E92"/>
    </row>
    <row r="93" spans="4:5" x14ac:dyDescent="0.25">
      <c r="D93"/>
      <c r="E93"/>
    </row>
    <row r="94" spans="4:5" x14ac:dyDescent="0.25">
      <c r="D94"/>
      <c r="E94"/>
    </row>
    <row r="95" spans="4:5" x14ac:dyDescent="0.25">
      <c r="D95"/>
      <c r="E95"/>
    </row>
    <row r="96" spans="4:5" x14ac:dyDescent="0.25">
      <c r="D96"/>
      <c r="E96"/>
    </row>
    <row r="97" spans="4:5" x14ac:dyDescent="0.25">
      <c r="D97"/>
      <c r="E97"/>
    </row>
    <row r="98" spans="4:5" x14ac:dyDescent="0.25">
      <c r="D98"/>
      <c r="E98"/>
    </row>
    <row r="99" spans="4:5" x14ac:dyDescent="0.25">
      <c r="D99"/>
      <c r="E99"/>
    </row>
    <row r="100" spans="4:5" x14ac:dyDescent="0.25">
      <c r="D100"/>
      <c r="E100"/>
    </row>
    <row r="101" spans="4:5" x14ac:dyDescent="0.25">
      <c r="D101"/>
      <c r="E101"/>
    </row>
    <row r="102" spans="4:5" x14ac:dyDescent="0.25">
      <c r="D102"/>
      <c r="E102"/>
    </row>
    <row r="103" spans="4:5" x14ac:dyDescent="0.25">
      <c r="D103"/>
      <c r="E103"/>
    </row>
    <row r="104" spans="4:5" x14ac:dyDescent="0.25">
      <c r="D104"/>
      <c r="E104"/>
    </row>
    <row r="105" spans="4:5" x14ac:dyDescent="0.25">
      <c r="D105"/>
      <c r="E105"/>
    </row>
    <row r="106" spans="4:5" x14ac:dyDescent="0.25">
      <c r="D106"/>
      <c r="E106"/>
    </row>
    <row r="107" spans="4:5" x14ac:dyDescent="0.25">
      <c r="D107"/>
      <c r="E107"/>
    </row>
    <row r="108" spans="4:5" x14ac:dyDescent="0.25">
      <c r="D108"/>
      <c r="E108"/>
    </row>
    <row r="109" spans="4:5" x14ac:dyDescent="0.25">
      <c r="D109"/>
      <c r="E109"/>
    </row>
    <row r="110" spans="4:5" x14ac:dyDescent="0.25">
      <c r="D110"/>
      <c r="E110"/>
    </row>
    <row r="111" spans="4:5" x14ac:dyDescent="0.25">
      <c r="D111"/>
      <c r="E111"/>
    </row>
    <row r="112" spans="4:5" x14ac:dyDescent="0.25">
      <c r="D112"/>
      <c r="E112"/>
    </row>
    <row r="113" spans="4:5" x14ac:dyDescent="0.25">
      <c r="D113"/>
      <c r="E113"/>
    </row>
    <row r="114" spans="4:5" x14ac:dyDescent="0.25">
      <c r="D114"/>
      <c r="E114"/>
    </row>
    <row r="115" spans="4:5" x14ac:dyDescent="0.25">
      <c r="D115"/>
      <c r="E115"/>
    </row>
    <row r="116" spans="4:5" x14ac:dyDescent="0.25">
      <c r="D116"/>
      <c r="E116"/>
    </row>
    <row r="117" spans="4:5" x14ac:dyDescent="0.25">
      <c r="D117"/>
      <c r="E117"/>
    </row>
    <row r="118" spans="4:5" x14ac:dyDescent="0.25">
      <c r="D118"/>
      <c r="E118"/>
    </row>
    <row r="119" spans="4:5" x14ac:dyDescent="0.25">
      <c r="D119"/>
      <c r="E119"/>
    </row>
    <row r="120" spans="4:5" x14ac:dyDescent="0.25">
      <c r="D120"/>
      <c r="E120"/>
    </row>
    <row r="121" spans="4:5" x14ac:dyDescent="0.25">
      <c r="D121"/>
      <c r="E121"/>
    </row>
    <row r="122" spans="4:5" x14ac:dyDescent="0.25">
      <c r="D122"/>
      <c r="E122"/>
    </row>
    <row r="123" spans="4:5" x14ac:dyDescent="0.25">
      <c r="D123"/>
      <c r="E123"/>
    </row>
    <row r="124" spans="4:5" x14ac:dyDescent="0.25">
      <c r="D124"/>
      <c r="E124"/>
    </row>
    <row r="125" spans="4:5" x14ac:dyDescent="0.25">
      <c r="D125"/>
      <c r="E125"/>
    </row>
    <row r="126" spans="4:5" x14ac:dyDescent="0.25">
      <c r="D126"/>
      <c r="E126"/>
    </row>
    <row r="127" spans="4:5" x14ac:dyDescent="0.25">
      <c r="D127"/>
      <c r="E127"/>
    </row>
    <row r="128" spans="4:5" x14ac:dyDescent="0.25">
      <c r="D128"/>
      <c r="E128"/>
    </row>
    <row r="129" spans="4:5" x14ac:dyDescent="0.25">
      <c r="D129"/>
      <c r="E129"/>
    </row>
    <row r="130" spans="4:5" x14ac:dyDescent="0.25">
      <c r="D130"/>
      <c r="E130"/>
    </row>
    <row r="131" spans="4:5" x14ac:dyDescent="0.25">
      <c r="D131"/>
      <c r="E131"/>
    </row>
    <row r="132" spans="4:5" x14ac:dyDescent="0.25">
      <c r="D132"/>
      <c r="E132"/>
    </row>
    <row r="133" spans="4:5" x14ac:dyDescent="0.25">
      <c r="D133"/>
      <c r="E133"/>
    </row>
    <row r="134" spans="4:5" x14ac:dyDescent="0.25">
      <c r="D134"/>
      <c r="E134"/>
    </row>
    <row r="135" spans="4:5" x14ac:dyDescent="0.25">
      <c r="D135"/>
      <c r="E135"/>
    </row>
    <row r="136" spans="4:5" x14ac:dyDescent="0.25">
      <c r="D136"/>
      <c r="E136"/>
    </row>
    <row r="137" spans="4:5" x14ac:dyDescent="0.25">
      <c r="D137"/>
      <c r="E137"/>
    </row>
    <row r="138" spans="4:5" x14ac:dyDescent="0.25">
      <c r="D138"/>
      <c r="E138"/>
    </row>
    <row r="139" spans="4:5" x14ac:dyDescent="0.25">
      <c r="D139"/>
      <c r="E139"/>
    </row>
    <row r="140" spans="4:5" x14ac:dyDescent="0.25">
      <c r="D140"/>
      <c r="E140"/>
    </row>
    <row r="141" spans="4:5" x14ac:dyDescent="0.25">
      <c r="D141"/>
      <c r="E141"/>
    </row>
    <row r="142" spans="4:5" x14ac:dyDescent="0.25">
      <c r="D142"/>
      <c r="E142"/>
    </row>
    <row r="143" spans="4:5" x14ac:dyDescent="0.25">
      <c r="D143"/>
      <c r="E143"/>
    </row>
    <row r="144" spans="4:5" x14ac:dyDescent="0.25">
      <c r="D144"/>
      <c r="E144"/>
    </row>
    <row r="145" spans="4:5" x14ac:dyDescent="0.25">
      <c r="D145"/>
      <c r="E145"/>
    </row>
    <row r="146" spans="4:5" x14ac:dyDescent="0.25">
      <c r="D146"/>
      <c r="E146"/>
    </row>
    <row r="147" spans="4:5" x14ac:dyDescent="0.25">
      <c r="D147"/>
      <c r="E147"/>
    </row>
    <row r="148" spans="4:5" x14ac:dyDescent="0.25">
      <c r="D148"/>
      <c r="E148"/>
    </row>
    <row r="149" spans="4:5" x14ac:dyDescent="0.25">
      <c r="D149"/>
      <c r="E149"/>
    </row>
    <row r="150" spans="4:5" x14ac:dyDescent="0.25">
      <c r="D150"/>
      <c r="E150"/>
    </row>
    <row r="151" spans="4:5" x14ac:dyDescent="0.25">
      <c r="D151"/>
      <c r="E151"/>
    </row>
    <row r="152" spans="4:5" x14ac:dyDescent="0.25">
      <c r="D152"/>
      <c r="E152"/>
    </row>
    <row r="153" spans="4:5" x14ac:dyDescent="0.25">
      <c r="D153"/>
      <c r="E153"/>
    </row>
    <row r="154" spans="4:5" x14ac:dyDescent="0.25">
      <c r="D154"/>
      <c r="E154"/>
    </row>
    <row r="155" spans="4:5" x14ac:dyDescent="0.25">
      <c r="D155"/>
      <c r="E155"/>
    </row>
    <row r="156" spans="4:5" x14ac:dyDescent="0.25">
      <c r="D156"/>
      <c r="E156"/>
    </row>
    <row r="157" spans="4:5" x14ac:dyDescent="0.25">
      <c r="D157"/>
      <c r="E157"/>
    </row>
    <row r="158" spans="4:5" x14ac:dyDescent="0.25">
      <c r="D158"/>
      <c r="E158"/>
    </row>
    <row r="159" spans="4:5" x14ac:dyDescent="0.25">
      <c r="D159"/>
      <c r="E159"/>
    </row>
    <row r="160" spans="4:5" x14ac:dyDescent="0.25">
      <c r="D160"/>
      <c r="E160"/>
    </row>
    <row r="161" spans="4:5" x14ac:dyDescent="0.25">
      <c r="D161"/>
      <c r="E161"/>
    </row>
    <row r="162" spans="4:5" x14ac:dyDescent="0.25">
      <c r="D162"/>
      <c r="E162"/>
    </row>
    <row r="163" spans="4:5" x14ac:dyDescent="0.25">
      <c r="D163"/>
      <c r="E163"/>
    </row>
    <row r="164" spans="4:5" x14ac:dyDescent="0.25">
      <c r="D164"/>
      <c r="E164"/>
    </row>
    <row r="165" spans="4:5" x14ac:dyDescent="0.25">
      <c r="D165"/>
      <c r="E165"/>
    </row>
    <row r="166" spans="4:5" x14ac:dyDescent="0.25">
      <c r="D166"/>
      <c r="E166"/>
    </row>
    <row r="167" spans="4:5" x14ac:dyDescent="0.25">
      <c r="D167"/>
      <c r="E167"/>
    </row>
    <row r="168" spans="4:5" x14ac:dyDescent="0.25">
      <c r="D168"/>
      <c r="E168"/>
    </row>
    <row r="169" spans="4:5" x14ac:dyDescent="0.25">
      <c r="D169"/>
      <c r="E169"/>
    </row>
    <row r="170" spans="4:5" x14ac:dyDescent="0.25">
      <c r="D170"/>
      <c r="E170"/>
    </row>
    <row r="171" spans="4:5" x14ac:dyDescent="0.25">
      <c r="D171"/>
      <c r="E171"/>
    </row>
    <row r="172" spans="4:5" x14ac:dyDescent="0.25">
      <c r="D172"/>
      <c r="E172"/>
    </row>
    <row r="173" spans="4:5" x14ac:dyDescent="0.25">
      <c r="D173"/>
      <c r="E173"/>
    </row>
    <row r="174" spans="4:5" x14ac:dyDescent="0.25">
      <c r="D174"/>
      <c r="E174"/>
    </row>
    <row r="175" spans="4:5" x14ac:dyDescent="0.25">
      <c r="D175"/>
      <c r="E175"/>
    </row>
    <row r="176" spans="4:5" x14ac:dyDescent="0.25">
      <c r="D176"/>
      <c r="E176"/>
    </row>
    <row r="177" spans="4:5" x14ac:dyDescent="0.25">
      <c r="D177"/>
      <c r="E177"/>
    </row>
    <row r="178" spans="4:5" x14ac:dyDescent="0.25">
      <c r="D178"/>
      <c r="E178"/>
    </row>
    <row r="179" spans="4:5" x14ac:dyDescent="0.25">
      <c r="D179"/>
      <c r="E179"/>
    </row>
    <row r="180" spans="4:5" x14ac:dyDescent="0.25">
      <c r="D180"/>
      <c r="E180"/>
    </row>
    <row r="181" spans="4:5" x14ac:dyDescent="0.25">
      <c r="D181"/>
      <c r="E181"/>
    </row>
    <row r="182" spans="4:5" x14ac:dyDescent="0.25">
      <c r="D182"/>
      <c r="E182"/>
    </row>
    <row r="183" spans="4:5" x14ac:dyDescent="0.25">
      <c r="D183"/>
      <c r="E183"/>
    </row>
    <row r="184" spans="4:5" x14ac:dyDescent="0.25">
      <c r="D184"/>
      <c r="E184"/>
    </row>
    <row r="185" spans="4:5" x14ac:dyDescent="0.25">
      <c r="D185"/>
      <c r="E185"/>
    </row>
    <row r="186" spans="4:5" x14ac:dyDescent="0.25">
      <c r="D186"/>
      <c r="E186"/>
    </row>
    <row r="187" spans="4:5" x14ac:dyDescent="0.25">
      <c r="D187"/>
      <c r="E187"/>
    </row>
    <row r="188" spans="4:5" x14ac:dyDescent="0.25">
      <c r="D188"/>
      <c r="E188"/>
    </row>
    <row r="189" spans="4:5" x14ac:dyDescent="0.25">
      <c r="D189"/>
      <c r="E189"/>
    </row>
    <row r="190" spans="4:5" x14ac:dyDescent="0.25">
      <c r="D190"/>
      <c r="E190"/>
    </row>
    <row r="191" spans="4:5" x14ac:dyDescent="0.25">
      <c r="D191"/>
      <c r="E191"/>
    </row>
    <row r="192" spans="4:5" x14ac:dyDescent="0.25">
      <c r="D192"/>
      <c r="E192"/>
    </row>
    <row r="193" spans="4:5" x14ac:dyDescent="0.25">
      <c r="D193"/>
      <c r="E193"/>
    </row>
    <row r="194" spans="4:5" x14ac:dyDescent="0.25">
      <c r="D194"/>
      <c r="E194"/>
    </row>
    <row r="195" spans="4:5" x14ac:dyDescent="0.25">
      <c r="D195"/>
      <c r="E195"/>
    </row>
    <row r="196" spans="4:5" x14ac:dyDescent="0.25">
      <c r="D196"/>
      <c r="E196"/>
    </row>
    <row r="197" spans="4:5" x14ac:dyDescent="0.25">
      <c r="D197"/>
      <c r="E197"/>
    </row>
    <row r="198" spans="4:5" x14ac:dyDescent="0.25">
      <c r="D198"/>
      <c r="E198"/>
    </row>
    <row r="199" spans="4:5" x14ac:dyDescent="0.25">
      <c r="D199"/>
      <c r="E199"/>
    </row>
    <row r="200" spans="4:5" x14ac:dyDescent="0.25">
      <c r="D200"/>
      <c r="E200"/>
    </row>
    <row r="201" spans="4:5" x14ac:dyDescent="0.25">
      <c r="D201"/>
      <c r="E201"/>
    </row>
    <row r="202" spans="4:5" x14ac:dyDescent="0.25">
      <c r="D202"/>
      <c r="E202"/>
    </row>
    <row r="203" spans="4:5" x14ac:dyDescent="0.25">
      <c r="D203"/>
      <c r="E203"/>
    </row>
    <row r="204" spans="4:5" x14ac:dyDescent="0.25">
      <c r="D204"/>
      <c r="E204"/>
    </row>
    <row r="205" spans="4:5" x14ac:dyDescent="0.25">
      <c r="D205"/>
      <c r="E205"/>
    </row>
    <row r="206" spans="4:5" x14ac:dyDescent="0.25">
      <c r="D206"/>
      <c r="E206"/>
    </row>
    <row r="207" spans="4:5" x14ac:dyDescent="0.25">
      <c r="D207"/>
      <c r="E207"/>
    </row>
    <row r="208" spans="4:5" x14ac:dyDescent="0.25">
      <c r="D208"/>
      <c r="E208"/>
    </row>
    <row r="209" spans="4:5" x14ac:dyDescent="0.25">
      <c r="D209"/>
      <c r="E209"/>
    </row>
    <row r="210" spans="4:5" x14ac:dyDescent="0.25">
      <c r="D210"/>
      <c r="E210"/>
    </row>
    <row r="211" spans="4:5" x14ac:dyDescent="0.25">
      <c r="D211"/>
      <c r="E211"/>
    </row>
    <row r="212" spans="4:5" x14ac:dyDescent="0.25">
      <c r="D212"/>
      <c r="E212"/>
    </row>
    <row r="213" spans="4:5" x14ac:dyDescent="0.25">
      <c r="D213"/>
      <c r="E213"/>
    </row>
    <row r="214" spans="4:5" x14ac:dyDescent="0.25">
      <c r="D214"/>
      <c r="E214"/>
    </row>
    <row r="215" spans="4:5" x14ac:dyDescent="0.25">
      <c r="D215"/>
      <c r="E215"/>
    </row>
    <row r="216" spans="4:5" x14ac:dyDescent="0.25">
      <c r="D216"/>
      <c r="E216"/>
    </row>
    <row r="217" spans="4:5" x14ac:dyDescent="0.25">
      <c r="D217"/>
      <c r="E217"/>
    </row>
    <row r="218" spans="4:5" x14ac:dyDescent="0.25">
      <c r="D218"/>
      <c r="E218"/>
    </row>
    <row r="219" spans="4:5" x14ac:dyDescent="0.25">
      <c r="D219"/>
      <c r="E219"/>
    </row>
    <row r="220" spans="4:5" x14ac:dyDescent="0.25">
      <c r="D220"/>
      <c r="E220"/>
    </row>
    <row r="221" spans="4:5" x14ac:dyDescent="0.25">
      <c r="D221"/>
      <c r="E221"/>
    </row>
    <row r="222" spans="4:5" x14ac:dyDescent="0.25">
      <c r="D222"/>
      <c r="E222"/>
    </row>
    <row r="223" spans="4:5" x14ac:dyDescent="0.25">
      <c r="D223"/>
      <c r="E223"/>
    </row>
    <row r="224" spans="4:5" x14ac:dyDescent="0.25">
      <c r="D224"/>
      <c r="E224"/>
    </row>
    <row r="225" spans="4:5" x14ac:dyDescent="0.25">
      <c r="D225"/>
      <c r="E225"/>
    </row>
    <row r="226" spans="4:5" x14ac:dyDescent="0.25">
      <c r="D226"/>
      <c r="E226"/>
    </row>
    <row r="227" spans="4:5" x14ac:dyDescent="0.25">
      <c r="D227"/>
      <c r="E227"/>
    </row>
    <row r="228" spans="4:5" x14ac:dyDescent="0.25">
      <c r="D228"/>
      <c r="E228"/>
    </row>
    <row r="229" spans="4:5" x14ac:dyDescent="0.25">
      <c r="D229"/>
      <c r="E229"/>
    </row>
    <row r="230" spans="4:5" x14ac:dyDescent="0.25">
      <c r="D230"/>
      <c r="E230"/>
    </row>
    <row r="231" spans="4:5" x14ac:dyDescent="0.25">
      <c r="D231"/>
      <c r="E231"/>
    </row>
    <row r="232" spans="4:5" x14ac:dyDescent="0.25">
      <c r="D232"/>
      <c r="E232"/>
    </row>
    <row r="233" spans="4:5" x14ac:dyDescent="0.25">
      <c r="D233"/>
      <c r="E233"/>
    </row>
    <row r="234" spans="4:5" x14ac:dyDescent="0.25">
      <c r="D234"/>
      <c r="E234"/>
    </row>
    <row r="235" spans="4:5" x14ac:dyDescent="0.25">
      <c r="D235"/>
      <c r="E235"/>
    </row>
    <row r="236" spans="4:5" x14ac:dyDescent="0.25">
      <c r="D236"/>
      <c r="E236"/>
    </row>
    <row r="237" spans="4:5" x14ac:dyDescent="0.25">
      <c r="D237"/>
      <c r="E237"/>
    </row>
    <row r="238" spans="4:5" x14ac:dyDescent="0.25">
      <c r="D238"/>
      <c r="E238"/>
    </row>
    <row r="239" spans="4:5" x14ac:dyDescent="0.25">
      <c r="D239"/>
      <c r="E239"/>
    </row>
    <row r="240" spans="4:5" x14ac:dyDescent="0.25">
      <c r="D240"/>
      <c r="E240"/>
    </row>
    <row r="241" spans="4:5" x14ac:dyDescent="0.25">
      <c r="D241"/>
      <c r="E241"/>
    </row>
    <row r="242" spans="4:5" x14ac:dyDescent="0.25">
      <c r="D242"/>
      <c r="E242"/>
    </row>
    <row r="243" spans="4:5" x14ac:dyDescent="0.25">
      <c r="D243"/>
      <c r="E243"/>
    </row>
    <row r="244" spans="4:5" x14ac:dyDescent="0.25">
      <c r="D244"/>
      <c r="E244"/>
    </row>
    <row r="245" spans="4:5" x14ac:dyDescent="0.25">
      <c r="D245"/>
      <c r="E245"/>
    </row>
    <row r="246" spans="4:5" x14ac:dyDescent="0.25">
      <c r="D246"/>
      <c r="E246"/>
    </row>
    <row r="247" spans="4:5" x14ac:dyDescent="0.25">
      <c r="D247"/>
      <c r="E247"/>
    </row>
    <row r="248" spans="4:5" x14ac:dyDescent="0.25">
      <c r="D248"/>
      <c r="E248"/>
    </row>
    <row r="249" spans="4:5" x14ac:dyDescent="0.25">
      <c r="D249"/>
      <c r="E249"/>
    </row>
    <row r="250" spans="4:5" x14ac:dyDescent="0.25">
      <c r="D250"/>
      <c r="E250"/>
    </row>
    <row r="251" spans="4:5" x14ac:dyDescent="0.25">
      <c r="D251"/>
      <c r="E251"/>
    </row>
    <row r="252" spans="4:5" x14ac:dyDescent="0.25">
      <c r="D252"/>
      <c r="E252"/>
    </row>
    <row r="253" spans="4:5" x14ac:dyDescent="0.25">
      <c r="D253"/>
      <c r="E253"/>
    </row>
    <row r="254" spans="4:5" x14ac:dyDescent="0.25">
      <c r="D254"/>
      <c r="E254"/>
    </row>
    <row r="255" spans="4:5" x14ac:dyDescent="0.25">
      <c r="D255"/>
      <c r="E255"/>
    </row>
    <row r="256" spans="4:5" x14ac:dyDescent="0.25">
      <c r="D256"/>
      <c r="E256"/>
    </row>
    <row r="257" spans="4:5" x14ac:dyDescent="0.25">
      <c r="D257"/>
      <c r="E257"/>
    </row>
    <row r="258" spans="4:5" x14ac:dyDescent="0.25">
      <c r="D258"/>
      <c r="E258"/>
    </row>
    <row r="259" spans="4:5" x14ac:dyDescent="0.25">
      <c r="D259"/>
      <c r="E259"/>
    </row>
    <row r="260" spans="4:5" x14ac:dyDescent="0.25">
      <c r="D260"/>
      <c r="E260"/>
    </row>
    <row r="261" spans="4:5" x14ac:dyDescent="0.25">
      <c r="D261"/>
      <c r="E261"/>
    </row>
    <row r="262" spans="4:5" x14ac:dyDescent="0.25">
      <c r="D262"/>
      <c r="E262"/>
    </row>
    <row r="263" spans="4:5" x14ac:dyDescent="0.25">
      <c r="D263"/>
      <c r="E263"/>
    </row>
    <row r="264" spans="4:5" x14ac:dyDescent="0.25">
      <c r="D264"/>
      <c r="E264"/>
    </row>
    <row r="265" spans="4:5" x14ac:dyDescent="0.25">
      <c r="D265"/>
      <c r="E265"/>
    </row>
    <row r="266" spans="4:5" x14ac:dyDescent="0.25">
      <c r="D266"/>
      <c r="E266"/>
    </row>
    <row r="267" spans="4:5" x14ac:dyDescent="0.25">
      <c r="D267"/>
      <c r="E267"/>
    </row>
    <row r="268" spans="4:5" x14ac:dyDescent="0.25">
      <c r="D268"/>
      <c r="E268"/>
    </row>
    <row r="269" spans="4:5" x14ac:dyDescent="0.25">
      <c r="D269"/>
      <c r="E269"/>
    </row>
    <row r="270" spans="4:5" x14ac:dyDescent="0.25">
      <c r="D270"/>
      <c r="E270"/>
    </row>
    <row r="271" spans="4:5" x14ac:dyDescent="0.25">
      <c r="D271"/>
      <c r="E271"/>
    </row>
    <row r="272" spans="4:5" x14ac:dyDescent="0.25">
      <c r="D272"/>
      <c r="E272"/>
    </row>
    <row r="273" spans="4:5" x14ac:dyDescent="0.25">
      <c r="D273"/>
      <c r="E273"/>
    </row>
    <row r="274" spans="4:5" x14ac:dyDescent="0.25">
      <c r="D274"/>
      <c r="E274"/>
    </row>
    <row r="275" spans="4:5" x14ac:dyDescent="0.25">
      <c r="D275"/>
      <c r="E275"/>
    </row>
    <row r="276" spans="4:5" x14ac:dyDescent="0.25">
      <c r="D276"/>
      <c r="E276"/>
    </row>
    <row r="277" spans="4:5" x14ac:dyDescent="0.25">
      <c r="D277"/>
      <c r="E277"/>
    </row>
    <row r="278" spans="4:5" x14ac:dyDescent="0.25">
      <c r="D278"/>
      <c r="E278"/>
    </row>
    <row r="279" spans="4:5" x14ac:dyDescent="0.25">
      <c r="D279"/>
      <c r="E279"/>
    </row>
    <row r="280" spans="4:5" x14ac:dyDescent="0.25">
      <c r="D280"/>
      <c r="E280"/>
    </row>
    <row r="281" spans="4:5" x14ac:dyDescent="0.25">
      <c r="D281"/>
      <c r="E281"/>
    </row>
    <row r="282" spans="4:5" x14ac:dyDescent="0.25">
      <c r="D282"/>
      <c r="E282"/>
    </row>
    <row r="283" spans="4:5" x14ac:dyDescent="0.25">
      <c r="D283"/>
      <c r="E283"/>
    </row>
    <row r="284" spans="4:5" x14ac:dyDescent="0.25">
      <c r="D284"/>
      <c r="E284"/>
    </row>
    <row r="285" spans="4:5" x14ac:dyDescent="0.25">
      <c r="D285"/>
      <c r="E285"/>
    </row>
    <row r="286" spans="4:5" x14ac:dyDescent="0.25">
      <c r="D286"/>
      <c r="E286"/>
    </row>
    <row r="287" spans="4:5" x14ac:dyDescent="0.25">
      <c r="D287"/>
      <c r="E287"/>
    </row>
    <row r="288" spans="4:5" x14ac:dyDescent="0.25">
      <c r="D288"/>
      <c r="E288"/>
    </row>
    <row r="289" spans="4:5" x14ac:dyDescent="0.25">
      <c r="D289"/>
      <c r="E289"/>
    </row>
    <row r="290" spans="4:5" x14ac:dyDescent="0.25">
      <c r="D290"/>
      <c r="E290"/>
    </row>
    <row r="291" spans="4:5" x14ac:dyDescent="0.25">
      <c r="D291"/>
      <c r="E291"/>
    </row>
    <row r="292" spans="4:5" x14ac:dyDescent="0.25">
      <c r="D292"/>
      <c r="E292"/>
    </row>
    <row r="293" spans="4:5" x14ac:dyDescent="0.25">
      <c r="D293"/>
      <c r="E293"/>
    </row>
    <row r="294" spans="4:5" x14ac:dyDescent="0.25">
      <c r="D294"/>
      <c r="E294"/>
    </row>
    <row r="295" spans="4:5" x14ac:dyDescent="0.25">
      <c r="D295"/>
      <c r="E295"/>
    </row>
    <row r="296" spans="4:5" x14ac:dyDescent="0.25">
      <c r="D296"/>
      <c r="E296"/>
    </row>
    <row r="297" spans="4:5" x14ac:dyDescent="0.25">
      <c r="D297"/>
      <c r="E297"/>
    </row>
    <row r="298" spans="4:5" x14ac:dyDescent="0.25">
      <c r="D298"/>
      <c r="E298"/>
    </row>
    <row r="299" spans="4:5" x14ac:dyDescent="0.25">
      <c r="D299"/>
      <c r="E299"/>
    </row>
    <row r="300" spans="4:5" x14ac:dyDescent="0.25">
      <c r="D300"/>
      <c r="E300"/>
    </row>
    <row r="301" spans="4:5" x14ac:dyDescent="0.25">
      <c r="D301"/>
      <c r="E301"/>
    </row>
    <row r="302" spans="4:5" x14ac:dyDescent="0.25">
      <c r="D302"/>
      <c r="E302"/>
    </row>
    <row r="303" spans="4:5" x14ac:dyDescent="0.25">
      <c r="D303"/>
      <c r="E303"/>
    </row>
    <row r="304" spans="4:5" x14ac:dyDescent="0.25">
      <c r="D304"/>
      <c r="E304"/>
    </row>
    <row r="305" spans="4:5" x14ac:dyDescent="0.25">
      <c r="D305"/>
      <c r="E305"/>
    </row>
    <row r="306" spans="4:5" x14ac:dyDescent="0.25">
      <c r="D306"/>
      <c r="E306"/>
    </row>
    <row r="307" spans="4:5" x14ac:dyDescent="0.25">
      <c r="D307"/>
      <c r="E307"/>
    </row>
    <row r="308" spans="4:5" x14ac:dyDescent="0.25">
      <c r="D308"/>
      <c r="E308"/>
    </row>
    <row r="309" spans="4:5" x14ac:dyDescent="0.25">
      <c r="D309"/>
      <c r="E309"/>
    </row>
    <row r="310" spans="4:5" x14ac:dyDescent="0.25">
      <c r="D310"/>
      <c r="E310"/>
    </row>
    <row r="311" spans="4:5" x14ac:dyDescent="0.25">
      <c r="D311"/>
      <c r="E311"/>
    </row>
    <row r="312" spans="4:5" x14ac:dyDescent="0.25">
      <c r="D312"/>
      <c r="E312"/>
    </row>
    <row r="313" spans="4:5" x14ac:dyDescent="0.25">
      <c r="D313"/>
      <c r="E313"/>
    </row>
    <row r="314" spans="4:5" x14ac:dyDescent="0.25">
      <c r="D314"/>
      <c r="E314"/>
    </row>
    <row r="315" spans="4:5" x14ac:dyDescent="0.25">
      <c r="D315"/>
      <c r="E315"/>
    </row>
    <row r="316" spans="4:5" x14ac:dyDescent="0.25">
      <c r="D316"/>
      <c r="E316"/>
    </row>
    <row r="317" spans="4:5" x14ac:dyDescent="0.25">
      <c r="D317"/>
      <c r="E317"/>
    </row>
    <row r="318" spans="4:5" x14ac:dyDescent="0.25">
      <c r="D318"/>
      <c r="E318"/>
    </row>
    <row r="319" spans="4:5" x14ac:dyDescent="0.25">
      <c r="D319"/>
      <c r="E319"/>
    </row>
    <row r="320" spans="4:5" x14ac:dyDescent="0.25">
      <c r="D320"/>
      <c r="E320"/>
    </row>
    <row r="321" spans="4:5" x14ac:dyDescent="0.25">
      <c r="D321"/>
      <c r="E321"/>
    </row>
    <row r="322" spans="4:5" x14ac:dyDescent="0.25">
      <c r="D322"/>
      <c r="E322"/>
    </row>
    <row r="323" spans="4:5" x14ac:dyDescent="0.25">
      <c r="D323"/>
      <c r="E323"/>
    </row>
    <row r="324" spans="4:5" x14ac:dyDescent="0.25">
      <c r="D324"/>
      <c r="E324"/>
    </row>
    <row r="325" spans="4:5" x14ac:dyDescent="0.25">
      <c r="D325"/>
      <c r="E325"/>
    </row>
    <row r="326" spans="4:5" x14ac:dyDescent="0.25">
      <c r="D326"/>
      <c r="E326"/>
    </row>
  </sheetData>
  <conditionalFormatting pivot="1" sqref="F5:F27">
    <cfRule type="top10" dxfId="19" priority="3" percent="1" bottom="1" rank="10"/>
  </conditionalFormatting>
  <conditionalFormatting pivot="1" sqref="E5:E26">
    <cfRule type="cellIs" dxfId="18" priority="1" operator="lessThan">
      <formula>100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zoomScale="120" zoomScaleNormal="120" workbookViewId="0"/>
  </sheetViews>
  <sheetFormatPr defaultRowHeight="15.75" x14ac:dyDescent="0.25"/>
  <cols>
    <col min="1" max="1" width="9.140625" style="3"/>
    <col min="2" max="2" width="14.7109375" style="3" customWidth="1"/>
    <col min="3" max="3" width="13.28515625" style="3" bestFit="1" customWidth="1"/>
    <col min="4" max="4" width="10.140625" style="3" bestFit="1" customWidth="1"/>
    <col min="5" max="16384" width="9.140625" style="3"/>
  </cols>
  <sheetData>
    <row r="1" spans="1:8" s="37" customFormat="1" ht="44.25" customHeight="1" x14ac:dyDescent="0.25">
      <c r="A1" s="36"/>
      <c r="B1" s="14" t="s">
        <v>65</v>
      </c>
      <c r="D1" s="38"/>
    </row>
    <row r="4" spans="1:8" x14ac:dyDescent="0.25">
      <c r="E4" s="12"/>
      <c r="F4" s="12"/>
      <c r="G4" s="12"/>
      <c r="H4" s="12"/>
    </row>
    <row r="5" spans="1:8" x14ac:dyDescent="0.25">
      <c r="C5" s="19" t="s">
        <v>3</v>
      </c>
      <c r="D5" s="19" t="s">
        <v>4</v>
      </c>
      <c r="E5" s="12"/>
      <c r="F5" s="12"/>
      <c r="G5" s="12"/>
      <c r="H5" s="12"/>
    </row>
    <row r="6" spans="1:8" x14ac:dyDescent="0.25">
      <c r="B6" s="20" t="s">
        <v>56</v>
      </c>
      <c r="C6" s="45">
        <f>AVERAGE(Data[Amount])</f>
        <v>4136.2299999999996</v>
      </c>
      <c r="D6" s="22">
        <f>AVERAGE(Data[Units])</f>
        <v>152.19999999999999</v>
      </c>
      <c r="E6" s="12"/>
      <c r="F6" s="12"/>
      <c r="G6" s="12"/>
      <c r="H6" s="12"/>
    </row>
    <row r="7" spans="1:8" x14ac:dyDescent="0.25">
      <c r="B7" s="20" t="s">
        <v>57</v>
      </c>
      <c r="C7" s="45">
        <f>MEDIAN(Data[Amount])</f>
        <v>3437</v>
      </c>
      <c r="D7" s="22">
        <f>MEDIAN(Data[Units])</f>
        <v>124.5</v>
      </c>
      <c r="E7" s="12"/>
      <c r="F7" s="12"/>
      <c r="G7" s="12"/>
      <c r="H7" s="12"/>
    </row>
    <row r="8" spans="1:8" x14ac:dyDescent="0.25">
      <c r="B8" s="20" t="s">
        <v>58</v>
      </c>
      <c r="C8" s="45">
        <f>MIN(Data[Amount])</f>
        <v>0</v>
      </c>
      <c r="D8" s="22">
        <f>MIN(Data[Units])</f>
        <v>0</v>
      </c>
      <c r="E8" s="12"/>
      <c r="F8" s="12"/>
      <c r="G8" s="12"/>
      <c r="H8" s="12"/>
    </row>
    <row r="9" spans="1:8" x14ac:dyDescent="0.25">
      <c r="B9" s="20" t="s">
        <v>59</v>
      </c>
      <c r="C9" s="45">
        <f>MAX(Data[Amount])</f>
        <v>16184</v>
      </c>
      <c r="D9" s="22">
        <f>MAX(Data[Units])</f>
        <v>525</v>
      </c>
      <c r="E9" s="12"/>
      <c r="F9" s="12"/>
      <c r="G9" s="12"/>
      <c r="H9" s="12"/>
    </row>
    <row r="10" spans="1:8" x14ac:dyDescent="0.25">
      <c r="B10" s="20" t="s">
        <v>60</v>
      </c>
      <c r="C10" s="45">
        <f>C9-C8</f>
        <v>16184</v>
      </c>
      <c r="D10" s="22">
        <f>D9-D8</f>
        <v>525</v>
      </c>
      <c r="E10" s="12"/>
      <c r="F10" s="12"/>
      <c r="G10" s="12"/>
      <c r="H10" s="12"/>
    </row>
    <row r="11" spans="1:8" x14ac:dyDescent="0.25">
      <c r="B11" s="20"/>
      <c r="C11" s="45"/>
      <c r="D11" s="22"/>
      <c r="E11" s="12"/>
      <c r="F11" s="12"/>
      <c r="G11" s="12"/>
      <c r="H11" s="12"/>
    </row>
    <row r="12" spans="1:8" x14ac:dyDescent="0.25">
      <c r="B12" s="20" t="s">
        <v>61</v>
      </c>
      <c r="C12" s="45">
        <f>_xlfn.PERCENTILE.EXC(Data[Amount],0.25)</f>
        <v>1652</v>
      </c>
      <c r="D12" s="22">
        <f>_xlfn.PERCENTILE.EXC(Data[Units],0.25)</f>
        <v>54</v>
      </c>
      <c r="E12" s="12"/>
      <c r="F12" s="12"/>
      <c r="G12" s="12"/>
      <c r="H12" s="12"/>
    </row>
    <row r="13" spans="1:8" ht="15.75" customHeight="1" x14ac:dyDescent="0.25">
      <c r="B13" s="20" t="s">
        <v>62</v>
      </c>
      <c r="C13" s="45">
        <f>_xlfn.PERCENTILE.EXC(Data[Amount],0.75)</f>
        <v>6245.75</v>
      </c>
      <c r="D13" s="22">
        <f>_xlfn.PERCENTILE.EXC(Data[Units],0.75)</f>
        <v>223.5</v>
      </c>
      <c r="E13" s="12"/>
      <c r="F13" s="12"/>
      <c r="G13" s="12"/>
      <c r="H13" s="12"/>
    </row>
    <row r="14" spans="1:8" x14ac:dyDescent="0.25">
      <c r="C14" s="12"/>
      <c r="D14" s="12"/>
      <c r="E14" s="12"/>
      <c r="F14" s="12"/>
      <c r="G14" s="12"/>
      <c r="H14" s="12"/>
    </row>
    <row r="15" spans="1:8" x14ac:dyDescent="0.25">
      <c r="B15" s="83" t="s">
        <v>63</v>
      </c>
      <c r="C15" s="83"/>
      <c r="D15" s="21">
        <v>22</v>
      </c>
      <c r="E15" s="12"/>
      <c r="F15" s="12"/>
      <c r="G15" s="12"/>
      <c r="H15" s="12"/>
    </row>
    <row r="16" spans="1:8" x14ac:dyDescent="0.25">
      <c r="C16" s="12"/>
      <c r="D16" s="12"/>
      <c r="E16" s="12"/>
      <c r="F16" s="12"/>
      <c r="G16" s="12"/>
      <c r="H16" s="12"/>
    </row>
    <row r="17" spans="3:8" x14ac:dyDescent="0.25">
      <c r="C17" s="12"/>
      <c r="D17" s="12"/>
      <c r="E17" s="12"/>
      <c r="F17" s="12"/>
      <c r="G17" s="12"/>
      <c r="H17" s="12"/>
    </row>
    <row r="18" spans="3:8" x14ac:dyDescent="0.25">
      <c r="C18" s="12"/>
      <c r="D18" s="12"/>
      <c r="E18" s="12"/>
      <c r="F18" s="12"/>
      <c r="G18" s="12"/>
      <c r="H18" s="12"/>
    </row>
  </sheetData>
  <mergeCells count="1">
    <mergeCell ref="B15:C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4"/>
  <sheetViews>
    <sheetView workbookViewId="0"/>
  </sheetViews>
  <sheetFormatPr defaultRowHeight="15" x14ac:dyDescent="0.25"/>
  <cols>
    <col min="3" max="3" width="16.85546875" bestFit="1" customWidth="1"/>
    <col min="4" max="4" width="14" bestFit="1" customWidth="1"/>
    <col min="5" max="5" width="22.85546875" bestFit="1" customWidth="1"/>
    <col min="6" max="6" width="11.28515625" bestFit="1" customWidth="1"/>
    <col min="7" max="7" width="13.42578125" customWidth="1"/>
  </cols>
  <sheetData>
    <row r="1" spans="1:7" s="17" customFormat="1" ht="44.25" customHeight="1" x14ac:dyDescent="0.25">
      <c r="A1" s="35"/>
      <c r="B1" s="34" t="s">
        <v>66</v>
      </c>
      <c r="D1" s="39"/>
    </row>
    <row r="4" spans="1:7" ht="15.75" x14ac:dyDescent="0.25">
      <c r="C4" s="15" t="s">
        <v>0</v>
      </c>
      <c r="D4" s="15" t="s">
        <v>1</v>
      </c>
      <c r="E4" s="15" t="s">
        <v>2</v>
      </c>
      <c r="F4" s="10" t="s">
        <v>3</v>
      </c>
      <c r="G4" s="10" t="s">
        <v>4</v>
      </c>
    </row>
    <row r="5" spans="1:7" ht="15.75" x14ac:dyDescent="0.25">
      <c r="C5" s="3" t="s">
        <v>53</v>
      </c>
      <c r="D5" s="3" t="s">
        <v>33</v>
      </c>
      <c r="E5" s="3" t="s">
        <v>16</v>
      </c>
      <c r="F5" s="4">
        <v>5586</v>
      </c>
      <c r="G5" s="5">
        <v>525</v>
      </c>
    </row>
    <row r="6" spans="1:7" ht="15.75" x14ac:dyDescent="0.25">
      <c r="C6" s="3" t="s">
        <v>44</v>
      </c>
      <c r="D6" s="3" t="s">
        <v>21</v>
      </c>
      <c r="E6" s="3" t="s">
        <v>51</v>
      </c>
      <c r="F6" s="4">
        <v>798</v>
      </c>
      <c r="G6" s="5">
        <v>519</v>
      </c>
    </row>
    <row r="7" spans="1:7" ht="15.75" x14ac:dyDescent="0.25">
      <c r="C7" s="3" t="s">
        <v>12</v>
      </c>
      <c r="D7" s="3" t="s">
        <v>33</v>
      </c>
      <c r="E7" s="3" t="s">
        <v>11</v>
      </c>
      <c r="F7" s="4">
        <v>819</v>
      </c>
      <c r="G7" s="5">
        <v>510</v>
      </c>
    </row>
    <row r="8" spans="1:7" ht="15.75" x14ac:dyDescent="0.25">
      <c r="C8" s="3" t="s">
        <v>45</v>
      </c>
      <c r="D8" s="3" t="s">
        <v>48</v>
      </c>
      <c r="E8" s="3" t="s">
        <v>14</v>
      </c>
      <c r="F8" s="4">
        <v>7777</v>
      </c>
      <c r="G8" s="5">
        <v>504</v>
      </c>
    </row>
    <row r="9" spans="1:7" ht="15.75" x14ac:dyDescent="0.25">
      <c r="C9" s="3" t="s">
        <v>17</v>
      </c>
      <c r="D9" s="3" t="s">
        <v>48</v>
      </c>
      <c r="E9" s="3" t="s">
        <v>40</v>
      </c>
      <c r="F9" s="4">
        <v>8463</v>
      </c>
      <c r="G9" s="5">
        <v>492</v>
      </c>
    </row>
    <row r="10" spans="1:7" ht="15.75" x14ac:dyDescent="0.25">
      <c r="C10" s="3" t="s">
        <v>44</v>
      </c>
      <c r="D10" s="3" t="s">
        <v>26</v>
      </c>
      <c r="E10" s="3" t="s">
        <v>27</v>
      </c>
      <c r="F10" s="4">
        <v>1785</v>
      </c>
      <c r="G10" s="5">
        <v>462</v>
      </c>
    </row>
    <row r="11" spans="1:7" ht="15.75" x14ac:dyDescent="0.25">
      <c r="C11" s="3" t="s">
        <v>25</v>
      </c>
      <c r="D11" s="3" t="s">
        <v>8</v>
      </c>
      <c r="E11" s="3" t="s">
        <v>52</v>
      </c>
      <c r="F11" s="4">
        <v>3556</v>
      </c>
      <c r="G11" s="5">
        <v>459</v>
      </c>
    </row>
    <row r="12" spans="1:7" ht="15.75" x14ac:dyDescent="0.25">
      <c r="C12" s="3" t="s">
        <v>12</v>
      </c>
      <c r="D12" s="3" t="s">
        <v>13</v>
      </c>
      <c r="E12" s="3" t="s">
        <v>14</v>
      </c>
      <c r="F12" s="4">
        <v>6706</v>
      </c>
      <c r="G12" s="5">
        <v>459</v>
      </c>
    </row>
    <row r="13" spans="1:7" ht="15.75" x14ac:dyDescent="0.25">
      <c r="C13" s="3" t="s">
        <v>25</v>
      </c>
      <c r="D13" s="3" t="s">
        <v>48</v>
      </c>
      <c r="E13" s="3" t="s">
        <v>49</v>
      </c>
      <c r="F13" s="4">
        <v>8008</v>
      </c>
      <c r="G13" s="5">
        <v>456</v>
      </c>
    </row>
    <row r="14" spans="1:7" ht="15.75" x14ac:dyDescent="0.25">
      <c r="C14" s="3" t="s">
        <v>7</v>
      </c>
      <c r="D14" s="3" t="s">
        <v>13</v>
      </c>
      <c r="E14" s="3" t="s">
        <v>9</v>
      </c>
      <c r="F14" s="4">
        <v>2275</v>
      </c>
      <c r="G14" s="5">
        <v>447</v>
      </c>
    </row>
    <row r="15" spans="1:7" ht="15.75" x14ac:dyDescent="0.25">
      <c r="C15" s="3" t="s">
        <v>7</v>
      </c>
      <c r="D15" s="3" t="s">
        <v>13</v>
      </c>
      <c r="E15" s="3" t="s">
        <v>30</v>
      </c>
      <c r="F15" s="4">
        <v>8869</v>
      </c>
      <c r="G15" s="5">
        <v>432</v>
      </c>
    </row>
    <row r="16" spans="1:7" ht="15.75" x14ac:dyDescent="0.25">
      <c r="C16" s="3" t="s">
        <v>25</v>
      </c>
      <c r="D16" s="3" t="s">
        <v>26</v>
      </c>
      <c r="E16" s="3" t="s">
        <v>27</v>
      </c>
      <c r="F16" s="4">
        <v>2100</v>
      </c>
      <c r="G16" s="5">
        <v>414</v>
      </c>
    </row>
    <row r="17" spans="3:7" ht="15.75" x14ac:dyDescent="0.25">
      <c r="C17" s="3" t="s">
        <v>25</v>
      </c>
      <c r="D17" s="3" t="s">
        <v>8</v>
      </c>
      <c r="E17" s="3" t="s">
        <v>29</v>
      </c>
      <c r="F17" s="4">
        <v>1904</v>
      </c>
      <c r="G17" s="5">
        <v>405</v>
      </c>
    </row>
    <row r="18" spans="3:7" ht="15.75" x14ac:dyDescent="0.25">
      <c r="C18" s="3" t="s">
        <v>25</v>
      </c>
      <c r="D18" s="3" t="s">
        <v>13</v>
      </c>
      <c r="E18" s="3" t="s">
        <v>18</v>
      </c>
      <c r="F18" s="4">
        <v>1302</v>
      </c>
      <c r="G18" s="5">
        <v>402</v>
      </c>
    </row>
    <row r="19" spans="3:7" ht="15.75" x14ac:dyDescent="0.25">
      <c r="C19" s="3" t="s">
        <v>25</v>
      </c>
      <c r="D19" s="3" t="s">
        <v>26</v>
      </c>
      <c r="E19" s="3" t="s">
        <v>50</v>
      </c>
      <c r="F19" s="4">
        <v>3052</v>
      </c>
      <c r="G19" s="5">
        <v>378</v>
      </c>
    </row>
    <row r="20" spans="3:7" ht="15.75" x14ac:dyDescent="0.25">
      <c r="C20" s="3" t="s">
        <v>7</v>
      </c>
      <c r="D20" s="3" t="s">
        <v>13</v>
      </c>
      <c r="E20" s="3" t="s">
        <v>36</v>
      </c>
      <c r="F20" s="4">
        <v>6853</v>
      </c>
      <c r="G20" s="5">
        <v>372</v>
      </c>
    </row>
    <row r="21" spans="3:7" ht="15.75" x14ac:dyDescent="0.25">
      <c r="C21" s="3" t="s">
        <v>38</v>
      </c>
      <c r="D21" s="3" t="s">
        <v>48</v>
      </c>
      <c r="E21" s="3" t="s">
        <v>16</v>
      </c>
      <c r="F21" s="4">
        <v>1932</v>
      </c>
      <c r="G21" s="5">
        <v>369</v>
      </c>
    </row>
    <row r="22" spans="3:7" ht="15.75" x14ac:dyDescent="0.25">
      <c r="C22" s="3" t="s">
        <v>45</v>
      </c>
      <c r="D22" s="3" t="s">
        <v>8</v>
      </c>
      <c r="E22" s="3" t="s">
        <v>18</v>
      </c>
      <c r="F22" s="4">
        <v>938</v>
      </c>
      <c r="G22" s="5">
        <v>366</v>
      </c>
    </row>
    <row r="23" spans="3:7" ht="15.75" x14ac:dyDescent="0.25">
      <c r="C23" s="3" t="s">
        <v>25</v>
      </c>
      <c r="D23" s="3" t="s">
        <v>48</v>
      </c>
      <c r="E23" s="3" t="s">
        <v>9</v>
      </c>
      <c r="F23" s="4">
        <v>3402</v>
      </c>
      <c r="G23" s="5">
        <v>366</v>
      </c>
    </row>
    <row r="24" spans="3:7" ht="15.75" x14ac:dyDescent="0.25">
      <c r="C24" s="3" t="s">
        <v>12</v>
      </c>
      <c r="D24" s="3" t="s">
        <v>13</v>
      </c>
      <c r="E24" s="3" t="s">
        <v>40</v>
      </c>
      <c r="F24" s="4">
        <v>2702</v>
      </c>
      <c r="G24" s="5">
        <v>363</v>
      </c>
    </row>
    <row r="25" spans="3:7" ht="15.75" x14ac:dyDescent="0.25">
      <c r="C25" s="3" t="s">
        <v>41</v>
      </c>
      <c r="D25" s="3" t="s">
        <v>13</v>
      </c>
      <c r="E25" s="3" t="s">
        <v>50</v>
      </c>
      <c r="F25" s="4">
        <v>4480</v>
      </c>
      <c r="G25" s="5">
        <v>357</v>
      </c>
    </row>
    <row r="26" spans="3:7" ht="15.75" x14ac:dyDescent="0.25">
      <c r="C26" s="3" t="s">
        <v>44</v>
      </c>
      <c r="D26" s="3" t="s">
        <v>33</v>
      </c>
      <c r="E26" s="3" t="s">
        <v>34</v>
      </c>
      <c r="F26" s="4">
        <v>4326</v>
      </c>
      <c r="G26" s="5">
        <v>348</v>
      </c>
    </row>
    <row r="27" spans="3:7" ht="15.75" x14ac:dyDescent="0.25">
      <c r="C27" s="3" t="s">
        <v>41</v>
      </c>
      <c r="D27" s="3" t="s">
        <v>21</v>
      </c>
      <c r="E27" s="3" t="s">
        <v>32</v>
      </c>
      <c r="F27" s="4">
        <v>3339</v>
      </c>
      <c r="G27" s="5">
        <v>348</v>
      </c>
    </row>
    <row r="28" spans="3:7" ht="15.75" x14ac:dyDescent="0.25">
      <c r="C28" s="3" t="s">
        <v>53</v>
      </c>
      <c r="D28" s="3" t="s">
        <v>21</v>
      </c>
      <c r="E28" s="3" t="s">
        <v>50</v>
      </c>
      <c r="F28" s="4">
        <v>2471</v>
      </c>
      <c r="G28" s="5">
        <v>342</v>
      </c>
    </row>
    <row r="29" spans="3:7" ht="15.75" x14ac:dyDescent="0.25">
      <c r="C29" s="3" t="s">
        <v>41</v>
      </c>
      <c r="D29" s="3" t="s">
        <v>48</v>
      </c>
      <c r="E29" s="3" t="s">
        <v>40</v>
      </c>
      <c r="F29" s="4">
        <v>15610</v>
      </c>
      <c r="G29" s="5">
        <v>339</v>
      </c>
    </row>
    <row r="30" spans="3:7" ht="15.75" x14ac:dyDescent="0.25">
      <c r="C30" s="3" t="s">
        <v>38</v>
      </c>
      <c r="D30" s="3" t="s">
        <v>8</v>
      </c>
      <c r="E30" s="3" t="s">
        <v>29</v>
      </c>
      <c r="F30" s="4">
        <v>4487</v>
      </c>
      <c r="G30" s="5">
        <v>333</v>
      </c>
    </row>
    <row r="31" spans="3:7" ht="15.75" x14ac:dyDescent="0.25">
      <c r="C31" s="3" t="s">
        <v>45</v>
      </c>
      <c r="D31" s="3" t="s">
        <v>8</v>
      </c>
      <c r="E31" s="3" t="s">
        <v>52</v>
      </c>
      <c r="F31" s="4">
        <v>7308</v>
      </c>
      <c r="G31" s="5">
        <v>327</v>
      </c>
    </row>
    <row r="32" spans="3:7" ht="15.75" x14ac:dyDescent="0.25">
      <c r="C32" s="3" t="s">
        <v>45</v>
      </c>
      <c r="D32" s="3" t="s">
        <v>8</v>
      </c>
      <c r="E32" s="3" t="s">
        <v>50</v>
      </c>
      <c r="F32" s="4">
        <v>4592</v>
      </c>
      <c r="G32" s="5">
        <v>324</v>
      </c>
    </row>
    <row r="33" spans="3:7" ht="15.75" x14ac:dyDescent="0.25">
      <c r="C33" s="3" t="s">
        <v>38</v>
      </c>
      <c r="D33" s="3" t="s">
        <v>33</v>
      </c>
      <c r="E33" s="3" t="s">
        <v>9</v>
      </c>
      <c r="F33" s="4">
        <v>10129</v>
      </c>
      <c r="G33" s="5">
        <v>312</v>
      </c>
    </row>
    <row r="34" spans="3:7" ht="15.75" x14ac:dyDescent="0.25">
      <c r="C34" s="3" t="s">
        <v>45</v>
      </c>
      <c r="D34" s="3" t="s">
        <v>48</v>
      </c>
      <c r="E34" s="3" t="s">
        <v>52</v>
      </c>
      <c r="F34" s="4">
        <v>3689</v>
      </c>
      <c r="G34" s="5">
        <v>312</v>
      </c>
    </row>
    <row r="35" spans="3:7" ht="15.75" x14ac:dyDescent="0.25">
      <c r="C35" s="3" t="s">
        <v>20</v>
      </c>
      <c r="D35" s="3" t="s">
        <v>21</v>
      </c>
      <c r="E35" s="3" t="s">
        <v>52</v>
      </c>
      <c r="F35" s="4">
        <v>854</v>
      </c>
      <c r="G35" s="5">
        <v>309</v>
      </c>
    </row>
    <row r="36" spans="3:7" ht="15.75" x14ac:dyDescent="0.25">
      <c r="C36" s="3" t="s">
        <v>45</v>
      </c>
      <c r="D36" s="3" t="s">
        <v>13</v>
      </c>
      <c r="E36" s="3" t="s">
        <v>30</v>
      </c>
      <c r="F36" s="4">
        <v>819</v>
      </c>
      <c r="G36" s="5">
        <v>306</v>
      </c>
    </row>
    <row r="37" spans="3:7" ht="15.75" x14ac:dyDescent="0.25">
      <c r="C37" s="3" t="s">
        <v>17</v>
      </c>
      <c r="D37" s="3" t="s">
        <v>26</v>
      </c>
      <c r="E37" s="3" t="s">
        <v>47</v>
      </c>
      <c r="F37" s="4">
        <v>3920</v>
      </c>
      <c r="G37" s="5">
        <v>306</v>
      </c>
    </row>
    <row r="38" spans="3:7" ht="15.75" x14ac:dyDescent="0.25">
      <c r="C38" s="3" t="s">
        <v>7</v>
      </c>
      <c r="D38" s="3" t="s">
        <v>21</v>
      </c>
      <c r="E38" s="3" t="s">
        <v>51</v>
      </c>
      <c r="F38" s="4">
        <v>3164</v>
      </c>
      <c r="G38" s="5">
        <v>306</v>
      </c>
    </row>
    <row r="39" spans="3:7" ht="15.75" x14ac:dyDescent="0.25">
      <c r="C39" s="3" t="s">
        <v>45</v>
      </c>
      <c r="D39" s="3" t="s">
        <v>33</v>
      </c>
      <c r="E39" s="3" t="s">
        <v>49</v>
      </c>
      <c r="F39" s="4">
        <v>8841</v>
      </c>
      <c r="G39" s="5">
        <v>303</v>
      </c>
    </row>
    <row r="40" spans="3:7" ht="15.75" x14ac:dyDescent="0.25">
      <c r="C40" s="3" t="s">
        <v>44</v>
      </c>
      <c r="D40" s="3" t="s">
        <v>13</v>
      </c>
      <c r="E40" s="3" t="s">
        <v>32</v>
      </c>
      <c r="F40" s="4">
        <v>1589</v>
      </c>
      <c r="G40" s="5">
        <v>303</v>
      </c>
    </row>
    <row r="41" spans="3:7" ht="15.75" x14ac:dyDescent="0.25">
      <c r="C41" s="3" t="s">
        <v>53</v>
      </c>
      <c r="D41" s="3" t="s">
        <v>21</v>
      </c>
      <c r="E41" s="3" t="s">
        <v>14</v>
      </c>
      <c r="F41" s="4">
        <v>6657</v>
      </c>
      <c r="G41" s="5">
        <v>303</v>
      </c>
    </row>
    <row r="42" spans="3:7" ht="15.75" x14ac:dyDescent="0.25">
      <c r="C42" s="3" t="s">
        <v>12</v>
      </c>
      <c r="D42" s="3" t="s">
        <v>13</v>
      </c>
      <c r="E42" s="3" t="s">
        <v>51</v>
      </c>
      <c r="F42" s="4">
        <v>4753</v>
      </c>
      <c r="G42" s="5">
        <v>300</v>
      </c>
    </row>
    <row r="43" spans="3:7" ht="15.75" x14ac:dyDescent="0.25">
      <c r="C43" s="3" t="s">
        <v>38</v>
      </c>
      <c r="D43" s="3" t="s">
        <v>21</v>
      </c>
      <c r="E43" s="3" t="s">
        <v>37</v>
      </c>
      <c r="F43" s="4">
        <v>2870</v>
      </c>
      <c r="G43" s="5">
        <v>300</v>
      </c>
    </row>
    <row r="44" spans="3:7" ht="15.75" x14ac:dyDescent="0.25">
      <c r="C44" s="3" t="s">
        <v>7</v>
      </c>
      <c r="D44" s="3" t="s">
        <v>33</v>
      </c>
      <c r="E44" s="3" t="s">
        <v>11</v>
      </c>
      <c r="F44" s="4">
        <v>5670</v>
      </c>
      <c r="G44" s="5">
        <v>297</v>
      </c>
    </row>
    <row r="45" spans="3:7" ht="15.75" x14ac:dyDescent="0.25">
      <c r="C45" s="3" t="s">
        <v>53</v>
      </c>
      <c r="D45" s="3" t="s">
        <v>8</v>
      </c>
      <c r="E45" s="3" t="s">
        <v>43</v>
      </c>
      <c r="F45" s="4">
        <v>245</v>
      </c>
      <c r="G45" s="5">
        <v>288</v>
      </c>
    </row>
    <row r="46" spans="3:7" ht="15.75" x14ac:dyDescent="0.25">
      <c r="C46" s="3" t="s">
        <v>12</v>
      </c>
      <c r="D46" s="3" t="s">
        <v>48</v>
      </c>
      <c r="E46" s="3" t="s">
        <v>34</v>
      </c>
      <c r="F46" s="4">
        <v>3507</v>
      </c>
      <c r="G46" s="5">
        <v>288</v>
      </c>
    </row>
    <row r="47" spans="3:7" ht="15.75" x14ac:dyDescent="0.25">
      <c r="C47" s="3" t="s">
        <v>38</v>
      </c>
      <c r="D47" s="3" t="s">
        <v>13</v>
      </c>
      <c r="E47" s="3" t="s">
        <v>52</v>
      </c>
      <c r="F47" s="4">
        <v>5194</v>
      </c>
      <c r="G47" s="5">
        <v>288</v>
      </c>
    </row>
    <row r="48" spans="3:7" ht="15.75" x14ac:dyDescent="0.25">
      <c r="C48" s="3" t="s">
        <v>20</v>
      </c>
      <c r="D48" s="3" t="s">
        <v>21</v>
      </c>
      <c r="E48" s="3" t="s">
        <v>22</v>
      </c>
      <c r="F48" s="4">
        <v>9632</v>
      </c>
      <c r="G48" s="5">
        <v>288</v>
      </c>
    </row>
    <row r="49" spans="3:7" ht="15.75" x14ac:dyDescent="0.25">
      <c r="C49" s="3" t="s">
        <v>25</v>
      </c>
      <c r="D49" s="3" t="s">
        <v>33</v>
      </c>
      <c r="E49" s="3" t="s">
        <v>51</v>
      </c>
      <c r="F49" s="4">
        <v>1134</v>
      </c>
      <c r="G49" s="5">
        <v>282</v>
      </c>
    </row>
    <row r="50" spans="3:7" ht="15.75" x14ac:dyDescent="0.25">
      <c r="C50" s="3" t="s">
        <v>53</v>
      </c>
      <c r="D50" s="3" t="s">
        <v>13</v>
      </c>
      <c r="E50" s="3" t="s">
        <v>22</v>
      </c>
      <c r="F50" s="4">
        <v>3808</v>
      </c>
      <c r="G50" s="5">
        <v>279</v>
      </c>
    </row>
    <row r="51" spans="3:7" ht="15.75" x14ac:dyDescent="0.25">
      <c r="C51" s="3" t="s">
        <v>53</v>
      </c>
      <c r="D51" s="3" t="s">
        <v>26</v>
      </c>
      <c r="E51" s="3" t="s">
        <v>43</v>
      </c>
      <c r="F51" s="4">
        <v>4858</v>
      </c>
      <c r="G51" s="5">
        <v>279</v>
      </c>
    </row>
    <row r="52" spans="3:7" ht="15.75" x14ac:dyDescent="0.25">
      <c r="C52" s="3" t="s">
        <v>45</v>
      </c>
      <c r="D52" s="3" t="s">
        <v>13</v>
      </c>
      <c r="E52" s="3" t="s">
        <v>24</v>
      </c>
      <c r="F52" s="4">
        <v>6657</v>
      </c>
      <c r="G52" s="5">
        <v>276</v>
      </c>
    </row>
    <row r="53" spans="3:7" ht="15.75" x14ac:dyDescent="0.25">
      <c r="C53" s="3" t="s">
        <v>45</v>
      </c>
      <c r="D53" s="3" t="s">
        <v>48</v>
      </c>
      <c r="E53" s="3" t="s">
        <v>16</v>
      </c>
      <c r="F53" s="4">
        <v>7259</v>
      </c>
      <c r="G53" s="5">
        <v>276</v>
      </c>
    </row>
    <row r="54" spans="3:7" ht="15.75" x14ac:dyDescent="0.25">
      <c r="C54" s="3" t="s">
        <v>17</v>
      </c>
      <c r="D54" s="3" t="s">
        <v>8</v>
      </c>
      <c r="E54" s="3" t="s">
        <v>50</v>
      </c>
      <c r="F54" s="4">
        <v>1085</v>
      </c>
      <c r="G54" s="5">
        <v>273</v>
      </c>
    </row>
    <row r="55" spans="3:7" ht="15.75" x14ac:dyDescent="0.25">
      <c r="C55" s="3" t="s">
        <v>25</v>
      </c>
      <c r="D55" s="3" t="s">
        <v>13</v>
      </c>
      <c r="E55" s="3" t="s">
        <v>40</v>
      </c>
      <c r="F55" s="4">
        <v>1071</v>
      </c>
      <c r="G55" s="5">
        <v>270</v>
      </c>
    </row>
    <row r="56" spans="3:7" ht="15.75" x14ac:dyDescent="0.25">
      <c r="C56" s="3" t="s">
        <v>38</v>
      </c>
      <c r="D56" s="3" t="s">
        <v>33</v>
      </c>
      <c r="E56" s="3" t="s">
        <v>22</v>
      </c>
      <c r="F56" s="4">
        <v>1778</v>
      </c>
      <c r="G56" s="5">
        <v>270</v>
      </c>
    </row>
    <row r="57" spans="3:7" ht="15.75" x14ac:dyDescent="0.25">
      <c r="C57" s="3" t="s">
        <v>53</v>
      </c>
      <c r="D57" s="3" t="s">
        <v>21</v>
      </c>
      <c r="E57" s="3" t="s">
        <v>46</v>
      </c>
      <c r="F57" s="4">
        <v>2317</v>
      </c>
      <c r="G57" s="5">
        <v>261</v>
      </c>
    </row>
    <row r="58" spans="3:7" ht="15.75" x14ac:dyDescent="0.25">
      <c r="C58" s="3" t="s">
        <v>38</v>
      </c>
      <c r="D58" s="3" t="s">
        <v>33</v>
      </c>
      <c r="E58" s="3" t="s">
        <v>52</v>
      </c>
      <c r="F58" s="4">
        <v>5677</v>
      </c>
      <c r="G58" s="5">
        <v>258</v>
      </c>
    </row>
    <row r="59" spans="3:7" ht="15.75" x14ac:dyDescent="0.25">
      <c r="C59" s="3" t="s">
        <v>45</v>
      </c>
      <c r="D59" s="3" t="s">
        <v>13</v>
      </c>
      <c r="E59" s="3" t="s">
        <v>16</v>
      </c>
      <c r="F59" s="4">
        <v>2415</v>
      </c>
      <c r="G59" s="5">
        <v>255</v>
      </c>
    </row>
    <row r="60" spans="3:7" ht="15.75" x14ac:dyDescent="0.25">
      <c r="C60" s="3" t="s">
        <v>38</v>
      </c>
      <c r="D60" s="3" t="s">
        <v>13</v>
      </c>
      <c r="E60" s="3" t="s">
        <v>9</v>
      </c>
      <c r="F60" s="4">
        <v>6755</v>
      </c>
      <c r="G60" s="5">
        <v>252</v>
      </c>
    </row>
    <row r="61" spans="3:7" ht="15.75" x14ac:dyDescent="0.25">
      <c r="C61" s="3" t="s">
        <v>38</v>
      </c>
      <c r="D61" s="3" t="s">
        <v>21</v>
      </c>
      <c r="E61" s="3" t="s">
        <v>50</v>
      </c>
      <c r="F61" s="4">
        <v>5551</v>
      </c>
      <c r="G61" s="5">
        <v>252</v>
      </c>
    </row>
    <row r="62" spans="3:7" ht="15.75" x14ac:dyDescent="0.25">
      <c r="C62" s="3" t="s">
        <v>41</v>
      </c>
      <c r="D62" s="3" t="s">
        <v>26</v>
      </c>
      <c r="E62" s="3" t="s">
        <v>22</v>
      </c>
      <c r="F62" s="4">
        <v>385</v>
      </c>
      <c r="G62" s="5">
        <v>249</v>
      </c>
    </row>
    <row r="63" spans="3:7" ht="15.75" x14ac:dyDescent="0.25">
      <c r="C63" s="3" t="s">
        <v>17</v>
      </c>
      <c r="D63" s="3" t="s">
        <v>8</v>
      </c>
      <c r="E63" s="3" t="s">
        <v>49</v>
      </c>
      <c r="F63" s="4">
        <v>2856</v>
      </c>
      <c r="G63" s="5">
        <v>246</v>
      </c>
    </row>
    <row r="64" spans="3:7" ht="15.75" x14ac:dyDescent="0.25">
      <c r="C64" s="3" t="s">
        <v>38</v>
      </c>
      <c r="D64" s="3" t="s">
        <v>26</v>
      </c>
      <c r="E64" s="3" t="s">
        <v>32</v>
      </c>
      <c r="F64" s="4">
        <v>4438</v>
      </c>
      <c r="G64" s="5">
        <v>246</v>
      </c>
    </row>
    <row r="65" spans="3:7" ht="15.75" x14ac:dyDescent="0.25">
      <c r="C65" s="3" t="s">
        <v>41</v>
      </c>
      <c r="D65" s="3" t="s">
        <v>13</v>
      </c>
      <c r="E65" s="3" t="s">
        <v>34</v>
      </c>
      <c r="F65" s="4">
        <v>4753</v>
      </c>
      <c r="G65" s="5">
        <v>246</v>
      </c>
    </row>
    <row r="66" spans="3:7" ht="15.75" x14ac:dyDescent="0.25">
      <c r="C66" s="3" t="s">
        <v>44</v>
      </c>
      <c r="D66" s="3" t="s">
        <v>21</v>
      </c>
      <c r="E66" s="3" t="s">
        <v>34</v>
      </c>
      <c r="F66" s="4">
        <v>3094</v>
      </c>
      <c r="G66" s="5">
        <v>246</v>
      </c>
    </row>
    <row r="67" spans="3:7" ht="15.75" x14ac:dyDescent="0.25">
      <c r="C67" s="3" t="s">
        <v>17</v>
      </c>
      <c r="D67" s="3" t="s">
        <v>13</v>
      </c>
      <c r="E67" s="3" t="s">
        <v>24</v>
      </c>
      <c r="F67" s="4">
        <v>7833</v>
      </c>
      <c r="G67" s="5">
        <v>243</v>
      </c>
    </row>
    <row r="68" spans="3:7" ht="15.75" x14ac:dyDescent="0.25">
      <c r="C68" s="3" t="s">
        <v>20</v>
      </c>
      <c r="D68" s="3" t="s">
        <v>8</v>
      </c>
      <c r="E68" s="3" t="s">
        <v>9</v>
      </c>
      <c r="F68" s="4">
        <v>1526</v>
      </c>
      <c r="G68" s="5">
        <v>240</v>
      </c>
    </row>
    <row r="69" spans="3:7" ht="15.75" x14ac:dyDescent="0.25">
      <c r="C69" s="3" t="s">
        <v>38</v>
      </c>
      <c r="D69" s="3" t="s">
        <v>13</v>
      </c>
      <c r="E69" s="3" t="s">
        <v>37</v>
      </c>
      <c r="F69" s="4">
        <v>4585</v>
      </c>
      <c r="G69" s="5">
        <v>240</v>
      </c>
    </row>
    <row r="70" spans="3:7" ht="15.75" x14ac:dyDescent="0.25">
      <c r="C70" s="3" t="s">
        <v>41</v>
      </c>
      <c r="D70" s="3" t="s">
        <v>48</v>
      </c>
      <c r="E70" s="3" t="s">
        <v>36</v>
      </c>
      <c r="F70" s="4">
        <v>6279</v>
      </c>
      <c r="G70" s="5">
        <v>237</v>
      </c>
    </row>
    <row r="71" spans="3:7" ht="15.75" x14ac:dyDescent="0.25">
      <c r="C71" s="3" t="s">
        <v>45</v>
      </c>
      <c r="D71" s="3" t="s">
        <v>13</v>
      </c>
      <c r="E71" s="3" t="s">
        <v>27</v>
      </c>
      <c r="F71" s="4">
        <v>2464</v>
      </c>
      <c r="G71" s="5">
        <v>234</v>
      </c>
    </row>
    <row r="72" spans="3:7" ht="15.75" x14ac:dyDescent="0.25">
      <c r="C72" s="3" t="s">
        <v>7</v>
      </c>
      <c r="D72" s="3" t="s">
        <v>13</v>
      </c>
      <c r="E72" s="3" t="s">
        <v>14</v>
      </c>
      <c r="F72" s="4">
        <v>12348</v>
      </c>
      <c r="G72" s="5">
        <v>234</v>
      </c>
    </row>
    <row r="73" spans="3:7" ht="15.75" x14ac:dyDescent="0.25">
      <c r="C73" s="3" t="s">
        <v>12</v>
      </c>
      <c r="D73" s="3" t="s">
        <v>33</v>
      </c>
      <c r="E73" s="3" t="s">
        <v>46</v>
      </c>
      <c r="F73" s="4">
        <v>1701</v>
      </c>
      <c r="G73" s="5">
        <v>234</v>
      </c>
    </row>
    <row r="74" spans="3:7" ht="15.75" x14ac:dyDescent="0.25">
      <c r="C74" s="3" t="s">
        <v>20</v>
      </c>
      <c r="D74" s="3" t="s">
        <v>8</v>
      </c>
      <c r="E74" s="3" t="s">
        <v>24</v>
      </c>
      <c r="F74" s="4">
        <v>714</v>
      </c>
      <c r="G74" s="5">
        <v>231</v>
      </c>
    </row>
    <row r="75" spans="3:7" ht="15.75" x14ac:dyDescent="0.25">
      <c r="C75" s="3" t="s">
        <v>20</v>
      </c>
      <c r="D75" s="3" t="s">
        <v>21</v>
      </c>
      <c r="E75" s="3" t="s">
        <v>11</v>
      </c>
      <c r="F75" s="4">
        <v>10311</v>
      </c>
      <c r="G75" s="5">
        <v>231</v>
      </c>
    </row>
    <row r="76" spans="3:7" ht="15.75" x14ac:dyDescent="0.25">
      <c r="C76" s="3" t="s">
        <v>53</v>
      </c>
      <c r="D76" s="3" t="s">
        <v>13</v>
      </c>
      <c r="E76" s="3" t="s">
        <v>43</v>
      </c>
      <c r="F76" s="4">
        <v>567</v>
      </c>
      <c r="G76" s="5">
        <v>228</v>
      </c>
    </row>
    <row r="77" spans="3:7" ht="15.75" x14ac:dyDescent="0.25">
      <c r="C77" s="3" t="s">
        <v>20</v>
      </c>
      <c r="D77" s="3" t="s">
        <v>48</v>
      </c>
      <c r="E77" s="3" t="s">
        <v>29</v>
      </c>
      <c r="F77" s="4">
        <v>1274</v>
      </c>
      <c r="G77" s="5">
        <v>225</v>
      </c>
    </row>
    <row r="78" spans="3:7" ht="15.75" x14ac:dyDescent="0.25">
      <c r="C78" s="3" t="s">
        <v>7</v>
      </c>
      <c r="D78" s="3" t="s">
        <v>26</v>
      </c>
      <c r="E78" s="3" t="s">
        <v>52</v>
      </c>
      <c r="F78" s="4">
        <v>3101</v>
      </c>
      <c r="G78" s="5">
        <v>225</v>
      </c>
    </row>
    <row r="79" spans="3:7" ht="15.75" x14ac:dyDescent="0.25">
      <c r="C79" s="3" t="s">
        <v>38</v>
      </c>
      <c r="D79" s="3" t="s">
        <v>8</v>
      </c>
      <c r="E79" s="3" t="s">
        <v>16</v>
      </c>
      <c r="F79" s="4">
        <v>6608</v>
      </c>
      <c r="G79" s="5">
        <v>225</v>
      </c>
    </row>
    <row r="80" spans="3:7" ht="15.75" x14ac:dyDescent="0.25">
      <c r="C80" s="3" t="s">
        <v>12</v>
      </c>
      <c r="D80" s="3" t="s">
        <v>48</v>
      </c>
      <c r="E80" s="3" t="s">
        <v>29</v>
      </c>
      <c r="F80" s="4">
        <v>2009</v>
      </c>
      <c r="G80" s="5">
        <v>219</v>
      </c>
    </row>
    <row r="81" spans="3:7" ht="15.75" x14ac:dyDescent="0.25">
      <c r="C81" s="3" t="s">
        <v>20</v>
      </c>
      <c r="D81" s="3" t="s">
        <v>13</v>
      </c>
      <c r="E81" s="3" t="s">
        <v>52</v>
      </c>
      <c r="F81" s="4">
        <v>7455</v>
      </c>
      <c r="G81" s="5">
        <v>216</v>
      </c>
    </row>
    <row r="82" spans="3:7" ht="15.75" x14ac:dyDescent="0.25">
      <c r="C82" s="3" t="s">
        <v>44</v>
      </c>
      <c r="D82" s="3" t="s">
        <v>26</v>
      </c>
      <c r="E82" s="3" t="s">
        <v>43</v>
      </c>
      <c r="F82" s="4">
        <v>7651</v>
      </c>
      <c r="G82" s="5">
        <v>213</v>
      </c>
    </row>
    <row r="83" spans="3:7" ht="15.75" x14ac:dyDescent="0.25">
      <c r="C83" s="3" t="s">
        <v>12</v>
      </c>
      <c r="D83" s="3" t="s">
        <v>33</v>
      </c>
      <c r="E83" s="3" t="s">
        <v>14</v>
      </c>
      <c r="F83" s="4">
        <v>3752</v>
      </c>
      <c r="G83" s="5">
        <v>213</v>
      </c>
    </row>
    <row r="84" spans="3:7" ht="15.75" x14ac:dyDescent="0.25">
      <c r="C84" s="3" t="s">
        <v>12</v>
      </c>
      <c r="D84" s="3" t="s">
        <v>13</v>
      </c>
      <c r="E84" s="3" t="s">
        <v>36</v>
      </c>
      <c r="F84" s="4">
        <v>5012</v>
      </c>
      <c r="G84" s="5">
        <v>210</v>
      </c>
    </row>
    <row r="85" spans="3:7" ht="15.75" x14ac:dyDescent="0.25">
      <c r="C85" s="3" t="s">
        <v>12</v>
      </c>
      <c r="D85" s="3" t="s">
        <v>26</v>
      </c>
      <c r="E85" s="3" t="s">
        <v>34</v>
      </c>
      <c r="F85" s="4">
        <v>8890</v>
      </c>
      <c r="G85" s="5">
        <v>210</v>
      </c>
    </row>
    <row r="86" spans="3:7" ht="15.75" x14ac:dyDescent="0.25">
      <c r="C86" s="3" t="s">
        <v>17</v>
      </c>
      <c r="D86" s="3" t="s">
        <v>8</v>
      </c>
      <c r="E86" s="3" t="s">
        <v>18</v>
      </c>
      <c r="F86" s="4">
        <v>259</v>
      </c>
      <c r="G86" s="5">
        <v>207</v>
      </c>
    </row>
    <row r="87" spans="3:7" ht="15.75" x14ac:dyDescent="0.25">
      <c r="C87" s="3" t="s">
        <v>25</v>
      </c>
      <c r="D87" s="3" t="s">
        <v>48</v>
      </c>
      <c r="E87" s="3" t="s">
        <v>51</v>
      </c>
      <c r="F87" s="4">
        <v>4242</v>
      </c>
      <c r="G87" s="5">
        <v>207</v>
      </c>
    </row>
    <row r="88" spans="3:7" ht="15.75" x14ac:dyDescent="0.25">
      <c r="C88" s="3" t="s">
        <v>38</v>
      </c>
      <c r="D88" s="3" t="s">
        <v>8</v>
      </c>
      <c r="E88" s="3" t="s">
        <v>36</v>
      </c>
      <c r="F88" s="4">
        <v>9835</v>
      </c>
      <c r="G88" s="5">
        <v>207</v>
      </c>
    </row>
    <row r="89" spans="3:7" ht="15.75" x14ac:dyDescent="0.25">
      <c r="C89" s="3" t="s">
        <v>12</v>
      </c>
      <c r="D89" s="3" t="s">
        <v>8</v>
      </c>
      <c r="E89" s="3" t="s">
        <v>37</v>
      </c>
      <c r="F89" s="4">
        <v>1771</v>
      </c>
      <c r="G89" s="5">
        <v>204</v>
      </c>
    </row>
    <row r="90" spans="3:7" ht="15.75" x14ac:dyDescent="0.25">
      <c r="C90" s="3" t="s">
        <v>17</v>
      </c>
      <c r="D90" s="3" t="s">
        <v>26</v>
      </c>
      <c r="E90" s="3" t="s">
        <v>22</v>
      </c>
      <c r="F90" s="4">
        <v>2639</v>
      </c>
      <c r="G90" s="5">
        <v>204</v>
      </c>
    </row>
    <row r="91" spans="3:7" ht="15.75" x14ac:dyDescent="0.25">
      <c r="C91" s="3" t="s">
        <v>53</v>
      </c>
      <c r="D91" s="3" t="s">
        <v>48</v>
      </c>
      <c r="E91" s="3" t="s">
        <v>37</v>
      </c>
      <c r="F91" s="4">
        <v>5355</v>
      </c>
      <c r="G91" s="5">
        <v>204</v>
      </c>
    </row>
    <row r="92" spans="3:7" ht="15.75" x14ac:dyDescent="0.25">
      <c r="C92" s="3" t="s">
        <v>20</v>
      </c>
      <c r="D92" s="3" t="s">
        <v>21</v>
      </c>
      <c r="E92" s="3" t="s">
        <v>49</v>
      </c>
      <c r="F92" s="4">
        <v>98</v>
      </c>
      <c r="G92" s="5">
        <v>204</v>
      </c>
    </row>
    <row r="93" spans="3:7" ht="15.75" x14ac:dyDescent="0.25">
      <c r="C93" s="3" t="s">
        <v>17</v>
      </c>
      <c r="D93" s="3" t="s">
        <v>21</v>
      </c>
      <c r="E93" s="3" t="s">
        <v>51</v>
      </c>
      <c r="F93" s="4">
        <v>11522</v>
      </c>
      <c r="G93" s="5">
        <v>204</v>
      </c>
    </row>
    <row r="94" spans="3:7" ht="15.75" x14ac:dyDescent="0.25">
      <c r="C94" s="3" t="s">
        <v>41</v>
      </c>
      <c r="D94" s="3" t="s">
        <v>48</v>
      </c>
      <c r="E94" s="3" t="s">
        <v>24</v>
      </c>
      <c r="F94" s="4">
        <v>7280</v>
      </c>
      <c r="G94" s="5">
        <v>201</v>
      </c>
    </row>
    <row r="95" spans="3:7" ht="15.75" x14ac:dyDescent="0.25">
      <c r="C95" s="3" t="s">
        <v>44</v>
      </c>
      <c r="D95" s="3" t="s">
        <v>8</v>
      </c>
      <c r="E95" s="3" t="s">
        <v>32</v>
      </c>
      <c r="F95" s="4">
        <v>9926</v>
      </c>
      <c r="G95" s="5">
        <v>201</v>
      </c>
    </row>
    <row r="96" spans="3:7" ht="15.75" x14ac:dyDescent="0.25">
      <c r="C96" s="3" t="s">
        <v>41</v>
      </c>
      <c r="D96" s="3" t="s">
        <v>13</v>
      </c>
      <c r="E96" s="3" t="s">
        <v>24</v>
      </c>
      <c r="F96" s="4">
        <v>13391</v>
      </c>
      <c r="G96" s="5">
        <v>201</v>
      </c>
    </row>
    <row r="97" spans="3:7" ht="15.75" x14ac:dyDescent="0.25">
      <c r="C97" s="3" t="s">
        <v>7</v>
      </c>
      <c r="D97" s="3" t="s">
        <v>21</v>
      </c>
      <c r="E97" s="3" t="s">
        <v>11</v>
      </c>
      <c r="F97" s="4">
        <v>4424</v>
      </c>
      <c r="G97" s="5">
        <v>201</v>
      </c>
    </row>
    <row r="98" spans="3:7" ht="15.75" x14ac:dyDescent="0.25">
      <c r="C98" s="3" t="s">
        <v>38</v>
      </c>
      <c r="D98" s="3" t="s">
        <v>26</v>
      </c>
      <c r="E98" s="3" t="s">
        <v>51</v>
      </c>
      <c r="F98" s="4">
        <v>966</v>
      </c>
      <c r="G98" s="5">
        <v>198</v>
      </c>
    </row>
    <row r="99" spans="3:7" ht="15.75" x14ac:dyDescent="0.25">
      <c r="C99" s="3" t="s">
        <v>41</v>
      </c>
      <c r="D99" s="3" t="s">
        <v>48</v>
      </c>
      <c r="E99" s="3" t="s">
        <v>37</v>
      </c>
      <c r="F99" s="4">
        <v>861</v>
      </c>
      <c r="G99" s="5">
        <v>195</v>
      </c>
    </row>
    <row r="100" spans="3:7" ht="15.75" x14ac:dyDescent="0.25">
      <c r="C100" s="3" t="s">
        <v>12</v>
      </c>
      <c r="D100" s="3" t="s">
        <v>8</v>
      </c>
      <c r="E100" s="3" t="s">
        <v>36</v>
      </c>
      <c r="F100" s="4">
        <v>1890</v>
      </c>
      <c r="G100" s="5">
        <v>195</v>
      </c>
    </row>
    <row r="101" spans="3:7" ht="15.75" x14ac:dyDescent="0.25">
      <c r="C101" s="3" t="s">
        <v>53</v>
      </c>
      <c r="D101" s="3" t="s">
        <v>13</v>
      </c>
      <c r="E101" s="3" t="s">
        <v>40</v>
      </c>
      <c r="F101" s="4">
        <v>1974</v>
      </c>
      <c r="G101" s="5">
        <v>195</v>
      </c>
    </row>
    <row r="102" spans="3:7" ht="15.75" x14ac:dyDescent="0.25">
      <c r="C102" s="3" t="s">
        <v>20</v>
      </c>
      <c r="D102" s="3" t="s">
        <v>21</v>
      </c>
      <c r="E102" s="3" t="s">
        <v>37</v>
      </c>
      <c r="F102" s="4">
        <v>1925</v>
      </c>
      <c r="G102" s="5">
        <v>192</v>
      </c>
    </row>
    <row r="103" spans="3:7" ht="15.75" x14ac:dyDescent="0.25">
      <c r="C103" s="3" t="s">
        <v>17</v>
      </c>
      <c r="D103" s="3" t="s">
        <v>48</v>
      </c>
      <c r="E103" s="3" t="s">
        <v>29</v>
      </c>
      <c r="F103" s="4">
        <v>938</v>
      </c>
      <c r="G103" s="5">
        <v>189</v>
      </c>
    </row>
    <row r="104" spans="3:7" ht="15.75" x14ac:dyDescent="0.25">
      <c r="C104" s="3" t="s">
        <v>25</v>
      </c>
      <c r="D104" s="3" t="s">
        <v>8</v>
      </c>
      <c r="E104" s="3" t="s">
        <v>46</v>
      </c>
      <c r="F104" s="4">
        <v>4949</v>
      </c>
      <c r="G104" s="5">
        <v>189</v>
      </c>
    </row>
    <row r="105" spans="3:7" ht="15.75" x14ac:dyDescent="0.25">
      <c r="C105" s="3" t="s">
        <v>38</v>
      </c>
      <c r="D105" s="3" t="s">
        <v>48</v>
      </c>
      <c r="E105" s="3" t="s">
        <v>47</v>
      </c>
      <c r="F105" s="4">
        <v>8862</v>
      </c>
      <c r="G105" s="5">
        <v>189</v>
      </c>
    </row>
    <row r="106" spans="3:7" ht="15.75" x14ac:dyDescent="0.25">
      <c r="C106" s="3" t="s">
        <v>17</v>
      </c>
      <c r="D106" s="3" t="s">
        <v>21</v>
      </c>
      <c r="E106" s="3" t="s">
        <v>14</v>
      </c>
      <c r="F106" s="4">
        <v>2954</v>
      </c>
      <c r="G106" s="5">
        <v>189</v>
      </c>
    </row>
    <row r="107" spans="3:7" ht="15.75" x14ac:dyDescent="0.25">
      <c r="C107" s="3" t="s">
        <v>20</v>
      </c>
      <c r="D107" s="3" t="s">
        <v>13</v>
      </c>
      <c r="E107" s="3" t="s">
        <v>24</v>
      </c>
      <c r="F107" s="4">
        <v>2114</v>
      </c>
      <c r="G107" s="5">
        <v>186</v>
      </c>
    </row>
    <row r="108" spans="3:7" ht="15.75" x14ac:dyDescent="0.25">
      <c r="C108" s="3" t="s">
        <v>44</v>
      </c>
      <c r="D108" s="3" t="s">
        <v>33</v>
      </c>
      <c r="E108" s="3" t="s">
        <v>52</v>
      </c>
      <c r="F108" s="4">
        <v>6580</v>
      </c>
      <c r="G108" s="5">
        <v>183</v>
      </c>
    </row>
    <row r="109" spans="3:7" ht="15.75" x14ac:dyDescent="0.25">
      <c r="C109" s="3" t="s">
        <v>12</v>
      </c>
      <c r="D109" s="3" t="s">
        <v>26</v>
      </c>
      <c r="E109" s="3" t="s">
        <v>9</v>
      </c>
      <c r="F109" s="4">
        <v>7021</v>
      </c>
      <c r="G109" s="5">
        <v>183</v>
      </c>
    </row>
    <row r="110" spans="3:7" ht="15.75" x14ac:dyDescent="0.25">
      <c r="C110" s="3" t="s">
        <v>20</v>
      </c>
      <c r="D110" s="3" t="s">
        <v>8</v>
      </c>
      <c r="E110" s="3" t="s">
        <v>49</v>
      </c>
      <c r="F110" s="4">
        <v>2324</v>
      </c>
      <c r="G110" s="5">
        <v>177</v>
      </c>
    </row>
    <row r="111" spans="3:7" ht="15.75" x14ac:dyDescent="0.25">
      <c r="C111" s="3" t="s">
        <v>25</v>
      </c>
      <c r="D111" s="3" t="s">
        <v>13</v>
      </c>
      <c r="E111" s="3" t="s">
        <v>51</v>
      </c>
      <c r="F111" s="4">
        <v>3864</v>
      </c>
      <c r="G111" s="5">
        <v>177</v>
      </c>
    </row>
    <row r="112" spans="3:7" ht="15.75" x14ac:dyDescent="0.25">
      <c r="C112" s="3" t="s">
        <v>38</v>
      </c>
      <c r="D112" s="3" t="s">
        <v>21</v>
      </c>
      <c r="E112" s="3" t="s">
        <v>22</v>
      </c>
      <c r="F112" s="4">
        <v>2646</v>
      </c>
      <c r="G112" s="5">
        <v>177</v>
      </c>
    </row>
    <row r="113" spans="3:7" ht="15.75" x14ac:dyDescent="0.25">
      <c r="C113" s="3" t="s">
        <v>17</v>
      </c>
      <c r="D113" s="3" t="s">
        <v>48</v>
      </c>
      <c r="E113" s="3" t="s">
        <v>32</v>
      </c>
      <c r="F113" s="4">
        <v>707</v>
      </c>
      <c r="G113" s="5">
        <v>174</v>
      </c>
    </row>
    <row r="114" spans="3:7" ht="15.75" x14ac:dyDescent="0.25">
      <c r="C114" s="3" t="s">
        <v>7</v>
      </c>
      <c r="D114" s="3" t="s">
        <v>13</v>
      </c>
      <c r="E114" s="3" t="s">
        <v>29</v>
      </c>
      <c r="F114" s="4">
        <v>4725</v>
      </c>
      <c r="G114" s="5">
        <v>174</v>
      </c>
    </row>
    <row r="115" spans="3:7" ht="15.75" x14ac:dyDescent="0.25">
      <c r="C115" s="3" t="s">
        <v>20</v>
      </c>
      <c r="D115" s="3" t="s">
        <v>48</v>
      </c>
      <c r="E115" s="3" t="s">
        <v>30</v>
      </c>
      <c r="F115" s="4">
        <v>7847</v>
      </c>
      <c r="G115" s="5">
        <v>174</v>
      </c>
    </row>
    <row r="116" spans="3:7" ht="15.75" x14ac:dyDescent="0.25">
      <c r="C116" s="3" t="s">
        <v>20</v>
      </c>
      <c r="D116" s="3" t="s">
        <v>21</v>
      </c>
      <c r="E116" s="3" t="s">
        <v>9</v>
      </c>
      <c r="F116" s="4">
        <v>6118</v>
      </c>
      <c r="G116" s="5">
        <v>174</v>
      </c>
    </row>
    <row r="117" spans="3:7" ht="15.75" x14ac:dyDescent="0.25">
      <c r="C117" s="3" t="s">
        <v>41</v>
      </c>
      <c r="D117" s="3" t="s">
        <v>26</v>
      </c>
      <c r="E117" s="3" t="s">
        <v>47</v>
      </c>
      <c r="F117" s="4">
        <v>4018</v>
      </c>
      <c r="G117" s="5">
        <v>171</v>
      </c>
    </row>
    <row r="118" spans="3:7" ht="15.75" x14ac:dyDescent="0.25">
      <c r="C118" s="3" t="s">
        <v>45</v>
      </c>
      <c r="D118" s="3" t="s">
        <v>26</v>
      </c>
      <c r="E118" s="3" t="s">
        <v>49</v>
      </c>
      <c r="F118" s="4">
        <v>4956</v>
      </c>
      <c r="G118" s="5">
        <v>171</v>
      </c>
    </row>
    <row r="119" spans="3:7" ht="15.75" x14ac:dyDescent="0.25">
      <c r="C119" s="3" t="s">
        <v>45</v>
      </c>
      <c r="D119" s="3" t="s">
        <v>26</v>
      </c>
      <c r="E119" s="3" t="s">
        <v>29</v>
      </c>
      <c r="F119" s="4">
        <v>21</v>
      </c>
      <c r="G119" s="5">
        <v>168</v>
      </c>
    </row>
    <row r="120" spans="3:7" ht="15.75" x14ac:dyDescent="0.25">
      <c r="C120" s="3" t="s">
        <v>12</v>
      </c>
      <c r="D120" s="3" t="s">
        <v>13</v>
      </c>
      <c r="E120" s="3" t="s">
        <v>50</v>
      </c>
      <c r="F120" s="4">
        <v>2023</v>
      </c>
      <c r="G120" s="5">
        <v>168</v>
      </c>
    </row>
    <row r="121" spans="3:7" ht="15.75" x14ac:dyDescent="0.25">
      <c r="C121" s="3" t="s">
        <v>41</v>
      </c>
      <c r="D121" s="3" t="s">
        <v>33</v>
      </c>
      <c r="E121" s="3" t="s">
        <v>37</v>
      </c>
      <c r="F121" s="4">
        <v>5474</v>
      </c>
      <c r="G121" s="5">
        <v>168</v>
      </c>
    </row>
    <row r="122" spans="3:7" ht="15.75" x14ac:dyDescent="0.25">
      <c r="C122" s="3" t="s">
        <v>45</v>
      </c>
      <c r="D122" s="3" t="s">
        <v>21</v>
      </c>
      <c r="E122" s="3" t="s">
        <v>46</v>
      </c>
      <c r="F122" s="4">
        <v>3773</v>
      </c>
      <c r="G122" s="5">
        <v>165</v>
      </c>
    </row>
    <row r="123" spans="3:7" ht="15.75" x14ac:dyDescent="0.25">
      <c r="C123" s="3" t="s">
        <v>7</v>
      </c>
      <c r="D123" s="3" t="s">
        <v>48</v>
      </c>
      <c r="E123" s="3" t="s">
        <v>37</v>
      </c>
      <c r="F123" s="4">
        <v>4018</v>
      </c>
      <c r="G123" s="5">
        <v>162</v>
      </c>
    </row>
    <row r="124" spans="3:7" ht="15.75" x14ac:dyDescent="0.25">
      <c r="C124" s="3" t="s">
        <v>44</v>
      </c>
      <c r="D124" s="3" t="s">
        <v>26</v>
      </c>
      <c r="E124" s="3" t="s">
        <v>40</v>
      </c>
      <c r="F124" s="4">
        <v>9443</v>
      </c>
      <c r="G124" s="5">
        <v>162</v>
      </c>
    </row>
    <row r="125" spans="3:7" ht="15.75" x14ac:dyDescent="0.25">
      <c r="C125" s="3" t="s">
        <v>45</v>
      </c>
      <c r="D125" s="3" t="s">
        <v>21</v>
      </c>
      <c r="E125" s="3" t="s">
        <v>52</v>
      </c>
      <c r="F125" s="4">
        <v>973</v>
      </c>
      <c r="G125" s="5">
        <v>162</v>
      </c>
    </row>
    <row r="126" spans="3:7" ht="15.75" x14ac:dyDescent="0.25">
      <c r="C126" s="3" t="s">
        <v>17</v>
      </c>
      <c r="D126" s="3" t="s">
        <v>13</v>
      </c>
      <c r="E126" s="3" t="s">
        <v>49</v>
      </c>
      <c r="F126" s="4">
        <v>98</v>
      </c>
      <c r="G126" s="5">
        <v>159</v>
      </c>
    </row>
    <row r="127" spans="3:7" ht="15.75" x14ac:dyDescent="0.25">
      <c r="C127" s="3" t="s">
        <v>7</v>
      </c>
      <c r="D127" s="3" t="s">
        <v>48</v>
      </c>
      <c r="E127" s="3" t="s">
        <v>30</v>
      </c>
      <c r="F127" s="4">
        <v>3794</v>
      </c>
      <c r="G127" s="5">
        <v>159</v>
      </c>
    </row>
    <row r="128" spans="3:7" ht="15.75" x14ac:dyDescent="0.25">
      <c r="C128" s="3" t="s">
        <v>17</v>
      </c>
      <c r="D128" s="3" t="s">
        <v>8</v>
      </c>
      <c r="E128" s="3" t="s">
        <v>27</v>
      </c>
      <c r="F128" s="4">
        <v>4305</v>
      </c>
      <c r="G128" s="5">
        <v>156</v>
      </c>
    </row>
    <row r="129" spans="3:7" ht="15.75" x14ac:dyDescent="0.25">
      <c r="C129" s="3" t="s">
        <v>7</v>
      </c>
      <c r="D129" s="3" t="s">
        <v>48</v>
      </c>
      <c r="E129" s="3" t="s">
        <v>32</v>
      </c>
      <c r="F129" s="4">
        <v>5019</v>
      </c>
      <c r="G129" s="5">
        <v>156</v>
      </c>
    </row>
    <row r="130" spans="3:7" ht="15.75" x14ac:dyDescent="0.25">
      <c r="C130" s="3" t="s">
        <v>25</v>
      </c>
      <c r="D130" s="3" t="s">
        <v>21</v>
      </c>
      <c r="E130" s="3" t="s">
        <v>32</v>
      </c>
      <c r="F130" s="4">
        <v>4970</v>
      </c>
      <c r="G130" s="5">
        <v>156</v>
      </c>
    </row>
    <row r="131" spans="3:7" ht="15.75" x14ac:dyDescent="0.25">
      <c r="C131" s="3" t="s">
        <v>44</v>
      </c>
      <c r="D131" s="3" t="s">
        <v>33</v>
      </c>
      <c r="E131" s="3" t="s">
        <v>46</v>
      </c>
      <c r="F131" s="4">
        <v>4417</v>
      </c>
      <c r="G131" s="5">
        <v>153</v>
      </c>
    </row>
    <row r="132" spans="3:7" ht="15.75" x14ac:dyDescent="0.25">
      <c r="C132" s="3" t="s">
        <v>12</v>
      </c>
      <c r="D132" s="3" t="s">
        <v>8</v>
      </c>
      <c r="E132" s="3" t="s">
        <v>9</v>
      </c>
      <c r="F132" s="4">
        <v>42</v>
      </c>
      <c r="G132" s="5">
        <v>150</v>
      </c>
    </row>
    <row r="133" spans="3:7" ht="15.75" x14ac:dyDescent="0.25">
      <c r="C133" s="3" t="s">
        <v>25</v>
      </c>
      <c r="D133" s="3" t="s">
        <v>48</v>
      </c>
      <c r="E133" s="3" t="s">
        <v>32</v>
      </c>
      <c r="F133" s="4">
        <v>3759</v>
      </c>
      <c r="G133" s="5">
        <v>150</v>
      </c>
    </row>
    <row r="134" spans="3:7" ht="15.75" x14ac:dyDescent="0.25">
      <c r="C134" s="3" t="s">
        <v>17</v>
      </c>
      <c r="D134" s="3" t="s">
        <v>48</v>
      </c>
      <c r="E134" s="3" t="s">
        <v>52</v>
      </c>
      <c r="F134" s="4">
        <v>14329</v>
      </c>
      <c r="G134" s="5">
        <v>150</v>
      </c>
    </row>
    <row r="135" spans="3:7" ht="15.75" x14ac:dyDescent="0.25">
      <c r="C135" s="3" t="s">
        <v>12</v>
      </c>
      <c r="D135" s="3" t="s">
        <v>21</v>
      </c>
      <c r="E135" s="3" t="s">
        <v>46</v>
      </c>
      <c r="F135" s="4">
        <v>5019</v>
      </c>
      <c r="G135" s="5">
        <v>150</v>
      </c>
    </row>
    <row r="136" spans="3:7" ht="15.75" x14ac:dyDescent="0.25">
      <c r="C136" s="3" t="s">
        <v>17</v>
      </c>
      <c r="D136" s="3" t="s">
        <v>13</v>
      </c>
      <c r="E136" s="3" t="s">
        <v>18</v>
      </c>
      <c r="F136" s="4">
        <v>959</v>
      </c>
      <c r="G136" s="5">
        <v>147</v>
      </c>
    </row>
    <row r="137" spans="3:7" ht="15.75" x14ac:dyDescent="0.25">
      <c r="C137" s="3" t="s">
        <v>20</v>
      </c>
      <c r="D137" s="3" t="s">
        <v>48</v>
      </c>
      <c r="E137" s="3" t="s">
        <v>36</v>
      </c>
      <c r="F137" s="4">
        <v>336</v>
      </c>
      <c r="G137" s="5">
        <v>144</v>
      </c>
    </row>
    <row r="138" spans="3:7" ht="15.75" x14ac:dyDescent="0.25">
      <c r="C138" s="3" t="s">
        <v>17</v>
      </c>
      <c r="D138" s="3" t="s">
        <v>13</v>
      </c>
      <c r="E138" s="3" t="s">
        <v>51</v>
      </c>
      <c r="F138" s="4">
        <v>2429</v>
      </c>
      <c r="G138" s="5">
        <v>144</v>
      </c>
    </row>
    <row r="139" spans="3:7" ht="15.75" x14ac:dyDescent="0.25">
      <c r="C139" s="3" t="s">
        <v>45</v>
      </c>
      <c r="D139" s="3" t="s">
        <v>8</v>
      </c>
      <c r="E139" s="3" t="s">
        <v>32</v>
      </c>
      <c r="F139" s="4">
        <v>3983</v>
      </c>
      <c r="G139" s="5">
        <v>144</v>
      </c>
    </row>
    <row r="140" spans="3:7" ht="15.75" x14ac:dyDescent="0.25">
      <c r="C140" s="3" t="s">
        <v>44</v>
      </c>
      <c r="D140" s="3" t="s">
        <v>26</v>
      </c>
      <c r="E140" s="3" t="s">
        <v>52</v>
      </c>
      <c r="F140" s="4">
        <v>6027</v>
      </c>
      <c r="G140" s="5">
        <v>144</v>
      </c>
    </row>
    <row r="141" spans="3:7" ht="15.75" x14ac:dyDescent="0.25">
      <c r="C141" s="3" t="s">
        <v>44</v>
      </c>
      <c r="D141" s="3" t="s">
        <v>26</v>
      </c>
      <c r="E141" s="3" t="s">
        <v>36</v>
      </c>
      <c r="F141" s="4">
        <v>1568</v>
      </c>
      <c r="G141" s="5">
        <v>141</v>
      </c>
    </row>
    <row r="142" spans="3:7" ht="15.75" x14ac:dyDescent="0.25">
      <c r="C142" s="3" t="s">
        <v>53</v>
      </c>
      <c r="D142" s="3" t="s">
        <v>33</v>
      </c>
      <c r="E142" s="3" t="s">
        <v>36</v>
      </c>
      <c r="F142" s="4">
        <v>2205</v>
      </c>
      <c r="G142" s="5">
        <v>141</v>
      </c>
    </row>
    <row r="143" spans="3:7" ht="15.75" x14ac:dyDescent="0.25">
      <c r="C143" s="3" t="s">
        <v>38</v>
      </c>
      <c r="D143" s="3" t="s">
        <v>48</v>
      </c>
      <c r="E143" s="3" t="s">
        <v>40</v>
      </c>
      <c r="F143" s="4">
        <v>2205</v>
      </c>
      <c r="G143" s="5">
        <v>138</v>
      </c>
    </row>
    <row r="144" spans="3:7" ht="15.75" x14ac:dyDescent="0.25">
      <c r="C144" s="3" t="s">
        <v>44</v>
      </c>
      <c r="D144" s="3" t="s">
        <v>8</v>
      </c>
      <c r="E144" s="3" t="s">
        <v>22</v>
      </c>
      <c r="F144" s="4">
        <v>11571</v>
      </c>
      <c r="G144" s="5">
        <v>138</v>
      </c>
    </row>
    <row r="145" spans="3:7" ht="15.75" x14ac:dyDescent="0.25">
      <c r="C145" s="3" t="s">
        <v>7</v>
      </c>
      <c r="D145" s="3" t="s">
        <v>26</v>
      </c>
      <c r="E145" s="3" t="s">
        <v>50</v>
      </c>
      <c r="F145" s="4">
        <v>0</v>
      </c>
      <c r="G145" s="5">
        <v>135</v>
      </c>
    </row>
    <row r="146" spans="3:7" ht="15.75" x14ac:dyDescent="0.25">
      <c r="C146" s="3" t="s">
        <v>7</v>
      </c>
      <c r="D146" s="3" t="s">
        <v>48</v>
      </c>
      <c r="E146" s="3" t="s">
        <v>51</v>
      </c>
      <c r="F146" s="4">
        <v>2289</v>
      </c>
      <c r="G146" s="5">
        <v>135</v>
      </c>
    </row>
    <row r="147" spans="3:7" ht="15.75" x14ac:dyDescent="0.25">
      <c r="C147" s="3" t="s">
        <v>25</v>
      </c>
      <c r="D147" s="3" t="s">
        <v>21</v>
      </c>
      <c r="E147" s="3" t="s">
        <v>50</v>
      </c>
      <c r="F147" s="4">
        <v>1400</v>
      </c>
      <c r="G147" s="5">
        <v>135</v>
      </c>
    </row>
    <row r="148" spans="3:7" ht="15.75" x14ac:dyDescent="0.25">
      <c r="C148" s="3" t="s">
        <v>25</v>
      </c>
      <c r="D148" s="3" t="s">
        <v>33</v>
      </c>
      <c r="E148" s="3" t="s">
        <v>30</v>
      </c>
      <c r="F148" s="4">
        <v>959</v>
      </c>
      <c r="G148" s="5">
        <v>135</v>
      </c>
    </row>
    <row r="149" spans="3:7" ht="15.75" x14ac:dyDescent="0.25">
      <c r="C149" s="3" t="s">
        <v>20</v>
      </c>
      <c r="D149" s="3" t="s">
        <v>13</v>
      </c>
      <c r="E149" s="3" t="s">
        <v>51</v>
      </c>
      <c r="F149" s="4">
        <v>847</v>
      </c>
      <c r="G149" s="5">
        <v>129</v>
      </c>
    </row>
    <row r="150" spans="3:7" ht="15.75" x14ac:dyDescent="0.25">
      <c r="C150" s="3" t="s">
        <v>53</v>
      </c>
      <c r="D150" s="3" t="s">
        <v>33</v>
      </c>
      <c r="E150" s="3" t="s">
        <v>18</v>
      </c>
      <c r="F150" s="4">
        <v>6860</v>
      </c>
      <c r="G150" s="5">
        <v>126</v>
      </c>
    </row>
    <row r="151" spans="3:7" ht="15.75" x14ac:dyDescent="0.25">
      <c r="C151" s="3" t="s">
        <v>12</v>
      </c>
      <c r="D151" s="3" t="s">
        <v>13</v>
      </c>
      <c r="E151" s="3" t="s">
        <v>30</v>
      </c>
      <c r="F151" s="4">
        <v>357</v>
      </c>
      <c r="G151" s="5">
        <v>126</v>
      </c>
    </row>
    <row r="152" spans="3:7" ht="15.75" x14ac:dyDescent="0.25">
      <c r="C152" s="3" t="s">
        <v>7</v>
      </c>
      <c r="D152" s="3" t="s">
        <v>13</v>
      </c>
      <c r="E152" s="3" t="s">
        <v>50</v>
      </c>
      <c r="F152" s="4">
        <v>1617</v>
      </c>
      <c r="G152" s="5">
        <v>126</v>
      </c>
    </row>
    <row r="153" spans="3:7" ht="15.75" x14ac:dyDescent="0.25">
      <c r="C153" s="3" t="s">
        <v>44</v>
      </c>
      <c r="D153" s="3" t="s">
        <v>26</v>
      </c>
      <c r="E153" s="3" t="s">
        <v>30</v>
      </c>
      <c r="F153" s="4">
        <v>4018</v>
      </c>
      <c r="G153" s="5">
        <v>126</v>
      </c>
    </row>
    <row r="154" spans="3:7" ht="15.75" x14ac:dyDescent="0.25">
      <c r="C154" s="3" t="s">
        <v>20</v>
      </c>
      <c r="D154" s="3" t="s">
        <v>48</v>
      </c>
      <c r="E154" s="3" t="s">
        <v>46</v>
      </c>
      <c r="F154" s="4">
        <v>4935</v>
      </c>
      <c r="G154" s="5">
        <v>126</v>
      </c>
    </row>
    <row r="155" spans="3:7" ht="15.75" x14ac:dyDescent="0.25">
      <c r="C155" s="3" t="s">
        <v>20</v>
      </c>
      <c r="D155" s="3" t="s">
        <v>8</v>
      </c>
      <c r="E155" s="3" t="s">
        <v>40</v>
      </c>
      <c r="F155" s="4">
        <v>3388</v>
      </c>
      <c r="G155" s="5">
        <v>123</v>
      </c>
    </row>
    <row r="156" spans="3:7" ht="15.75" x14ac:dyDescent="0.25">
      <c r="C156" s="3" t="s">
        <v>25</v>
      </c>
      <c r="D156" s="3" t="s">
        <v>13</v>
      </c>
      <c r="E156" s="3" t="s">
        <v>9</v>
      </c>
      <c r="F156" s="4">
        <v>4781</v>
      </c>
      <c r="G156" s="5">
        <v>123</v>
      </c>
    </row>
    <row r="157" spans="3:7" ht="15.75" x14ac:dyDescent="0.25">
      <c r="C157" s="3" t="s">
        <v>25</v>
      </c>
      <c r="D157" s="3" t="s">
        <v>48</v>
      </c>
      <c r="E157" s="3" t="s">
        <v>14</v>
      </c>
      <c r="F157" s="4">
        <v>6734</v>
      </c>
      <c r="G157" s="5">
        <v>123</v>
      </c>
    </row>
    <row r="158" spans="3:7" ht="15.75" x14ac:dyDescent="0.25">
      <c r="C158" s="3" t="s">
        <v>25</v>
      </c>
      <c r="D158" s="3" t="s">
        <v>33</v>
      </c>
      <c r="E158" s="3" t="s">
        <v>11</v>
      </c>
      <c r="F158" s="4">
        <v>2317</v>
      </c>
      <c r="G158" s="5">
        <v>123</v>
      </c>
    </row>
    <row r="159" spans="3:7" ht="15.75" x14ac:dyDescent="0.25">
      <c r="C159" s="3" t="s">
        <v>53</v>
      </c>
      <c r="D159" s="3" t="s">
        <v>33</v>
      </c>
      <c r="E159" s="3" t="s">
        <v>11</v>
      </c>
      <c r="F159" s="4">
        <v>63</v>
      </c>
      <c r="G159" s="5">
        <v>123</v>
      </c>
    </row>
    <row r="160" spans="3:7" ht="15.75" x14ac:dyDescent="0.25">
      <c r="C160" s="3" t="s">
        <v>44</v>
      </c>
      <c r="D160" s="3" t="s">
        <v>48</v>
      </c>
      <c r="E160" s="3" t="s">
        <v>37</v>
      </c>
      <c r="F160" s="4">
        <v>7511</v>
      </c>
      <c r="G160" s="5">
        <v>120</v>
      </c>
    </row>
    <row r="161" spans="3:7" ht="15.75" x14ac:dyDescent="0.25">
      <c r="C161" s="3" t="s">
        <v>25</v>
      </c>
      <c r="D161" s="3" t="s">
        <v>21</v>
      </c>
      <c r="E161" s="3" t="s">
        <v>18</v>
      </c>
      <c r="F161" s="4">
        <v>10073</v>
      </c>
      <c r="G161" s="5">
        <v>120</v>
      </c>
    </row>
    <row r="162" spans="3:7" ht="15.75" x14ac:dyDescent="0.25">
      <c r="C162" s="3" t="s">
        <v>17</v>
      </c>
      <c r="D162" s="3" t="s">
        <v>33</v>
      </c>
      <c r="E162" s="3" t="s">
        <v>29</v>
      </c>
      <c r="F162" s="4">
        <v>2646</v>
      </c>
      <c r="G162" s="5">
        <v>120</v>
      </c>
    </row>
    <row r="163" spans="3:7" ht="15.75" x14ac:dyDescent="0.25">
      <c r="C163" s="3" t="s">
        <v>38</v>
      </c>
      <c r="D163" s="3" t="s">
        <v>21</v>
      </c>
      <c r="E163" s="3" t="s">
        <v>34</v>
      </c>
      <c r="F163" s="4">
        <v>2149</v>
      </c>
      <c r="G163" s="5">
        <v>117</v>
      </c>
    </row>
    <row r="164" spans="3:7" ht="15.75" x14ac:dyDescent="0.25">
      <c r="C164" s="3" t="s">
        <v>44</v>
      </c>
      <c r="D164" s="3" t="s">
        <v>26</v>
      </c>
      <c r="E164" s="3" t="s">
        <v>29</v>
      </c>
      <c r="F164" s="4">
        <v>2016</v>
      </c>
      <c r="G164" s="5">
        <v>117</v>
      </c>
    </row>
    <row r="165" spans="3:7" ht="15.75" x14ac:dyDescent="0.25">
      <c r="C165" s="3" t="s">
        <v>45</v>
      </c>
      <c r="D165" s="3" t="s">
        <v>48</v>
      </c>
      <c r="E165" s="3" t="s">
        <v>46</v>
      </c>
      <c r="F165" s="4">
        <v>2212</v>
      </c>
      <c r="G165" s="5">
        <v>117</v>
      </c>
    </row>
    <row r="166" spans="3:7" ht="15.75" x14ac:dyDescent="0.25">
      <c r="C166" s="3" t="s">
        <v>17</v>
      </c>
      <c r="D166" s="3" t="s">
        <v>21</v>
      </c>
      <c r="E166" s="3" t="s">
        <v>27</v>
      </c>
      <c r="F166" s="4">
        <v>2142</v>
      </c>
      <c r="G166" s="5">
        <v>114</v>
      </c>
    </row>
    <row r="167" spans="3:7" ht="15.75" x14ac:dyDescent="0.25">
      <c r="C167" s="3" t="s">
        <v>7</v>
      </c>
      <c r="D167" s="3" t="s">
        <v>8</v>
      </c>
      <c r="E167" s="3" t="s">
        <v>9</v>
      </c>
      <c r="F167" s="4">
        <v>1624</v>
      </c>
      <c r="G167" s="5">
        <v>114</v>
      </c>
    </row>
    <row r="168" spans="3:7" ht="15.75" x14ac:dyDescent="0.25">
      <c r="C168" s="3" t="s">
        <v>38</v>
      </c>
      <c r="D168" s="3" t="s">
        <v>13</v>
      </c>
      <c r="E168" s="3" t="s">
        <v>47</v>
      </c>
      <c r="F168" s="4">
        <v>2793</v>
      </c>
      <c r="G168" s="5">
        <v>114</v>
      </c>
    </row>
    <row r="169" spans="3:7" ht="15.75" x14ac:dyDescent="0.25">
      <c r="C169" s="3" t="s">
        <v>38</v>
      </c>
      <c r="D169" s="3" t="s">
        <v>8</v>
      </c>
      <c r="E169" s="3" t="s">
        <v>32</v>
      </c>
      <c r="F169" s="4">
        <v>4487</v>
      </c>
      <c r="G169" s="5">
        <v>111</v>
      </c>
    </row>
    <row r="170" spans="3:7" ht="15.75" x14ac:dyDescent="0.25">
      <c r="C170" s="3" t="s">
        <v>41</v>
      </c>
      <c r="D170" s="3" t="s">
        <v>21</v>
      </c>
      <c r="E170" s="3" t="s">
        <v>9</v>
      </c>
      <c r="F170" s="4">
        <v>1526</v>
      </c>
      <c r="G170" s="5">
        <v>105</v>
      </c>
    </row>
    <row r="171" spans="3:7" ht="15.75" x14ac:dyDescent="0.25">
      <c r="C171" s="3" t="s">
        <v>7</v>
      </c>
      <c r="D171" s="3" t="s">
        <v>33</v>
      </c>
      <c r="E171" s="3" t="s">
        <v>18</v>
      </c>
      <c r="F171" s="4">
        <v>6125</v>
      </c>
      <c r="G171" s="5">
        <v>102</v>
      </c>
    </row>
    <row r="172" spans="3:7" ht="15.75" x14ac:dyDescent="0.25">
      <c r="C172" s="3" t="s">
        <v>17</v>
      </c>
      <c r="D172" s="3" t="s">
        <v>33</v>
      </c>
      <c r="E172" s="3" t="s">
        <v>27</v>
      </c>
      <c r="F172" s="4">
        <v>3850</v>
      </c>
      <c r="G172" s="5">
        <v>102</v>
      </c>
    </row>
    <row r="173" spans="3:7" ht="15.75" x14ac:dyDescent="0.25">
      <c r="C173" s="3" t="s">
        <v>25</v>
      </c>
      <c r="D173" s="3" t="s">
        <v>8</v>
      </c>
      <c r="E173" s="3" t="s">
        <v>22</v>
      </c>
      <c r="F173" s="4">
        <v>1505</v>
      </c>
      <c r="G173" s="5">
        <v>102</v>
      </c>
    </row>
    <row r="174" spans="3:7" ht="15.75" x14ac:dyDescent="0.25">
      <c r="C174" s="3" t="s">
        <v>45</v>
      </c>
      <c r="D174" s="3" t="s">
        <v>26</v>
      </c>
      <c r="E174" s="3" t="s">
        <v>52</v>
      </c>
      <c r="F174" s="4">
        <v>1652</v>
      </c>
      <c r="G174" s="5">
        <v>102</v>
      </c>
    </row>
    <row r="175" spans="3:7" ht="15.75" x14ac:dyDescent="0.25">
      <c r="C175" s="3" t="s">
        <v>41</v>
      </c>
      <c r="D175" s="3" t="s">
        <v>48</v>
      </c>
      <c r="E175" s="3" t="s">
        <v>50</v>
      </c>
      <c r="F175" s="4">
        <v>2891</v>
      </c>
      <c r="G175" s="5">
        <v>102</v>
      </c>
    </row>
    <row r="176" spans="3:7" ht="15.75" x14ac:dyDescent="0.25">
      <c r="C176" s="3" t="s">
        <v>20</v>
      </c>
      <c r="D176" s="3" t="s">
        <v>8</v>
      </c>
      <c r="E176" s="3" t="s">
        <v>47</v>
      </c>
      <c r="F176" s="4">
        <v>6398</v>
      </c>
      <c r="G176" s="5">
        <v>102</v>
      </c>
    </row>
    <row r="177" spans="3:7" ht="15.75" x14ac:dyDescent="0.25">
      <c r="C177" s="3" t="s">
        <v>20</v>
      </c>
      <c r="D177" s="3" t="s">
        <v>13</v>
      </c>
      <c r="E177" s="3" t="s">
        <v>37</v>
      </c>
      <c r="F177" s="4">
        <v>609</v>
      </c>
      <c r="G177" s="5">
        <v>99</v>
      </c>
    </row>
    <row r="178" spans="3:7" ht="15.75" x14ac:dyDescent="0.25">
      <c r="C178" s="3" t="s">
        <v>17</v>
      </c>
      <c r="D178" s="3" t="s">
        <v>33</v>
      </c>
      <c r="E178" s="3" t="s">
        <v>49</v>
      </c>
      <c r="F178" s="4">
        <v>2436</v>
      </c>
      <c r="G178" s="5">
        <v>99</v>
      </c>
    </row>
    <row r="179" spans="3:7" ht="15.75" x14ac:dyDescent="0.25">
      <c r="C179" s="3" t="s">
        <v>38</v>
      </c>
      <c r="D179" s="3" t="s">
        <v>48</v>
      </c>
      <c r="E179" s="3" t="s">
        <v>27</v>
      </c>
      <c r="F179" s="4">
        <v>1568</v>
      </c>
      <c r="G179" s="5">
        <v>96</v>
      </c>
    </row>
    <row r="180" spans="3:7" ht="15.75" x14ac:dyDescent="0.25">
      <c r="C180" s="3" t="s">
        <v>53</v>
      </c>
      <c r="D180" s="3" t="s">
        <v>13</v>
      </c>
      <c r="E180" s="3" t="s">
        <v>16</v>
      </c>
      <c r="F180" s="4">
        <v>3472</v>
      </c>
      <c r="G180" s="5">
        <v>96</v>
      </c>
    </row>
    <row r="181" spans="3:7" ht="15.75" x14ac:dyDescent="0.25">
      <c r="C181" s="3" t="s">
        <v>17</v>
      </c>
      <c r="D181" s="3" t="s">
        <v>8</v>
      </c>
      <c r="E181" s="3" t="s">
        <v>40</v>
      </c>
      <c r="F181" s="4">
        <v>7273</v>
      </c>
      <c r="G181" s="5">
        <v>96</v>
      </c>
    </row>
    <row r="182" spans="3:7" ht="15.75" x14ac:dyDescent="0.25">
      <c r="C182" s="3" t="s">
        <v>53</v>
      </c>
      <c r="D182" s="3" t="s">
        <v>48</v>
      </c>
      <c r="E182" s="3" t="s">
        <v>27</v>
      </c>
      <c r="F182" s="4">
        <v>1428</v>
      </c>
      <c r="G182" s="5">
        <v>93</v>
      </c>
    </row>
    <row r="183" spans="3:7" ht="15.75" x14ac:dyDescent="0.25">
      <c r="C183" s="3" t="s">
        <v>41</v>
      </c>
      <c r="D183" s="3" t="s">
        <v>48</v>
      </c>
      <c r="E183" s="3" t="s">
        <v>30</v>
      </c>
      <c r="F183" s="4">
        <v>1652</v>
      </c>
      <c r="G183" s="5">
        <v>93</v>
      </c>
    </row>
    <row r="184" spans="3:7" ht="15.75" x14ac:dyDescent="0.25">
      <c r="C184" s="3" t="s">
        <v>17</v>
      </c>
      <c r="D184" s="3" t="s">
        <v>8</v>
      </c>
      <c r="E184" s="3" t="s">
        <v>46</v>
      </c>
      <c r="F184" s="4">
        <v>2737</v>
      </c>
      <c r="G184" s="5">
        <v>93</v>
      </c>
    </row>
    <row r="185" spans="3:7" ht="15.75" x14ac:dyDescent="0.25">
      <c r="C185" s="3" t="s">
        <v>45</v>
      </c>
      <c r="D185" s="3" t="s">
        <v>48</v>
      </c>
      <c r="E185" s="3" t="s">
        <v>32</v>
      </c>
      <c r="F185" s="4">
        <v>2919</v>
      </c>
      <c r="G185" s="5">
        <v>93</v>
      </c>
    </row>
    <row r="186" spans="3:7" ht="15.75" x14ac:dyDescent="0.25">
      <c r="C186" s="3" t="s">
        <v>7</v>
      </c>
      <c r="D186" s="3" t="s">
        <v>8</v>
      </c>
      <c r="E186" s="3" t="s">
        <v>51</v>
      </c>
      <c r="F186" s="4">
        <v>6132</v>
      </c>
      <c r="G186" s="5">
        <v>93</v>
      </c>
    </row>
    <row r="187" spans="3:7" ht="15.75" x14ac:dyDescent="0.25">
      <c r="C187" s="3" t="s">
        <v>7</v>
      </c>
      <c r="D187" s="3" t="s">
        <v>21</v>
      </c>
      <c r="E187" s="3" t="s">
        <v>30</v>
      </c>
      <c r="F187" s="4">
        <v>9772</v>
      </c>
      <c r="G187" s="5">
        <v>90</v>
      </c>
    </row>
    <row r="188" spans="3:7" ht="15.75" x14ac:dyDescent="0.25">
      <c r="C188" s="3" t="s">
        <v>17</v>
      </c>
      <c r="D188" s="3" t="s">
        <v>48</v>
      </c>
      <c r="E188" s="3" t="s">
        <v>46</v>
      </c>
      <c r="F188" s="4">
        <v>8155</v>
      </c>
      <c r="G188" s="5">
        <v>90</v>
      </c>
    </row>
    <row r="189" spans="3:7" ht="15.75" x14ac:dyDescent="0.25">
      <c r="C189" s="3" t="s">
        <v>7</v>
      </c>
      <c r="D189" s="3" t="s">
        <v>33</v>
      </c>
      <c r="E189" s="3" t="s">
        <v>27</v>
      </c>
      <c r="F189" s="4">
        <v>2541</v>
      </c>
      <c r="G189" s="5">
        <v>90</v>
      </c>
    </row>
    <row r="190" spans="3:7" ht="15.75" x14ac:dyDescent="0.25">
      <c r="C190" s="3" t="s">
        <v>17</v>
      </c>
      <c r="D190" s="3" t="s">
        <v>33</v>
      </c>
      <c r="E190" s="3" t="s">
        <v>30</v>
      </c>
      <c r="F190" s="4">
        <v>9506</v>
      </c>
      <c r="G190" s="5">
        <v>87</v>
      </c>
    </row>
    <row r="191" spans="3:7" ht="15.75" x14ac:dyDescent="0.25">
      <c r="C191" s="3" t="s">
        <v>38</v>
      </c>
      <c r="D191" s="3" t="s">
        <v>21</v>
      </c>
      <c r="E191" s="3" t="s">
        <v>14</v>
      </c>
      <c r="F191" s="4">
        <v>280</v>
      </c>
      <c r="G191" s="5">
        <v>87</v>
      </c>
    </row>
    <row r="192" spans="3:7" ht="15.75" x14ac:dyDescent="0.25">
      <c r="C192" s="3" t="s">
        <v>12</v>
      </c>
      <c r="D192" s="3" t="s">
        <v>8</v>
      </c>
      <c r="E192" s="3" t="s">
        <v>43</v>
      </c>
      <c r="F192" s="4">
        <v>434</v>
      </c>
      <c r="G192" s="5">
        <v>87</v>
      </c>
    </row>
    <row r="193" spans="3:7" ht="15.75" x14ac:dyDescent="0.25">
      <c r="C193" s="3" t="s">
        <v>53</v>
      </c>
      <c r="D193" s="3" t="s">
        <v>48</v>
      </c>
      <c r="E193" s="3" t="s">
        <v>32</v>
      </c>
      <c r="F193" s="4">
        <v>700</v>
      </c>
      <c r="G193" s="5">
        <v>87</v>
      </c>
    </row>
    <row r="194" spans="3:7" ht="15.75" x14ac:dyDescent="0.25">
      <c r="C194" s="3" t="s">
        <v>25</v>
      </c>
      <c r="D194" s="3" t="s">
        <v>8</v>
      </c>
      <c r="E194" s="3" t="s">
        <v>34</v>
      </c>
      <c r="F194" s="4">
        <v>7693</v>
      </c>
      <c r="G194" s="5">
        <v>87</v>
      </c>
    </row>
    <row r="195" spans="3:7" ht="15.75" x14ac:dyDescent="0.25">
      <c r="C195" s="3" t="s">
        <v>7</v>
      </c>
      <c r="D195" s="3" t="s">
        <v>33</v>
      </c>
      <c r="E195" s="3" t="s">
        <v>49</v>
      </c>
      <c r="F195" s="4">
        <v>609</v>
      </c>
      <c r="G195" s="5">
        <v>87</v>
      </c>
    </row>
    <row r="196" spans="3:7" ht="15.75" x14ac:dyDescent="0.25">
      <c r="C196" s="3" t="s">
        <v>20</v>
      </c>
      <c r="D196" s="3" t="s">
        <v>21</v>
      </c>
      <c r="E196" s="3" t="s">
        <v>14</v>
      </c>
      <c r="F196" s="4">
        <v>10304</v>
      </c>
      <c r="G196" s="5">
        <v>84</v>
      </c>
    </row>
    <row r="197" spans="3:7" ht="15.75" x14ac:dyDescent="0.25">
      <c r="C197" s="3" t="s">
        <v>41</v>
      </c>
      <c r="D197" s="3" t="s">
        <v>13</v>
      </c>
      <c r="E197" s="3" t="s">
        <v>36</v>
      </c>
      <c r="F197" s="4">
        <v>490</v>
      </c>
      <c r="G197" s="5">
        <v>84</v>
      </c>
    </row>
    <row r="198" spans="3:7" ht="15.75" x14ac:dyDescent="0.25">
      <c r="C198" s="3" t="s">
        <v>12</v>
      </c>
      <c r="D198" s="3" t="s">
        <v>33</v>
      </c>
      <c r="E198" s="3" t="s">
        <v>36</v>
      </c>
      <c r="F198" s="4">
        <v>168</v>
      </c>
      <c r="G198" s="5">
        <v>84</v>
      </c>
    </row>
    <row r="199" spans="3:7" ht="15.75" x14ac:dyDescent="0.25">
      <c r="C199" s="3" t="s">
        <v>25</v>
      </c>
      <c r="D199" s="3" t="s">
        <v>8</v>
      </c>
      <c r="E199" s="3" t="s">
        <v>9</v>
      </c>
      <c r="F199" s="4">
        <v>560</v>
      </c>
      <c r="G199" s="5">
        <v>81</v>
      </c>
    </row>
    <row r="200" spans="3:7" ht="15.75" x14ac:dyDescent="0.25">
      <c r="C200" s="3" t="s">
        <v>12</v>
      </c>
      <c r="D200" s="3" t="s">
        <v>13</v>
      </c>
      <c r="E200" s="3" t="s">
        <v>9</v>
      </c>
      <c r="F200" s="4">
        <v>3598</v>
      </c>
      <c r="G200" s="5">
        <v>81</v>
      </c>
    </row>
    <row r="201" spans="3:7" ht="15.75" x14ac:dyDescent="0.25">
      <c r="C201" s="3" t="s">
        <v>41</v>
      </c>
      <c r="D201" s="3" t="s">
        <v>26</v>
      </c>
      <c r="E201" s="3" t="s">
        <v>36</v>
      </c>
      <c r="F201" s="4">
        <v>6909</v>
      </c>
      <c r="G201" s="5">
        <v>81</v>
      </c>
    </row>
    <row r="202" spans="3:7" ht="15.75" x14ac:dyDescent="0.25">
      <c r="C202" s="3" t="s">
        <v>44</v>
      </c>
      <c r="D202" s="3" t="s">
        <v>26</v>
      </c>
      <c r="E202" s="3" t="s">
        <v>51</v>
      </c>
      <c r="F202" s="4">
        <v>7812</v>
      </c>
      <c r="G202" s="5">
        <v>81</v>
      </c>
    </row>
    <row r="203" spans="3:7" ht="15.75" x14ac:dyDescent="0.25">
      <c r="C203" s="3" t="s">
        <v>12</v>
      </c>
      <c r="D203" s="3" t="s">
        <v>33</v>
      </c>
      <c r="E203" s="3" t="s">
        <v>43</v>
      </c>
      <c r="F203" s="4">
        <v>6433</v>
      </c>
      <c r="G203" s="5">
        <v>78</v>
      </c>
    </row>
    <row r="204" spans="3:7" ht="15.75" x14ac:dyDescent="0.25">
      <c r="C204" s="3" t="s">
        <v>45</v>
      </c>
      <c r="D204" s="3" t="s">
        <v>13</v>
      </c>
      <c r="E204" s="3" t="s">
        <v>46</v>
      </c>
      <c r="F204" s="4">
        <v>2023</v>
      </c>
      <c r="G204" s="5">
        <v>78</v>
      </c>
    </row>
    <row r="205" spans="3:7" ht="15.75" x14ac:dyDescent="0.25">
      <c r="C205" s="3" t="s">
        <v>53</v>
      </c>
      <c r="D205" s="3" t="s">
        <v>21</v>
      </c>
      <c r="E205" s="3" t="s">
        <v>11</v>
      </c>
      <c r="F205" s="4">
        <v>945</v>
      </c>
      <c r="G205" s="5">
        <v>75</v>
      </c>
    </row>
    <row r="206" spans="3:7" ht="15.75" x14ac:dyDescent="0.25">
      <c r="C206" s="3" t="s">
        <v>44</v>
      </c>
      <c r="D206" s="3" t="s">
        <v>21</v>
      </c>
      <c r="E206" s="3" t="s">
        <v>50</v>
      </c>
      <c r="F206" s="4">
        <v>8211</v>
      </c>
      <c r="G206" s="5">
        <v>75</v>
      </c>
    </row>
    <row r="207" spans="3:7" ht="15.75" x14ac:dyDescent="0.25">
      <c r="C207" s="3" t="s">
        <v>41</v>
      </c>
      <c r="D207" s="3" t="s">
        <v>8</v>
      </c>
      <c r="E207" s="3" t="s">
        <v>36</v>
      </c>
      <c r="F207" s="4">
        <v>518</v>
      </c>
      <c r="G207" s="5">
        <v>75</v>
      </c>
    </row>
    <row r="208" spans="3:7" ht="15.75" x14ac:dyDescent="0.25">
      <c r="C208" s="3" t="s">
        <v>25</v>
      </c>
      <c r="D208" s="3" t="s">
        <v>48</v>
      </c>
      <c r="E208" s="3" t="s">
        <v>29</v>
      </c>
      <c r="F208" s="4">
        <v>2219</v>
      </c>
      <c r="G208" s="5">
        <v>75</v>
      </c>
    </row>
    <row r="209" spans="3:7" ht="15.75" x14ac:dyDescent="0.25">
      <c r="C209" s="3" t="s">
        <v>7</v>
      </c>
      <c r="D209" s="3" t="s">
        <v>48</v>
      </c>
      <c r="E209" s="3" t="s">
        <v>46</v>
      </c>
      <c r="F209" s="4">
        <v>2779</v>
      </c>
      <c r="G209" s="5">
        <v>75</v>
      </c>
    </row>
    <row r="210" spans="3:7" ht="15.75" x14ac:dyDescent="0.25">
      <c r="C210" s="3" t="s">
        <v>38</v>
      </c>
      <c r="D210" s="3" t="s">
        <v>48</v>
      </c>
      <c r="E210" s="3" t="s">
        <v>14</v>
      </c>
      <c r="F210" s="4">
        <v>3262</v>
      </c>
      <c r="G210" s="5">
        <v>75</v>
      </c>
    </row>
    <row r="211" spans="3:7" ht="15.75" x14ac:dyDescent="0.25">
      <c r="C211" s="3" t="s">
        <v>25</v>
      </c>
      <c r="D211" s="3" t="s">
        <v>48</v>
      </c>
      <c r="E211" s="3" t="s">
        <v>50</v>
      </c>
      <c r="F211" s="4">
        <v>3339</v>
      </c>
      <c r="G211" s="5">
        <v>75</v>
      </c>
    </row>
    <row r="212" spans="3:7" ht="15.75" x14ac:dyDescent="0.25">
      <c r="C212" s="3" t="s">
        <v>38</v>
      </c>
      <c r="D212" s="3" t="s">
        <v>33</v>
      </c>
      <c r="E212" s="3" t="s">
        <v>16</v>
      </c>
      <c r="F212" s="4">
        <v>1281</v>
      </c>
      <c r="G212" s="5">
        <v>75</v>
      </c>
    </row>
    <row r="213" spans="3:7" ht="15.75" x14ac:dyDescent="0.25">
      <c r="C213" s="3" t="s">
        <v>25</v>
      </c>
      <c r="D213" s="3" t="s">
        <v>33</v>
      </c>
      <c r="E213" s="3" t="s">
        <v>27</v>
      </c>
      <c r="F213" s="4">
        <v>469</v>
      </c>
      <c r="G213" s="5">
        <v>75</v>
      </c>
    </row>
    <row r="214" spans="3:7" ht="15.75" x14ac:dyDescent="0.25">
      <c r="C214" s="3" t="s">
        <v>53</v>
      </c>
      <c r="D214" s="3" t="s">
        <v>21</v>
      </c>
      <c r="E214" s="3" t="s">
        <v>51</v>
      </c>
      <c r="F214" s="4">
        <v>1407</v>
      </c>
      <c r="G214" s="5">
        <v>72</v>
      </c>
    </row>
    <row r="215" spans="3:7" ht="15.75" x14ac:dyDescent="0.25">
      <c r="C215" s="3" t="s">
        <v>17</v>
      </c>
      <c r="D215" s="3" t="s">
        <v>26</v>
      </c>
      <c r="E215" s="3" t="s">
        <v>27</v>
      </c>
      <c r="F215" s="4">
        <v>3192</v>
      </c>
      <c r="G215" s="5">
        <v>72</v>
      </c>
    </row>
    <row r="216" spans="3:7" ht="15.75" x14ac:dyDescent="0.25">
      <c r="C216" s="3" t="s">
        <v>20</v>
      </c>
      <c r="D216" s="3" t="s">
        <v>26</v>
      </c>
      <c r="E216" s="3" t="s">
        <v>16</v>
      </c>
      <c r="F216" s="4">
        <v>3976</v>
      </c>
      <c r="G216" s="5">
        <v>72</v>
      </c>
    </row>
    <row r="217" spans="3:7" ht="15.75" x14ac:dyDescent="0.25">
      <c r="C217" s="3" t="s">
        <v>7</v>
      </c>
      <c r="D217" s="3" t="s">
        <v>8</v>
      </c>
      <c r="E217" s="3" t="s">
        <v>50</v>
      </c>
      <c r="F217" s="4">
        <v>9002</v>
      </c>
      <c r="G217" s="5">
        <v>72</v>
      </c>
    </row>
    <row r="218" spans="3:7" ht="15.75" x14ac:dyDescent="0.25">
      <c r="C218" s="3" t="s">
        <v>20</v>
      </c>
      <c r="D218" s="3" t="s">
        <v>13</v>
      </c>
      <c r="E218" s="3" t="s">
        <v>11</v>
      </c>
      <c r="F218" s="4">
        <v>4760</v>
      </c>
      <c r="G218" s="5">
        <v>69</v>
      </c>
    </row>
    <row r="219" spans="3:7" ht="15.75" x14ac:dyDescent="0.25">
      <c r="C219" s="3" t="s">
        <v>45</v>
      </c>
      <c r="D219" s="3" t="s">
        <v>13</v>
      </c>
      <c r="E219" s="3" t="s">
        <v>50</v>
      </c>
      <c r="F219" s="4">
        <v>2114</v>
      </c>
      <c r="G219" s="5">
        <v>66</v>
      </c>
    </row>
    <row r="220" spans="3:7" ht="15.75" x14ac:dyDescent="0.25">
      <c r="C220" s="3" t="s">
        <v>25</v>
      </c>
      <c r="D220" s="3" t="s">
        <v>21</v>
      </c>
      <c r="E220" s="3" t="s">
        <v>43</v>
      </c>
      <c r="F220" s="4">
        <v>497</v>
      </c>
      <c r="G220" s="5">
        <v>63</v>
      </c>
    </row>
    <row r="221" spans="3:7" ht="15.75" x14ac:dyDescent="0.25">
      <c r="C221" s="3" t="s">
        <v>41</v>
      </c>
      <c r="D221" s="3" t="s">
        <v>21</v>
      </c>
      <c r="E221" s="3" t="s">
        <v>11</v>
      </c>
      <c r="F221" s="4">
        <v>6146</v>
      </c>
      <c r="G221" s="5">
        <v>63</v>
      </c>
    </row>
    <row r="222" spans="3:7" ht="15.75" x14ac:dyDescent="0.25">
      <c r="C222" s="3" t="s">
        <v>12</v>
      </c>
      <c r="D222" s="3" t="s">
        <v>33</v>
      </c>
      <c r="E222" s="3" t="s">
        <v>51</v>
      </c>
      <c r="F222" s="4">
        <v>2268</v>
      </c>
      <c r="G222" s="5">
        <v>63</v>
      </c>
    </row>
    <row r="223" spans="3:7" ht="15.75" x14ac:dyDescent="0.25">
      <c r="C223" s="3" t="s">
        <v>25</v>
      </c>
      <c r="D223" s="3" t="s">
        <v>26</v>
      </c>
      <c r="E223" s="3" t="s">
        <v>9</v>
      </c>
      <c r="F223" s="4">
        <v>1638</v>
      </c>
      <c r="G223" s="5">
        <v>63</v>
      </c>
    </row>
    <row r="224" spans="3:7" ht="15.75" x14ac:dyDescent="0.25">
      <c r="C224" s="3" t="s">
        <v>38</v>
      </c>
      <c r="D224" s="3" t="s">
        <v>13</v>
      </c>
      <c r="E224" s="3" t="s">
        <v>16</v>
      </c>
      <c r="F224" s="4">
        <v>4606</v>
      </c>
      <c r="G224" s="5">
        <v>63</v>
      </c>
    </row>
    <row r="225" spans="3:7" ht="15.75" x14ac:dyDescent="0.25">
      <c r="C225" s="3" t="s">
        <v>17</v>
      </c>
      <c r="D225" s="3" t="s">
        <v>33</v>
      </c>
      <c r="E225" s="3" t="s">
        <v>47</v>
      </c>
      <c r="F225" s="4">
        <v>4137</v>
      </c>
      <c r="G225" s="5">
        <v>60</v>
      </c>
    </row>
    <row r="226" spans="3:7" ht="15.75" x14ac:dyDescent="0.25">
      <c r="C226" s="3" t="s">
        <v>17</v>
      </c>
      <c r="D226" s="3" t="s">
        <v>21</v>
      </c>
      <c r="E226" s="3" t="s">
        <v>9</v>
      </c>
      <c r="F226" s="4">
        <v>9051</v>
      </c>
      <c r="G226" s="5">
        <v>57</v>
      </c>
    </row>
    <row r="227" spans="3:7" ht="15.75" x14ac:dyDescent="0.25">
      <c r="C227" s="3" t="s">
        <v>41</v>
      </c>
      <c r="D227" s="3" t="s">
        <v>33</v>
      </c>
      <c r="E227" s="3" t="s">
        <v>11</v>
      </c>
      <c r="F227" s="4">
        <v>7189</v>
      </c>
      <c r="G227" s="5">
        <v>54</v>
      </c>
    </row>
    <row r="228" spans="3:7" ht="15.75" x14ac:dyDescent="0.25">
      <c r="C228" s="3" t="s">
        <v>25</v>
      </c>
      <c r="D228" s="3" t="s">
        <v>33</v>
      </c>
      <c r="E228" s="3" t="s">
        <v>34</v>
      </c>
      <c r="F228" s="4">
        <v>2681</v>
      </c>
      <c r="G228" s="5">
        <v>54</v>
      </c>
    </row>
    <row r="229" spans="3:7" ht="15.75" x14ac:dyDescent="0.25">
      <c r="C229" s="3" t="s">
        <v>44</v>
      </c>
      <c r="D229" s="3" t="s">
        <v>48</v>
      </c>
      <c r="E229" s="3" t="s">
        <v>11</v>
      </c>
      <c r="F229" s="4">
        <v>252</v>
      </c>
      <c r="G229" s="5">
        <v>54</v>
      </c>
    </row>
    <row r="230" spans="3:7" ht="15.75" x14ac:dyDescent="0.25">
      <c r="C230" s="3" t="s">
        <v>44</v>
      </c>
      <c r="D230" s="3" t="s">
        <v>8</v>
      </c>
      <c r="E230" s="3" t="s">
        <v>16</v>
      </c>
      <c r="F230" s="4">
        <v>1057</v>
      </c>
      <c r="G230" s="5">
        <v>54</v>
      </c>
    </row>
    <row r="231" spans="3:7" ht="15.75" x14ac:dyDescent="0.25">
      <c r="C231" s="3" t="s">
        <v>45</v>
      </c>
      <c r="D231" s="3" t="s">
        <v>48</v>
      </c>
      <c r="E231" s="3" t="s">
        <v>49</v>
      </c>
      <c r="F231" s="4">
        <v>3108</v>
      </c>
      <c r="G231" s="5">
        <v>54</v>
      </c>
    </row>
    <row r="232" spans="3:7" ht="15.75" x14ac:dyDescent="0.25">
      <c r="C232" s="3" t="s">
        <v>38</v>
      </c>
      <c r="D232" s="3" t="s">
        <v>8</v>
      </c>
      <c r="E232" s="3" t="s">
        <v>9</v>
      </c>
      <c r="F232" s="4">
        <v>6454</v>
      </c>
      <c r="G232" s="5">
        <v>54</v>
      </c>
    </row>
    <row r="233" spans="3:7" ht="15.75" x14ac:dyDescent="0.25">
      <c r="C233" s="3" t="s">
        <v>45</v>
      </c>
      <c r="D233" s="3" t="s">
        <v>26</v>
      </c>
      <c r="E233" s="3" t="s">
        <v>50</v>
      </c>
      <c r="F233" s="4">
        <v>3640</v>
      </c>
      <c r="G233" s="5">
        <v>51</v>
      </c>
    </row>
    <row r="234" spans="3:7" ht="15.75" x14ac:dyDescent="0.25">
      <c r="C234" s="3" t="s">
        <v>41</v>
      </c>
      <c r="D234" s="3" t="s">
        <v>26</v>
      </c>
      <c r="E234" s="3" t="s">
        <v>49</v>
      </c>
      <c r="F234" s="4">
        <v>5236</v>
      </c>
      <c r="G234" s="5">
        <v>51</v>
      </c>
    </row>
    <row r="235" spans="3:7" ht="15.75" x14ac:dyDescent="0.25">
      <c r="C235" s="3" t="s">
        <v>7</v>
      </c>
      <c r="D235" s="3" t="s">
        <v>33</v>
      </c>
      <c r="E235" s="3" t="s">
        <v>47</v>
      </c>
      <c r="F235" s="4">
        <v>623</v>
      </c>
      <c r="G235" s="5">
        <v>51</v>
      </c>
    </row>
    <row r="236" spans="3:7" ht="15.75" x14ac:dyDescent="0.25">
      <c r="C236" s="3" t="s">
        <v>44</v>
      </c>
      <c r="D236" s="3" t="s">
        <v>33</v>
      </c>
      <c r="E236" s="3" t="s">
        <v>11</v>
      </c>
      <c r="F236" s="4">
        <v>56</v>
      </c>
      <c r="G236" s="5">
        <v>51</v>
      </c>
    </row>
    <row r="237" spans="3:7" ht="15.75" x14ac:dyDescent="0.25">
      <c r="C237" s="3" t="s">
        <v>44</v>
      </c>
      <c r="D237" s="3" t="s">
        <v>21</v>
      </c>
      <c r="E237" s="3" t="s">
        <v>32</v>
      </c>
      <c r="F237" s="4">
        <v>189</v>
      </c>
      <c r="G237" s="5">
        <v>48</v>
      </c>
    </row>
    <row r="238" spans="3:7" ht="15.75" x14ac:dyDescent="0.25">
      <c r="C238" s="3" t="s">
        <v>41</v>
      </c>
      <c r="D238" s="3" t="s">
        <v>8</v>
      </c>
      <c r="E238" s="3" t="s">
        <v>34</v>
      </c>
      <c r="F238" s="4">
        <v>182</v>
      </c>
      <c r="G238" s="5">
        <v>48</v>
      </c>
    </row>
    <row r="239" spans="3:7" ht="15.75" x14ac:dyDescent="0.25">
      <c r="C239" s="3" t="s">
        <v>25</v>
      </c>
      <c r="D239" s="3" t="s">
        <v>48</v>
      </c>
      <c r="E239" s="3" t="s">
        <v>18</v>
      </c>
      <c r="F239" s="4">
        <v>525</v>
      </c>
      <c r="G239" s="5">
        <v>48</v>
      </c>
    </row>
    <row r="240" spans="3:7" ht="15.75" x14ac:dyDescent="0.25">
      <c r="C240" s="3" t="s">
        <v>7</v>
      </c>
      <c r="D240" s="3" t="s">
        <v>13</v>
      </c>
      <c r="E240" s="3" t="s">
        <v>47</v>
      </c>
      <c r="F240" s="4">
        <v>1638</v>
      </c>
      <c r="G240" s="5">
        <v>48</v>
      </c>
    </row>
    <row r="241" spans="3:7" ht="15.75" x14ac:dyDescent="0.25">
      <c r="C241" s="3" t="s">
        <v>38</v>
      </c>
      <c r="D241" s="3" t="s">
        <v>48</v>
      </c>
      <c r="E241" s="3" t="s">
        <v>30</v>
      </c>
      <c r="F241" s="4">
        <v>2226</v>
      </c>
      <c r="G241" s="5">
        <v>48</v>
      </c>
    </row>
    <row r="242" spans="3:7" ht="15.75" x14ac:dyDescent="0.25">
      <c r="C242" s="3" t="s">
        <v>38</v>
      </c>
      <c r="D242" s="3" t="s">
        <v>8</v>
      </c>
      <c r="E242" s="3" t="s">
        <v>30</v>
      </c>
      <c r="F242" s="4">
        <v>6391</v>
      </c>
      <c r="G242" s="5">
        <v>48</v>
      </c>
    </row>
    <row r="243" spans="3:7" ht="15.75" x14ac:dyDescent="0.25">
      <c r="C243" s="3" t="s">
        <v>7</v>
      </c>
      <c r="D243" s="3" t="s">
        <v>48</v>
      </c>
      <c r="E243" s="3" t="s">
        <v>49</v>
      </c>
      <c r="F243" s="4">
        <v>6748</v>
      </c>
      <c r="G243" s="5">
        <v>48</v>
      </c>
    </row>
    <row r="244" spans="3:7" ht="15.75" x14ac:dyDescent="0.25">
      <c r="C244" s="3" t="s">
        <v>41</v>
      </c>
      <c r="D244" s="3" t="s">
        <v>33</v>
      </c>
      <c r="E244" s="3" t="s">
        <v>27</v>
      </c>
      <c r="F244" s="4">
        <v>7483</v>
      </c>
      <c r="G244" s="5">
        <v>45</v>
      </c>
    </row>
    <row r="245" spans="3:7" ht="15.75" x14ac:dyDescent="0.25">
      <c r="C245" s="3" t="s">
        <v>7</v>
      </c>
      <c r="D245" s="3" t="s">
        <v>33</v>
      </c>
      <c r="E245" s="3" t="s">
        <v>50</v>
      </c>
      <c r="F245" s="4">
        <v>2541</v>
      </c>
      <c r="G245" s="5">
        <v>45</v>
      </c>
    </row>
    <row r="246" spans="3:7" ht="15.75" x14ac:dyDescent="0.25">
      <c r="C246" s="3" t="s">
        <v>17</v>
      </c>
      <c r="D246" s="3" t="s">
        <v>8</v>
      </c>
      <c r="E246" s="3" t="s">
        <v>52</v>
      </c>
      <c r="F246" s="4">
        <v>2919</v>
      </c>
      <c r="G246" s="5">
        <v>45</v>
      </c>
    </row>
    <row r="247" spans="3:7" ht="15.75" x14ac:dyDescent="0.25">
      <c r="C247" s="3" t="s">
        <v>12</v>
      </c>
      <c r="D247" s="3" t="s">
        <v>8</v>
      </c>
      <c r="E247" s="3" t="s">
        <v>49</v>
      </c>
      <c r="F247" s="4">
        <v>6279</v>
      </c>
      <c r="G247" s="5">
        <v>45</v>
      </c>
    </row>
    <row r="248" spans="3:7" ht="15.75" x14ac:dyDescent="0.25">
      <c r="C248" s="3" t="s">
        <v>38</v>
      </c>
      <c r="D248" s="3" t="s">
        <v>21</v>
      </c>
      <c r="E248" s="3" t="s">
        <v>36</v>
      </c>
      <c r="F248" s="4">
        <v>8435</v>
      </c>
      <c r="G248" s="5">
        <v>42</v>
      </c>
    </row>
    <row r="249" spans="3:7" ht="15.75" x14ac:dyDescent="0.25">
      <c r="C249" s="3" t="s">
        <v>44</v>
      </c>
      <c r="D249" s="3" t="s">
        <v>8</v>
      </c>
      <c r="E249" s="3" t="s">
        <v>24</v>
      </c>
      <c r="F249" s="4">
        <v>2863</v>
      </c>
      <c r="G249" s="5">
        <v>42</v>
      </c>
    </row>
    <row r="250" spans="3:7" ht="15.75" x14ac:dyDescent="0.25">
      <c r="C250" s="3" t="s">
        <v>7</v>
      </c>
      <c r="D250" s="3" t="s">
        <v>26</v>
      </c>
      <c r="E250" s="3" t="s">
        <v>24</v>
      </c>
      <c r="F250" s="4">
        <v>5775</v>
      </c>
      <c r="G250" s="5">
        <v>42</v>
      </c>
    </row>
    <row r="251" spans="3:7" ht="15.75" x14ac:dyDescent="0.25">
      <c r="C251" s="3" t="s">
        <v>45</v>
      </c>
      <c r="D251" s="3" t="s">
        <v>48</v>
      </c>
      <c r="E251" s="3" t="s">
        <v>27</v>
      </c>
      <c r="F251" s="4">
        <v>6300</v>
      </c>
      <c r="G251" s="5">
        <v>42</v>
      </c>
    </row>
    <row r="252" spans="3:7" ht="15.75" x14ac:dyDescent="0.25">
      <c r="C252" s="3" t="s">
        <v>45</v>
      </c>
      <c r="D252" s="3" t="s">
        <v>21</v>
      </c>
      <c r="E252" s="3" t="s">
        <v>27</v>
      </c>
      <c r="F252" s="4">
        <v>3339</v>
      </c>
      <c r="G252" s="5">
        <v>39</v>
      </c>
    </row>
    <row r="253" spans="3:7" ht="15.75" x14ac:dyDescent="0.25">
      <c r="C253" s="3" t="s">
        <v>41</v>
      </c>
      <c r="D253" s="3" t="s">
        <v>21</v>
      </c>
      <c r="E253" s="3" t="s">
        <v>29</v>
      </c>
      <c r="F253" s="4">
        <v>16184</v>
      </c>
      <c r="G253" s="5">
        <v>39</v>
      </c>
    </row>
    <row r="254" spans="3:7" ht="15.75" x14ac:dyDescent="0.25">
      <c r="C254" s="3" t="s">
        <v>7</v>
      </c>
      <c r="D254" s="3" t="s">
        <v>33</v>
      </c>
      <c r="E254" s="3" t="s">
        <v>34</v>
      </c>
      <c r="F254" s="4">
        <v>1988</v>
      </c>
      <c r="G254" s="5">
        <v>39</v>
      </c>
    </row>
    <row r="255" spans="3:7" ht="15.75" x14ac:dyDescent="0.25">
      <c r="C255" s="3" t="s">
        <v>20</v>
      </c>
      <c r="D255" s="3" t="s">
        <v>48</v>
      </c>
      <c r="E255" s="3" t="s">
        <v>32</v>
      </c>
      <c r="F255" s="4">
        <v>1463</v>
      </c>
      <c r="G255" s="5">
        <v>39</v>
      </c>
    </row>
    <row r="256" spans="3:7" ht="15.75" x14ac:dyDescent="0.25">
      <c r="C256" s="3" t="s">
        <v>38</v>
      </c>
      <c r="D256" s="3" t="s">
        <v>48</v>
      </c>
      <c r="E256" s="3" t="s">
        <v>32</v>
      </c>
      <c r="F256" s="4">
        <v>7777</v>
      </c>
      <c r="G256" s="5">
        <v>39</v>
      </c>
    </row>
    <row r="257" spans="3:7" ht="15.75" x14ac:dyDescent="0.25">
      <c r="C257" s="3" t="s">
        <v>25</v>
      </c>
      <c r="D257" s="3" t="s">
        <v>33</v>
      </c>
      <c r="E257" s="3" t="s">
        <v>43</v>
      </c>
      <c r="F257" s="4">
        <v>7322</v>
      </c>
      <c r="G257" s="5">
        <v>36</v>
      </c>
    </row>
    <row r="258" spans="3:7" ht="15.75" x14ac:dyDescent="0.25">
      <c r="C258" s="3" t="s">
        <v>7</v>
      </c>
      <c r="D258" s="3" t="s">
        <v>21</v>
      </c>
      <c r="E258" s="3" t="s">
        <v>18</v>
      </c>
      <c r="F258" s="4">
        <v>217</v>
      </c>
      <c r="G258" s="5">
        <v>36</v>
      </c>
    </row>
    <row r="259" spans="3:7" ht="15.75" x14ac:dyDescent="0.25">
      <c r="C259" s="3" t="s">
        <v>45</v>
      </c>
      <c r="D259" s="3" t="s">
        <v>21</v>
      </c>
      <c r="E259" s="3" t="s">
        <v>29</v>
      </c>
      <c r="F259" s="4">
        <v>9198</v>
      </c>
      <c r="G259" s="5">
        <v>36</v>
      </c>
    </row>
    <row r="260" spans="3:7" ht="15.75" x14ac:dyDescent="0.25">
      <c r="C260" s="3" t="s">
        <v>44</v>
      </c>
      <c r="D260" s="3" t="s">
        <v>26</v>
      </c>
      <c r="E260" s="3" t="s">
        <v>46</v>
      </c>
      <c r="F260" s="4">
        <v>630</v>
      </c>
      <c r="G260" s="5">
        <v>36</v>
      </c>
    </row>
    <row r="261" spans="3:7" ht="15.75" x14ac:dyDescent="0.25">
      <c r="C261" s="3" t="s">
        <v>44</v>
      </c>
      <c r="D261" s="3" t="s">
        <v>26</v>
      </c>
      <c r="E261" s="3" t="s">
        <v>24</v>
      </c>
      <c r="F261" s="4">
        <v>4802</v>
      </c>
      <c r="G261" s="5">
        <v>36</v>
      </c>
    </row>
    <row r="262" spans="3:7" ht="15.75" x14ac:dyDescent="0.25">
      <c r="C262" s="3" t="s">
        <v>25</v>
      </c>
      <c r="D262" s="3" t="s">
        <v>21</v>
      </c>
      <c r="E262" s="3" t="s">
        <v>11</v>
      </c>
      <c r="F262" s="4">
        <v>4319</v>
      </c>
      <c r="G262" s="5">
        <v>30</v>
      </c>
    </row>
    <row r="263" spans="3:7" ht="15.75" x14ac:dyDescent="0.25">
      <c r="C263" s="3" t="s">
        <v>7</v>
      </c>
      <c r="D263" s="3" t="s">
        <v>21</v>
      </c>
      <c r="E263" s="3" t="s">
        <v>27</v>
      </c>
      <c r="F263" s="4">
        <v>5439</v>
      </c>
      <c r="G263" s="5">
        <v>30</v>
      </c>
    </row>
    <row r="264" spans="3:7" ht="15.75" x14ac:dyDescent="0.25">
      <c r="C264" s="3" t="s">
        <v>53</v>
      </c>
      <c r="D264" s="3" t="s">
        <v>8</v>
      </c>
      <c r="E264" s="3" t="s">
        <v>46</v>
      </c>
      <c r="F264" s="4">
        <v>4683</v>
      </c>
      <c r="G264" s="5">
        <v>30</v>
      </c>
    </row>
    <row r="265" spans="3:7" ht="15.75" x14ac:dyDescent="0.25">
      <c r="C265" s="3" t="s">
        <v>7</v>
      </c>
      <c r="D265" s="3" t="s">
        <v>26</v>
      </c>
      <c r="E265" s="3" t="s">
        <v>51</v>
      </c>
      <c r="F265" s="4">
        <v>6370</v>
      </c>
      <c r="G265" s="5">
        <v>30</v>
      </c>
    </row>
    <row r="266" spans="3:7" ht="15.75" x14ac:dyDescent="0.25">
      <c r="C266" s="3" t="s">
        <v>12</v>
      </c>
      <c r="D266" s="3" t="s">
        <v>8</v>
      </c>
      <c r="E266" s="3" t="s">
        <v>24</v>
      </c>
      <c r="F266" s="4">
        <v>9709</v>
      </c>
      <c r="G266" s="5">
        <v>30</v>
      </c>
    </row>
    <row r="267" spans="3:7" ht="15.75" x14ac:dyDescent="0.25">
      <c r="C267" s="3" t="s">
        <v>53</v>
      </c>
      <c r="D267" s="3" t="s">
        <v>26</v>
      </c>
      <c r="E267" s="3" t="s">
        <v>30</v>
      </c>
      <c r="F267" s="4">
        <v>12950</v>
      </c>
      <c r="G267" s="5">
        <v>30</v>
      </c>
    </row>
    <row r="268" spans="3:7" ht="15.75" x14ac:dyDescent="0.25">
      <c r="C268" s="3" t="s">
        <v>12</v>
      </c>
      <c r="D268" s="3" t="s">
        <v>26</v>
      </c>
      <c r="E268" s="3" t="s">
        <v>49</v>
      </c>
      <c r="F268" s="4">
        <v>1561</v>
      </c>
      <c r="G268" s="5">
        <v>27</v>
      </c>
    </row>
    <row r="269" spans="3:7" ht="15.75" x14ac:dyDescent="0.25">
      <c r="C269" s="3" t="s">
        <v>38</v>
      </c>
      <c r="D269" s="3" t="s">
        <v>13</v>
      </c>
      <c r="E269" s="3" t="s">
        <v>29</v>
      </c>
      <c r="F269" s="4">
        <v>2135</v>
      </c>
      <c r="G269" s="5">
        <v>27</v>
      </c>
    </row>
    <row r="270" spans="3:7" ht="15.75" x14ac:dyDescent="0.25">
      <c r="C270" s="3" t="s">
        <v>53</v>
      </c>
      <c r="D270" s="3" t="s">
        <v>8</v>
      </c>
      <c r="E270" s="3" t="s">
        <v>52</v>
      </c>
      <c r="F270" s="4">
        <v>3059</v>
      </c>
      <c r="G270" s="5">
        <v>27</v>
      </c>
    </row>
    <row r="271" spans="3:7" ht="15.75" x14ac:dyDescent="0.25">
      <c r="C271" s="3" t="s">
        <v>25</v>
      </c>
      <c r="D271" s="3" t="s">
        <v>26</v>
      </c>
      <c r="E271" s="3" t="s">
        <v>32</v>
      </c>
      <c r="F271" s="4">
        <v>6048</v>
      </c>
      <c r="G271" s="5">
        <v>27</v>
      </c>
    </row>
    <row r="272" spans="3:7" ht="15.75" x14ac:dyDescent="0.25">
      <c r="C272" s="3" t="s">
        <v>17</v>
      </c>
      <c r="D272" s="3" t="s">
        <v>48</v>
      </c>
      <c r="E272" s="3" t="s">
        <v>43</v>
      </c>
      <c r="F272" s="4">
        <v>6832</v>
      </c>
      <c r="G272" s="5">
        <v>27</v>
      </c>
    </row>
    <row r="273" spans="3:7" ht="15.75" x14ac:dyDescent="0.25">
      <c r="C273" s="3" t="s">
        <v>12</v>
      </c>
      <c r="D273" s="3" t="s">
        <v>26</v>
      </c>
      <c r="E273" s="3" t="s">
        <v>22</v>
      </c>
      <c r="F273" s="4">
        <v>9660</v>
      </c>
      <c r="G273" s="5">
        <v>27</v>
      </c>
    </row>
    <row r="274" spans="3:7" ht="15.75" x14ac:dyDescent="0.25">
      <c r="C274" s="3" t="s">
        <v>38</v>
      </c>
      <c r="D274" s="3" t="s">
        <v>48</v>
      </c>
      <c r="E274" s="3" t="s">
        <v>24</v>
      </c>
      <c r="F274" s="4">
        <v>3829</v>
      </c>
      <c r="G274" s="5">
        <v>24</v>
      </c>
    </row>
    <row r="275" spans="3:7" ht="15.75" x14ac:dyDescent="0.25">
      <c r="C275" s="3" t="s">
        <v>53</v>
      </c>
      <c r="D275" s="3" t="s">
        <v>48</v>
      </c>
      <c r="E275" s="3" t="s">
        <v>36</v>
      </c>
      <c r="F275" s="4">
        <v>4053</v>
      </c>
      <c r="G275" s="5">
        <v>24</v>
      </c>
    </row>
    <row r="276" spans="3:7" ht="15.75" x14ac:dyDescent="0.25">
      <c r="C276" s="3" t="s">
        <v>44</v>
      </c>
      <c r="D276" s="3" t="s">
        <v>21</v>
      </c>
      <c r="E276" s="3" t="s">
        <v>29</v>
      </c>
      <c r="F276" s="4">
        <v>11417</v>
      </c>
      <c r="G276" s="5">
        <v>21</v>
      </c>
    </row>
    <row r="277" spans="3:7" ht="15.75" x14ac:dyDescent="0.25">
      <c r="C277" s="3" t="s">
        <v>41</v>
      </c>
      <c r="D277" s="3" t="s">
        <v>33</v>
      </c>
      <c r="E277" s="3" t="s">
        <v>14</v>
      </c>
      <c r="F277" s="4">
        <v>5075</v>
      </c>
      <c r="G277" s="5">
        <v>21</v>
      </c>
    </row>
    <row r="278" spans="3:7" ht="15.75" x14ac:dyDescent="0.25">
      <c r="C278" s="3" t="s">
        <v>38</v>
      </c>
      <c r="D278" s="3" t="s">
        <v>13</v>
      </c>
      <c r="E278" s="3" t="s">
        <v>51</v>
      </c>
      <c r="F278" s="4">
        <v>2478</v>
      </c>
      <c r="G278" s="5">
        <v>21</v>
      </c>
    </row>
    <row r="279" spans="3:7" ht="15.75" x14ac:dyDescent="0.25">
      <c r="C279" s="3" t="s">
        <v>41</v>
      </c>
      <c r="D279" s="3" t="s">
        <v>48</v>
      </c>
      <c r="E279" s="3" t="s">
        <v>51</v>
      </c>
      <c r="F279" s="4">
        <v>6986</v>
      </c>
      <c r="G279" s="5">
        <v>21</v>
      </c>
    </row>
    <row r="280" spans="3:7" ht="15.75" x14ac:dyDescent="0.25">
      <c r="C280" s="3" t="s">
        <v>7</v>
      </c>
      <c r="D280" s="3" t="s">
        <v>8</v>
      </c>
      <c r="E280" s="3" t="s">
        <v>37</v>
      </c>
      <c r="F280" s="4">
        <v>7693</v>
      </c>
      <c r="G280" s="5">
        <v>21</v>
      </c>
    </row>
    <row r="281" spans="3:7" ht="15.75" x14ac:dyDescent="0.25">
      <c r="C281" s="3" t="s">
        <v>41</v>
      </c>
      <c r="D281" s="3" t="s">
        <v>8</v>
      </c>
      <c r="E281" s="3" t="s">
        <v>27</v>
      </c>
      <c r="F281" s="4">
        <v>8813</v>
      </c>
      <c r="G281" s="5">
        <v>21</v>
      </c>
    </row>
    <row r="282" spans="3:7" ht="15.75" x14ac:dyDescent="0.25">
      <c r="C282" s="3" t="s">
        <v>20</v>
      </c>
      <c r="D282" s="3" t="s">
        <v>33</v>
      </c>
      <c r="E282" s="3" t="s">
        <v>27</v>
      </c>
      <c r="F282" s="4">
        <v>154</v>
      </c>
      <c r="G282" s="5">
        <v>21</v>
      </c>
    </row>
    <row r="283" spans="3:7" ht="15.75" x14ac:dyDescent="0.25">
      <c r="C283" s="3" t="s">
        <v>45</v>
      </c>
      <c r="D283" s="3" t="s">
        <v>21</v>
      </c>
      <c r="E283" s="3" t="s">
        <v>37</v>
      </c>
      <c r="F283" s="4">
        <v>1281</v>
      </c>
      <c r="G283" s="5">
        <v>18</v>
      </c>
    </row>
    <row r="284" spans="3:7" ht="15.75" x14ac:dyDescent="0.25">
      <c r="C284" s="3" t="s">
        <v>44</v>
      </c>
      <c r="D284" s="3" t="s">
        <v>8</v>
      </c>
      <c r="E284" s="3" t="s">
        <v>37</v>
      </c>
      <c r="F284" s="4">
        <v>238</v>
      </c>
      <c r="G284" s="5">
        <v>18</v>
      </c>
    </row>
    <row r="285" spans="3:7" ht="15.75" x14ac:dyDescent="0.25">
      <c r="C285" s="3" t="s">
        <v>45</v>
      </c>
      <c r="D285" s="3" t="s">
        <v>48</v>
      </c>
      <c r="E285" s="3" t="s">
        <v>40</v>
      </c>
      <c r="F285" s="4">
        <v>2583</v>
      </c>
      <c r="G285" s="5">
        <v>18</v>
      </c>
    </row>
    <row r="286" spans="3:7" ht="15.75" x14ac:dyDescent="0.25">
      <c r="C286" s="3" t="s">
        <v>41</v>
      </c>
      <c r="D286" s="3" t="s">
        <v>21</v>
      </c>
      <c r="E286" s="3" t="s">
        <v>46</v>
      </c>
      <c r="F286" s="4">
        <v>6314</v>
      </c>
      <c r="G286" s="5">
        <v>15</v>
      </c>
    </row>
    <row r="287" spans="3:7" ht="15.75" x14ac:dyDescent="0.25">
      <c r="C287" s="3" t="s">
        <v>44</v>
      </c>
      <c r="D287" s="3" t="s">
        <v>13</v>
      </c>
      <c r="E287" s="3" t="s">
        <v>37</v>
      </c>
      <c r="F287" s="4">
        <v>553</v>
      </c>
      <c r="G287" s="5">
        <v>15</v>
      </c>
    </row>
    <row r="288" spans="3:7" ht="15.75" x14ac:dyDescent="0.25">
      <c r="C288" s="3" t="s">
        <v>25</v>
      </c>
      <c r="D288" s="3" t="s">
        <v>48</v>
      </c>
      <c r="E288" s="3" t="s">
        <v>24</v>
      </c>
      <c r="F288" s="4">
        <v>1442</v>
      </c>
      <c r="G288" s="5">
        <v>15</v>
      </c>
    </row>
    <row r="289" spans="3:7" ht="15.75" x14ac:dyDescent="0.25">
      <c r="C289" s="3" t="s">
        <v>41</v>
      </c>
      <c r="D289" s="3" t="s">
        <v>13</v>
      </c>
      <c r="E289" s="3" t="s">
        <v>22</v>
      </c>
      <c r="F289" s="4">
        <v>2415</v>
      </c>
      <c r="G289" s="5">
        <v>15</v>
      </c>
    </row>
    <row r="290" spans="3:7" ht="15.75" x14ac:dyDescent="0.25">
      <c r="C290" s="3" t="s">
        <v>41</v>
      </c>
      <c r="D290" s="3" t="s">
        <v>8</v>
      </c>
      <c r="E290" s="3" t="s">
        <v>16</v>
      </c>
      <c r="F290" s="4">
        <v>4991</v>
      </c>
      <c r="G290" s="5">
        <v>12</v>
      </c>
    </row>
    <row r="291" spans="3:7" ht="15.75" x14ac:dyDescent="0.25">
      <c r="C291" s="3" t="s">
        <v>7</v>
      </c>
      <c r="D291" s="3" t="s">
        <v>26</v>
      </c>
      <c r="E291" s="3" t="s">
        <v>36</v>
      </c>
      <c r="F291" s="4">
        <v>5817</v>
      </c>
      <c r="G291" s="5">
        <v>12</v>
      </c>
    </row>
    <row r="292" spans="3:7" ht="15.75" x14ac:dyDescent="0.25">
      <c r="C292" s="3" t="s">
        <v>25</v>
      </c>
      <c r="D292" s="3" t="s">
        <v>21</v>
      </c>
      <c r="E292" s="3" t="s">
        <v>14</v>
      </c>
      <c r="F292" s="4">
        <v>6118</v>
      </c>
      <c r="G292" s="5">
        <v>9</v>
      </c>
    </row>
    <row r="293" spans="3:7" ht="15.75" x14ac:dyDescent="0.25">
      <c r="C293" s="3" t="s">
        <v>17</v>
      </c>
      <c r="D293" s="3" t="s">
        <v>33</v>
      </c>
      <c r="E293" s="3" t="s">
        <v>32</v>
      </c>
      <c r="F293" s="4">
        <v>2408</v>
      </c>
      <c r="G293" s="5">
        <v>9</v>
      </c>
    </row>
    <row r="294" spans="3:7" ht="15.75" x14ac:dyDescent="0.25">
      <c r="C294" s="3" t="s">
        <v>41</v>
      </c>
      <c r="D294" s="3" t="s">
        <v>13</v>
      </c>
      <c r="E294" s="3" t="s">
        <v>18</v>
      </c>
      <c r="F294" s="4">
        <v>2744</v>
      </c>
      <c r="G294" s="5">
        <v>9</v>
      </c>
    </row>
    <row r="295" spans="3:7" ht="15.75" x14ac:dyDescent="0.25">
      <c r="C295" s="3" t="s">
        <v>20</v>
      </c>
      <c r="D295" s="3" t="s">
        <v>8</v>
      </c>
      <c r="E295" s="3" t="s">
        <v>43</v>
      </c>
      <c r="F295" s="4">
        <v>2933</v>
      </c>
      <c r="G295" s="5">
        <v>9</v>
      </c>
    </row>
    <row r="296" spans="3:7" ht="15.75" x14ac:dyDescent="0.25">
      <c r="C296" s="3" t="s">
        <v>53</v>
      </c>
      <c r="D296" s="3" t="s">
        <v>48</v>
      </c>
      <c r="E296" s="3" t="s">
        <v>49</v>
      </c>
      <c r="F296" s="4">
        <v>4991</v>
      </c>
      <c r="G296" s="5">
        <v>9</v>
      </c>
    </row>
    <row r="297" spans="3:7" ht="15.75" x14ac:dyDescent="0.25">
      <c r="C297" s="3" t="s">
        <v>25</v>
      </c>
      <c r="D297" s="3" t="s">
        <v>33</v>
      </c>
      <c r="E297" s="3" t="s">
        <v>29</v>
      </c>
      <c r="F297" s="4">
        <v>938</v>
      </c>
      <c r="G297" s="5">
        <v>6</v>
      </c>
    </row>
    <row r="298" spans="3:7" ht="15.75" x14ac:dyDescent="0.25">
      <c r="C298" s="3" t="s">
        <v>53</v>
      </c>
      <c r="D298" s="3" t="s">
        <v>13</v>
      </c>
      <c r="E298" s="3" t="s">
        <v>24</v>
      </c>
      <c r="F298" s="4">
        <v>2562</v>
      </c>
      <c r="G298" s="5">
        <v>6</v>
      </c>
    </row>
    <row r="299" spans="3:7" ht="15.75" x14ac:dyDescent="0.25">
      <c r="C299" s="3" t="s">
        <v>25</v>
      </c>
      <c r="D299" s="3" t="s">
        <v>8</v>
      </c>
      <c r="E299" s="3" t="s">
        <v>49</v>
      </c>
      <c r="F299" s="4">
        <v>6818</v>
      </c>
      <c r="G299" s="5">
        <v>6</v>
      </c>
    </row>
    <row r="300" spans="3:7" ht="15.75" x14ac:dyDescent="0.25">
      <c r="C300" s="3" t="s">
        <v>41</v>
      </c>
      <c r="D300" s="3" t="s">
        <v>21</v>
      </c>
      <c r="E300" s="3" t="s">
        <v>22</v>
      </c>
      <c r="F300" s="4">
        <v>6111</v>
      </c>
      <c r="G300" s="5">
        <v>3</v>
      </c>
    </row>
    <row r="301" spans="3:7" ht="15.75" x14ac:dyDescent="0.25">
      <c r="C301" s="3" t="s">
        <v>20</v>
      </c>
      <c r="D301" s="3" t="s">
        <v>33</v>
      </c>
      <c r="E301" s="3" t="s">
        <v>36</v>
      </c>
      <c r="F301" s="4">
        <v>5915</v>
      </c>
      <c r="G301" s="5">
        <v>3</v>
      </c>
    </row>
    <row r="302" spans="3:7" ht="15.75" x14ac:dyDescent="0.25">
      <c r="C302" s="3" t="s">
        <v>44</v>
      </c>
      <c r="D302" s="3" t="s">
        <v>33</v>
      </c>
      <c r="E302" s="3" t="s">
        <v>18</v>
      </c>
      <c r="F302" s="4">
        <v>3549</v>
      </c>
      <c r="G302" s="5">
        <v>3</v>
      </c>
    </row>
    <row r="303" spans="3:7" ht="15.75" x14ac:dyDescent="0.25">
      <c r="C303" s="3" t="s">
        <v>25</v>
      </c>
      <c r="D303" s="3" t="s">
        <v>26</v>
      </c>
      <c r="E303" s="3" t="s">
        <v>47</v>
      </c>
      <c r="F303" s="4">
        <v>2989</v>
      </c>
      <c r="G303" s="5">
        <v>3</v>
      </c>
    </row>
    <row r="304" spans="3:7" ht="15.75" x14ac:dyDescent="0.25">
      <c r="C304" s="3" t="s">
        <v>38</v>
      </c>
      <c r="D304" s="3" t="s">
        <v>8</v>
      </c>
      <c r="E304" s="3" t="s">
        <v>49</v>
      </c>
      <c r="F304" s="4">
        <v>5306</v>
      </c>
      <c r="G304" s="5">
        <v>0</v>
      </c>
    </row>
  </sheetData>
  <conditionalFormatting sqref="F5:F304">
    <cfRule type="colorScale" priority="5">
      <colorScale>
        <cfvo type="min"/>
        <cfvo type="percentile" val="50"/>
        <cfvo type="max"/>
        <color rgb="FFF8696B"/>
        <color rgb="FFFFEB84"/>
        <color rgb="FF63BE7B"/>
      </colorScale>
    </cfRule>
  </conditionalFormatting>
  <conditionalFormatting sqref="G4">
    <cfRule type="duplicateValues" dxfId="69" priority="4"/>
  </conditionalFormatting>
  <conditionalFormatting sqref="G4:G304">
    <cfRule type="dataBar" priority="2">
      <dataBar>
        <cfvo type="min"/>
        <cfvo type="max"/>
        <color rgb="FF638EC6"/>
      </dataBar>
      <extLst>
        <ext xmlns:x14="http://schemas.microsoft.com/office/spreadsheetml/2009/9/main" uri="{B025F937-C7B1-47D3-B67F-A62EFF666E3E}">
          <x14:id>{E3DFE58C-3F76-4E56-8809-06EB56C64ECB}</x14:id>
        </ext>
      </extLst>
    </cfRule>
  </conditionalFormatting>
  <conditionalFormatting sqref="G5:G304">
    <cfRule type="dataBar" priority="1">
      <dataBar>
        <cfvo type="min"/>
        <cfvo type="max"/>
        <color rgb="FF638EC6"/>
      </dataBar>
      <extLst>
        <ext xmlns:x14="http://schemas.microsoft.com/office/spreadsheetml/2009/9/main" uri="{B025F937-C7B1-47D3-B67F-A62EFF666E3E}">
          <x14:id>{83C5B1FD-5613-45A5-800F-8232BBD86A2F}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3DFE58C-3F76-4E56-8809-06EB56C64ECB}">
            <x14:dataBar minLength="0" maxLength="100" gradient="0">
              <x14:cfvo type="autoMin"/>
              <x14:cfvo type="autoMax"/>
              <x14:negativeFillColor rgb="FFFF0000"/>
              <x14:axisColor rgb="FF000000"/>
            </x14:dataBar>
          </x14:cfRule>
          <xm:sqref>G4:G304</xm:sqref>
        </x14:conditionalFormatting>
        <x14:conditionalFormatting xmlns:xm="http://schemas.microsoft.com/office/excel/2006/main">
          <x14:cfRule type="dataBar" id="{83C5B1FD-5613-45A5-800F-8232BBD86A2F}">
            <x14:dataBar minLength="0" maxLength="100" border="1" negativeBarBorderColorSameAsPositive="0">
              <x14:cfvo type="autoMin"/>
              <x14:cfvo type="autoMax"/>
              <x14:borderColor rgb="FF638EC6"/>
              <x14:negativeFillColor rgb="FFFF0000"/>
              <x14:negativeBorderColor rgb="FFFF0000"/>
              <x14:axisColor rgb="FF000000"/>
            </x14:dataBar>
          </x14:cfRule>
          <xm:sqref>G5:G304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4"/>
  <sheetViews>
    <sheetView showGridLines="0" zoomScale="120" zoomScaleNormal="120" workbookViewId="0"/>
  </sheetViews>
  <sheetFormatPr defaultRowHeight="15" x14ac:dyDescent="0.25"/>
  <cols>
    <col min="3" max="3" width="16.85546875" bestFit="1" customWidth="1"/>
    <col min="4" max="4" width="14.28515625" bestFit="1" customWidth="1"/>
    <col min="5" max="5" width="16.140625" customWidth="1"/>
    <col min="6" max="6" width="11.28515625" bestFit="1" customWidth="1"/>
    <col min="8" max="8" width="16.85546875" bestFit="1" customWidth="1"/>
    <col min="9" max="9" width="14" bestFit="1" customWidth="1"/>
    <col min="10" max="10" width="22.85546875" bestFit="1" customWidth="1"/>
    <col min="11" max="11" width="11.28515625" bestFit="1" customWidth="1"/>
  </cols>
  <sheetData>
    <row r="1" spans="1:12" s="2" customFormat="1" ht="44.25" customHeight="1" x14ac:dyDescent="0.75">
      <c r="A1" s="1"/>
      <c r="B1" s="34" t="s">
        <v>67</v>
      </c>
      <c r="D1" s="9"/>
    </row>
    <row r="4" spans="1:12" ht="15.75" x14ac:dyDescent="0.25">
      <c r="H4" s="15"/>
      <c r="I4" s="15"/>
      <c r="J4" s="15"/>
      <c r="K4" s="10"/>
      <c r="L4" s="10"/>
    </row>
    <row r="5" spans="1:12" ht="15.75" x14ac:dyDescent="0.25">
      <c r="C5" s="24" t="s">
        <v>68</v>
      </c>
      <c r="D5" s="25" t="s">
        <v>69</v>
      </c>
      <c r="E5" s="25" t="s">
        <v>70</v>
      </c>
      <c r="H5" s="3"/>
      <c r="I5" s="3"/>
      <c r="J5" s="3"/>
      <c r="K5" s="4"/>
      <c r="L5" s="5"/>
    </row>
    <row r="6" spans="1:12" ht="15.75" x14ac:dyDescent="0.25">
      <c r="C6" s="20" t="s">
        <v>33</v>
      </c>
      <c r="D6" s="46">
        <f>SUMIFS(Data[Amount],Data[Geography],C6)</f>
        <v>168679</v>
      </c>
      <c r="E6" s="27">
        <f>SUMIFS(Data[Units],Data[Geography],C6)</f>
        <v>6264</v>
      </c>
      <c r="H6" s="3"/>
      <c r="I6" s="3"/>
      <c r="J6" s="3"/>
      <c r="K6" s="4"/>
      <c r="L6" s="5"/>
    </row>
    <row r="7" spans="1:12" ht="15.75" x14ac:dyDescent="0.25">
      <c r="C7" s="26" t="s">
        <v>21</v>
      </c>
      <c r="D7" s="46">
        <f>SUMIFS(Data[Amount],Data[Geography],C7)</f>
        <v>237944</v>
      </c>
      <c r="E7" s="27">
        <f>SUMIFS(Data[Units],Data[Geography],C7)</f>
        <v>7302</v>
      </c>
      <c r="H7" s="3"/>
      <c r="I7" s="3"/>
      <c r="J7" s="3"/>
      <c r="K7" s="4"/>
      <c r="L7" s="5"/>
    </row>
    <row r="8" spans="1:12" ht="15.75" x14ac:dyDescent="0.25">
      <c r="C8" s="26" t="s">
        <v>8</v>
      </c>
      <c r="D8" s="46">
        <f>SUMIFS(Data[Amount],Data[Geography],C8)</f>
        <v>218813</v>
      </c>
      <c r="E8" s="27">
        <f>SUMIFS(Data[Units],Data[Geography],C8)</f>
        <v>7431</v>
      </c>
      <c r="H8" s="3"/>
      <c r="I8" s="3"/>
      <c r="J8" s="3"/>
      <c r="K8" s="4"/>
      <c r="L8" s="5"/>
    </row>
    <row r="9" spans="1:12" ht="15.75" x14ac:dyDescent="0.25">
      <c r="C9" s="26" t="s">
        <v>48</v>
      </c>
      <c r="D9" s="46">
        <f>SUMIFS(Data[Amount],Data[Geography],C9)</f>
        <v>252469</v>
      </c>
      <c r="E9" s="27">
        <f>SUMIFS(Data[Units],Data[Geography],C9)</f>
        <v>8760</v>
      </c>
      <c r="H9" s="3"/>
      <c r="I9" s="3"/>
      <c r="J9" s="3"/>
      <c r="K9" s="4"/>
      <c r="L9" s="5"/>
    </row>
    <row r="10" spans="1:12" ht="15.75" x14ac:dyDescent="0.25">
      <c r="C10" s="26" t="s">
        <v>13</v>
      </c>
      <c r="D10" s="46">
        <f>SUMIFS(Data[Amount],Data[Geography],C10)</f>
        <v>189434</v>
      </c>
      <c r="E10" s="27">
        <f>SUMIFS(Data[Units],Data[Geography],C10)</f>
        <v>10158</v>
      </c>
      <c r="H10" s="3"/>
      <c r="I10" s="3"/>
      <c r="J10" s="3"/>
      <c r="K10" s="4"/>
      <c r="L10" s="5"/>
    </row>
    <row r="11" spans="1:12" ht="15.75" x14ac:dyDescent="0.25">
      <c r="C11" s="26" t="s">
        <v>26</v>
      </c>
      <c r="D11" s="46">
        <f>SUMIFS(Data[Amount],Data[Geography],C11)</f>
        <v>173530</v>
      </c>
      <c r="E11" s="27">
        <f>SUMIFS(Data[Units],Data[Geography],C11)</f>
        <v>5745</v>
      </c>
      <c r="H11" s="3"/>
      <c r="I11" s="3"/>
      <c r="J11" s="3"/>
      <c r="K11" s="4"/>
      <c r="L11" s="5"/>
    </row>
    <row r="12" spans="1:12" ht="15.75" x14ac:dyDescent="0.25">
      <c r="D12" s="47"/>
      <c r="E12" s="28"/>
      <c r="H12" s="3"/>
      <c r="I12" s="3"/>
      <c r="J12" s="3"/>
      <c r="K12" s="4"/>
      <c r="L12" s="5"/>
    </row>
    <row r="13" spans="1:12" ht="15.75" x14ac:dyDescent="0.25">
      <c r="C13" s="23" t="s">
        <v>71</v>
      </c>
      <c r="D13" s="48">
        <f>SUM(D6:D11)</f>
        <v>1240869</v>
      </c>
      <c r="E13" s="29">
        <f>SUM(E6:E11)</f>
        <v>45660</v>
      </c>
      <c r="H13" s="3"/>
      <c r="I13" s="3"/>
      <c r="J13" s="3"/>
      <c r="K13" s="4"/>
      <c r="L13" s="5"/>
    </row>
    <row r="14" spans="1:12" ht="15.75" x14ac:dyDescent="0.25">
      <c r="H14" s="3"/>
      <c r="I14" s="3"/>
      <c r="J14" s="3"/>
      <c r="K14" s="4"/>
      <c r="L14" s="5"/>
    </row>
    <row r="15" spans="1:12" ht="15.75" x14ac:dyDescent="0.25">
      <c r="H15" s="3"/>
      <c r="I15" s="3"/>
      <c r="J15" s="3"/>
      <c r="K15" s="4"/>
      <c r="L15" s="5"/>
    </row>
    <row r="16" spans="1:12" ht="15.75" x14ac:dyDescent="0.25">
      <c r="H16" s="3"/>
      <c r="I16" s="3"/>
      <c r="J16" s="3"/>
      <c r="K16" s="4"/>
      <c r="L16" s="5"/>
    </row>
    <row r="17" spans="8:12" ht="15.75" x14ac:dyDescent="0.25">
      <c r="H17" s="3"/>
      <c r="I17" s="3"/>
      <c r="J17" s="3"/>
      <c r="K17" s="4"/>
      <c r="L17" s="5"/>
    </row>
    <row r="18" spans="8:12" ht="15.75" x14ac:dyDescent="0.25">
      <c r="H18" s="3"/>
      <c r="I18" s="3"/>
      <c r="J18" s="3"/>
      <c r="K18" s="4"/>
      <c r="L18" s="5"/>
    </row>
    <row r="19" spans="8:12" ht="15.75" x14ac:dyDescent="0.25">
      <c r="H19" s="3"/>
      <c r="I19" s="3"/>
      <c r="J19" s="3"/>
      <c r="K19" s="4"/>
      <c r="L19" s="5"/>
    </row>
    <row r="20" spans="8:12" ht="15.75" x14ac:dyDescent="0.25">
      <c r="H20" s="3"/>
      <c r="I20" s="3"/>
      <c r="J20" s="3"/>
      <c r="K20" s="4"/>
      <c r="L20" s="5"/>
    </row>
    <row r="21" spans="8:12" ht="15.75" x14ac:dyDescent="0.25">
      <c r="H21" s="3"/>
      <c r="I21" s="3"/>
      <c r="J21" s="3"/>
      <c r="K21" s="4"/>
      <c r="L21" s="5"/>
    </row>
    <row r="22" spans="8:12" ht="15.75" x14ac:dyDescent="0.25">
      <c r="H22" s="3"/>
      <c r="I22" s="3"/>
      <c r="J22" s="3"/>
      <c r="K22" s="4"/>
      <c r="L22" s="5"/>
    </row>
    <row r="23" spans="8:12" ht="15.75" x14ac:dyDescent="0.25">
      <c r="H23" s="3"/>
      <c r="I23" s="3"/>
      <c r="J23" s="3"/>
      <c r="K23" s="4"/>
      <c r="L23" s="5"/>
    </row>
    <row r="24" spans="8:12" ht="15.75" x14ac:dyDescent="0.25">
      <c r="H24" s="3"/>
      <c r="I24" s="3"/>
      <c r="J24" s="3"/>
      <c r="K24" s="4"/>
      <c r="L24" s="5"/>
    </row>
    <row r="25" spans="8:12" ht="15.75" x14ac:dyDescent="0.25">
      <c r="H25" s="3"/>
      <c r="I25" s="3"/>
      <c r="J25" s="3"/>
      <c r="K25" s="4"/>
      <c r="L25" s="5"/>
    </row>
    <row r="26" spans="8:12" ht="15.75" x14ac:dyDescent="0.25">
      <c r="H26" s="3"/>
      <c r="I26" s="3"/>
      <c r="J26" s="3"/>
      <c r="K26" s="4"/>
      <c r="L26" s="5"/>
    </row>
    <row r="27" spans="8:12" ht="15.75" x14ac:dyDescent="0.25">
      <c r="H27" s="3"/>
      <c r="I27" s="3"/>
      <c r="J27" s="3"/>
      <c r="K27" s="4"/>
      <c r="L27" s="5"/>
    </row>
    <row r="28" spans="8:12" ht="15.75" x14ac:dyDescent="0.25">
      <c r="H28" s="3"/>
      <c r="I28" s="3"/>
      <c r="J28" s="3"/>
      <c r="K28" s="4"/>
      <c r="L28" s="5"/>
    </row>
    <row r="29" spans="8:12" ht="15.75" x14ac:dyDescent="0.25">
      <c r="H29" s="3"/>
      <c r="I29" s="3"/>
      <c r="J29" s="3"/>
      <c r="K29" s="4"/>
      <c r="L29" s="5"/>
    </row>
    <row r="30" spans="8:12" ht="15.75" x14ac:dyDescent="0.25">
      <c r="H30" s="3"/>
      <c r="I30" s="3"/>
      <c r="J30" s="3"/>
      <c r="K30" s="4"/>
      <c r="L30" s="5"/>
    </row>
    <row r="31" spans="8:12" ht="15.75" x14ac:dyDescent="0.25">
      <c r="H31" s="3"/>
      <c r="I31" s="3"/>
      <c r="J31" s="3"/>
      <c r="K31" s="4"/>
      <c r="L31" s="5"/>
    </row>
    <row r="32" spans="8:12" ht="15.75" x14ac:dyDescent="0.25">
      <c r="H32" s="3"/>
      <c r="I32" s="3"/>
      <c r="J32" s="3"/>
      <c r="K32" s="4"/>
      <c r="L32" s="5"/>
    </row>
    <row r="33" spans="8:12" ht="15.75" x14ac:dyDescent="0.25">
      <c r="H33" s="3"/>
      <c r="I33" s="3"/>
      <c r="J33" s="3"/>
      <c r="K33" s="4"/>
      <c r="L33" s="5"/>
    </row>
    <row r="34" spans="8:12" ht="15.75" x14ac:dyDescent="0.25">
      <c r="H34" s="3"/>
      <c r="I34" s="3"/>
      <c r="J34" s="3"/>
      <c r="K34" s="4"/>
      <c r="L34" s="5"/>
    </row>
    <row r="35" spans="8:12" ht="15.75" x14ac:dyDescent="0.25">
      <c r="H35" s="3"/>
      <c r="I35" s="3"/>
      <c r="J35" s="3"/>
      <c r="K35" s="4"/>
      <c r="L35" s="5"/>
    </row>
    <row r="36" spans="8:12" ht="15.75" x14ac:dyDescent="0.25">
      <c r="H36" s="3"/>
      <c r="I36" s="3"/>
      <c r="J36" s="3"/>
      <c r="K36" s="4"/>
      <c r="L36" s="5"/>
    </row>
    <row r="37" spans="8:12" ht="15.75" x14ac:dyDescent="0.25">
      <c r="H37" s="3"/>
      <c r="I37" s="3"/>
      <c r="J37" s="3"/>
      <c r="K37" s="4"/>
      <c r="L37" s="5"/>
    </row>
    <row r="38" spans="8:12" ht="15.75" x14ac:dyDescent="0.25">
      <c r="H38" s="3"/>
      <c r="I38" s="3"/>
      <c r="J38" s="3"/>
      <c r="K38" s="4"/>
      <c r="L38" s="5"/>
    </row>
    <row r="39" spans="8:12" ht="15.75" x14ac:dyDescent="0.25">
      <c r="H39" s="3"/>
      <c r="I39" s="3"/>
      <c r="J39" s="3"/>
      <c r="K39" s="4"/>
      <c r="L39" s="5"/>
    </row>
    <row r="40" spans="8:12" ht="15.75" x14ac:dyDescent="0.25">
      <c r="H40" s="3"/>
      <c r="I40" s="3"/>
      <c r="J40" s="3"/>
      <c r="K40" s="4"/>
      <c r="L40" s="5"/>
    </row>
    <row r="41" spans="8:12" ht="15.75" x14ac:dyDescent="0.25">
      <c r="H41" s="3"/>
      <c r="I41" s="3"/>
      <c r="J41" s="3"/>
      <c r="K41" s="4"/>
      <c r="L41" s="5"/>
    </row>
    <row r="42" spans="8:12" ht="15.75" x14ac:dyDescent="0.25">
      <c r="H42" s="3"/>
      <c r="I42" s="3"/>
      <c r="J42" s="3"/>
      <c r="K42" s="4"/>
      <c r="L42" s="5"/>
    </row>
    <row r="43" spans="8:12" ht="15.75" x14ac:dyDescent="0.25">
      <c r="H43" s="3"/>
      <c r="I43" s="3"/>
      <c r="J43" s="3"/>
      <c r="K43" s="4"/>
      <c r="L43" s="5"/>
    </row>
    <row r="44" spans="8:12" ht="15.75" x14ac:dyDescent="0.25">
      <c r="H44" s="3"/>
      <c r="I44" s="3"/>
      <c r="J44" s="3"/>
      <c r="K44" s="4"/>
      <c r="L44" s="5"/>
    </row>
    <row r="45" spans="8:12" ht="15.75" x14ac:dyDescent="0.25">
      <c r="H45" s="3"/>
      <c r="I45" s="3"/>
      <c r="J45" s="3"/>
      <c r="K45" s="4"/>
      <c r="L45" s="5"/>
    </row>
    <row r="46" spans="8:12" ht="15.75" x14ac:dyDescent="0.25">
      <c r="H46" s="3"/>
      <c r="I46" s="3"/>
      <c r="J46" s="3"/>
      <c r="K46" s="4"/>
      <c r="L46" s="5"/>
    </row>
    <row r="47" spans="8:12" ht="15.75" x14ac:dyDescent="0.25">
      <c r="H47" s="3"/>
      <c r="I47" s="3"/>
      <c r="J47" s="3"/>
      <c r="K47" s="4"/>
      <c r="L47" s="5"/>
    </row>
    <row r="48" spans="8:12" ht="15.75" x14ac:dyDescent="0.25">
      <c r="H48" s="3"/>
      <c r="I48" s="3"/>
      <c r="J48" s="3"/>
      <c r="K48" s="4"/>
      <c r="L48" s="5"/>
    </row>
    <row r="49" spans="8:12" ht="15.75" x14ac:dyDescent="0.25">
      <c r="H49" s="3"/>
      <c r="I49" s="3"/>
      <c r="J49" s="3"/>
      <c r="K49" s="4"/>
      <c r="L49" s="5"/>
    </row>
    <row r="50" spans="8:12" ht="15.75" x14ac:dyDescent="0.25">
      <c r="H50" s="3"/>
      <c r="I50" s="3"/>
      <c r="J50" s="3"/>
      <c r="K50" s="4"/>
      <c r="L50" s="5"/>
    </row>
    <row r="51" spans="8:12" ht="15.75" x14ac:dyDescent="0.25">
      <c r="H51" s="3"/>
      <c r="I51" s="3"/>
      <c r="J51" s="3"/>
      <c r="K51" s="4"/>
      <c r="L51" s="5"/>
    </row>
    <row r="52" spans="8:12" ht="15.75" x14ac:dyDescent="0.25">
      <c r="H52" s="3"/>
      <c r="I52" s="3"/>
      <c r="J52" s="3"/>
      <c r="K52" s="4"/>
      <c r="L52" s="5"/>
    </row>
    <row r="53" spans="8:12" ht="15.75" x14ac:dyDescent="0.25">
      <c r="H53" s="3"/>
      <c r="I53" s="3"/>
      <c r="J53" s="3"/>
      <c r="K53" s="4"/>
      <c r="L53" s="5"/>
    </row>
    <row r="54" spans="8:12" ht="15.75" x14ac:dyDescent="0.25">
      <c r="H54" s="3"/>
      <c r="I54" s="3"/>
      <c r="J54" s="3"/>
      <c r="K54" s="4"/>
      <c r="L54" s="5"/>
    </row>
    <row r="55" spans="8:12" ht="15.75" x14ac:dyDescent="0.25">
      <c r="H55" s="3"/>
      <c r="I55" s="3"/>
      <c r="J55" s="3"/>
      <c r="K55" s="4"/>
      <c r="L55" s="5"/>
    </row>
    <row r="56" spans="8:12" ht="15.75" x14ac:dyDescent="0.25">
      <c r="H56" s="3"/>
      <c r="I56" s="3"/>
      <c r="J56" s="3"/>
      <c r="K56" s="4"/>
      <c r="L56" s="5"/>
    </row>
    <row r="57" spans="8:12" ht="15.75" x14ac:dyDescent="0.25">
      <c r="H57" s="3"/>
      <c r="I57" s="3"/>
      <c r="J57" s="3"/>
      <c r="K57" s="4"/>
      <c r="L57" s="5"/>
    </row>
    <row r="58" spans="8:12" ht="15.75" x14ac:dyDescent="0.25">
      <c r="H58" s="3"/>
      <c r="I58" s="3"/>
      <c r="J58" s="3"/>
      <c r="K58" s="4"/>
      <c r="L58" s="5"/>
    </row>
    <row r="59" spans="8:12" ht="15.75" x14ac:dyDescent="0.25">
      <c r="H59" s="3"/>
      <c r="I59" s="3"/>
      <c r="J59" s="3"/>
      <c r="K59" s="4"/>
      <c r="L59" s="5"/>
    </row>
    <row r="60" spans="8:12" ht="15.75" x14ac:dyDescent="0.25">
      <c r="H60" s="3"/>
      <c r="I60" s="3"/>
      <c r="J60" s="3"/>
      <c r="K60" s="4"/>
      <c r="L60" s="5"/>
    </row>
    <row r="61" spans="8:12" ht="15.75" x14ac:dyDescent="0.25">
      <c r="H61" s="3"/>
      <c r="I61" s="3"/>
      <c r="J61" s="3"/>
      <c r="K61" s="4"/>
      <c r="L61" s="5"/>
    </row>
    <row r="62" spans="8:12" ht="15.75" x14ac:dyDescent="0.25">
      <c r="H62" s="3"/>
      <c r="I62" s="3"/>
      <c r="J62" s="3"/>
      <c r="K62" s="4"/>
      <c r="L62" s="5"/>
    </row>
    <row r="63" spans="8:12" ht="15.75" x14ac:dyDescent="0.25">
      <c r="H63" s="3"/>
      <c r="I63" s="3"/>
      <c r="J63" s="3"/>
      <c r="K63" s="4"/>
      <c r="L63" s="5"/>
    </row>
    <row r="64" spans="8:12" ht="15.75" x14ac:dyDescent="0.25">
      <c r="H64" s="3"/>
      <c r="I64" s="3"/>
      <c r="J64" s="3"/>
      <c r="K64" s="4"/>
      <c r="L64" s="5"/>
    </row>
    <row r="65" spans="8:12" ht="15.75" x14ac:dyDescent="0.25">
      <c r="H65" s="3"/>
      <c r="I65" s="3"/>
      <c r="J65" s="3"/>
      <c r="K65" s="4"/>
      <c r="L65" s="5"/>
    </row>
    <row r="66" spans="8:12" ht="15.75" x14ac:dyDescent="0.25">
      <c r="H66" s="3"/>
      <c r="I66" s="3"/>
      <c r="J66" s="3"/>
      <c r="K66" s="4"/>
      <c r="L66" s="5"/>
    </row>
    <row r="67" spans="8:12" ht="15.75" x14ac:dyDescent="0.25">
      <c r="H67" s="3"/>
      <c r="I67" s="3"/>
      <c r="J67" s="3"/>
      <c r="K67" s="4"/>
      <c r="L67" s="5"/>
    </row>
    <row r="68" spans="8:12" ht="15.75" x14ac:dyDescent="0.25">
      <c r="H68" s="3"/>
      <c r="I68" s="3"/>
      <c r="J68" s="3"/>
      <c r="K68" s="4"/>
      <c r="L68" s="5"/>
    </row>
    <row r="69" spans="8:12" ht="15.75" x14ac:dyDescent="0.25">
      <c r="H69" s="3"/>
      <c r="I69" s="3"/>
      <c r="J69" s="3"/>
      <c r="K69" s="4"/>
      <c r="L69" s="5"/>
    </row>
    <row r="70" spans="8:12" ht="15.75" x14ac:dyDescent="0.25">
      <c r="H70" s="3"/>
      <c r="I70" s="3"/>
      <c r="J70" s="3"/>
      <c r="K70" s="4"/>
      <c r="L70" s="5"/>
    </row>
    <row r="71" spans="8:12" ht="15.75" x14ac:dyDescent="0.25">
      <c r="H71" s="3"/>
      <c r="I71" s="3"/>
      <c r="J71" s="3"/>
      <c r="K71" s="4"/>
      <c r="L71" s="5"/>
    </row>
    <row r="72" spans="8:12" ht="15.75" x14ac:dyDescent="0.25">
      <c r="H72" s="3"/>
      <c r="I72" s="3"/>
      <c r="J72" s="3"/>
      <c r="K72" s="4"/>
      <c r="L72" s="5"/>
    </row>
    <row r="73" spans="8:12" ht="15.75" x14ac:dyDescent="0.25">
      <c r="H73" s="3"/>
      <c r="I73" s="3"/>
      <c r="J73" s="3"/>
      <c r="K73" s="4"/>
      <c r="L73" s="5"/>
    </row>
    <row r="74" spans="8:12" ht="15.75" x14ac:dyDescent="0.25">
      <c r="H74" s="3"/>
      <c r="I74" s="3"/>
      <c r="J74" s="3"/>
      <c r="K74" s="4"/>
      <c r="L74" s="5"/>
    </row>
    <row r="75" spans="8:12" ht="15.75" x14ac:dyDescent="0.25">
      <c r="H75" s="3"/>
      <c r="I75" s="3"/>
      <c r="J75" s="3"/>
      <c r="K75" s="4"/>
      <c r="L75" s="5"/>
    </row>
    <row r="76" spans="8:12" ht="15.75" x14ac:dyDescent="0.25">
      <c r="H76" s="3"/>
      <c r="I76" s="3"/>
      <c r="J76" s="3"/>
      <c r="K76" s="4"/>
      <c r="L76" s="5"/>
    </row>
    <row r="77" spans="8:12" ht="15.75" x14ac:dyDescent="0.25">
      <c r="H77" s="3"/>
      <c r="I77" s="3"/>
      <c r="J77" s="3"/>
      <c r="K77" s="4"/>
      <c r="L77" s="5"/>
    </row>
    <row r="78" spans="8:12" ht="15.75" x14ac:dyDescent="0.25">
      <c r="H78" s="3"/>
      <c r="I78" s="3"/>
      <c r="J78" s="3"/>
      <c r="K78" s="4"/>
      <c r="L78" s="5"/>
    </row>
    <row r="79" spans="8:12" ht="15.75" x14ac:dyDescent="0.25">
      <c r="H79" s="3"/>
      <c r="I79" s="3"/>
      <c r="J79" s="3"/>
      <c r="K79" s="4"/>
      <c r="L79" s="5"/>
    </row>
    <row r="80" spans="8:12" ht="15.75" x14ac:dyDescent="0.25">
      <c r="H80" s="3"/>
      <c r="I80" s="3"/>
      <c r="J80" s="3"/>
      <c r="K80" s="4"/>
      <c r="L80" s="5"/>
    </row>
    <row r="81" spans="8:12" ht="15.75" x14ac:dyDescent="0.25">
      <c r="H81" s="3"/>
      <c r="I81" s="3"/>
      <c r="J81" s="3"/>
      <c r="K81" s="4"/>
      <c r="L81" s="5"/>
    </row>
    <row r="82" spans="8:12" ht="15.75" x14ac:dyDescent="0.25">
      <c r="H82" s="3"/>
      <c r="I82" s="3"/>
      <c r="J82" s="3"/>
      <c r="K82" s="4"/>
      <c r="L82" s="5"/>
    </row>
    <row r="83" spans="8:12" ht="15.75" x14ac:dyDescent="0.25">
      <c r="H83" s="3"/>
      <c r="I83" s="3"/>
      <c r="J83" s="3"/>
      <c r="K83" s="4"/>
      <c r="L83" s="5"/>
    </row>
    <row r="84" spans="8:12" ht="15.75" x14ac:dyDescent="0.25">
      <c r="H84" s="3"/>
      <c r="I84" s="3"/>
      <c r="J84" s="3"/>
      <c r="K84" s="4"/>
      <c r="L84" s="5"/>
    </row>
    <row r="85" spans="8:12" ht="15.75" x14ac:dyDescent="0.25">
      <c r="H85" s="3"/>
      <c r="I85" s="3"/>
      <c r="J85" s="3"/>
      <c r="K85" s="4"/>
      <c r="L85" s="5"/>
    </row>
    <row r="86" spans="8:12" ht="15.75" x14ac:dyDescent="0.25">
      <c r="H86" s="3"/>
      <c r="I86" s="3"/>
      <c r="J86" s="3"/>
      <c r="K86" s="4"/>
      <c r="L86" s="5"/>
    </row>
    <row r="87" spans="8:12" ht="15.75" x14ac:dyDescent="0.25">
      <c r="H87" s="3"/>
      <c r="I87" s="3"/>
      <c r="J87" s="3"/>
      <c r="K87" s="4"/>
      <c r="L87" s="5"/>
    </row>
    <row r="88" spans="8:12" ht="15.75" x14ac:dyDescent="0.25">
      <c r="H88" s="3"/>
      <c r="I88" s="3"/>
      <c r="J88" s="3"/>
      <c r="K88" s="4"/>
      <c r="L88" s="5"/>
    </row>
    <row r="89" spans="8:12" ht="15.75" x14ac:dyDescent="0.25">
      <c r="H89" s="3"/>
      <c r="I89" s="3"/>
      <c r="J89" s="3"/>
      <c r="K89" s="4"/>
      <c r="L89" s="5"/>
    </row>
    <row r="90" spans="8:12" ht="15.75" x14ac:dyDescent="0.25">
      <c r="H90" s="3"/>
      <c r="I90" s="3"/>
      <c r="J90" s="3"/>
      <c r="K90" s="4"/>
      <c r="L90" s="5"/>
    </row>
    <row r="91" spans="8:12" ht="15.75" x14ac:dyDescent="0.25">
      <c r="H91" s="3"/>
      <c r="I91" s="3"/>
      <c r="J91" s="3"/>
      <c r="K91" s="4"/>
      <c r="L91" s="5"/>
    </row>
    <row r="92" spans="8:12" ht="15.75" x14ac:dyDescent="0.25">
      <c r="H92" s="3"/>
      <c r="I92" s="3"/>
      <c r="J92" s="3"/>
      <c r="K92" s="4"/>
      <c r="L92" s="5"/>
    </row>
    <row r="93" spans="8:12" ht="15.75" x14ac:dyDescent="0.25">
      <c r="H93" s="3"/>
      <c r="I93" s="3"/>
      <c r="J93" s="3"/>
      <c r="K93" s="4"/>
      <c r="L93" s="5"/>
    </row>
    <row r="94" spans="8:12" ht="15.75" x14ac:dyDescent="0.25">
      <c r="H94" s="3"/>
      <c r="I94" s="3"/>
      <c r="J94" s="3"/>
      <c r="K94" s="4"/>
      <c r="L94" s="5"/>
    </row>
    <row r="95" spans="8:12" ht="15.75" x14ac:dyDescent="0.25">
      <c r="H95" s="3"/>
      <c r="I95" s="3"/>
      <c r="J95" s="3"/>
      <c r="K95" s="4"/>
      <c r="L95" s="5"/>
    </row>
    <row r="96" spans="8:12" ht="15.75" x14ac:dyDescent="0.25">
      <c r="H96" s="3"/>
      <c r="I96" s="3"/>
      <c r="J96" s="3"/>
      <c r="K96" s="4"/>
      <c r="L96" s="5"/>
    </row>
    <row r="97" spans="8:12" ht="15.75" x14ac:dyDescent="0.25">
      <c r="H97" s="3"/>
      <c r="I97" s="3"/>
      <c r="J97" s="3"/>
      <c r="K97" s="4"/>
      <c r="L97" s="5"/>
    </row>
    <row r="98" spans="8:12" ht="15.75" x14ac:dyDescent="0.25">
      <c r="H98" s="3"/>
      <c r="I98" s="3"/>
      <c r="J98" s="3"/>
      <c r="K98" s="4"/>
      <c r="L98" s="5"/>
    </row>
    <row r="99" spans="8:12" ht="15.75" x14ac:dyDescent="0.25">
      <c r="H99" s="3"/>
      <c r="I99" s="3"/>
      <c r="J99" s="3"/>
      <c r="K99" s="4"/>
      <c r="L99" s="5"/>
    </row>
    <row r="100" spans="8:12" ht="15.75" x14ac:dyDescent="0.25">
      <c r="H100" s="3"/>
      <c r="I100" s="3"/>
      <c r="J100" s="3"/>
      <c r="K100" s="4"/>
      <c r="L100" s="5"/>
    </row>
    <row r="101" spans="8:12" ht="15.75" x14ac:dyDescent="0.25">
      <c r="H101" s="3"/>
      <c r="I101" s="3"/>
      <c r="J101" s="3"/>
      <c r="K101" s="4"/>
      <c r="L101" s="5"/>
    </row>
    <row r="102" spans="8:12" ht="15.75" x14ac:dyDescent="0.25">
      <c r="H102" s="3"/>
      <c r="I102" s="3"/>
      <c r="J102" s="3"/>
      <c r="K102" s="4"/>
      <c r="L102" s="5"/>
    </row>
    <row r="103" spans="8:12" ht="15.75" x14ac:dyDescent="0.25">
      <c r="H103" s="3"/>
      <c r="I103" s="3"/>
      <c r="J103" s="3"/>
      <c r="K103" s="4"/>
      <c r="L103" s="5"/>
    </row>
    <row r="104" spans="8:12" ht="15.75" x14ac:dyDescent="0.25">
      <c r="H104" s="3"/>
      <c r="I104" s="3"/>
      <c r="J104" s="3"/>
      <c r="K104" s="4"/>
      <c r="L104" s="5"/>
    </row>
    <row r="105" spans="8:12" ht="15.75" x14ac:dyDescent="0.25">
      <c r="H105" s="3"/>
      <c r="I105" s="3"/>
      <c r="J105" s="3"/>
      <c r="K105" s="4"/>
      <c r="L105" s="5"/>
    </row>
    <row r="106" spans="8:12" ht="15.75" x14ac:dyDescent="0.25">
      <c r="H106" s="3"/>
      <c r="I106" s="3"/>
      <c r="J106" s="3"/>
      <c r="K106" s="4"/>
      <c r="L106" s="5"/>
    </row>
    <row r="107" spans="8:12" ht="15.75" x14ac:dyDescent="0.25">
      <c r="H107" s="3"/>
      <c r="I107" s="3"/>
      <c r="J107" s="3"/>
      <c r="K107" s="4"/>
      <c r="L107" s="5"/>
    </row>
    <row r="108" spans="8:12" ht="15.75" x14ac:dyDescent="0.25">
      <c r="H108" s="3"/>
      <c r="I108" s="3"/>
      <c r="J108" s="3"/>
      <c r="K108" s="4"/>
      <c r="L108" s="5"/>
    </row>
    <row r="109" spans="8:12" ht="15.75" x14ac:dyDescent="0.25">
      <c r="H109" s="3"/>
      <c r="I109" s="3"/>
      <c r="J109" s="3"/>
      <c r="K109" s="4"/>
      <c r="L109" s="5"/>
    </row>
    <row r="110" spans="8:12" ht="15.75" x14ac:dyDescent="0.25">
      <c r="H110" s="3"/>
      <c r="I110" s="3"/>
      <c r="J110" s="3"/>
      <c r="K110" s="4"/>
      <c r="L110" s="5"/>
    </row>
    <row r="111" spans="8:12" ht="15.75" x14ac:dyDescent="0.25">
      <c r="H111" s="3"/>
      <c r="I111" s="3"/>
      <c r="J111" s="3"/>
      <c r="K111" s="4"/>
      <c r="L111" s="5"/>
    </row>
    <row r="112" spans="8:12" ht="15.75" x14ac:dyDescent="0.25">
      <c r="H112" s="3"/>
      <c r="I112" s="3"/>
      <c r="J112" s="3"/>
      <c r="K112" s="4"/>
      <c r="L112" s="5"/>
    </row>
    <row r="113" spans="8:12" ht="15.75" x14ac:dyDescent="0.25">
      <c r="H113" s="3"/>
      <c r="I113" s="3"/>
      <c r="J113" s="3"/>
      <c r="K113" s="4"/>
      <c r="L113" s="5"/>
    </row>
    <row r="114" spans="8:12" ht="15.75" x14ac:dyDescent="0.25">
      <c r="H114" s="3"/>
      <c r="I114" s="3"/>
      <c r="J114" s="3"/>
      <c r="K114" s="4"/>
      <c r="L114" s="5"/>
    </row>
    <row r="115" spans="8:12" ht="15.75" x14ac:dyDescent="0.25">
      <c r="H115" s="3"/>
      <c r="I115" s="3"/>
      <c r="J115" s="3"/>
      <c r="K115" s="4"/>
      <c r="L115" s="5"/>
    </row>
    <row r="116" spans="8:12" ht="15.75" x14ac:dyDescent="0.25">
      <c r="H116" s="3"/>
      <c r="I116" s="3"/>
      <c r="J116" s="3"/>
      <c r="K116" s="4"/>
      <c r="L116" s="5"/>
    </row>
    <row r="117" spans="8:12" ht="15.75" x14ac:dyDescent="0.25">
      <c r="H117" s="3"/>
      <c r="I117" s="3"/>
      <c r="J117" s="3"/>
      <c r="K117" s="4"/>
      <c r="L117" s="5"/>
    </row>
    <row r="118" spans="8:12" ht="15.75" x14ac:dyDescent="0.25">
      <c r="H118" s="3"/>
      <c r="I118" s="3"/>
      <c r="J118" s="3"/>
      <c r="K118" s="4"/>
      <c r="L118" s="5"/>
    </row>
    <row r="119" spans="8:12" ht="15.75" x14ac:dyDescent="0.25">
      <c r="H119" s="3"/>
      <c r="I119" s="3"/>
      <c r="J119" s="3"/>
      <c r="K119" s="4"/>
      <c r="L119" s="5"/>
    </row>
    <row r="120" spans="8:12" ht="15.75" x14ac:dyDescent="0.25">
      <c r="H120" s="3"/>
      <c r="I120" s="3"/>
      <c r="J120" s="3"/>
      <c r="K120" s="4"/>
      <c r="L120" s="5"/>
    </row>
    <row r="121" spans="8:12" ht="15.75" x14ac:dyDescent="0.25">
      <c r="H121" s="3"/>
      <c r="I121" s="3"/>
      <c r="J121" s="3"/>
      <c r="K121" s="4"/>
      <c r="L121" s="5"/>
    </row>
    <row r="122" spans="8:12" ht="15.75" x14ac:dyDescent="0.25">
      <c r="H122" s="3"/>
      <c r="I122" s="3"/>
      <c r="J122" s="3"/>
      <c r="K122" s="4"/>
      <c r="L122" s="5"/>
    </row>
    <row r="123" spans="8:12" ht="15.75" x14ac:dyDescent="0.25">
      <c r="H123" s="3"/>
      <c r="I123" s="3"/>
      <c r="J123" s="3"/>
      <c r="K123" s="4"/>
      <c r="L123" s="5"/>
    </row>
    <row r="124" spans="8:12" ht="15.75" x14ac:dyDescent="0.25">
      <c r="H124" s="3"/>
      <c r="I124" s="3"/>
      <c r="J124" s="3"/>
      <c r="K124" s="4"/>
      <c r="L124" s="5"/>
    </row>
    <row r="125" spans="8:12" ht="15.75" x14ac:dyDescent="0.25">
      <c r="H125" s="3"/>
      <c r="I125" s="3"/>
      <c r="J125" s="3"/>
      <c r="K125" s="4"/>
      <c r="L125" s="5"/>
    </row>
    <row r="126" spans="8:12" ht="15.75" x14ac:dyDescent="0.25">
      <c r="H126" s="3"/>
      <c r="I126" s="3"/>
      <c r="J126" s="3"/>
      <c r="K126" s="4"/>
      <c r="L126" s="5"/>
    </row>
    <row r="127" spans="8:12" ht="15.75" x14ac:dyDescent="0.25">
      <c r="H127" s="3"/>
      <c r="I127" s="3"/>
      <c r="J127" s="3"/>
      <c r="K127" s="4"/>
      <c r="L127" s="5"/>
    </row>
    <row r="128" spans="8:12" ht="15.75" x14ac:dyDescent="0.25">
      <c r="H128" s="3"/>
      <c r="I128" s="3"/>
      <c r="J128" s="3"/>
      <c r="K128" s="4"/>
      <c r="L128" s="5"/>
    </row>
    <row r="129" spans="8:12" ht="15.75" x14ac:dyDescent="0.25">
      <c r="H129" s="3"/>
      <c r="I129" s="3"/>
      <c r="J129" s="3"/>
      <c r="K129" s="4"/>
      <c r="L129" s="5"/>
    </row>
    <row r="130" spans="8:12" ht="15.75" x14ac:dyDescent="0.25">
      <c r="H130" s="3"/>
      <c r="I130" s="3"/>
      <c r="J130" s="3"/>
      <c r="K130" s="4"/>
      <c r="L130" s="5"/>
    </row>
    <row r="131" spans="8:12" ht="15.75" x14ac:dyDescent="0.25">
      <c r="H131" s="3"/>
      <c r="I131" s="3"/>
      <c r="J131" s="3"/>
      <c r="K131" s="4"/>
      <c r="L131" s="5"/>
    </row>
    <row r="132" spans="8:12" ht="15.75" x14ac:dyDescent="0.25">
      <c r="H132" s="3"/>
      <c r="I132" s="3"/>
      <c r="J132" s="3"/>
      <c r="K132" s="4"/>
      <c r="L132" s="5"/>
    </row>
    <row r="133" spans="8:12" ht="15.75" x14ac:dyDescent="0.25">
      <c r="H133" s="3"/>
      <c r="I133" s="3"/>
      <c r="J133" s="3"/>
      <c r="K133" s="4"/>
      <c r="L133" s="5"/>
    </row>
    <row r="134" spans="8:12" ht="15.75" x14ac:dyDescent="0.25">
      <c r="H134" s="3"/>
      <c r="I134" s="3"/>
      <c r="J134" s="3"/>
      <c r="K134" s="4"/>
      <c r="L134" s="5"/>
    </row>
    <row r="135" spans="8:12" ht="15.75" x14ac:dyDescent="0.25">
      <c r="H135" s="3"/>
      <c r="I135" s="3"/>
      <c r="J135" s="3"/>
      <c r="K135" s="4"/>
      <c r="L135" s="5"/>
    </row>
    <row r="136" spans="8:12" ht="15.75" x14ac:dyDescent="0.25">
      <c r="H136" s="3"/>
      <c r="I136" s="3"/>
      <c r="J136" s="3"/>
      <c r="K136" s="4"/>
      <c r="L136" s="5"/>
    </row>
    <row r="137" spans="8:12" ht="15.75" x14ac:dyDescent="0.25">
      <c r="H137" s="3"/>
      <c r="I137" s="3"/>
      <c r="J137" s="3"/>
      <c r="K137" s="4"/>
      <c r="L137" s="5"/>
    </row>
    <row r="138" spans="8:12" ht="15.75" x14ac:dyDescent="0.25">
      <c r="H138" s="3"/>
      <c r="I138" s="3"/>
      <c r="J138" s="3"/>
      <c r="K138" s="4"/>
      <c r="L138" s="5"/>
    </row>
    <row r="139" spans="8:12" ht="15.75" x14ac:dyDescent="0.25">
      <c r="H139" s="3"/>
      <c r="I139" s="3"/>
      <c r="J139" s="3"/>
      <c r="K139" s="4"/>
      <c r="L139" s="5"/>
    </row>
    <row r="140" spans="8:12" ht="15.75" x14ac:dyDescent="0.25">
      <c r="H140" s="3"/>
      <c r="I140" s="3"/>
      <c r="J140" s="3"/>
      <c r="K140" s="4"/>
      <c r="L140" s="5"/>
    </row>
    <row r="141" spans="8:12" ht="15.75" x14ac:dyDescent="0.25">
      <c r="H141" s="3"/>
      <c r="I141" s="3"/>
      <c r="J141" s="3"/>
      <c r="K141" s="4"/>
      <c r="L141" s="5"/>
    </row>
    <row r="142" spans="8:12" ht="15.75" x14ac:dyDescent="0.25">
      <c r="H142" s="3"/>
      <c r="I142" s="3"/>
      <c r="J142" s="3"/>
      <c r="K142" s="4"/>
      <c r="L142" s="5"/>
    </row>
    <row r="143" spans="8:12" ht="15.75" x14ac:dyDescent="0.25">
      <c r="H143" s="3"/>
      <c r="I143" s="3"/>
      <c r="J143" s="3"/>
      <c r="K143" s="4"/>
      <c r="L143" s="5"/>
    </row>
    <row r="144" spans="8:12" ht="15.75" x14ac:dyDescent="0.25">
      <c r="H144" s="3"/>
      <c r="I144" s="3"/>
      <c r="J144" s="3"/>
      <c r="K144" s="4"/>
      <c r="L144" s="5"/>
    </row>
    <row r="145" spans="8:12" ht="15.75" x14ac:dyDescent="0.25">
      <c r="H145" s="3"/>
      <c r="I145" s="3"/>
      <c r="J145" s="3"/>
      <c r="K145" s="4"/>
      <c r="L145" s="5"/>
    </row>
    <row r="146" spans="8:12" ht="15.75" x14ac:dyDescent="0.25">
      <c r="H146" s="3"/>
      <c r="I146" s="3"/>
      <c r="J146" s="3"/>
      <c r="K146" s="4"/>
      <c r="L146" s="5"/>
    </row>
    <row r="147" spans="8:12" ht="15.75" x14ac:dyDescent="0.25">
      <c r="H147" s="3"/>
      <c r="I147" s="3"/>
      <c r="J147" s="3"/>
      <c r="K147" s="4"/>
      <c r="L147" s="5"/>
    </row>
    <row r="148" spans="8:12" ht="15.75" x14ac:dyDescent="0.25">
      <c r="H148" s="3"/>
      <c r="I148" s="3"/>
      <c r="J148" s="3"/>
      <c r="K148" s="4"/>
      <c r="L148" s="5"/>
    </row>
    <row r="149" spans="8:12" ht="15.75" x14ac:dyDescent="0.25">
      <c r="H149" s="3"/>
      <c r="I149" s="3"/>
      <c r="J149" s="3"/>
      <c r="K149" s="4"/>
      <c r="L149" s="5"/>
    </row>
    <row r="150" spans="8:12" ht="15.75" x14ac:dyDescent="0.25">
      <c r="H150" s="3"/>
      <c r="I150" s="3"/>
      <c r="J150" s="3"/>
      <c r="K150" s="4"/>
      <c r="L150" s="5"/>
    </row>
    <row r="151" spans="8:12" ht="15.75" x14ac:dyDescent="0.25">
      <c r="H151" s="3"/>
      <c r="I151" s="3"/>
      <c r="J151" s="3"/>
      <c r="K151" s="4"/>
      <c r="L151" s="5"/>
    </row>
    <row r="152" spans="8:12" ht="15.75" x14ac:dyDescent="0.25">
      <c r="H152" s="3"/>
      <c r="I152" s="3"/>
      <c r="J152" s="3"/>
      <c r="K152" s="4"/>
      <c r="L152" s="5"/>
    </row>
    <row r="153" spans="8:12" ht="15.75" x14ac:dyDescent="0.25">
      <c r="H153" s="3"/>
      <c r="I153" s="3"/>
      <c r="J153" s="3"/>
      <c r="K153" s="4"/>
      <c r="L153" s="5"/>
    </row>
    <row r="154" spans="8:12" ht="15.75" x14ac:dyDescent="0.25">
      <c r="H154" s="3"/>
      <c r="I154" s="3"/>
      <c r="J154" s="3"/>
      <c r="K154" s="4"/>
      <c r="L154" s="5"/>
    </row>
    <row r="155" spans="8:12" ht="15.75" x14ac:dyDescent="0.25">
      <c r="H155" s="3"/>
      <c r="I155" s="3"/>
      <c r="J155" s="3"/>
      <c r="K155" s="4"/>
      <c r="L155" s="5"/>
    </row>
    <row r="156" spans="8:12" ht="15.75" x14ac:dyDescent="0.25">
      <c r="H156" s="3"/>
      <c r="I156" s="3"/>
      <c r="J156" s="3"/>
      <c r="K156" s="4"/>
      <c r="L156" s="5"/>
    </row>
    <row r="157" spans="8:12" ht="15.75" x14ac:dyDescent="0.25">
      <c r="H157" s="3"/>
      <c r="I157" s="3"/>
      <c r="J157" s="3"/>
      <c r="K157" s="4"/>
      <c r="L157" s="5"/>
    </row>
    <row r="158" spans="8:12" ht="15.75" x14ac:dyDescent="0.25">
      <c r="H158" s="3"/>
      <c r="I158" s="3"/>
      <c r="J158" s="3"/>
      <c r="K158" s="4"/>
      <c r="L158" s="5"/>
    </row>
    <row r="159" spans="8:12" ht="15.75" x14ac:dyDescent="0.25">
      <c r="H159" s="3"/>
      <c r="I159" s="3"/>
      <c r="J159" s="3"/>
      <c r="K159" s="4"/>
      <c r="L159" s="5"/>
    </row>
    <row r="160" spans="8:12" ht="15.75" x14ac:dyDescent="0.25">
      <c r="H160" s="3"/>
      <c r="I160" s="3"/>
      <c r="J160" s="3"/>
      <c r="K160" s="4"/>
      <c r="L160" s="5"/>
    </row>
    <row r="161" spans="8:12" ht="15.75" x14ac:dyDescent="0.25">
      <c r="H161" s="3"/>
      <c r="I161" s="3"/>
      <c r="J161" s="3"/>
      <c r="K161" s="4"/>
      <c r="L161" s="5"/>
    </row>
    <row r="162" spans="8:12" ht="15.75" x14ac:dyDescent="0.25">
      <c r="H162" s="3"/>
      <c r="I162" s="3"/>
      <c r="J162" s="3"/>
      <c r="K162" s="4"/>
      <c r="L162" s="5"/>
    </row>
    <row r="163" spans="8:12" ht="15.75" x14ac:dyDescent="0.25">
      <c r="H163" s="3"/>
      <c r="I163" s="3"/>
      <c r="J163" s="3"/>
      <c r="K163" s="4"/>
      <c r="L163" s="5"/>
    </row>
    <row r="164" spans="8:12" ht="15.75" x14ac:dyDescent="0.25">
      <c r="H164" s="3"/>
      <c r="I164" s="3"/>
      <c r="J164" s="3"/>
      <c r="K164" s="4"/>
      <c r="L164" s="5"/>
    </row>
    <row r="165" spans="8:12" ht="15.75" x14ac:dyDescent="0.25">
      <c r="H165" s="3"/>
      <c r="I165" s="3"/>
      <c r="J165" s="3"/>
      <c r="K165" s="4"/>
      <c r="L165" s="5"/>
    </row>
    <row r="166" spans="8:12" ht="15.75" x14ac:dyDescent="0.25">
      <c r="H166" s="3"/>
      <c r="I166" s="3"/>
      <c r="J166" s="3"/>
      <c r="K166" s="4"/>
      <c r="L166" s="5"/>
    </row>
    <row r="167" spans="8:12" ht="15.75" x14ac:dyDescent="0.25">
      <c r="H167" s="3"/>
      <c r="I167" s="3"/>
      <c r="J167" s="3"/>
      <c r="K167" s="4"/>
      <c r="L167" s="5"/>
    </row>
    <row r="168" spans="8:12" ht="15.75" x14ac:dyDescent="0.25">
      <c r="H168" s="3"/>
      <c r="I168" s="3"/>
      <c r="J168" s="3"/>
      <c r="K168" s="4"/>
      <c r="L168" s="5"/>
    </row>
    <row r="169" spans="8:12" ht="15.75" x14ac:dyDescent="0.25">
      <c r="H169" s="3"/>
      <c r="I169" s="3"/>
      <c r="J169" s="3"/>
      <c r="K169" s="4"/>
      <c r="L169" s="5"/>
    </row>
    <row r="170" spans="8:12" ht="15.75" x14ac:dyDescent="0.25">
      <c r="H170" s="3"/>
      <c r="I170" s="3"/>
      <c r="J170" s="3"/>
      <c r="K170" s="4"/>
      <c r="L170" s="5"/>
    </row>
    <row r="171" spans="8:12" ht="15.75" x14ac:dyDescent="0.25">
      <c r="H171" s="3"/>
      <c r="I171" s="3"/>
      <c r="J171" s="3"/>
      <c r="K171" s="4"/>
      <c r="L171" s="5"/>
    </row>
    <row r="172" spans="8:12" ht="15.75" x14ac:dyDescent="0.25">
      <c r="H172" s="3"/>
      <c r="I172" s="3"/>
      <c r="J172" s="3"/>
      <c r="K172" s="4"/>
      <c r="L172" s="5"/>
    </row>
    <row r="173" spans="8:12" ht="15.75" x14ac:dyDescent="0.25">
      <c r="H173" s="3"/>
      <c r="I173" s="3"/>
      <c r="J173" s="3"/>
      <c r="K173" s="4"/>
      <c r="L173" s="5"/>
    </row>
    <row r="174" spans="8:12" ht="15.75" x14ac:dyDescent="0.25">
      <c r="H174" s="3"/>
      <c r="I174" s="3"/>
      <c r="J174" s="3"/>
      <c r="K174" s="4"/>
      <c r="L174" s="5"/>
    </row>
    <row r="175" spans="8:12" ht="15.75" x14ac:dyDescent="0.25">
      <c r="H175" s="3"/>
      <c r="I175" s="3"/>
      <c r="J175" s="3"/>
      <c r="K175" s="4"/>
      <c r="L175" s="5"/>
    </row>
    <row r="176" spans="8:12" ht="15.75" x14ac:dyDescent="0.25">
      <c r="H176" s="3"/>
      <c r="I176" s="3"/>
      <c r="J176" s="3"/>
      <c r="K176" s="4"/>
      <c r="L176" s="5"/>
    </row>
    <row r="177" spans="8:12" ht="15.75" x14ac:dyDescent="0.25">
      <c r="H177" s="3"/>
      <c r="I177" s="3"/>
      <c r="J177" s="3"/>
      <c r="K177" s="4"/>
      <c r="L177" s="5"/>
    </row>
    <row r="178" spans="8:12" ht="15.75" x14ac:dyDescent="0.25">
      <c r="H178" s="3"/>
      <c r="I178" s="3"/>
      <c r="J178" s="3"/>
      <c r="K178" s="4"/>
      <c r="L178" s="5"/>
    </row>
    <row r="179" spans="8:12" ht="15.75" x14ac:dyDescent="0.25">
      <c r="H179" s="3"/>
      <c r="I179" s="3"/>
      <c r="J179" s="3"/>
      <c r="K179" s="4"/>
      <c r="L179" s="5"/>
    </row>
    <row r="180" spans="8:12" ht="15.75" x14ac:dyDescent="0.25">
      <c r="H180" s="3"/>
      <c r="I180" s="3"/>
      <c r="J180" s="3"/>
      <c r="K180" s="4"/>
      <c r="L180" s="5"/>
    </row>
    <row r="181" spans="8:12" ht="15.75" x14ac:dyDescent="0.25">
      <c r="H181" s="3"/>
      <c r="I181" s="3"/>
      <c r="J181" s="3"/>
      <c r="K181" s="4"/>
      <c r="L181" s="5"/>
    </row>
    <row r="182" spans="8:12" ht="15.75" x14ac:dyDescent="0.25">
      <c r="H182" s="3"/>
      <c r="I182" s="3"/>
      <c r="J182" s="3"/>
      <c r="K182" s="4"/>
      <c r="L182" s="5"/>
    </row>
    <row r="183" spans="8:12" ht="15.75" x14ac:dyDescent="0.25">
      <c r="H183" s="3"/>
      <c r="I183" s="3"/>
      <c r="J183" s="3"/>
      <c r="K183" s="4"/>
      <c r="L183" s="5"/>
    </row>
    <row r="184" spans="8:12" ht="15.75" x14ac:dyDescent="0.25">
      <c r="H184" s="3"/>
      <c r="I184" s="3"/>
      <c r="J184" s="3"/>
      <c r="K184" s="4"/>
      <c r="L184" s="5"/>
    </row>
    <row r="185" spans="8:12" ht="15.75" x14ac:dyDescent="0.25">
      <c r="H185" s="3"/>
      <c r="I185" s="3"/>
      <c r="J185" s="3"/>
      <c r="K185" s="4"/>
      <c r="L185" s="5"/>
    </row>
    <row r="186" spans="8:12" ht="15.75" x14ac:dyDescent="0.25">
      <c r="H186" s="3"/>
      <c r="I186" s="3"/>
      <c r="J186" s="3"/>
      <c r="K186" s="4"/>
      <c r="L186" s="5"/>
    </row>
    <row r="187" spans="8:12" ht="15.75" x14ac:dyDescent="0.25">
      <c r="H187" s="3"/>
      <c r="I187" s="3"/>
      <c r="J187" s="3"/>
      <c r="K187" s="4"/>
      <c r="L187" s="5"/>
    </row>
    <row r="188" spans="8:12" ht="15.75" x14ac:dyDescent="0.25">
      <c r="H188" s="3"/>
      <c r="I188" s="3"/>
      <c r="J188" s="3"/>
      <c r="K188" s="4"/>
      <c r="L188" s="5"/>
    </row>
    <row r="189" spans="8:12" ht="15.75" x14ac:dyDescent="0.25">
      <c r="H189" s="3"/>
      <c r="I189" s="3"/>
      <c r="J189" s="3"/>
      <c r="K189" s="4"/>
      <c r="L189" s="5"/>
    </row>
    <row r="190" spans="8:12" ht="15.75" x14ac:dyDescent="0.25">
      <c r="H190" s="3"/>
      <c r="I190" s="3"/>
      <c r="J190" s="3"/>
      <c r="K190" s="4"/>
      <c r="L190" s="5"/>
    </row>
    <row r="191" spans="8:12" ht="15.75" x14ac:dyDescent="0.25">
      <c r="H191" s="3"/>
      <c r="I191" s="3"/>
      <c r="J191" s="3"/>
      <c r="K191" s="4"/>
      <c r="L191" s="5"/>
    </row>
    <row r="192" spans="8:12" ht="15.75" x14ac:dyDescent="0.25">
      <c r="H192" s="3"/>
      <c r="I192" s="3"/>
      <c r="J192" s="3"/>
      <c r="K192" s="4"/>
      <c r="L192" s="5"/>
    </row>
    <row r="193" spans="8:12" ht="15.75" x14ac:dyDescent="0.25">
      <c r="H193" s="3"/>
      <c r="I193" s="3"/>
      <c r="J193" s="3"/>
      <c r="K193" s="4"/>
      <c r="L193" s="5"/>
    </row>
    <row r="194" spans="8:12" ht="15.75" x14ac:dyDescent="0.25">
      <c r="H194" s="3"/>
      <c r="I194" s="3"/>
      <c r="J194" s="3"/>
      <c r="K194" s="4"/>
      <c r="L194" s="5"/>
    </row>
    <row r="195" spans="8:12" ht="15.75" x14ac:dyDescent="0.25">
      <c r="H195" s="3"/>
      <c r="I195" s="3"/>
      <c r="J195" s="3"/>
      <c r="K195" s="4"/>
      <c r="L195" s="5"/>
    </row>
    <row r="196" spans="8:12" ht="15.75" x14ac:dyDescent="0.25">
      <c r="H196" s="3"/>
      <c r="I196" s="3"/>
      <c r="J196" s="3"/>
      <c r="K196" s="4"/>
      <c r="L196" s="5"/>
    </row>
    <row r="197" spans="8:12" ht="15.75" x14ac:dyDescent="0.25">
      <c r="H197" s="3"/>
      <c r="I197" s="3"/>
      <c r="J197" s="3"/>
      <c r="K197" s="4"/>
      <c r="L197" s="5"/>
    </row>
    <row r="198" spans="8:12" ht="15.75" x14ac:dyDescent="0.25">
      <c r="H198" s="3"/>
      <c r="I198" s="3"/>
      <c r="J198" s="3"/>
      <c r="K198" s="4"/>
      <c r="L198" s="5"/>
    </row>
    <row r="199" spans="8:12" ht="15.75" x14ac:dyDescent="0.25">
      <c r="H199" s="3"/>
      <c r="I199" s="3"/>
      <c r="J199" s="3"/>
      <c r="K199" s="4"/>
      <c r="L199" s="5"/>
    </row>
    <row r="200" spans="8:12" ht="15.75" x14ac:dyDescent="0.25">
      <c r="H200" s="3"/>
      <c r="I200" s="3"/>
      <c r="J200" s="3"/>
      <c r="K200" s="4"/>
      <c r="L200" s="5"/>
    </row>
    <row r="201" spans="8:12" ht="15.75" x14ac:dyDescent="0.25">
      <c r="H201" s="3"/>
      <c r="I201" s="3"/>
      <c r="J201" s="3"/>
      <c r="K201" s="4"/>
      <c r="L201" s="5"/>
    </row>
    <row r="202" spans="8:12" ht="15.75" x14ac:dyDescent="0.25">
      <c r="H202" s="3"/>
      <c r="I202" s="3"/>
      <c r="J202" s="3"/>
      <c r="K202" s="4"/>
      <c r="L202" s="5"/>
    </row>
    <row r="203" spans="8:12" ht="15.75" x14ac:dyDescent="0.25">
      <c r="H203" s="3"/>
      <c r="I203" s="3"/>
      <c r="J203" s="3"/>
      <c r="K203" s="4"/>
      <c r="L203" s="5"/>
    </row>
    <row r="204" spans="8:12" ht="15.75" x14ac:dyDescent="0.25">
      <c r="H204" s="3"/>
      <c r="I204" s="3"/>
      <c r="J204" s="3"/>
      <c r="K204" s="4"/>
      <c r="L204" s="5"/>
    </row>
    <row r="205" spans="8:12" ht="15.75" x14ac:dyDescent="0.25">
      <c r="H205" s="3"/>
      <c r="I205" s="3"/>
      <c r="J205" s="3"/>
      <c r="K205" s="4"/>
      <c r="L205" s="5"/>
    </row>
    <row r="206" spans="8:12" ht="15.75" x14ac:dyDescent="0.25">
      <c r="H206" s="3"/>
      <c r="I206" s="3"/>
      <c r="J206" s="3"/>
      <c r="K206" s="4"/>
      <c r="L206" s="5"/>
    </row>
    <row r="207" spans="8:12" ht="15.75" x14ac:dyDescent="0.25">
      <c r="H207" s="3"/>
      <c r="I207" s="3"/>
      <c r="J207" s="3"/>
      <c r="K207" s="4"/>
      <c r="L207" s="5"/>
    </row>
    <row r="208" spans="8:12" ht="15.75" x14ac:dyDescent="0.25">
      <c r="H208" s="3"/>
      <c r="I208" s="3"/>
      <c r="J208" s="3"/>
      <c r="K208" s="4"/>
      <c r="L208" s="5"/>
    </row>
    <row r="209" spans="8:12" ht="15.75" x14ac:dyDescent="0.25">
      <c r="H209" s="3"/>
      <c r="I209" s="3"/>
      <c r="J209" s="3"/>
      <c r="K209" s="4"/>
      <c r="L209" s="5"/>
    </row>
    <row r="210" spans="8:12" ht="15.75" x14ac:dyDescent="0.25">
      <c r="H210" s="3"/>
      <c r="I210" s="3"/>
      <c r="J210" s="3"/>
      <c r="K210" s="4"/>
      <c r="L210" s="5"/>
    </row>
    <row r="211" spans="8:12" ht="15.75" x14ac:dyDescent="0.25">
      <c r="H211" s="3"/>
      <c r="I211" s="3"/>
      <c r="J211" s="3"/>
      <c r="K211" s="4"/>
      <c r="L211" s="5"/>
    </row>
    <row r="212" spans="8:12" ht="15.75" x14ac:dyDescent="0.25">
      <c r="H212" s="3"/>
      <c r="I212" s="3"/>
      <c r="J212" s="3"/>
      <c r="K212" s="4"/>
      <c r="L212" s="5"/>
    </row>
    <row r="213" spans="8:12" ht="15.75" x14ac:dyDescent="0.25">
      <c r="H213" s="3"/>
      <c r="I213" s="3"/>
      <c r="J213" s="3"/>
      <c r="K213" s="4"/>
      <c r="L213" s="5"/>
    </row>
    <row r="214" spans="8:12" ht="15.75" x14ac:dyDescent="0.25">
      <c r="H214" s="3"/>
      <c r="I214" s="3"/>
      <c r="J214" s="3"/>
      <c r="K214" s="4"/>
      <c r="L214" s="5"/>
    </row>
    <row r="215" spans="8:12" ht="15.75" x14ac:dyDescent="0.25">
      <c r="H215" s="3"/>
      <c r="I215" s="3"/>
      <c r="J215" s="3"/>
      <c r="K215" s="4"/>
      <c r="L215" s="5"/>
    </row>
    <row r="216" spans="8:12" ht="15.75" x14ac:dyDescent="0.25">
      <c r="H216" s="3"/>
      <c r="I216" s="3"/>
      <c r="J216" s="3"/>
      <c r="K216" s="4"/>
      <c r="L216" s="5"/>
    </row>
    <row r="217" spans="8:12" ht="15.75" x14ac:dyDescent="0.25">
      <c r="H217" s="3"/>
      <c r="I217" s="3"/>
      <c r="J217" s="3"/>
      <c r="K217" s="4"/>
      <c r="L217" s="5"/>
    </row>
    <row r="218" spans="8:12" ht="15.75" x14ac:dyDescent="0.25">
      <c r="H218" s="3"/>
      <c r="I218" s="3"/>
      <c r="J218" s="3"/>
      <c r="K218" s="4"/>
      <c r="L218" s="5"/>
    </row>
    <row r="219" spans="8:12" ht="15.75" x14ac:dyDescent="0.25">
      <c r="H219" s="3"/>
      <c r="I219" s="3"/>
      <c r="J219" s="3"/>
      <c r="K219" s="4"/>
      <c r="L219" s="5"/>
    </row>
    <row r="220" spans="8:12" ht="15.75" x14ac:dyDescent="0.25">
      <c r="H220" s="3"/>
      <c r="I220" s="3"/>
      <c r="J220" s="3"/>
      <c r="K220" s="4"/>
      <c r="L220" s="5"/>
    </row>
    <row r="221" spans="8:12" ht="15.75" x14ac:dyDescent="0.25">
      <c r="H221" s="3"/>
      <c r="I221" s="3"/>
      <c r="J221" s="3"/>
      <c r="K221" s="4"/>
      <c r="L221" s="5"/>
    </row>
    <row r="222" spans="8:12" ht="15.75" x14ac:dyDescent="0.25">
      <c r="H222" s="3"/>
      <c r="I222" s="3"/>
      <c r="J222" s="3"/>
      <c r="K222" s="4"/>
      <c r="L222" s="5"/>
    </row>
    <row r="223" spans="8:12" ht="15.75" x14ac:dyDescent="0.25">
      <c r="H223" s="3"/>
      <c r="I223" s="3"/>
      <c r="J223" s="3"/>
      <c r="K223" s="4"/>
      <c r="L223" s="5"/>
    </row>
    <row r="224" spans="8:12" ht="15.75" x14ac:dyDescent="0.25">
      <c r="H224" s="3"/>
      <c r="I224" s="3"/>
      <c r="J224" s="3"/>
      <c r="K224" s="4"/>
      <c r="L224" s="5"/>
    </row>
    <row r="225" spans="8:12" ht="15.75" x14ac:dyDescent="0.25">
      <c r="H225" s="3"/>
      <c r="I225" s="3"/>
      <c r="J225" s="3"/>
      <c r="K225" s="4"/>
      <c r="L225" s="5"/>
    </row>
    <row r="226" spans="8:12" ht="15.75" x14ac:dyDescent="0.25">
      <c r="H226" s="3"/>
      <c r="I226" s="3"/>
      <c r="J226" s="3"/>
      <c r="K226" s="4"/>
      <c r="L226" s="5"/>
    </row>
    <row r="227" spans="8:12" ht="15.75" x14ac:dyDescent="0.25">
      <c r="H227" s="3"/>
      <c r="I227" s="3"/>
      <c r="J227" s="3"/>
      <c r="K227" s="4"/>
      <c r="L227" s="5"/>
    </row>
    <row r="228" spans="8:12" ht="15.75" x14ac:dyDescent="0.25">
      <c r="H228" s="3"/>
      <c r="I228" s="3"/>
      <c r="J228" s="3"/>
      <c r="K228" s="4"/>
      <c r="L228" s="5"/>
    </row>
    <row r="229" spans="8:12" ht="15.75" x14ac:dyDescent="0.25">
      <c r="H229" s="3"/>
      <c r="I229" s="3"/>
      <c r="J229" s="3"/>
      <c r="K229" s="4"/>
      <c r="L229" s="5"/>
    </row>
    <row r="230" spans="8:12" ht="15.75" x14ac:dyDescent="0.25">
      <c r="H230" s="3"/>
      <c r="I230" s="3"/>
      <c r="J230" s="3"/>
      <c r="K230" s="4"/>
      <c r="L230" s="5"/>
    </row>
    <row r="231" spans="8:12" ht="15.75" x14ac:dyDescent="0.25">
      <c r="H231" s="3"/>
      <c r="I231" s="3"/>
      <c r="J231" s="3"/>
      <c r="K231" s="4"/>
      <c r="L231" s="5"/>
    </row>
    <row r="232" spans="8:12" ht="15.75" x14ac:dyDescent="0.25">
      <c r="H232" s="3"/>
      <c r="I232" s="3"/>
      <c r="J232" s="3"/>
      <c r="K232" s="4"/>
      <c r="L232" s="5"/>
    </row>
    <row r="233" spans="8:12" ht="15.75" x14ac:dyDescent="0.25">
      <c r="H233" s="3"/>
      <c r="I233" s="3"/>
      <c r="J233" s="3"/>
      <c r="K233" s="4"/>
      <c r="L233" s="5"/>
    </row>
    <row r="234" spans="8:12" ht="15.75" x14ac:dyDescent="0.25">
      <c r="H234" s="3"/>
      <c r="I234" s="3"/>
      <c r="J234" s="3"/>
      <c r="K234" s="4"/>
      <c r="L234" s="5"/>
    </row>
    <row r="235" spans="8:12" ht="15.75" x14ac:dyDescent="0.25">
      <c r="H235" s="3"/>
      <c r="I235" s="3"/>
      <c r="J235" s="3"/>
      <c r="K235" s="4"/>
      <c r="L235" s="5"/>
    </row>
    <row r="236" spans="8:12" ht="15.75" x14ac:dyDescent="0.25">
      <c r="H236" s="3"/>
      <c r="I236" s="3"/>
      <c r="J236" s="3"/>
      <c r="K236" s="4"/>
      <c r="L236" s="5"/>
    </row>
    <row r="237" spans="8:12" ht="15.75" x14ac:dyDescent="0.25">
      <c r="H237" s="3"/>
      <c r="I237" s="3"/>
      <c r="J237" s="3"/>
      <c r="K237" s="4"/>
      <c r="L237" s="5"/>
    </row>
    <row r="238" spans="8:12" ht="15.75" x14ac:dyDescent="0.25">
      <c r="H238" s="3"/>
      <c r="I238" s="3"/>
      <c r="J238" s="3"/>
      <c r="K238" s="4"/>
      <c r="L238" s="5"/>
    </row>
    <row r="239" spans="8:12" ht="15.75" x14ac:dyDescent="0.25">
      <c r="H239" s="3"/>
      <c r="I239" s="3"/>
      <c r="J239" s="3"/>
      <c r="K239" s="4"/>
      <c r="L239" s="5"/>
    </row>
    <row r="240" spans="8:12" ht="15.75" x14ac:dyDescent="0.25">
      <c r="H240" s="3"/>
      <c r="I240" s="3"/>
      <c r="J240" s="3"/>
      <c r="K240" s="4"/>
      <c r="L240" s="5"/>
    </row>
    <row r="241" spans="8:12" ht="15.75" x14ac:dyDescent="0.25">
      <c r="H241" s="3"/>
      <c r="I241" s="3"/>
      <c r="J241" s="3"/>
      <c r="K241" s="4"/>
      <c r="L241" s="5"/>
    </row>
    <row r="242" spans="8:12" ht="15.75" x14ac:dyDescent="0.25">
      <c r="H242" s="3"/>
      <c r="I242" s="3"/>
      <c r="J242" s="3"/>
      <c r="K242" s="4"/>
      <c r="L242" s="5"/>
    </row>
    <row r="243" spans="8:12" ht="15.75" x14ac:dyDescent="0.25">
      <c r="H243" s="3"/>
      <c r="I243" s="3"/>
      <c r="J243" s="3"/>
      <c r="K243" s="4"/>
      <c r="L243" s="5"/>
    </row>
    <row r="244" spans="8:12" ht="15.75" x14ac:dyDescent="0.25">
      <c r="H244" s="3"/>
      <c r="I244" s="3"/>
      <c r="J244" s="3"/>
      <c r="K244" s="4"/>
      <c r="L244" s="5"/>
    </row>
    <row r="245" spans="8:12" ht="15.75" x14ac:dyDescent="0.25">
      <c r="H245" s="3"/>
      <c r="I245" s="3"/>
      <c r="J245" s="3"/>
      <c r="K245" s="4"/>
      <c r="L245" s="5"/>
    </row>
    <row r="246" spans="8:12" ht="15.75" x14ac:dyDescent="0.25">
      <c r="H246" s="3"/>
      <c r="I246" s="3"/>
      <c r="J246" s="3"/>
      <c r="K246" s="4"/>
      <c r="L246" s="5"/>
    </row>
    <row r="247" spans="8:12" ht="15.75" x14ac:dyDescent="0.25">
      <c r="H247" s="3"/>
      <c r="I247" s="3"/>
      <c r="J247" s="3"/>
      <c r="K247" s="4"/>
      <c r="L247" s="5"/>
    </row>
    <row r="248" spans="8:12" ht="15.75" x14ac:dyDescent="0.25">
      <c r="H248" s="3"/>
      <c r="I248" s="3"/>
      <c r="J248" s="3"/>
      <c r="K248" s="4"/>
      <c r="L248" s="5"/>
    </row>
    <row r="249" spans="8:12" ht="15.75" x14ac:dyDescent="0.25">
      <c r="H249" s="3"/>
      <c r="I249" s="3"/>
      <c r="J249" s="3"/>
      <c r="K249" s="4"/>
      <c r="L249" s="5"/>
    </row>
    <row r="250" spans="8:12" ht="15.75" x14ac:dyDescent="0.25">
      <c r="H250" s="3"/>
      <c r="I250" s="3"/>
      <c r="J250" s="3"/>
      <c r="K250" s="4"/>
      <c r="L250" s="5"/>
    </row>
    <row r="251" spans="8:12" ht="15.75" x14ac:dyDescent="0.25">
      <c r="H251" s="3"/>
      <c r="I251" s="3"/>
      <c r="J251" s="3"/>
      <c r="K251" s="4"/>
      <c r="L251" s="5"/>
    </row>
    <row r="252" spans="8:12" ht="15.75" x14ac:dyDescent="0.25">
      <c r="H252" s="3"/>
      <c r="I252" s="3"/>
      <c r="J252" s="3"/>
      <c r="K252" s="4"/>
      <c r="L252" s="5"/>
    </row>
    <row r="253" spans="8:12" ht="15.75" x14ac:dyDescent="0.25">
      <c r="H253" s="3"/>
      <c r="I253" s="3"/>
      <c r="J253" s="3"/>
      <c r="K253" s="4"/>
      <c r="L253" s="5"/>
    </row>
    <row r="254" spans="8:12" ht="15.75" x14ac:dyDescent="0.25">
      <c r="H254" s="3"/>
      <c r="I254" s="3"/>
      <c r="J254" s="3"/>
      <c r="K254" s="4"/>
      <c r="L254" s="5"/>
    </row>
    <row r="255" spans="8:12" ht="15.75" x14ac:dyDescent="0.25">
      <c r="H255" s="3"/>
      <c r="I255" s="3"/>
      <c r="J255" s="3"/>
      <c r="K255" s="4"/>
      <c r="L255" s="5"/>
    </row>
    <row r="256" spans="8:12" ht="15.75" x14ac:dyDescent="0.25">
      <c r="H256" s="3"/>
      <c r="I256" s="3"/>
      <c r="J256" s="3"/>
      <c r="K256" s="4"/>
      <c r="L256" s="5"/>
    </row>
    <row r="257" spans="8:12" ht="15.75" x14ac:dyDescent="0.25">
      <c r="H257" s="3"/>
      <c r="I257" s="3"/>
      <c r="J257" s="3"/>
      <c r="K257" s="4"/>
      <c r="L257" s="5"/>
    </row>
    <row r="258" spans="8:12" ht="15.75" x14ac:dyDescent="0.25">
      <c r="H258" s="3"/>
      <c r="I258" s="3"/>
      <c r="J258" s="3"/>
      <c r="K258" s="4"/>
      <c r="L258" s="5"/>
    </row>
    <row r="259" spans="8:12" ht="15.75" x14ac:dyDescent="0.25">
      <c r="H259" s="3"/>
      <c r="I259" s="3"/>
      <c r="J259" s="3"/>
      <c r="K259" s="4"/>
      <c r="L259" s="5"/>
    </row>
    <row r="260" spans="8:12" ht="15.75" x14ac:dyDescent="0.25">
      <c r="H260" s="3"/>
      <c r="I260" s="3"/>
      <c r="J260" s="3"/>
      <c r="K260" s="4"/>
      <c r="L260" s="5"/>
    </row>
    <row r="261" spans="8:12" ht="15.75" x14ac:dyDescent="0.25">
      <c r="H261" s="3"/>
      <c r="I261" s="3"/>
      <c r="J261" s="3"/>
      <c r="K261" s="4"/>
      <c r="L261" s="5"/>
    </row>
    <row r="262" spans="8:12" ht="15.75" x14ac:dyDescent="0.25">
      <c r="H262" s="3"/>
      <c r="I262" s="3"/>
      <c r="J262" s="3"/>
      <c r="K262" s="4"/>
      <c r="L262" s="5"/>
    </row>
    <row r="263" spans="8:12" ht="15.75" x14ac:dyDescent="0.25">
      <c r="H263" s="3"/>
      <c r="I263" s="3"/>
      <c r="J263" s="3"/>
      <c r="K263" s="4"/>
      <c r="L263" s="5"/>
    </row>
    <row r="264" spans="8:12" ht="15.75" x14ac:dyDescent="0.25">
      <c r="H264" s="3"/>
      <c r="I264" s="3"/>
      <c r="J264" s="3"/>
      <c r="K264" s="4"/>
      <c r="L264" s="5"/>
    </row>
    <row r="265" spans="8:12" ht="15.75" x14ac:dyDescent="0.25">
      <c r="H265" s="3"/>
      <c r="I265" s="3"/>
      <c r="J265" s="3"/>
      <c r="K265" s="4"/>
      <c r="L265" s="5"/>
    </row>
    <row r="266" spans="8:12" ht="15.75" x14ac:dyDescent="0.25">
      <c r="H266" s="3"/>
      <c r="I266" s="3"/>
      <c r="J266" s="3"/>
      <c r="K266" s="4"/>
      <c r="L266" s="5"/>
    </row>
    <row r="267" spans="8:12" ht="15.75" x14ac:dyDescent="0.25">
      <c r="H267" s="3"/>
      <c r="I267" s="3"/>
      <c r="J267" s="3"/>
      <c r="K267" s="4"/>
      <c r="L267" s="5"/>
    </row>
    <row r="268" spans="8:12" ht="15.75" x14ac:dyDescent="0.25">
      <c r="H268" s="3"/>
      <c r="I268" s="3"/>
      <c r="J268" s="3"/>
      <c r="K268" s="4"/>
      <c r="L268" s="5"/>
    </row>
    <row r="269" spans="8:12" ht="15.75" x14ac:dyDescent="0.25">
      <c r="H269" s="3"/>
      <c r="I269" s="3"/>
      <c r="J269" s="3"/>
      <c r="K269" s="4"/>
      <c r="L269" s="5"/>
    </row>
    <row r="270" spans="8:12" ht="15.75" x14ac:dyDescent="0.25">
      <c r="H270" s="3"/>
      <c r="I270" s="3"/>
      <c r="J270" s="3"/>
      <c r="K270" s="4"/>
      <c r="L270" s="5"/>
    </row>
    <row r="271" spans="8:12" ht="15.75" x14ac:dyDescent="0.25">
      <c r="H271" s="3"/>
      <c r="I271" s="3"/>
      <c r="J271" s="3"/>
      <c r="K271" s="4"/>
      <c r="L271" s="5"/>
    </row>
    <row r="272" spans="8:12" ht="15.75" x14ac:dyDescent="0.25">
      <c r="H272" s="3"/>
      <c r="I272" s="3"/>
      <c r="J272" s="3"/>
      <c r="K272" s="4"/>
      <c r="L272" s="5"/>
    </row>
    <row r="273" spans="8:12" ht="15.75" x14ac:dyDescent="0.25">
      <c r="H273" s="3"/>
      <c r="I273" s="3"/>
      <c r="J273" s="3"/>
      <c r="K273" s="4"/>
      <c r="L273" s="5"/>
    </row>
    <row r="274" spans="8:12" ht="15.75" x14ac:dyDescent="0.25">
      <c r="H274" s="3"/>
      <c r="I274" s="3"/>
      <c r="J274" s="3"/>
      <c r="K274" s="4"/>
      <c r="L274" s="5"/>
    </row>
    <row r="275" spans="8:12" ht="15.75" x14ac:dyDescent="0.25">
      <c r="H275" s="3"/>
      <c r="I275" s="3"/>
      <c r="J275" s="3"/>
      <c r="K275" s="4"/>
      <c r="L275" s="5"/>
    </row>
    <row r="276" spans="8:12" ht="15.75" x14ac:dyDescent="0.25">
      <c r="H276" s="3"/>
      <c r="I276" s="3"/>
      <c r="J276" s="3"/>
      <c r="K276" s="4"/>
      <c r="L276" s="5"/>
    </row>
    <row r="277" spans="8:12" ht="15.75" x14ac:dyDescent="0.25">
      <c r="H277" s="3"/>
      <c r="I277" s="3"/>
      <c r="J277" s="3"/>
      <c r="K277" s="4"/>
      <c r="L277" s="5"/>
    </row>
    <row r="278" spans="8:12" ht="15.75" x14ac:dyDescent="0.25">
      <c r="H278" s="3"/>
      <c r="I278" s="3"/>
      <c r="J278" s="3"/>
      <c r="K278" s="4"/>
      <c r="L278" s="5"/>
    </row>
    <row r="279" spans="8:12" ht="15.75" x14ac:dyDescent="0.25">
      <c r="H279" s="3"/>
      <c r="I279" s="3"/>
      <c r="J279" s="3"/>
      <c r="K279" s="4"/>
      <c r="L279" s="5"/>
    </row>
    <row r="280" spans="8:12" ht="15.75" x14ac:dyDescent="0.25">
      <c r="H280" s="3"/>
      <c r="I280" s="3"/>
      <c r="J280" s="3"/>
      <c r="K280" s="4"/>
      <c r="L280" s="5"/>
    </row>
    <row r="281" spans="8:12" ht="15.75" x14ac:dyDescent="0.25">
      <c r="H281" s="3"/>
      <c r="I281" s="3"/>
      <c r="J281" s="3"/>
      <c r="K281" s="4"/>
      <c r="L281" s="5"/>
    </row>
    <row r="282" spans="8:12" ht="15.75" x14ac:dyDescent="0.25">
      <c r="H282" s="3"/>
      <c r="I282" s="3"/>
      <c r="J282" s="3"/>
      <c r="K282" s="4"/>
      <c r="L282" s="5"/>
    </row>
    <row r="283" spans="8:12" ht="15.75" x14ac:dyDescent="0.25">
      <c r="H283" s="3"/>
      <c r="I283" s="3"/>
      <c r="J283" s="3"/>
      <c r="K283" s="4"/>
      <c r="L283" s="5"/>
    </row>
    <row r="284" spans="8:12" ht="15.75" x14ac:dyDescent="0.25">
      <c r="H284" s="3"/>
      <c r="I284" s="3"/>
      <c r="J284" s="3"/>
      <c r="K284" s="4"/>
      <c r="L284" s="5"/>
    </row>
    <row r="285" spans="8:12" ht="15.75" x14ac:dyDescent="0.25">
      <c r="H285" s="3"/>
      <c r="I285" s="3"/>
      <c r="J285" s="3"/>
      <c r="K285" s="4"/>
      <c r="L285" s="5"/>
    </row>
    <row r="286" spans="8:12" ht="15.75" x14ac:dyDescent="0.25">
      <c r="H286" s="3"/>
      <c r="I286" s="3"/>
      <c r="J286" s="3"/>
      <c r="K286" s="4"/>
      <c r="L286" s="5"/>
    </row>
    <row r="287" spans="8:12" ht="15.75" x14ac:dyDescent="0.25">
      <c r="H287" s="3"/>
      <c r="I287" s="3"/>
      <c r="J287" s="3"/>
      <c r="K287" s="4"/>
      <c r="L287" s="5"/>
    </row>
    <row r="288" spans="8:12" ht="15.75" x14ac:dyDescent="0.25">
      <c r="H288" s="3"/>
      <c r="I288" s="3"/>
      <c r="J288" s="3"/>
      <c r="K288" s="4"/>
      <c r="L288" s="5"/>
    </row>
    <row r="289" spans="8:12" ht="15.75" x14ac:dyDescent="0.25">
      <c r="H289" s="3"/>
      <c r="I289" s="3"/>
      <c r="J289" s="3"/>
      <c r="K289" s="4"/>
      <c r="L289" s="5"/>
    </row>
    <row r="290" spans="8:12" ht="15.75" x14ac:dyDescent="0.25">
      <c r="H290" s="3"/>
      <c r="I290" s="3"/>
      <c r="J290" s="3"/>
      <c r="K290" s="4"/>
      <c r="L290" s="5"/>
    </row>
    <row r="291" spans="8:12" ht="15.75" x14ac:dyDescent="0.25">
      <c r="H291" s="3"/>
      <c r="I291" s="3"/>
      <c r="J291" s="3"/>
      <c r="K291" s="4"/>
      <c r="L291" s="5"/>
    </row>
    <row r="292" spans="8:12" ht="15.75" x14ac:dyDescent="0.25">
      <c r="H292" s="3"/>
      <c r="I292" s="3"/>
      <c r="J292" s="3"/>
      <c r="K292" s="4"/>
      <c r="L292" s="5"/>
    </row>
    <row r="293" spans="8:12" ht="15.75" x14ac:dyDescent="0.25">
      <c r="H293" s="3"/>
      <c r="I293" s="3"/>
      <c r="J293" s="3"/>
      <c r="K293" s="4"/>
      <c r="L293" s="5"/>
    </row>
    <row r="294" spans="8:12" ht="15.75" x14ac:dyDescent="0.25">
      <c r="H294" s="3"/>
      <c r="I294" s="3"/>
      <c r="J294" s="3"/>
      <c r="K294" s="4"/>
      <c r="L294" s="5"/>
    </row>
    <row r="295" spans="8:12" ht="15.75" x14ac:dyDescent="0.25">
      <c r="H295" s="3"/>
      <c r="I295" s="3"/>
      <c r="J295" s="3"/>
      <c r="K295" s="4"/>
      <c r="L295" s="5"/>
    </row>
    <row r="296" spans="8:12" ht="15.75" x14ac:dyDescent="0.25">
      <c r="H296" s="3"/>
      <c r="I296" s="3"/>
      <c r="J296" s="3"/>
      <c r="K296" s="4"/>
      <c r="L296" s="5"/>
    </row>
    <row r="297" spans="8:12" ht="15.75" x14ac:dyDescent="0.25">
      <c r="H297" s="3"/>
      <c r="I297" s="3"/>
      <c r="J297" s="3"/>
      <c r="K297" s="4"/>
      <c r="L297" s="5"/>
    </row>
    <row r="298" spans="8:12" ht="15.75" x14ac:dyDescent="0.25">
      <c r="H298" s="3"/>
      <c r="I298" s="3"/>
      <c r="J298" s="3"/>
      <c r="K298" s="4"/>
      <c r="L298" s="5"/>
    </row>
    <row r="299" spans="8:12" ht="15.75" x14ac:dyDescent="0.25">
      <c r="H299" s="3"/>
      <c r="I299" s="3"/>
      <c r="J299" s="3"/>
      <c r="K299" s="4"/>
      <c r="L299" s="5"/>
    </row>
    <row r="300" spans="8:12" ht="15.75" x14ac:dyDescent="0.25">
      <c r="H300" s="3"/>
      <c r="I300" s="3"/>
      <c r="J300" s="3"/>
      <c r="K300" s="4"/>
      <c r="L300" s="5"/>
    </row>
    <row r="301" spans="8:12" ht="15.75" x14ac:dyDescent="0.25">
      <c r="H301" s="3"/>
      <c r="I301" s="3"/>
      <c r="J301" s="3"/>
      <c r="K301" s="4"/>
      <c r="L301" s="5"/>
    </row>
    <row r="302" spans="8:12" ht="15.75" x14ac:dyDescent="0.25">
      <c r="H302" s="3"/>
      <c r="I302" s="3"/>
      <c r="J302" s="3"/>
      <c r="K302" s="4"/>
      <c r="L302" s="5"/>
    </row>
    <row r="303" spans="8:12" ht="15.75" x14ac:dyDescent="0.25">
      <c r="H303" s="3"/>
      <c r="I303" s="3"/>
      <c r="J303" s="3"/>
      <c r="K303" s="4"/>
      <c r="L303" s="5"/>
    </row>
    <row r="304" spans="8:12" ht="15.75" x14ac:dyDescent="0.25">
      <c r="H304" s="3"/>
      <c r="I304" s="3"/>
      <c r="J304" s="3"/>
      <c r="K304" s="4"/>
      <c r="L304"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3" max="3" width="13.28515625" customWidth="1"/>
    <col min="4" max="4" width="16.5703125" bestFit="1" customWidth="1"/>
    <col min="5" max="5" width="13.5703125" bestFit="1" customWidth="1"/>
  </cols>
  <sheetData>
    <row r="1" spans="1:6" s="2" customFormat="1" ht="44.25" customHeight="1" x14ac:dyDescent="0.75">
      <c r="A1" s="1"/>
      <c r="B1" s="40" t="s">
        <v>72</v>
      </c>
      <c r="D1" s="9"/>
    </row>
    <row r="3" spans="1:6" ht="15.75" x14ac:dyDescent="0.25">
      <c r="C3" s="30" t="s">
        <v>68</v>
      </c>
      <c r="D3" s="3" t="s">
        <v>73</v>
      </c>
      <c r="E3" s="3" t="s">
        <v>74</v>
      </c>
      <c r="F3" s="3"/>
    </row>
    <row r="4" spans="1:6" ht="15.75" x14ac:dyDescent="0.25">
      <c r="C4" s="31" t="s">
        <v>33</v>
      </c>
      <c r="D4" s="49">
        <v>2408</v>
      </c>
      <c r="E4" s="5">
        <v>9</v>
      </c>
      <c r="F4" s="3"/>
    </row>
    <row r="5" spans="1:6" ht="15.75" x14ac:dyDescent="0.25">
      <c r="C5" s="31" t="s">
        <v>21</v>
      </c>
      <c r="D5" s="49">
        <v>8498</v>
      </c>
      <c r="E5" s="5">
        <v>552</v>
      </c>
      <c r="F5" s="3"/>
    </row>
    <row r="6" spans="1:6" ht="15.75" x14ac:dyDescent="0.25">
      <c r="C6" s="31" t="s">
        <v>48</v>
      </c>
      <c r="D6" s="49">
        <v>22344</v>
      </c>
      <c r="E6" s="5">
        <v>738</v>
      </c>
      <c r="F6" s="3"/>
    </row>
    <row r="7" spans="1:6" ht="15.75" x14ac:dyDescent="0.25">
      <c r="C7" s="31" t="s">
        <v>8</v>
      </c>
      <c r="D7" s="49">
        <v>18396</v>
      </c>
      <c r="E7" s="5">
        <v>456</v>
      </c>
      <c r="F7" s="3"/>
    </row>
    <row r="8" spans="1:6" ht="15.75" x14ac:dyDescent="0.25">
      <c r="C8" s="31" t="s">
        <v>26</v>
      </c>
      <c r="D8" s="49">
        <v>10486</v>
      </c>
      <c r="E8" s="5">
        <v>273</v>
      </c>
      <c r="F8" s="3"/>
    </row>
    <row r="9" spans="1:6" ht="15.75" x14ac:dyDescent="0.25">
      <c r="C9" s="31" t="s">
        <v>13</v>
      </c>
      <c r="D9" s="49">
        <v>1589</v>
      </c>
      <c r="E9" s="5">
        <v>303</v>
      </c>
      <c r="F9" s="3"/>
    </row>
    <row r="10" spans="1:6" ht="15.75" x14ac:dyDescent="0.25">
      <c r="C10" s="31" t="s">
        <v>71</v>
      </c>
      <c r="D10" s="49">
        <v>63721</v>
      </c>
      <c r="E10" s="5">
        <v>2331</v>
      </c>
      <c r="F10" s="3"/>
    </row>
    <row r="11" spans="1:6" ht="15.75" x14ac:dyDescent="0.25">
      <c r="F11" s="3"/>
    </row>
    <row r="12" spans="1:6" ht="15.75" x14ac:dyDescent="0.25">
      <c r="F12" s="3"/>
    </row>
    <row r="13" spans="1:6" ht="15.75" x14ac:dyDescent="0.25">
      <c r="C13" s="3"/>
      <c r="D13" s="3"/>
      <c r="E13" s="3"/>
      <c r="F13" s="3"/>
    </row>
    <row r="14" spans="1:6" ht="15.75" x14ac:dyDescent="0.25">
      <c r="C14" s="3"/>
      <c r="D14" s="3"/>
      <c r="E14" s="3"/>
      <c r="F14" s="3"/>
    </row>
  </sheetData>
  <conditionalFormatting pivot="1" sqref="D4:D9">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zoomScale="120" zoomScaleNormal="120" workbookViewId="0"/>
  </sheetViews>
  <sheetFormatPr defaultRowHeight="15" x14ac:dyDescent="0.25"/>
  <cols>
    <col min="2" max="2" width="11" customWidth="1"/>
    <col min="3" max="3" width="19.42578125" customWidth="1"/>
    <col min="4" max="4" width="13.28515625" customWidth="1"/>
    <col min="5" max="6" width="24.28515625" customWidth="1"/>
    <col min="7" max="7" width="24.28515625" bestFit="1" customWidth="1"/>
  </cols>
  <sheetData>
    <row r="1" spans="1:5" s="2" customFormat="1" ht="44.25" customHeight="1" x14ac:dyDescent="0.75">
      <c r="A1" s="1"/>
      <c r="B1" s="40" t="s">
        <v>80</v>
      </c>
      <c r="D1" s="9"/>
    </row>
    <row r="4" spans="1:5" x14ac:dyDescent="0.25">
      <c r="B4" s="33"/>
      <c r="C4" s="41"/>
      <c r="D4" s="41"/>
      <c r="E4" s="41"/>
    </row>
    <row r="5" spans="1:5" x14ac:dyDescent="0.25">
      <c r="B5" s="33"/>
      <c r="C5" s="42" t="s">
        <v>75</v>
      </c>
      <c r="D5" s="26" t="s">
        <v>76</v>
      </c>
    </row>
    <row r="6" spans="1:5" x14ac:dyDescent="0.25">
      <c r="B6" s="33"/>
      <c r="C6" s="43" t="s">
        <v>24</v>
      </c>
      <c r="D6" s="50">
        <v>44.990867579908674</v>
      </c>
    </row>
    <row r="7" spans="1:5" x14ac:dyDescent="0.25">
      <c r="B7" s="33"/>
      <c r="C7" s="43" t="s">
        <v>30</v>
      </c>
      <c r="D7" s="50">
        <v>37.303128371089535</v>
      </c>
    </row>
    <row r="8" spans="1:5" x14ac:dyDescent="0.25">
      <c r="B8" s="33"/>
      <c r="C8" s="43" t="s">
        <v>47</v>
      </c>
      <c r="D8" s="50">
        <v>33.88697318007663</v>
      </c>
    </row>
    <row r="9" spans="1:5" x14ac:dyDescent="0.25">
      <c r="B9" s="33"/>
      <c r="C9" s="43" t="s">
        <v>49</v>
      </c>
      <c r="D9" s="50">
        <v>32.807189542483663</v>
      </c>
    </row>
    <row r="10" spans="1:5" x14ac:dyDescent="0.25">
      <c r="B10" s="33"/>
      <c r="C10" s="43" t="s">
        <v>36</v>
      </c>
      <c r="D10" s="50">
        <v>32.301656920077974</v>
      </c>
    </row>
    <row r="11" spans="1:5" x14ac:dyDescent="0.25">
      <c r="B11" s="33"/>
    </row>
    <row r="12" spans="1:5" x14ac:dyDescent="0.25">
      <c r="B12" s="33"/>
    </row>
    <row r="13" spans="1:5" x14ac:dyDescent="0.25">
      <c r="B13" s="33"/>
    </row>
    <row r="14" spans="1:5" x14ac:dyDescent="0.25">
      <c r="B14" s="33"/>
    </row>
    <row r="15" spans="1:5" x14ac:dyDescent="0.25">
      <c r="B15" s="33"/>
    </row>
    <row r="16" spans="1:5" x14ac:dyDescent="0.25">
      <c r="B16" s="33"/>
    </row>
    <row r="17" spans="2:2" x14ac:dyDescent="0.25">
      <c r="B17" s="33"/>
    </row>
    <row r="18" spans="2:2" x14ac:dyDescent="0.25">
      <c r="B18" s="33"/>
    </row>
    <row r="19" spans="2:2" x14ac:dyDescent="0.25">
      <c r="B19" s="33"/>
    </row>
    <row r="20" spans="2:2" x14ac:dyDescent="0.25">
      <c r="B20" s="33"/>
    </row>
    <row r="21" spans="2:2" x14ac:dyDescent="0.25">
      <c r="B21" s="33"/>
    </row>
    <row r="22" spans="2:2" x14ac:dyDescent="0.25">
      <c r="B22" s="33"/>
    </row>
    <row r="23" spans="2:2" x14ac:dyDescent="0.25">
      <c r="B23" s="33"/>
    </row>
    <row r="24" spans="2:2" x14ac:dyDescent="0.25">
      <c r="B24" s="33"/>
    </row>
    <row r="25" spans="2:2" x14ac:dyDescent="0.25">
      <c r="B25" s="33"/>
    </row>
    <row r="26" spans="2:2" x14ac:dyDescent="0.25">
      <c r="B26" s="33"/>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showGridLines="0" zoomScaleNormal="100" workbookViewId="0"/>
  </sheetViews>
  <sheetFormatPr defaultRowHeight="15" x14ac:dyDescent="0.25"/>
  <cols>
    <col min="10" max="10" width="17" bestFit="1" customWidth="1"/>
    <col min="11" max="11" width="14" bestFit="1" customWidth="1"/>
    <col min="12" max="12" width="22.85546875" bestFit="1" customWidth="1"/>
    <col min="13" max="13" width="11.28515625" bestFit="1" customWidth="1"/>
    <col min="14" max="14" width="8.28515625" bestFit="1" customWidth="1"/>
  </cols>
  <sheetData>
    <row r="1" spans="1:14" s="2" customFormat="1" ht="44.25" customHeight="1" x14ac:dyDescent="0.75">
      <c r="A1" s="1"/>
      <c r="B1" s="40" t="s">
        <v>77</v>
      </c>
      <c r="D1" s="9"/>
    </row>
    <row r="3" spans="1:14" ht="15.75" x14ac:dyDescent="0.25">
      <c r="J3" s="15" t="s">
        <v>0</v>
      </c>
      <c r="K3" s="15" t="s">
        <v>1</v>
      </c>
      <c r="L3" s="15" t="s">
        <v>2</v>
      </c>
      <c r="M3" s="10" t="s">
        <v>3</v>
      </c>
      <c r="N3" s="10" t="s">
        <v>4</v>
      </c>
    </row>
    <row r="4" spans="1:14" ht="15.75" x14ac:dyDescent="0.25">
      <c r="J4" s="3" t="s">
        <v>7</v>
      </c>
      <c r="K4" s="3" t="s">
        <v>8</v>
      </c>
      <c r="L4" s="3" t="s">
        <v>9</v>
      </c>
      <c r="M4" s="4">
        <v>1624</v>
      </c>
      <c r="N4" s="5">
        <v>114</v>
      </c>
    </row>
    <row r="5" spans="1:14" ht="15.75" x14ac:dyDescent="0.25">
      <c r="J5" s="3" t="s">
        <v>12</v>
      </c>
      <c r="K5" s="3" t="s">
        <v>13</v>
      </c>
      <c r="L5" s="3" t="s">
        <v>14</v>
      </c>
      <c r="M5" s="4">
        <v>6706</v>
      </c>
      <c r="N5" s="5">
        <v>459</v>
      </c>
    </row>
    <row r="6" spans="1:14" ht="15.75" x14ac:dyDescent="0.25">
      <c r="J6" s="3" t="s">
        <v>17</v>
      </c>
      <c r="K6" s="3" t="s">
        <v>13</v>
      </c>
      <c r="L6" s="3" t="s">
        <v>18</v>
      </c>
      <c r="M6" s="4">
        <v>959</v>
      </c>
      <c r="N6" s="5">
        <v>147</v>
      </c>
    </row>
    <row r="7" spans="1:14" ht="15.75" x14ac:dyDescent="0.25">
      <c r="J7" s="3" t="s">
        <v>20</v>
      </c>
      <c r="K7" s="3" t="s">
        <v>21</v>
      </c>
      <c r="L7" s="3" t="s">
        <v>22</v>
      </c>
      <c r="M7" s="4">
        <v>9632</v>
      </c>
      <c r="N7" s="5">
        <v>288</v>
      </c>
    </row>
    <row r="8" spans="1:14" ht="15.75" x14ac:dyDescent="0.25">
      <c r="J8" s="3" t="s">
        <v>25</v>
      </c>
      <c r="K8" s="3" t="s">
        <v>26</v>
      </c>
      <c r="L8" s="3" t="s">
        <v>27</v>
      </c>
      <c r="M8" s="4">
        <v>2100</v>
      </c>
      <c r="N8" s="5">
        <v>414</v>
      </c>
    </row>
    <row r="9" spans="1:14" ht="15.75" x14ac:dyDescent="0.25">
      <c r="J9" s="3" t="s">
        <v>7</v>
      </c>
      <c r="K9" s="3" t="s">
        <v>13</v>
      </c>
      <c r="L9" s="3" t="s">
        <v>30</v>
      </c>
      <c r="M9" s="4">
        <v>8869</v>
      </c>
      <c r="N9" s="5">
        <v>432</v>
      </c>
    </row>
    <row r="10" spans="1:14" ht="15.75" x14ac:dyDescent="0.25">
      <c r="J10" s="3" t="s">
        <v>25</v>
      </c>
      <c r="K10" s="3" t="s">
        <v>33</v>
      </c>
      <c r="L10" s="3" t="s">
        <v>34</v>
      </c>
      <c r="M10" s="4">
        <v>2681</v>
      </c>
      <c r="N10" s="5">
        <v>54</v>
      </c>
    </row>
    <row r="11" spans="1:14" ht="15.75" x14ac:dyDescent="0.25">
      <c r="J11" s="3" t="s">
        <v>12</v>
      </c>
      <c r="K11" s="3" t="s">
        <v>13</v>
      </c>
      <c r="L11" s="3" t="s">
        <v>36</v>
      </c>
      <c r="M11" s="4">
        <v>5012</v>
      </c>
      <c r="N11" s="5">
        <v>210</v>
      </c>
    </row>
    <row r="12" spans="1:14" ht="15.75" x14ac:dyDescent="0.25">
      <c r="J12" s="3" t="s">
        <v>38</v>
      </c>
      <c r="K12" s="3" t="s">
        <v>33</v>
      </c>
      <c r="L12" s="3" t="s">
        <v>16</v>
      </c>
      <c r="M12" s="4">
        <v>1281</v>
      </c>
      <c r="N12" s="5">
        <v>75</v>
      </c>
    </row>
    <row r="13" spans="1:14" ht="15.75" x14ac:dyDescent="0.25">
      <c r="J13" s="3" t="s">
        <v>41</v>
      </c>
      <c r="K13" s="3" t="s">
        <v>8</v>
      </c>
      <c r="L13" s="3" t="s">
        <v>16</v>
      </c>
      <c r="M13" s="4">
        <v>4991</v>
      </c>
      <c r="N13" s="5">
        <v>12</v>
      </c>
    </row>
    <row r="14" spans="1:14" ht="15.75" x14ac:dyDescent="0.25">
      <c r="J14" s="3" t="s">
        <v>44</v>
      </c>
      <c r="K14" s="3" t="s">
        <v>26</v>
      </c>
      <c r="L14" s="3" t="s">
        <v>27</v>
      </c>
      <c r="M14" s="4">
        <v>1785</v>
      </c>
      <c r="N14" s="5">
        <v>462</v>
      </c>
    </row>
    <row r="15" spans="1:14" ht="15.75" x14ac:dyDescent="0.25">
      <c r="J15" s="3" t="s">
        <v>45</v>
      </c>
      <c r="K15" s="3" t="s">
        <v>8</v>
      </c>
      <c r="L15" s="3" t="s">
        <v>32</v>
      </c>
      <c r="M15" s="4">
        <v>3983</v>
      </c>
      <c r="N15" s="5">
        <v>144</v>
      </c>
    </row>
    <row r="16" spans="1:14" ht="15.75" x14ac:dyDescent="0.25">
      <c r="J16" s="3" t="s">
        <v>17</v>
      </c>
      <c r="K16" s="3" t="s">
        <v>33</v>
      </c>
      <c r="L16" s="3" t="s">
        <v>29</v>
      </c>
      <c r="M16" s="4">
        <v>2646</v>
      </c>
      <c r="N16" s="5">
        <v>120</v>
      </c>
    </row>
    <row r="17" spans="10:14" ht="15.75" x14ac:dyDescent="0.25">
      <c r="J17" s="3" t="s">
        <v>44</v>
      </c>
      <c r="K17" s="3" t="s">
        <v>48</v>
      </c>
      <c r="L17" s="3" t="s">
        <v>11</v>
      </c>
      <c r="M17" s="4">
        <v>252</v>
      </c>
      <c r="N17" s="5">
        <v>54</v>
      </c>
    </row>
    <row r="18" spans="10:14" ht="15.75" x14ac:dyDescent="0.25">
      <c r="J18" s="3" t="s">
        <v>45</v>
      </c>
      <c r="K18" s="3" t="s">
        <v>13</v>
      </c>
      <c r="L18" s="3" t="s">
        <v>27</v>
      </c>
      <c r="M18" s="4">
        <v>2464</v>
      </c>
      <c r="N18" s="5">
        <v>234</v>
      </c>
    </row>
    <row r="19" spans="10:14" ht="15.75" x14ac:dyDescent="0.25">
      <c r="J19" s="3" t="s">
        <v>45</v>
      </c>
      <c r="K19" s="3" t="s">
        <v>13</v>
      </c>
      <c r="L19" s="3" t="s">
        <v>50</v>
      </c>
      <c r="M19" s="4">
        <v>2114</v>
      </c>
      <c r="N19" s="5">
        <v>66</v>
      </c>
    </row>
    <row r="20" spans="10:14" ht="15.75" x14ac:dyDescent="0.25">
      <c r="J20" s="3" t="s">
        <v>25</v>
      </c>
      <c r="K20" s="3" t="s">
        <v>8</v>
      </c>
      <c r="L20" s="3" t="s">
        <v>34</v>
      </c>
      <c r="M20" s="4">
        <v>7693</v>
      </c>
      <c r="N20" s="5">
        <v>87</v>
      </c>
    </row>
    <row r="21" spans="10:14" ht="15.75" x14ac:dyDescent="0.25">
      <c r="J21" s="3" t="s">
        <v>41</v>
      </c>
      <c r="K21" s="3" t="s">
        <v>48</v>
      </c>
      <c r="L21" s="3" t="s">
        <v>40</v>
      </c>
      <c r="M21" s="4">
        <v>15610</v>
      </c>
      <c r="N21" s="5">
        <v>339</v>
      </c>
    </row>
    <row r="22" spans="10:14" ht="15.75" x14ac:dyDescent="0.25">
      <c r="J22" s="3" t="s">
        <v>20</v>
      </c>
      <c r="K22" s="3" t="s">
        <v>48</v>
      </c>
      <c r="L22" s="3" t="s">
        <v>36</v>
      </c>
      <c r="M22" s="4">
        <v>336</v>
      </c>
      <c r="N22" s="5">
        <v>144</v>
      </c>
    </row>
    <row r="23" spans="10:14" ht="15.75" x14ac:dyDescent="0.25">
      <c r="J23" s="3" t="s">
        <v>44</v>
      </c>
      <c r="K23" s="3" t="s">
        <v>26</v>
      </c>
      <c r="L23" s="3" t="s">
        <v>40</v>
      </c>
      <c r="M23" s="4">
        <v>9443</v>
      </c>
      <c r="N23" s="5">
        <v>162</v>
      </c>
    </row>
    <row r="24" spans="10:14" ht="15.75" x14ac:dyDescent="0.25">
      <c r="J24" s="3" t="s">
        <v>17</v>
      </c>
      <c r="K24" s="3" t="s">
        <v>48</v>
      </c>
      <c r="L24" s="3" t="s">
        <v>46</v>
      </c>
      <c r="M24" s="4">
        <v>8155</v>
      </c>
      <c r="N24" s="5">
        <v>90</v>
      </c>
    </row>
    <row r="25" spans="10:14" ht="15.75" x14ac:dyDescent="0.25">
      <c r="J25" s="3" t="s">
        <v>12</v>
      </c>
      <c r="K25" s="3" t="s">
        <v>33</v>
      </c>
      <c r="L25" s="3" t="s">
        <v>46</v>
      </c>
      <c r="M25" s="4">
        <v>1701</v>
      </c>
      <c r="N25" s="5">
        <v>234</v>
      </c>
    </row>
    <row r="26" spans="10:14" ht="15.75" x14ac:dyDescent="0.25">
      <c r="J26" s="3" t="s">
        <v>53</v>
      </c>
      <c r="K26" s="3" t="s">
        <v>33</v>
      </c>
      <c r="L26" s="3" t="s">
        <v>36</v>
      </c>
      <c r="M26" s="4">
        <v>2205</v>
      </c>
      <c r="N26" s="5">
        <v>141</v>
      </c>
    </row>
    <row r="27" spans="10:14" ht="15.75" x14ac:dyDescent="0.25">
      <c r="J27" s="3" t="s">
        <v>12</v>
      </c>
      <c r="K27" s="3" t="s">
        <v>8</v>
      </c>
      <c r="L27" s="3" t="s">
        <v>37</v>
      </c>
      <c r="M27" s="4">
        <v>1771</v>
      </c>
      <c r="N27" s="5">
        <v>204</v>
      </c>
    </row>
    <row r="28" spans="10:14" ht="15.75" x14ac:dyDescent="0.25">
      <c r="J28" s="3" t="s">
        <v>20</v>
      </c>
      <c r="K28" s="3" t="s">
        <v>13</v>
      </c>
      <c r="L28" s="3" t="s">
        <v>24</v>
      </c>
      <c r="M28" s="4">
        <v>2114</v>
      </c>
      <c r="N28" s="5">
        <v>186</v>
      </c>
    </row>
    <row r="29" spans="10:14" ht="15.75" x14ac:dyDescent="0.25">
      <c r="J29" s="3" t="s">
        <v>20</v>
      </c>
      <c r="K29" s="3" t="s">
        <v>21</v>
      </c>
      <c r="L29" s="3" t="s">
        <v>11</v>
      </c>
      <c r="M29" s="4">
        <v>10311</v>
      </c>
      <c r="N29" s="5">
        <v>231</v>
      </c>
    </row>
    <row r="30" spans="10:14" ht="15.75" x14ac:dyDescent="0.25">
      <c r="J30" s="3" t="s">
        <v>45</v>
      </c>
      <c r="K30" s="3" t="s">
        <v>26</v>
      </c>
      <c r="L30" s="3" t="s">
        <v>29</v>
      </c>
      <c r="M30" s="4">
        <v>21</v>
      </c>
      <c r="N30" s="5">
        <v>168</v>
      </c>
    </row>
    <row r="31" spans="10:14" ht="15.75" x14ac:dyDescent="0.25">
      <c r="J31" s="3" t="s">
        <v>53</v>
      </c>
      <c r="K31" s="3" t="s">
        <v>13</v>
      </c>
      <c r="L31" s="3" t="s">
        <v>40</v>
      </c>
      <c r="M31" s="4">
        <v>1974</v>
      </c>
      <c r="N31" s="5">
        <v>195</v>
      </c>
    </row>
    <row r="32" spans="10:14" ht="15.75" x14ac:dyDescent="0.25">
      <c r="J32" s="3" t="s">
        <v>41</v>
      </c>
      <c r="K32" s="3" t="s">
        <v>21</v>
      </c>
      <c r="L32" s="3" t="s">
        <v>46</v>
      </c>
      <c r="M32" s="4">
        <v>6314</v>
      </c>
      <c r="N32" s="5">
        <v>15</v>
      </c>
    </row>
    <row r="33" spans="10:14" ht="15.75" x14ac:dyDescent="0.25">
      <c r="J33" s="3" t="s">
        <v>53</v>
      </c>
      <c r="K33" s="3" t="s">
        <v>8</v>
      </c>
      <c r="L33" s="3" t="s">
        <v>46</v>
      </c>
      <c r="M33" s="4">
        <v>4683</v>
      </c>
      <c r="N33" s="5">
        <v>30</v>
      </c>
    </row>
    <row r="34" spans="10:14" ht="15.75" x14ac:dyDescent="0.25">
      <c r="J34" s="3" t="s">
        <v>20</v>
      </c>
      <c r="K34" s="3" t="s">
        <v>8</v>
      </c>
      <c r="L34" s="3" t="s">
        <v>47</v>
      </c>
      <c r="M34" s="4">
        <v>6398</v>
      </c>
      <c r="N34" s="5">
        <v>102</v>
      </c>
    </row>
    <row r="35" spans="10:14" ht="15.75" x14ac:dyDescent="0.25">
      <c r="J35" s="3" t="s">
        <v>44</v>
      </c>
      <c r="K35" s="3" t="s">
        <v>13</v>
      </c>
      <c r="L35" s="3" t="s">
        <v>37</v>
      </c>
      <c r="M35" s="4">
        <v>553</v>
      </c>
      <c r="N35" s="5">
        <v>15</v>
      </c>
    </row>
    <row r="36" spans="10:14" ht="15.75" x14ac:dyDescent="0.25">
      <c r="J36" s="3" t="s">
        <v>12</v>
      </c>
      <c r="K36" s="3" t="s">
        <v>26</v>
      </c>
      <c r="L36" s="3" t="s">
        <v>9</v>
      </c>
      <c r="M36" s="4">
        <v>7021</v>
      </c>
      <c r="N36" s="5">
        <v>183</v>
      </c>
    </row>
    <row r="37" spans="10:14" ht="15.75" x14ac:dyDescent="0.25">
      <c r="J37" s="3" t="s">
        <v>7</v>
      </c>
      <c r="K37" s="3" t="s">
        <v>26</v>
      </c>
      <c r="L37" s="3" t="s">
        <v>36</v>
      </c>
      <c r="M37" s="4">
        <v>5817</v>
      </c>
      <c r="N37" s="5">
        <v>12</v>
      </c>
    </row>
    <row r="38" spans="10:14" ht="15.75" x14ac:dyDescent="0.25">
      <c r="J38" s="3" t="s">
        <v>20</v>
      </c>
      <c r="K38" s="3" t="s">
        <v>26</v>
      </c>
      <c r="L38" s="3" t="s">
        <v>16</v>
      </c>
      <c r="M38" s="4">
        <v>3976</v>
      </c>
      <c r="N38" s="5">
        <v>72</v>
      </c>
    </row>
    <row r="39" spans="10:14" ht="15.75" x14ac:dyDescent="0.25">
      <c r="J39" s="3" t="s">
        <v>25</v>
      </c>
      <c r="K39" s="3" t="s">
        <v>33</v>
      </c>
      <c r="L39" s="3" t="s">
        <v>51</v>
      </c>
      <c r="M39" s="4">
        <v>1134</v>
      </c>
      <c r="N39" s="5">
        <v>282</v>
      </c>
    </row>
    <row r="40" spans="10:14" ht="15.75" x14ac:dyDescent="0.25">
      <c r="J40" s="3" t="s">
        <v>44</v>
      </c>
      <c r="K40" s="3" t="s">
        <v>26</v>
      </c>
      <c r="L40" s="3" t="s">
        <v>52</v>
      </c>
      <c r="M40" s="4">
        <v>6027</v>
      </c>
      <c r="N40" s="5">
        <v>144</v>
      </c>
    </row>
    <row r="41" spans="10:14" ht="15.75" x14ac:dyDescent="0.25">
      <c r="J41" s="3" t="s">
        <v>25</v>
      </c>
      <c r="K41" s="3" t="s">
        <v>8</v>
      </c>
      <c r="L41" s="3" t="s">
        <v>29</v>
      </c>
      <c r="M41" s="4">
        <v>1904</v>
      </c>
      <c r="N41" s="5">
        <v>405</v>
      </c>
    </row>
    <row r="42" spans="10:14" ht="15.75" x14ac:dyDescent="0.25">
      <c r="J42" s="3" t="s">
        <v>38</v>
      </c>
      <c r="K42" s="3" t="s">
        <v>48</v>
      </c>
      <c r="L42" s="3" t="s">
        <v>14</v>
      </c>
      <c r="M42" s="4">
        <v>3262</v>
      </c>
      <c r="N42" s="5">
        <v>75</v>
      </c>
    </row>
    <row r="43" spans="10:14" ht="15.75" x14ac:dyDescent="0.25">
      <c r="J43" s="3" t="s">
        <v>7</v>
      </c>
      <c r="K43" s="3" t="s">
        <v>48</v>
      </c>
      <c r="L43" s="3" t="s">
        <v>51</v>
      </c>
      <c r="M43" s="4">
        <v>2289</v>
      </c>
      <c r="N43" s="5">
        <v>135</v>
      </c>
    </row>
    <row r="44" spans="10:14" ht="15.75" x14ac:dyDescent="0.25">
      <c r="J44" s="3" t="s">
        <v>41</v>
      </c>
      <c r="K44" s="3" t="s">
        <v>48</v>
      </c>
      <c r="L44" s="3" t="s">
        <v>51</v>
      </c>
      <c r="M44" s="4">
        <v>6986</v>
      </c>
      <c r="N44" s="5">
        <v>21</v>
      </c>
    </row>
    <row r="45" spans="10:14" ht="15.75" x14ac:dyDescent="0.25">
      <c r="J45" s="3" t="s">
        <v>44</v>
      </c>
      <c r="K45" s="3" t="s">
        <v>33</v>
      </c>
      <c r="L45" s="3" t="s">
        <v>46</v>
      </c>
      <c r="M45" s="4">
        <v>4417</v>
      </c>
      <c r="N45" s="5">
        <v>153</v>
      </c>
    </row>
    <row r="46" spans="10:14" ht="15.75" x14ac:dyDescent="0.25">
      <c r="J46" s="3" t="s">
        <v>25</v>
      </c>
      <c r="K46" s="3" t="s">
        <v>48</v>
      </c>
      <c r="L46" s="3" t="s">
        <v>24</v>
      </c>
      <c r="M46" s="4">
        <v>1442</v>
      </c>
      <c r="N46" s="5">
        <v>15</v>
      </c>
    </row>
    <row r="47" spans="10:14" ht="15.75" x14ac:dyDescent="0.25">
      <c r="J47" s="3" t="s">
        <v>45</v>
      </c>
      <c r="K47" s="3" t="s">
        <v>13</v>
      </c>
      <c r="L47" s="3" t="s">
        <v>16</v>
      </c>
      <c r="M47" s="4">
        <v>2415</v>
      </c>
      <c r="N47" s="5">
        <v>255</v>
      </c>
    </row>
    <row r="48" spans="10:14" ht="15.75" x14ac:dyDescent="0.25">
      <c r="J48" s="3" t="s">
        <v>44</v>
      </c>
      <c r="K48" s="3" t="s">
        <v>8</v>
      </c>
      <c r="L48" s="3" t="s">
        <v>37</v>
      </c>
      <c r="M48" s="4">
        <v>238</v>
      </c>
      <c r="N48" s="5">
        <v>18</v>
      </c>
    </row>
    <row r="49" spans="10:14" ht="15.75" x14ac:dyDescent="0.25">
      <c r="J49" s="3" t="s">
        <v>25</v>
      </c>
      <c r="K49" s="3" t="s">
        <v>8</v>
      </c>
      <c r="L49" s="3" t="s">
        <v>46</v>
      </c>
      <c r="M49" s="4">
        <v>4949</v>
      </c>
      <c r="N49" s="5">
        <v>189</v>
      </c>
    </row>
    <row r="50" spans="10:14" ht="15.75" x14ac:dyDescent="0.25">
      <c r="J50" s="3" t="s">
        <v>41</v>
      </c>
      <c r="K50" s="3" t="s">
        <v>33</v>
      </c>
      <c r="L50" s="3" t="s">
        <v>14</v>
      </c>
      <c r="M50" s="4">
        <v>5075</v>
      </c>
      <c r="N50" s="5">
        <v>21</v>
      </c>
    </row>
    <row r="51" spans="10:14" ht="15.75" x14ac:dyDescent="0.25">
      <c r="J51" s="3" t="s">
        <v>45</v>
      </c>
      <c r="K51" s="3" t="s">
        <v>21</v>
      </c>
      <c r="L51" s="3" t="s">
        <v>29</v>
      </c>
      <c r="M51" s="4">
        <v>9198</v>
      </c>
      <c r="N51" s="5">
        <v>36</v>
      </c>
    </row>
    <row r="52" spans="10:14" ht="15.75" x14ac:dyDescent="0.25">
      <c r="J52" s="3" t="s">
        <v>25</v>
      </c>
      <c r="K52" s="3" t="s">
        <v>48</v>
      </c>
      <c r="L52" s="3" t="s">
        <v>50</v>
      </c>
      <c r="M52" s="4">
        <v>3339</v>
      </c>
      <c r="N52" s="5">
        <v>75</v>
      </c>
    </row>
    <row r="53" spans="10:14" ht="15.75" x14ac:dyDescent="0.25">
      <c r="J53" s="3" t="s">
        <v>7</v>
      </c>
      <c r="K53" s="3" t="s">
        <v>48</v>
      </c>
      <c r="L53" s="3" t="s">
        <v>32</v>
      </c>
      <c r="M53" s="4">
        <v>5019</v>
      </c>
      <c r="N53" s="5">
        <v>156</v>
      </c>
    </row>
    <row r="54" spans="10:14" ht="15.75" x14ac:dyDescent="0.25">
      <c r="J54" s="3" t="s">
        <v>41</v>
      </c>
      <c r="K54" s="3" t="s">
        <v>21</v>
      </c>
      <c r="L54" s="3" t="s">
        <v>29</v>
      </c>
      <c r="M54" s="4">
        <v>16184</v>
      </c>
      <c r="N54" s="5">
        <v>39</v>
      </c>
    </row>
    <row r="55" spans="10:14" ht="15.75" x14ac:dyDescent="0.25">
      <c r="J55" s="3" t="s">
        <v>25</v>
      </c>
      <c r="K55" s="3" t="s">
        <v>21</v>
      </c>
      <c r="L55" s="3" t="s">
        <v>43</v>
      </c>
      <c r="M55" s="4">
        <v>497</v>
      </c>
      <c r="N55" s="5">
        <v>63</v>
      </c>
    </row>
    <row r="56" spans="10:14" ht="15.75" x14ac:dyDescent="0.25">
      <c r="J56" s="3" t="s">
        <v>44</v>
      </c>
      <c r="K56" s="3" t="s">
        <v>21</v>
      </c>
      <c r="L56" s="3" t="s">
        <v>50</v>
      </c>
      <c r="M56" s="4">
        <v>8211</v>
      </c>
      <c r="N56" s="5">
        <v>75</v>
      </c>
    </row>
    <row r="57" spans="10:14" ht="15.75" x14ac:dyDescent="0.25">
      <c r="J57" s="3" t="s">
        <v>44</v>
      </c>
      <c r="K57" s="3" t="s">
        <v>33</v>
      </c>
      <c r="L57" s="3" t="s">
        <v>52</v>
      </c>
      <c r="M57" s="4">
        <v>6580</v>
      </c>
      <c r="N57" s="5">
        <v>183</v>
      </c>
    </row>
    <row r="58" spans="10:14" ht="15.75" x14ac:dyDescent="0.25">
      <c r="J58" s="3" t="s">
        <v>20</v>
      </c>
      <c r="K58" s="3" t="s">
        <v>13</v>
      </c>
      <c r="L58" s="3" t="s">
        <v>11</v>
      </c>
      <c r="M58" s="4">
        <v>4760</v>
      </c>
      <c r="N58" s="5">
        <v>69</v>
      </c>
    </row>
    <row r="59" spans="10:14" ht="15.75" x14ac:dyDescent="0.25">
      <c r="J59" s="3" t="s">
        <v>7</v>
      </c>
      <c r="K59" s="3" t="s">
        <v>21</v>
      </c>
      <c r="L59" s="3" t="s">
        <v>27</v>
      </c>
      <c r="M59" s="4">
        <v>5439</v>
      </c>
      <c r="N59" s="5">
        <v>30</v>
      </c>
    </row>
    <row r="60" spans="10:14" ht="15.75" x14ac:dyDescent="0.25">
      <c r="J60" s="3" t="s">
        <v>20</v>
      </c>
      <c r="K60" s="3" t="s">
        <v>48</v>
      </c>
      <c r="L60" s="3" t="s">
        <v>32</v>
      </c>
      <c r="M60" s="4">
        <v>1463</v>
      </c>
      <c r="N60" s="5">
        <v>39</v>
      </c>
    </row>
    <row r="61" spans="10:14" ht="15.75" x14ac:dyDescent="0.25">
      <c r="J61" s="3" t="s">
        <v>45</v>
      </c>
      <c r="K61" s="3" t="s">
        <v>48</v>
      </c>
      <c r="L61" s="3" t="s">
        <v>14</v>
      </c>
      <c r="M61" s="4">
        <v>7777</v>
      </c>
      <c r="N61" s="5">
        <v>504</v>
      </c>
    </row>
    <row r="62" spans="10:14" ht="15.75" x14ac:dyDescent="0.25">
      <c r="J62" s="3" t="s">
        <v>17</v>
      </c>
      <c r="K62" s="3" t="s">
        <v>8</v>
      </c>
      <c r="L62" s="3" t="s">
        <v>50</v>
      </c>
      <c r="M62" s="4">
        <v>1085</v>
      </c>
      <c r="N62" s="5">
        <v>273</v>
      </c>
    </row>
    <row r="63" spans="10:14" ht="15.75" x14ac:dyDescent="0.25">
      <c r="J63" s="3" t="s">
        <v>41</v>
      </c>
      <c r="K63" s="3" t="s">
        <v>8</v>
      </c>
      <c r="L63" s="3" t="s">
        <v>34</v>
      </c>
      <c r="M63" s="4">
        <v>182</v>
      </c>
      <c r="N63" s="5">
        <v>48</v>
      </c>
    </row>
    <row r="64" spans="10:14" ht="15.75" x14ac:dyDescent="0.25">
      <c r="J64" s="3" t="s">
        <v>25</v>
      </c>
      <c r="K64" s="3" t="s">
        <v>48</v>
      </c>
      <c r="L64" s="3" t="s">
        <v>51</v>
      </c>
      <c r="M64" s="4">
        <v>4242</v>
      </c>
      <c r="N64" s="5">
        <v>207</v>
      </c>
    </row>
    <row r="65" spans="10:14" ht="15.75" x14ac:dyDescent="0.25">
      <c r="J65" s="3" t="s">
        <v>25</v>
      </c>
      <c r="K65" s="3" t="s">
        <v>21</v>
      </c>
      <c r="L65" s="3" t="s">
        <v>14</v>
      </c>
      <c r="M65" s="4">
        <v>6118</v>
      </c>
      <c r="N65" s="5">
        <v>9</v>
      </c>
    </row>
    <row r="66" spans="10:14" ht="15.75" x14ac:dyDescent="0.25">
      <c r="J66" s="3" t="s">
        <v>53</v>
      </c>
      <c r="K66" s="3" t="s">
        <v>21</v>
      </c>
      <c r="L66" s="3" t="s">
        <v>46</v>
      </c>
      <c r="M66" s="4">
        <v>2317</v>
      </c>
      <c r="N66" s="5">
        <v>261</v>
      </c>
    </row>
    <row r="67" spans="10:14" ht="15.75" x14ac:dyDescent="0.25">
      <c r="J67" s="3" t="s">
        <v>25</v>
      </c>
      <c r="K67" s="3" t="s">
        <v>33</v>
      </c>
      <c r="L67" s="3" t="s">
        <v>29</v>
      </c>
      <c r="M67" s="4">
        <v>938</v>
      </c>
      <c r="N67" s="5">
        <v>6</v>
      </c>
    </row>
    <row r="68" spans="10:14" ht="15.75" x14ac:dyDescent="0.25">
      <c r="J68" s="3" t="s">
        <v>12</v>
      </c>
      <c r="K68" s="3" t="s">
        <v>8</v>
      </c>
      <c r="L68" s="3" t="s">
        <v>24</v>
      </c>
      <c r="M68" s="4">
        <v>9709</v>
      </c>
      <c r="N68" s="5">
        <v>30</v>
      </c>
    </row>
    <row r="69" spans="10:14" ht="15.75" x14ac:dyDescent="0.25">
      <c r="J69" s="3" t="s">
        <v>38</v>
      </c>
      <c r="K69" s="3" t="s">
        <v>48</v>
      </c>
      <c r="L69" s="3" t="s">
        <v>40</v>
      </c>
      <c r="M69" s="4">
        <v>2205</v>
      </c>
      <c r="N69" s="5">
        <v>138</v>
      </c>
    </row>
    <row r="70" spans="10:14" ht="15.75" x14ac:dyDescent="0.25">
      <c r="J70" s="3" t="s">
        <v>38</v>
      </c>
      <c r="K70" s="3" t="s">
        <v>8</v>
      </c>
      <c r="L70" s="3" t="s">
        <v>32</v>
      </c>
      <c r="M70" s="4">
        <v>4487</v>
      </c>
      <c r="N70" s="5">
        <v>111</v>
      </c>
    </row>
    <row r="71" spans="10:14" ht="15.75" x14ac:dyDescent="0.25">
      <c r="J71" s="3" t="s">
        <v>41</v>
      </c>
      <c r="K71" s="3" t="s">
        <v>13</v>
      </c>
      <c r="L71" s="3" t="s">
        <v>22</v>
      </c>
      <c r="M71" s="4">
        <v>2415</v>
      </c>
      <c r="N71" s="5">
        <v>15</v>
      </c>
    </row>
    <row r="72" spans="10:14" ht="15.75" x14ac:dyDescent="0.25">
      <c r="J72" s="3" t="s">
        <v>7</v>
      </c>
      <c r="K72" s="3" t="s">
        <v>48</v>
      </c>
      <c r="L72" s="3" t="s">
        <v>37</v>
      </c>
      <c r="M72" s="4">
        <v>4018</v>
      </c>
      <c r="N72" s="5">
        <v>162</v>
      </c>
    </row>
    <row r="73" spans="10:14" ht="15.75" x14ac:dyDescent="0.25">
      <c r="J73" s="3" t="s">
        <v>41</v>
      </c>
      <c r="K73" s="3" t="s">
        <v>48</v>
      </c>
      <c r="L73" s="3" t="s">
        <v>37</v>
      </c>
      <c r="M73" s="4">
        <v>861</v>
      </c>
      <c r="N73" s="5">
        <v>195</v>
      </c>
    </row>
    <row r="74" spans="10:14" ht="15.75" x14ac:dyDescent="0.25">
      <c r="J74" s="3" t="s">
        <v>53</v>
      </c>
      <c r="K74" s="3" t="s">
        <v>33</v>
      </c>
      <c r="L74" s="3" t="s">
        <v>16</v>
      </c>
      <c r="M74" s="4">
        <v>5586</v>
      </c>
      <c r="N74" s="5">
        <v>525</v>
      </c>
    </row>
    <row r="75" spans="10:14" ht="15.75" x14ac:dyDescent="0.25">
      <c r="J75" s="3" t="s">
        <v>38</v>
      </c>
      <c r="K75" s="3" t="s">
        <v>48</v>
      </c>
      <c r="L75" s="3" t="s">
        <v>30</v>
      </c>
      <c r="M75" s="4">
        <v>2226</v>
      </c>
      <c r="N75" s="5">
        <v>48</v>
      </c>
    </row>
    <row r="76" spans="10:14" ht="15.75" x14ac:dyDescent="0.25">
      <c r="J76" s="3" t="s">
        <v>17</v>
      </c>
      <c r="K76" s="3" t="s">
        <v>48</v>
      </c>
      <c r="L76" s="3" t="s">
        <v>52</v>
      </c>
      <c r="M76" s="4">
        <v>14329</v>
      </c>
      <c r="N76" s="5">
        <v>150</v>
      </c>
    </row>
    <row r="77" spans="10:14" ht="15.75" x14ac:dyDescent="0.25">
      <c r="J77" s="3" t="s">
        <v>17</v>
      </c>
      <c r="K77" s="3" t="s">
        <v>48</v>
      </c>
      <c r="L77" s="3" t="s">
        <v>40</v>
      </c>
      <c r="M77" s="4">
        <v>8463</v>
      </c>
      <c r="N77" s="5">
        <v>492</v>
      </c>
    </row>
    <row r="78" spans="10:14" ht="15.75" x14ac:dyDescent="0.25">
      <c r="J78" s="3" t="s">
        <v>41</v>
      </c>
      <c r="K78" s="3" t="s">
        <v>48</v>
      </c>
      <c r="L78" s="3" t="s">
        <v>50</v>
      </c>
      <c r="M78" s="4">
        <v>2891</v>
      </c>
      <c r="N78" s="5">
        <v>102</v>
      </c>
    </row>
    <row r="79" spans="10:14" ht="15.75" x14ac:dyDescent="0.25">
      <c r="J79" s="3" t="s">
        <v>45</v>
      </c>
      <c r="K79" s="3" t="s">
        <v>21</v>
      </c>
      <c r="L79" s="3" t="s">
        <v>46</v>
      </c>
      <c r="M79" s="4">
        <v>3773</v>
      </c>
      <c r="N79" s="5">
        <v>165</v>
      </c>
    </row>
    <row r="80" spans="10:14" ht="15.75" x14ac:dyDescent="0.25">
      <c r="J80" s="3" t="s">
        <v>20</v>
      </c>
      <c r="K80" s="3" t="s">
        <v>21</v>
      </c>
      <c r="L80" s="3" t="s">
        <v>52</v>
      </c>
      <c r="M80" s="4">
        <v>854</v>
      </c>
      <c r="N80" s="5">
        <v>309</v>
      </c>
    </row>
    <row r="81" spans="10:14" ht="15.75" x14ac:dyDescent="0.25">
      <c r="J81" s="3" t="s">
        <v>25</v>
      </c>
      <c r="K81" s="3" t="s">
        <v>21</v>
      </c>
      <c r="L81" s="3" t="s">
        <v>32</v>
      </c>
      <c r="M81" s="4">
        <v>4970</v>
      </c>
      <c r="N81" s="5">
        <v>156</v>
      </c>
    </row>
    <row r="82" spans="10:14" ht="15.75" x14ac:dyDescent="0.25">
      <c r="J82" s="3" t="s">
        <v>17</v>
      </c>
      <c r="K82" s="3" t="s">
        <v>13</v>
      </c>
      <c r="L82" s="3" t="s">
        <v>49</v>
      </c>
      <c r="M82" s="4">
        <v>98</v>
      </c>
      <c r="N82" s="5">
        <v>159</v>
      </c>
    </row>
    <row r="83" spans="10:14" ht="15.75" x14ac:dyDescent="0.25">
      <c r="J83" s="3" t="s">
        <v>41</v>
      </c>
      <c r="K83" s="3" t="s">
        <v>13</v>
      </c>
      <c r="L83" s="3" t="s">
        <v>24</v>
      </c>
      <c r="M83" s="4">
        <v>13391</v>
      </c>
      <c r="N83" s="5">
        <v>201</v>
      </c>
    </row>
    <row r="84" spans="10:14" ht="15.75" x14ac:dyDescent="0.25">
      <c r="J84" s="3" t="s">
        <v>12</v>
      </c>
      <c r="K84" s="3" t="s">
        <v>26</v>
      </c>
      <c r="L84" s="3" t="s">
        <v>34</v>
      </c>
      <c r="M84" s="4">
        <v>8890</v>
      </c>
      <c r="N84" s="5">
        <v>210</v>
      </c>
    </row>
    <row r="85" spans="10:14" ht="15.75" x14ac:dyDescent="0.25">
      <c r="J85" s="3" t="s">
        <v>44</v>
      </c>
      <c r="K85" s="3" t="s">
        <v>33</v>
      </c>
      <c r="L85" s="3" t="s">
        <v>11</v>
      </c>
      <c r="M85" s="4">
        <v>56</v>
      </c>
      <c r="N85" s="5">
        <v>51</v>
      </c>
    </row>
    <row r="86" spans="10:14" ht="15.75" x14ac:dyDescent="0.25">
      <c r="J86" s="3" t="s">
        <v>45</v>
      </c>
      <c r="K86" s="3" t="s">
        <v>21</v>
      </c>
      <c r="L86" s="3" t="s">
        <v>27</v>
      </c>
      <c r="M86" s="4">
        <v>3339</v>
      </c>
      <c r="N86" s="5">
        <v>39</v>
      </c>
    </row>
    <row r="87" spans="10:14" ht="15.75" x14ac:dyDescent="0.25">
      <c r="J87" s="3" t="s">
        <v>53</v>
      </c>
      <c r="K87" s="3" t="s">
        <v>13</v>
      </c>
      <c r="L87" s="3" t="s">
        <v>22</v>
      </c>
      <c r="M87" s="4">
        <v>3808</v>
      </c>
      <c r="N87" s="5">
        <v>279</v>
      </c>
    </row>
    <row r="88" spans="10:14" ht="15.75" x14ac:dyDescent="0.25">
      <c r="J88" s="3" t="s">
        <v>53</v>
      </c>
      <c r="K88" s="3" t="s">
        <v>33</v>
      </c>
      <c r="L88" s="3" t="s">
        <v>11</v>
      </c>
      <c r="M88" s="4">
        <v>63</v>
      </c>
      <c r="N88" s="5">
        <v>123</v>
      </c>
    </row>
    <row r="89" spans="10:14" ht="15.75" x14ac:dyDescent="0.25">
      <c r="J89" s="3" t="s">
        <v>44</v>
      </c>
      <c r="K89" s="3" t="s">
        <v>26</v>
      </c>
      <c r="L89" s="3" t="s">
        <v>51</v>
      </c>
      <c r="M89" s="4">
        <v>7812</v>
      </c>
      <c r="N89" s="5">
        <v>81</v>
      </c>
    </row>
    <row r="90" spans="10:14" ht="15.75" x14ac:dyDescent="0.25">
      <c r="J90" s="3" t="s">
        <v>7</v>
      </c>
      <c r="K90" s="3" t="s">
        <v>8</v>
      </c>
      <c r="L90" s="3" t="s">
        <v>37</v>
      </c>
      <c r="M90" s="4">
        <v>7693</v>
      </c>
      <c r="N90" s="5">
        <v>21</v>
      </c>
    </row>
    <row r="91" spans="10:14" ht="15.75" x14ac:dyDescent="0.25">
      <c r="J91" s="3" t="s">
        <v>45</v>
      </c>
      <c r="K91" s="3" t="s">
        <v>21</v>
      </c>
      <c r="L91" s="3" t="s">
        <v>52</v>
      </c>
      <c r="M91" s="4">
        <v>973</v>
      </c>
      <c r="N91" s="5">
        <v>162</v>
      </c>
    </row>
    <row r="92" spans="10:14" ht="15.75" x14ac:dyDescent="0.25">
      <c r="J92" s="3" t="s">
        <v>53</v>
      </c>
      <c r="K92" s="3" t="s">
        <v>13</v>
      </c>
      <c r="L92" s="3" t="s">
        <v>43</v>
      </c>
      <c r="M92" s="4">
        <v>567</v>
      </c>
      <c r="N92" s="5">
        <v>228</v>
      </c>
    </row>
    <row r="93" spans="10:14" ht="15.75" x14ac:dyDescent="0.25">
      <c r="J93" s="3" t="s">
        <v>53</v>
      </c>
      <c r="K93" s="3" t="s">
        <v>21</v>
      </c>
      <c r="L93" s="3" t="s">
        <v>50</v>
      </c>
      <c r="M93" s="4">
        <v>2471</v>
      </c>
      <c r="N93" s="5">
        <v>342</v>
      </c>
    </row>
    <row r="94" spans="10:14" ht="15.75" x14ac:dyDescent="0.25">
      <c r="J94" s="3" t="s">
        <v>41</v>
      </c>
      <c r="K94" s="3" t="s">
        <v>33</v>
      </c>
      <c r="L94" s="3" t="s">
        <v>11</v>
      </c>
      <c r="M94" s="4">
        <v>7189</v>
      </c>
      <c r="N94" s="5">
        <v>54</v>
      </c>
    </row>
    <row r="95" spans="10:14" ht="15.75" x14ac:dyDescent="0.25">
      <c r="J95" s="3" t="s">
        <v>20</v>
      </c>
      <c r="K95" s="3" t="s">
        <v>13</v>
      </c>
      <c r="L95" s="3" t="s">
        <v>52</v>
      </c>
      <c r="M95" s="4">
        <v>7455</v>
      </c>
      <c r="N95" s="5">
        <v>216</v>
      </c>
    </row>
    <row r="96" spans="10:14" ht="15.75" x14ac:dyDescent="0.25">
      <c r="J96" s="3" t="s">
        <v>45</v>
      </c>
      <c r="K96" s="3" t="s">
        <v>48</v>
      </c>
      <c r="L96" s="3" t="s">
        <v>49</v>
      </c>
      <c r="M96" s="4">
        <v>3108</v>
      </c>
      <c r="N96" s="5">
        <v>54</v>
      </c>
    </row>
    <row r="97" spans="10:14" ht="15.75" x14ac:dyDescent="0.25">
      <c r="J97" s="3" t="s">
        <v>25</v>
      </c>
      <c r="K97" s="3" t="s">
        <v>33</v>
      </c>
      <c r="L97" s="3" t="s">
        <v>27</v>
      </c>
      <c r="M97" s="4">
        <v>469</v>
      </c>
      <c r="N97" s="5">
        <v>75</v>
      </c>
    </row>
    <row r="98" spans="10:14" ht="15.75" x14ac:dyDescent="0.25">
      <c r="J98" s="3" t="s">
        <v>17</v>
      </c>
      <c r="K98" s="3" t="s">
        <v>8</v>
      </c>
      <c r="L98" s="3" t="s">
        <v>46</v>
      </c>
      <c r="M98" s="4">
        <v>2737</v>
      </c>
      <c r="N98" s="5">
        <v>93</v>
      </c>
    </row>
    <row r="99" spans="10:14" ht="15.75" x14ac:dyDescent="0.25">
      <c r="J99" s="3" t="s">
        <v>17</v>
      </c>
      <c r="K99" s="3" t="s">
        <v>8</v>
      </c>
      <c r="L99" s="3" t="s">
        <v>27</v>
      </c>
      <c r="M99" s="4">
        <v>4305</v>
      </c>
      <c r="N99" s="5">
        <v>156</v>
      </c>
    </row>
    <row r="100" spans="10:14" ht="15.75" x14ac:dyDescent="0.25">
      <c r="J100" s="3" t="s">
        <v>17</v>
      </c>
      <c r="K100" s="3" t="s">
        <v>33</v>
      </c>
      <c r="L100" s="3" t="s">
        <v>32</v>
      </c>
      <c r="M100" s="4">
        <v>2408</v>
      </c>
      <c r="N100" s="5">
        <v>9</v>
      </c>
    </row>
    <row r="101" spans="10:14" ht="15.75" x14ac:dyDescent="0.25">
      <c r="J101" s="3" t="s">
        <v>45</v>
      </c>
      <c r="K101" s="3" t="s">
        <v>21</v>
      </c>
      <c r="L101" s="3" t="s">
        <v>37</v>
      </c>
      <c r="M101" s="4">
        <v>1281</v>
      </c>
      <c r="N101" s="5">
        <v>18</v>
      </c>
    </row>
    <row r="102" spans="10:14" ht="15.75" x14ac:dyDescent="0.25">
      <c r="J102" s="3" t="s">
        <v>7</v>
      </c>
      <c r="K102" s="3" t="s">
        <v>13</v>
      </c>
      <c r="L102" s="3" t="s">
        <v>14</v>
      </c>
      <c r="M102" s="4">
        <v>12348</v>
      </c>
      <c r="N102" s="5">
        <v>234</v>
      </c>
    </row>
    <row r="103" spans="10:14" ht="15.75" x14ac:dyDescent="0.25">
      <c r="J103" s="3" t="s">
        <v>45</v>
      </c>
      <c r="K103" s="3" t="s">
        <v>48</v>
      </c>
      <c r="L103" s="3" t="s">
        <v>52</v>
      </c>
      <c r="M103" s="4">
        <v>3689</v>
      </c>
      <c r="N103" s="5">
        <v>312</v>
      </c>
    </row>
    <row r="104" spans="10:14" ht="15.75" x14ac:dyDescent="0.25">
      <c r="J104" s="3" t="s">
        <v>38</v>
      </c>
      <c r="K104" s="3" t="s">
        <v>21</v>
      </c>
      <c r="L104" s="3" t="s">
        <v>37</v>
      </c>
      <c r="M104" s="4">
        <v>2870</v>
      </c>
      <c r="N104" s="5">
        <v>300</v>
      </c>
    </row>
    <row r="105" spans="10:14" ht="15.75" x14ac:dyDescent="0.25">
      <c r="J105" s="3" t="s">
        <v>44</v>
      </c>
      <c r="K105" s="3" t="s">
        <v>21</v>
      </c>
      <c r="L105" s="3" t="s">
        <v>51</v>
      </c>
      <c r="M105" s="4">
        <v>798</v>
      </c>
      <c r="N105" s="5">
        <v>519</v>
      </c>
    </row>
    <row r="106" spans="10:14" ht="15.75" x14ac:dyDescent="0.25">
      <c r="J106" s="3" t="s">
        <v>20</v>
      </c>
      <c r="K106" s="3" t="s">
        <v>8</v>
      </c>
      <c r="L106" s="3" t="s">
        <v>43</v>
      </c>
      <c r="M106" s="4">
        <v>2933</v>
      </c>
      <c r="N106" s="5">
        <v>9</v>
      </c>
    </row>
    <row r="107" spans="10:14" ht="15.75" x14ac:dyDescent="0.25">
      <c r="J107" s="3" t="s">
        <v>41</v>
      </c>
      <c r="K107" s="3" t="s">
        <v>13</v>
      </c>
      <c r="L107" s="3" t="s">
        <v>18</v>
      </c>
      <c r="M107" s="4">
        <v>2744</v>
      </c>
      <c r="N107" s="5">
        <v>9</v>
      </c>
    </row>
    <row r="108" spans="10:14" ht="15.75" x14ac:dyDescent="0.25">
      <c r="J108" s="3" t="s">
        <v>7</v>
      </c>
      <c r="K108" s="3" t="s">
        <v>21</v>
      </c>
      <c r="L108" s="3" t="s">
        <v>30</v>
      </c>
      <c r="M108" s="4">
        <v>9772</v>
      </c>
      <c r="N108" s="5">
        <v>90</v>
      </c>
    </row>
    <row r="109" spans="10:14" ht="15.75" x14ac:dyDescent="0.25">
      <c r="J109" s="3" t="s">
        <v>38</v>
      </c>
      <c r="K109" s="3" t="s">
        <v>48</v>
      </c>
      <c r="L109" s="3" t="s">
        <v>27</v>
      </c>
      <c r="M109" s="4">
        <v>1568</v>
      </c>
      <c r="N109" s="5">
        <v>96</v>
      </c>
    </row>
    <row r="110" spans="10:14" ht="15.75" x14ac:dyDescent="0.25">
      <c r="J110" s="3" t="s">
        <v>44</v>
      </c>
      <c r="K110" s="3" t="s">
        <v>21</v>
      </c>
      <c r="L110" s="3" t="s">
        <v>29</v>
      </c>
      <c r="M110" s="4">
        <v>11417</v>
      </c>
      <c r="N110" s="5">
        <v>21</v>
      </c>
    </row>
    <row r="111" spans="10:14" ht="15.75" x14ac:dyDescent="0.25">
      <c r="J111" s="3" t="s">
        <v>7</v>
      </c>
      <c r="K111" s="3" t="s">
        <v>48</v>
      </c>
      <c r="L111" s="3" t="s">
        <v>49</v>
      </c>
      <c r="M111" s="4">
        <v>6748</v>
      </c>
      <c r="N111" s="5">
        <v>48</v>
      </c>
    </row>
    <row r="112" spans="10:14" ht="15.75" x14ac:dyDescent="0.25">
      <c r="J112" s="3" t="s">
        <v>53</v>
      </c>
      <c r="K112" s="3" t="s">
        <v>21</v>
      </c>
      <c r="L112" s="3" t="s">
        <v>51</v>
      </c>
      <c r="M112" s="4">
        <v>1407</v>
      </c>
      <c r="N112" s="5">
        <v>72</v>
      </c>
    </row>
    <row r="113" spans="10:14" ht="15.75" x14ac:dyDescent="0.25">
      <c r="J113" s="3" t="s">
        <v>12</v>
      </c>
      <c r="K113" s="3" t="s">
        <v>13</v>
      </c>
      <c r="L113" s="3" t="s">
        <v>50</v>
      </c>
      <c r="M113" s="4">
        <v>2023</v>
      </c>
      <c r="N113" s="5">
        <v>168</v>
      </c>
    </row>
    <row r="114" spans="10:14" ht="15.75" x14ac:dyDescent="0.25">
      <c r="J114" s="3" t="s">
        <v>41</v>
      </c>
      <c r="K114" s="3" t="s">
        <v>26</v>
      </c>
      <c r="L114" s="3" t="s">
        <v>49</v>
      </c>
      <c r="M114" s="4">
        <v>5236</v>
      </c>
      <c r="N114" s="5">
        <v>51</v>
      </c>
    </row>
    <row r="115" spans="10:14" ht="15.75" x14ac:dyDescent="0.25">
      <c r="J115" s="3" t="s">
        <v>20</v>
      </c>
      <c r="K115" s="3" t="s">
        <v>21</v>
      </c>
      <c r="L115" s="3" t="s">
        <v>37</v>
      </c>
      <c r="M115" s="4">
        <v>1925</v>
      </c>
      <c r="N115" s="5">
        <v>192</v>
      </c>
    </row>
    <row r="116" spans="10:14" ht="15.75" x14ac:dyDescent="0.25">
      <c r="J116" s="3" t="s">
        <v>38</v>
      </c>
      <c r="K116" s="3" t="s">
        <v>8</v>
      </c>
      <c r="L116" s="3" t="s">
        <v>16</v>
      </c>
      <c r="M116" s="4">
        <v>6608</v>
      </c>
      <c r="N116" s="5">
        <v>225</v>
      </c>
    </row>
    <row r="117" spans="10:14" ht="15.75" x14ac:dyDescent="0.25">
      <c r="J117" s="3" t="s">
        <v>25</v>
      </c>
      <c r="K117" s="3" t="s">
        <v>48</v>
      </c>
      <c r="L117" s="3" t="s">
        <v>49</v>
      </c>
      <c r="M117" s="4">
        <v>8008</v>
      </c>
      <c r="N117" s="5">
        <v>456</v>
      </c>
    </row>
    <row r="118" spans="10:14" ht="15.75" x14ac:dyDescent="0.25">
      <c r="J118" s="3" t="s">
        <v>53</v>
      </c>
      <c r="K118" s="3" t="s">
        <v>48</v>
      </c>
      <c r="L118" s="3" t="s">
        <v>27</v>
      </c>
      <c r="M118" s="4">
        <v>1428</v>
      </c>
      <c r="N118" s="5">
        <v>93</v>
      </c>
    </row>
    <row r="119" spans="10:14" ht="15.75" x14ac:dyDescent="0.25">
      <c r="J119" s="3" t="s">
        <v>25</v>
      </c>
      <c r="K119" s="3" t="s">
        <v>48</v>
      </c>
      <c r="L119" s="3" t="s">
        <v>18</v>
      </c>
      <c r="M119" s="4">
        <v>525</v>
      </c>
      <c r="N119" s="5">
        <v>48</v>
      </c>
    </row>
    <row r="120" spans="10:14" ht="15.75" x14ac:dyDescent="0.25">
      <c r="J120" s="3" t="s">
        <v>25</v>
      </c>
      <c r="K120" s="3" t="s">
        <v>8</v>
      </c>
      <c r="L120" s="3" t="s">
        <v>22</v>
      </c>
      <c r="M120" s="4">
        <v>1505</v>
      </c>
      <c r="N120" s="5">
        <v>102</v>
      </c>
    </row>
    <row r="121" spans="10:14" ht="15.75" x14ac:dyDescent="0.25">
      <c r="J121" s="3" t="s">
        <v>38</v>
      </c>
      <c r="K121" s="3" t="s">
        <v>13</v>
      </c>
      <c r="L121" s="3" t="s">
        <v>9</v>
      </c>
      <c r="M121" s="4">
        <v>6755</v>
      </c>
      <c r="N121" s="5">
        <v>252</v>
      </c>
    </row>
    <row r="122" spans="10:14" ht="15.75" x14ac:dyDescent="0.25">
      <c r="J122" s="3" t="s">
        <v>44</v>
      </c>
      <c r="K122" s="3" t="s">
        <v>8</v>
      </c>
      <c r="L122" s="3" t="s">
        <v>22</v>
      </c>
      <c r="M122" s="4">
        <v>11571</v>
      </c>
      <c r="N122" s="5">
        <v>138</v>
      </c>
    </row>
    <row r="123" spans="10:14" ht="15.75" x14ac:dyDescent="0.25">
      <c r="J123" s="3" t="s">
        <v>7</v>
      </c>
      <c r="K123" s="3" t="s">
        <v>33</v>
      </c>
      <c r="L123" s="3" t="s">
        <v>27</v>
      </c>
      <c r="M123" s="4">
        <v>2541</v>
      </c>
      <c r="N123" s="5">
        <v>90</v>
      </c>
    </row>
    <row r="124" spans="10:14" ht="15.75" x14ac:dyDescent="0.25">
      <c r="J124" s="3" t="s">
        <v>20</v>
      </c>
      <c r="K124" s="3" t="s">
        <v>8</v>
      </c>
      <c r="L124" s="3" t="s">
        <v>9</v>
      </c>
      <c r="M124" s="4">
        <v>1526</v>
      </c>
      <c r="N124" s="5">
        <v>240</v>
      </c>
    </row>
    <row r="125" spans="10:14" ht="15.75" x14ac:dyDescent="0.25">
      <c r="J125" s="3" t="s">
        <v>7</v>
      </c>
      <c r="K125" s="3" t="s">
        <v>33</v>
      </c>
      <c r="L125" s="3" t="s">
        <v>18</v>
      </c>
      <c r="M125" s="4">
        <v>6125</v>
      </c>
      <c r="N125" s="5">
        <v>102</v>
      </c>
    </row>
    <row r="126" spans="10:14" ht="15.75" x14ac:dyDescent="0.25">
      <c r="J126" s="3" t="s">
        <v>20</v>
      </c>
      <c r="K126" s="3" t="s">
        <v>13</v>
      </c>
      <c r="L126" s="3" t="s">
        <v>51</v>
      </c>
      <c r="M126" s="4">
        <v>847</v>
      </c>
      <c r="N126" s="5">
        <v>129</v>
      </c>
    </row>
    <row r="127" spans="10:14" ht="15.75" x14ac:dyDescent="0.25">
      <c r="J127" s="3" t="s">
        <v>12</v>
      </c>
      <c r="K127" s="3" t="s">
        <v>13</v>
      </c>
      <c r="L127" s="3" t="s">
        <v>51</v>
      </c>
      <c r="M127" s="4">
        <v>4753</v>
      </c>
      <c r="N127" s="5">
        <v>300</v>
      </c>
    </row>
    <row r="128" spans="10:14" ht="15.75" x14ac:dyDescent="0.25">
      <c r="J128" s="3" t="s">
        <v>25</v>
      </c>
      <c r="K128" s="3" t="s">
        <v>33</v>
      </c>
      <c r="L128" s="3" t="s">
        <v>30</v>
      </c>
      <c r="M128" s="4">
        <v>959</v>
      </c>
      <c r="N128" s="5">
        <v>135</v>
      </c>
    </row>
    <row r="129" spans="10:14" ht="15.75" x14ac:dyDescent="0.25">
      <c r="J129" s="3" t="s">
        <v>38</v>
      </c>
      <c r="K129" s="3" t="s">
        <v>13</v>
      </c>
      <c r="L129" s="3" t="s">
        <v>47</v>
      </c>
      <c r="M129" s="4">
        <v>2793</v>
      </c>
      <c r="N129" s="5">
        <v>114</v>
      </c>
    </row>
    <row r="130" spans="10:14" ht="15.75" x14ac:dyDescent="0.25">
      <c r="J130" s="3" t="s">
        <v>38</v>
      </c>
      <c r="K130" s="3" t="s">
        <v>13</v>
      </c>
      <c r="L130" s="3" t="s">
        <v>16</v>
      </c>
      <c r="M130" s="4">
        <v>4606</v>
      </c>
      <c r="N130" s="5">
        <v>63</v>
      </c>
    </row>
    <row r="131" spans="10:14" ht="15.75" x14ac:dyDescent="0.25">
      <c r="J131" s="3" t="s">
        <v>38</v>
      </c>
      <c r="K131" s="3" t="s">
        <v>21</v>
      </c>
      <c r="L131" s="3" t="s">
        <v>50</v>
      </c>
      <c r="M131" s="4">
        <v>5551</v>
      </c>
      <c r="N131" s="5">
        <v>252</v>
      </c>
    </row>
    <row r="132" spans="10:14" ht="15.75" x14ac:dyDescent="0.25">
      <c r="J132" s="3" t="s">
        <v>53</v>
      </c>
      <c r="K132" s="3" t="s">
        <v>21</v>
      </c>
      <c r="L132" s="3" t="s">
        <v>14</v>
      </c>
      <c r="M132" s="4">
        <v>6657</v>
      </c>
      <c r="N132" s="5">
        <v>303</v>
      </c>
    </row>
    <row r="133" spans="10:14" ht="15.75" x14ac:dyDescent="0.25">
      <c r="J133" s="3" t="s">
        <v>38</v>
      </c>
      <c r="K133" s="3" t="s">
        <v>26</v>
      </c>
      <c r="L133" s="3" t="s">
        <v>32</v>
      </c>
      <c r="M133" s="4">
        <v>4438</v>
      </c>
      <c r="N133" s="5">
        <v>246</v>
      </c>
    </row>
    <row r="134" spans="10:14" ht="15.75" x14ac:dyDescent="0.25">
      <c r="J134" s="3" t="s">
        <v>12</v>
      </c>
      <c r="K134" s="3" t="s">
        <v>33</v>
      </c>
      <c r="L134" s="3" t="s">
        <v>36</v>
      </c>
      <c r="M134" s="4">
        <v>168</v>
      </c>
      <c r="N134" s="5">
        <v>84</v>
      </c>
    </row>
    <row r="135" spans="10:14" ht="15.75" x14ac:dyDescent="0.25">
      <c r="J135" s="3" t="s">
        <v>38</v>
      </c>
      <c r="K135" s="3" t="s">
        <v>48</v>
      </c>
      <c r="L135" s="3" t="s">
        <v>32</v>
      </c>
      <c r="M135" s="4">
        <v>7777</v>
      </c>
      <c r="N135" s="5">
        <v>39</v>
      </c>
    </row>
    <row r="136" spans="10:14" ht="15.75" x14ac:dyDescent="0.25">
      <c r="J136" s="3" t="s">
        <v>41</v>
      </c>
      <c r="K136" s="3" t="s">
        <v>21</v>
      </c>
      <c r="L136" s="3" t="s">
        <v>32</v>
      </c>
      <c r="M136" s="4">
        <v>3339</v>
      </c>
      <c r="N136" s="5">
        <v>348</v>
      </c>
    </row>
    <row r="137" spans="10:14" ht="15.75" x14ac:dyDescent="0.25">
      <c r="J137" s="3" t="s">
        <v>38</v>
      </c>
      <c r="K137" s="3" t="s">
        <v>8</v>
      </c>
      <c r="L137" s="3" t="s">
        <v>30</v>
      </c>
      <c r="M137" s="4">
        <v>6391</v>
      </c>
      <c r="N137" s="5">
        <v>48</v>
      </c>
    </row>
    <row r="138" spans="10:14" ht="15.75" x14ac:dyDescent="0.25">
      <c r="J138" s="3" t="s">
        <v>41</v>
      </c>
      <c r="K138" s="3" t="s">
        <v>8</v>
      </c>
      <c r="L138" s="3" t="s">
        <v>36</v>
      </c>
      <c r="M138" s="4">
        <v>518</v>
      </c>
      <c r="N138" s="5">
        <v>75</v>
      </c>
    </row>
    <row r="139" spans="10:14" ht="15.75" x14ac:dyDescent="0.25">
      <c r="J139" s="3" t="s">
        <v>38</v>
      </c>
      <c r="K139" s="3" t="s">
        <v>33</v>
      </c>
      <c r="L139" s="3" t="s">
        <v>52</v>
      </c>
      <c r="M139" s="4">
        <v>5677</v>
      </c>
      <c r="N139" s="5">
        <v>258</v>
      </c>
    </row>
    <row r="140" spans="10:14" ht="15.75" x14ac:dyDescent="0.25">
      <c r="J140" s="3" t="s">
        <v>25</v>
      </c>
      <c r="K140" s="3" t="s">
        <v>26</v>
      </c>
      <c r="L140" s="3" t="s">
        <v>32</v>
      </c>
      <c r="M140" s="4">
        <v>6048</v>
      </c>
      <c r="N140" s="5">
        <v>27</v>
      </c>
    </row>
    <row r="141" spans="10:14" ht="15.75" x14ac:dyDescent="0.25">
      <c r="J141" s="3" t="s">
        <v>12</v>
      </c>
      <c r="K141" s="3" t="s">
        <v>33</v>
      </c>
      <c r="L141" s="3" t="s">
        <v>14</v>
      </c>
      <c r="M141" s="4">
        <v>3752</v>
      </c>
      <c r="N141" s="5">
        <v>213</v>
      </c>
    </row>
    <row r="142" spans="10:14" ht="15.75" x14ac:dyDescent="0.25">
      <c r="J142" s="3" t="s">
        <v>41</v>
      </c>
      <c r="K142" s="3" t="s">
        <v>13</v>
      </c>
      <c r="L142" s="3" t="s">
        <v>50</v>
      </c>
      <c r="M142" s="4">
        <v>4480</v>
      </c>
      <c r="N142" s="5">
        <v>357</v>
      </c>
    </row>
    <row r="143" spans="10:14" ht="15.75" x14ac:dyDescent="0.25">
      <c r="J143" s="3" t="s">
        <v>17</v>
      </c>
      <c r="K143" s="3" t="s">
        <v>8</v>
      </c>
      <c r="L143" s="3" t="s">
        <v>18</v>
      </c>
      <c r="M143" s="4">
        <v>259</v>
      </c>
      <c r="N143" s="5">
        <v>207</v>
      </c>
    </row>
    <row r="144" spans="10:14" ht="15.75" x14ac:dyDescent="0.25">
      <c r="J144" s="3" t="s">
        <v>12</v>
      </c>
      <c r="K144" s="3" t="s">
        <v>8</v>
      </c>
      <c r="L144" s="3" t="s">
        <v>9</v>
      </c>
      <c r="M144" s="4">
        <v>42</v>
      </c>
      <c r="N144" s="5">
        <v>150</v>
      </c>
    </row>
    <row r="145" spans="10:14" ht="15.75" x14ac:dyDescent="0.25">
      <c r="J145" s="3" t="s">
        <v>20</v>
      </c>
      <c r="K145" s="3" t="s">
        <v>21</v>
      </c>
      <c r="L145" s="3" t="s">
        <v>49</v>
      </c>
      <c r="M145" s="4">
        <v>98</v>
      </c>
      <c r="N145" s="5">
        <v>204</v>
      </c>
    </row>
    <row r="146" spans="10:14" ht="15.75" x14ac:dyDescent="0.25">
      <c r="J146" s="3" t="s">
        <v>38</v>
      </c>
      <c r="K146" s="3" t="s">
        <v>13</v>
      </c>
      <c r="L146" s="3" t="s">
        <v>51</v>
      </c>
      <c r="M146" s="4">
        <v>2478</v>
      </c>
      <c r="N146" s="5">
        <v>21</v>
      </c>
    </row>
    <row r="147" spans="10:14" ht="15.75" x14ac:dyDescent="0.25">
      <c r="J147" s="3" t="s">
        <v>20</v>
      </c>
      <c r="K147" s="3" t="s">
        <v>48</v>
      </c>
      <c r="L147" s="3" t="s">
        <v>30</v>
      </c>
      <c r="M147" s="4">
        <v>7847</v>
      </c>
      <c r="N147" s="5">
        <v>174</v>
      </c>
    </row>
    <row r="148" spans="10:14" ht="15.75" x14ac:dyDescent="0.25">
      <c r="J148" s="3" t="s">
        <v>44</v>
      </c>
      <c r="K148" s="3" t="s">
        <v>8</v>
      </c>
      <c r="L148" s="3" t="s">
        <v>32</v>
      </c>
      <c r="M148" s="4">
        <v>9926</v>
      </c>
      <c r="N148" s="5">
        <v>201</v>
      </c>
    </row>
    <row r="149" spans="10:14" ht="15.75" x14ac:dyDescent="0.25">
      <c r="J149" s="3" t="s">
        <v>12</v>
      </c>
      <c r="K149" s="3" t="s">
        <v>33</v>
      </c>
      <c r="L149" s="3" t="s">
        <v>11</v>
      </c>
      <c r="M149" s="4">
        <v>819</v>
      </c>
      <c r="N149" s="5">
        <v>510</v>
      </c>
    </row>
    <row r="150" spans="10:14" ht="15.75" x14ac:dyDescent="0.25">
      <c r="J150" s="3" t="s">
        <v>25</v>
      </c>
      <c r="K150" s="3" t="s">
        <v>26</v>
      </c>
      <c r="L150" s="3" t="s">
        <v>50</v>
      </c>
      <c r="M150" s="4">
        <v>3052</v>
      </c>
      <c r="N150" s="5">
        <v>378</v>
      </c>
    </row>
    <row r="151" spans="10:14" ht="15.75" x14ac:dyDescent="0.25">
      <c r="J151" s="3" t="s">
        <v>17</v>
      </c>
      <c r="K151" s="3" t="s">
        <v>48</v>
      </c>
      <c r="L151" s="3" t="s">
        <v>43</v>
      </c>
      <c r="M151" s="4">
        <v>6832</v>
      </c>
      <c r="N151" s="5">
        <v>27</v>
      </c>
    </row>
    <row r="152" spans="10:14" ht="15.75" x14ac:dyDescent="0.25">
      <c r="J152" s="3" t="s">
        <v>44</v>
      </c>
      <c r="K152" s="3" t="s">
        <v>26</v>
      </c>
      <c r="L152" s="3" t="s">
        <v>29</v>
      </c>
      <c r="M152" s="4">
        <v>2016</v>
      </c>
      <c r="N152" s="5">
        <v>117</v>
      </c>
    </row>
    <row r="153" spans="10:14" ht="15.75" x14ac:dyDescent="0.25">
      <c r="J153" s="3" t="s">
        <v>25</v>
      </c>
      <c r="K153" s="3" t="s">
        <v>33</v>
      </c>
      <c r="L153" s="3" t="s">
        <v>43</v>
      </c>
      <c r="M153" s="4">
        <v>7322</v>
      </c>
      <c r="N153" s="5">
        <v>36</v>
      </c>
    </row>
    <row r="154" spans="10:14" ht="15.75" x14ac:dyDescent="0.25">
      <c r="J154" s="3" t="s">
        <v>12</v>
      </c>
      <c r="K154" s="3" t="s">
        <v>13</v>
      </c>
      <c r="L154" s="3" t="s">
        <v>30</v>
      </c>
      <c r="M154" s="4">
        <v>357</v>
      </c>
      <c r="N154" s="5">
        <v>126</v>
      </c>
    </row>
    <row r="155" spans="10:14" ht="15.75" x14ac:dyDescent="0.25">
      <c r="J155" s="3" t="s">
        <v>17</v>
      </c>
      <c r="K155" s="3" t="s">
        <v>26</v>
      </c>
      <c r="L155" s="3" t="s">
        <v>27</v>
      </c>
      <c r="M155" s="4">
        <v>3192</v>
      </c>
      <c r="N155" s="5">
        <v>72</v>
      </c>
    </row>
    <row r="156" spans="10:14" ht="15.75" x14ac:dyDescent="0.25">
      <c r="J156" s="3" t="s">
        <v>38</v>
      </c>
      <c r="K156" s="3" t="s">
        <v>21</v>
      </c>
      <c r="L156" s="3" t="s">
        <v>36</v>
      </c>
      <c r="M156" s="4">
        <v>8435</v>
      </c>
      <c r="N156" s="5">
        <v>42</v>
      </c>
    </row>
    <row r="157" spans="10:14" ht="15.75" x14ac:dyDescent="0.25">
      <c r="J157" s="3" t="s">
        <v>7</v>
      </c>
      <c r="K157" s="3" t="s">
        <v>26</v>
      </c>
      <c r="L157" s="3" t="s">
        <v>50</v>
      </c>
      <c r="M157" s="4">
        <v>0</v>
      </c>
      <c r="N157" s="5">
        <v>135</v>
      </c>
    </row>
    <row r="158" spans="10:14" ht="15.75" x14ac:dyDescent="0.25">
      <c r="J158" s="3" t="s">
        <v>38</v>
      </c>
      <c r="K158" s="3" t="s">
        <v>48</v>
      </c>
      <c r="L158" s="3" t="s">
        <v>47</v>
      </c>
      <c r="M158" s="4">
        <v>8862</v>
      </c>
      <c r="N158" s="5">
        <v>189</v>
      </c>
    </row>
    <row r="159" spans="10:14" ht="15.75" x14ac:dyDescent="0.25">
      <c r="J159" s="3" t="s">
        <v>25</v>
      </c>
      <c r="K159" s="3" t="s">
        <v>8</v>
      </c>
      <c r="L159" s="3" t="s">
        <v>52</v>
      </c>
      <c r="M159" s="4">
        <v>3556</v>
      </c>
      <c r="N159" s="5">
        <v>459</v>
      </c>
    </row>
    <row r="160" spans="10:14" ht="15.75" x14ac:dyDescent="0.25">
      <c r="J160" s="3" t="s">
        <v>41</v>
      </c>
      <c r="K160" s="3" t="s">
        <v>48</v>
      </c>
      <c r="L160" s="3" t="s">
        <v>24</v>
      </c>
      <c r="M160" s="4">
        <v>7280</v>
      </c>
      <c r="N160" s="5">
        <v>201</v>
      </c>
    </row>
    <row r="161" spans="10:14" ht="15.75" x14ac:dyDescent="0.25">
      <c r="J161" s="3" t="s">
        <v>25</v>
      </c>
      <c r="K161" s="3" t="s">
        <v>48</v>
      </c>
      <c r="L161" s="3" t="s">
        <v>9</v>
      </c>
      <c r="M161" s="4">
        <v>3402</v>
      </c>
      <c r="N161" s="5">
        <v>366</v>
      </c>
    </row>
    <row r="162" spans="10:14" ht="15.75" x14ac:dyDescent="0.25">
      <c r="J162" s="3" t="s">
        <v>45</v>
      </c>
      <c r="K162" s="3" t="s">
        <v>8</v>
      </c>
      <c r="L162" s="3" t="s">
        <v>50</v>
      </c>
      <c r="M162" s="4">
        <v>4592</v>
      </c>
      <c r="N162" s="5">
        <v>324</v>
      </c>
    </row>
    <row r="163" spans="10:14" ht="15.75" x14ac:dyDescent="0.25">
      <c r="J163" s="3" t="s">
        <v>17</v>
      </c>
      <c r="K163" s="3" t="s">
        <v>13</v>
      </c>
      <c r="L163" s="3" t="s">
        <v>24</v>
      </c>
      <c r="M163" s="4">
        <v>7833</v>
      </c>
      <c r="N163" s="5">
        <v>243</v>
      </c>
    </row>
    <row r="164" spans="10:14" ht="15.75" x14ac:dyDescent="0.25">
      <c r="J164" s="3" t="s">
        <v>44</v>
      </c>
      <c r="K164" s="3" t="s">
        <v>26</v>
      </c>
      <c r="L164" s="3" t="s">
        <v>43</v>
      </c>
      <c r="M164" s="4">
        <v>7651</v>
      </c>
      <c r="N164" s="5">
        <v>213</v>
      </c>
    </row>
    <row r="165" spans="10:14" ht="15.75" x14ac:dyDescent="0.25">
      <c r="J165" s="3" t="s">
        <v>7</v>
      </c>
      <c r="K165" s="3" t="s">
        <v>13</v>
      </c>
      <c r="L165" s="3" t="s">
        <v>9</v>
      </c>
      <c r="M165" s="4">
        <v>2275</v>
      </c>
      <c r="N165" s="5">
        <v>447</v>
      </c>
    </row>
    <row r="166" spans="10:14" ht="15.75" x14ac:dyDescent="0.25">
      <c r="J166" s="3" t="s">
        <v>7</v>
      </c>
      <c r="K166" s="3" t="s">
        <v>33</v>
      </c>
      <c r="L166" s="3" t="s">
        <v>11</v>
      </c>
      <c r="M166" s="4">
        <v>5670</v>
      </c>
      <c r="N166" s="5">
        <v>297</v>
      </c>
    </row>
    <row r="167" spans="10:14" ht="15.75" x14ac:dyDescent="0.25">
      <c r="J167" s="3" t="s">
        <v>38</v>
      </c>
      <c r="K167" s="3" t="s">
        <v>13</v>
      </c>
      <c r="L167" s="3" t="s">
        <v>29</v>
      </c>
      <c r="M167" s="4">
        <v>2135</v>
      </c>
      <c r="N167" s="5">
        <v>27</v>
      </c>
    </row>
    <row r="168" spans="10:14" ht="15.75" x14ac:dyDescent="0.25">
      <c r="J168" s="3" t="s">
        <v>7</v>
      </c>
      <c r="K168" s="3" t="s">
        <v>48</v>
      </c>
      <c r="L168" s="3" t="s">
        <v>46</v>
      </c>
      <c r="M168" s="4">
        <v>2779</v>
      </c>
      <c r="N168" s="5">
        <v>75</v>
      </c>
    </row>
    <row r="169" spans="10:14" ht="15.75" x14ac:dyDescent="0.25">
      <c r="J169" s="3" t="s">
        <v>53</v>
      </c>
      <c r="K169" s="3" t="s">
        <v>26</v>
      </c>
      <c r="L169" s="3" t="s">
        <v>30</v>
      </c>
      <c r="M169" s="4">
        <v>12950</v>
      </c>
      <c r="N169" s="5">
        <v>30</v>
      </c>
    </row>
    <row r="170" spans="10:14" ht="15.75" x14ac:dyDescent="0.25">
      <c r="J170" s="3" t="s">
        <v>38</v>
      </c>
      <c r="K170" s="3" t="s">
        <v>21</v>
      </c>
      <c r="L170" s="3" t="s">
        <v>22</v>
      </c>
      <c r="M170" s="4">
        <v>2646</v>
      </c>
      <c r="N170" s="5">
        <v>177</v>
      </c>
    </row>
    <row r="171" spans="10:14" ht="15.75" x14ac:dyDescent="0.25">
      <c r="J171" s="3" t="s">
        <v>7</v>
      </c>
      <c r="K171" s="3" t="s">
        <v>48</v>
      </c>
      <c r="L171" s="3" t="s">
        <v>30</v>
      </c>
      <c r="M171" s="4">
        <v>3794</v>
      </c>
      <c r="N171" s="5">
        <v>159</v>
      </c>
    </row>
    <row r="172" spans="10:14" ht="15.75" x14ac:dyDescent="0.25">
      <c r="J172" s="3" t="s">
        <v>45</v>
      </c>
      <c r="K172" s="3" t="s">
        <v>13</v>
      </c>
      <c r="L172" s="3" t="s">
        <v>30</v>
      </c>
      <c r="M172" s="4">
        <v>819</v>
      </c>
      <c r="N172" s="5">
        <v>306</v>
      </c>
    </row>
    <row r="173" spans="10:14" ht="15.75" x14ac:dyDescent="0.25">
      <c r="J173" s="3" t="s">
        <v>45</v>
      </c>
      <c r="K173" s="3" t="s">
        <v>48</v>
      </c>
      <c r="L173" s="3" t="s">
        <v>40</v>
      </c>
      <c r="M173" s="4">
        <v>2583</v>
      </c>
      <c r="N173" s="5">
        <v>18</v>
      </c>
    </row>
    <row r="174" spans="10:14" ht="15.75" x14ac:dyDescent="0.25">
      <c r="J174" s="3" t="s">
        <v>38</v>
      </c>
      <c r="K174" s="3" t="s">
        <v>13</v>
      </c>
      <c r="L174" s="3" t="s">
        <v>37</v>
      </c>
      <c r="M174" s="4">
        <v>4585</v>
      </c>
      <c r="N174" s="5">
        <v>240</v>
      </c>
    </row>
    <row r="175" spans="10:14" ht="15.75" x14ac:dyDescent="0.25">
      <c r="J175" s="3" t="s">
        <v>41</v>
      </c>
      <c r="K175" s="3" t="s">
        <v>48</v>
      </c>
      <c r="L175" s="3" t="s">
        <v>30</v>
      </c>
      <c r="M175" s="4">
        <v>1652</v>
      </c>
      <c r="N175" s="5">
        <v>93</v>
      </c>
    </row>
    <row r="176" spans="10:14" ht="15.75" x14ac:dyDescent="0.25">
      <c r="J176" s="3" t="s">
        <v>53</v>
      </c>
      <c r="K176" s="3" t="s">
        <v>48</v>
      </c>
      <c r="L176" s="3" t="s">
        <v>49</v>
      </c>
      <c r="M176" s="4">
        <v>4991</v>
      </c>
      <c r="N176" s="5">
        <v>9</v>
      </c>
    </row>
    <row r="177" spans="10:14" ht="15.75" x14ac:dyDescent="0.25">
      <c r="J177" s="3" t="s">
        <v>12</v>
      </c>
      <c r="K177" s="3" t="s">
        <v>48</v>
      </c>
      <c r="L177" s="3" t="s">
        <v>29</v>
      </c>
      <c r="M177" s="4">
        <v>2009</v>
      </c>
      <c r="N177" s="5">
        <v>219</v>
      </c>
    </row>
    <row r="178" spans="10:14" ht="15.75" x14ac:dyDescent="0.25">
      <c r="J178" s="3" t="s">
        <v>44</v>
      </c>
      <c r="K178" s="3" t="s">
        <v>26</v>
      </c>
      <c r="L178" s="3" t="s">
        <v>36</v>
      </c>
      <c r="M178" s="4">
        <v>1568</v>
      </c>
      <c r="N178" s="5">
        <v>141</v>
      </c>
    </row>
    <row r="179" spans="10:14" ht="15.75" x14ac:dyDescent="0.25">
      <c r="J179" s="3" t="s">
        <v>20</v>
      </c>
      <c r="K179" s="3" t="s">
        <v>8</v>
      </c>
      <c r="L179" s="3" t="s">
        <v>40</v>
      </c>
      <c r="M179" s="4">
        <v>3388</v>
      </c>
      <c r="N179" s="5">
        <v>123</v>
      </c>
    </row>
    <row r="180" spans="10:14" ht="15.75" x14ac:dyDescent="0.25">
      <c r="J180" s="3" t="s">
        <v>7</v>
      </c>
      <c r="K180" s="3" t="s">
        <v>33</v>
      </c>
      <c r="L180" s="3" t="s">
        <v>47</v>
      </c>
      <c r="M180" s="4">
        <v>623</v>
      </c>
      <c r="N180" s="5">
        <v>51</v>
      </c>
    </row>
    <row r="181" spans="10:14" ht="15.75" x14ac:dyDescent="0.25">
      <c r="J181" s="3" t="s">
        <v>25</v>
      </c>
      <c r="K181" s="3" t="s">
        <v>21</v>
      </c>
      <c r="L181" s="3" t="s">
        <v>18</v>
      </c>
      <c r="M181" s="4">
        <v>10073</v>
      </c>
      <c r="N181" s="5">
        <v>120</v>
      </c>
    </row>
    <row r="182" spans="10:14" ht="15.75" x14ac:dyDescent="0.25">
      <c r="J182" s="3" t="s">
        <v>12</v>
      </c>
      <c r="K182" s="3" t="s">
        <v>26</v>
      </c>
      <c r="L182" s="3" t="s">
        <v>49</v>
      </c>
      <c r="M182" s="4">
        <v>1561</v>
      </c>
      <c r="N182" s="5">
        <v>27</v>
      </c>
    </row>
    <row r="183" spans="10:14" ht="15.75" x14ac:dyDescent="0.25">
      <c r="J183" s="3" t="s">
        <v>17</v>
      </c>
      <c r="K183" s="3" t="s">
        <v>21</v>
      </c>
      <c r="L183" s="3" t="s">
        <v>51</v>
      </c>
      <c r="M183" s="4">
        <v>11522</v>
      </c>
      <c r="N183" s="5">
        <v>204</v>
      </c>
    </row>
    <row r="184" spans="10:14" ht="15.75" x14ac:dyDescent="0.25">
      <c r="J184" s="3" t="s">
        <v>25</v>
      </c>
      <c r="K184" s="3" t="s">
        <v>33</v>
      </c>
      <c r="L184" s="3" t="s">
        <v>11</v>
      </c>
      <c r="M184" s="4">
        <v>2317</v>
      </c>
      <c r="N184" s="5">
        <v>123</v>
      </c>
    </row>
    <row r="185" spans="10:14" ht="15.75" x14ac:dyDescent="0.25">
      <c r="J185" s="3" t="s">
        <v>53</v>
      </c>
      <c r="K185" s="3" t="s">
        <v>8</v>
      </c>
      <c r="L185" s="3" t="s">
        <v>52</v>
      </c>
      <c r="M185" s="4">
        <v>3059</v>
      </c>
      <c r="N185" s="5">
        <v>27</v>
      </c>
    </row>
    <row r="186" spans="10:14" ht="15.75" x14ac:dyDescent="0.25">
      <c r="J186" s="3" t="s">
        <v>20</v>
      </c>
      <c r="K186" s="3" t="s">
        <v>8</v>
      </c>
      <c r="L186" s="3" t="s">
        <v>49</v>
      </c>
      <c r="M186" s="4">
        <v>2324</v>
      </c>
      <c r="N186" s="5">
        <v>177</v>
      </c>
    </row>
    <row r="187" spans="10:14" ht="15.75" x14ac:dyDescent="0.25">
      <c r="J187" s="3" t="s">
        <v>45</v>
      </c>
      <c r="K187" s="3" t="s">
        <v>26</v>
      </c>
      <c r="L187" s="3" t="s">
        <v>49</v>
      </c>
      <c r="M187" s="4">
        <v>4956</v>
      </c>
      <c r="N187" s="5">
        <v>171</v>
      </c>
    </row>
    <row r="188" spans="10:14" ht="15.75" x14ac:dyDescent="0.25">
      <c r="J188" s="3" t="s">
        <v>53</v>
      </c>
      <c r="K188" s="3" t="s">
        <v>48</v>
      </c>
      <c r="L188" s="3" t="s">
        <v>37</v>
      </c>
      <c r="M188" s="4">
        <v>5355</v>
      </c>
      <c r="N188" s="5">
        <v>204</v>
      </c>
    </row>
    <row r="189" spans="10:14" ht="15.75" x14ac:dyDescent="0.25">
      <c r="J189" s="3" t="s">
        <v>45</v>
      </c>
      <c r="K189" s="3" t="s">
        <v>48</v>
      </c>
      <c r="L189" s="3" t="s">
        <v>16</v>
      </c>
      <c r="M189" s="4">
        <v>7259</v>
      </c>
      <c r="N189" s="5">
        <v>276</v>
      </c>
    </row>
    <row r="190" spans="10:14" ht="15.75" x14ac:dyDescent="0.25">
      <c r="J190" s="3" t="s">
        <v>12</v>
      </c>
      <c r="K190" s="3" t="s">
        <v>8</v>
      </c>
      <c r="L190" s="3" t="s">
        <v>49</v>
      </c>
      <c r="M190" s="4">
        <v>6279</v>
      </c>
      <c r="N190" s="5">
        <v>45</v>
      </c>
    </row>
    <row r="191" spans="10:14" ht="15.75" x14ac:dyDescent="0.25">
      <c r="J191" s="3" t="s">
        <v>7</v>
      </c>
      <c r="K191" s="3" t="s">
        <v>33</v>
      </c>
      <c r="L191" s="3" t="s">
        <v>50</v>
      </c>
      <c r="M191" s="4">
        <v>2541</v>
      </c>
      <c r="N191" s="5">
        <v>45</v>
      </c>
    </row>
    <row r="192" spans="10:14" ht="15.75" x14ac:dyDescent="0.25">
      <c r="J192" s="3" t="s">
        <v>25</v>
      </c>
      <c r="K192" s="3" t="s">
        <v>13</v>
      </c>
      <c r="L192" s="3" t="s">
        <v>51</v>
      </c>
      <c r="M192" s="4">
        <v>3864</v>
      </c>
      <c r="N192" s="5">
        <v>177</v>
      </c>
    </row>
    <row r="193" spans="10:14" ht="15.75" x14ac:dyDescent="0.25">
      <c r="J193" s="3" t="s">
        <v>41</v>
      </c>
      <c r="K193" s="3" t="s">
        <v>21</v>
      </c>
      <c r="L193" s="3" t="s">
        <v>11</v>
      </c>
      <c r="M193" s="4">
        <v>6146</v>
      </c>
      <c r="N193" s="5">
        <v>63</v>
      </c>
    </row>
    <row r="194" spans="10:14" ht="15.75" x14ac:dyDescent="0.25">
      <c r="J194" s="3" t="s">
        <v>17</v>
      </c>
      <c r="K194" s="3" t="s">
        <v>26</v>
      </c>
      <c r="L194" s="3" t="s">
        <v>22</v>
      </c>
      <c r="M194" s="4">
        <v>2639</v>
      </c>
      <c r="N194" s="5">
        <v>204</v>
      </c>
    </row>
    <row r="195" spans="10:14" ht="15.75" x14ac:dyDescent="0.25">
      <c r="J195" s="3" t="s">
        <v>12</v>
      </c>
      <c r="K195" s="3" t="s">
        <v>8</v>
      </c>
      <c r="L195" s="3" t="s">
        <v>36</v>
      </c>
      <c r="M195" s="4">
        <v>1890</v>
      </c>
      <c r="N195" s="5">
        <v>195</v>
      </c>
    </row>
    <row r="196" spans="10:14" ht="15.75" x14ac:dyDescent="0.25">
      <c r="J196" s="3" t="s">
        <v>38</v>
      </c>
      <c r="K196" s="3" t="s">
        <v>48</v>
      </c>
      <c r="L196" s="3" t="s">
        <v>16</v>
      </c>
      <c r="M196" s="4">
        <v>1932</v>
      </c>
      <c r="N196" s="5">
        <v>369</v>
      </c>
    </row>
    <row r="197" spans="10:14" ht="15.75" x14ac:dyDescent="0.25">
      <c r="J197" s="3" t="s">
        <v>45</v>
      </c>
      <c r="K197" s="3" t="s">
        <v>48</v>
      </c>
      <c r="L197" s="3" t="s">
        <v>27</v>
      </c>
      <c r="M197" s="4">
        <v>6300</v>
      </c>
      <c r="N197" s="5">
        <v>42</v>
      </c>
    </row>
    <row r="198" spans="10:14" ht="15.75" x14ac:dyDescent="0.25">
      <c r="J198" s="3" t="s">
        <v>25</v>
      </c>
      <c r="K198" s="3" t="s">
        <v>8</v>
      </c>
      <c r="L198" s="3" t="s">
        <v>9</v>
      </c>
      <c r="M198" s="4">
        <v>560</v>
      </c>
      <c r="N198" s="5">
        <v>81</v>
      </c>
    </row>
    <row r="199" spans="10:14" ht="15.75" x14ac:dyDescent="0.25">
      <c r="J199" s="3" t="s">
        <v>17</v>
      </c>
      <c r="K199" s="3" t="s">
        <v>8</v>
      </c>
      <c r="L199" s="3" t="s">
        <v>49</v>
      </c>
      <c r="M199" s="4">
        <v>2856</v>
      </c>
      <c r="N199" s="5">
        <v>246</v>
      </c>
    </row>
    <row r="200" spans="10:14" ht="15.75" x14ac:dyDescent="0.25">
      <c r="J200" s="3" t="s">
        <v>17</v>
      </c>
      <c r="K200" s="3" t="s">
        <v>48</v>
      </c>
      <c r="L200" s="3" t="s">
        <v>32</v>
      </c>
      <c r="M200" s="4">
        <v>707</v>
      </c>
      <c r="N200" s="5">
        <v>174</v>
      </c>
    </row>
    <row r="201" spans="10:14" ht="15.75" x14ac:dyDescent="0.25">
      <c r="J201" s="3" t="s">
        <v>12</v>
      </c>
      <c r="K201" s="3" t="s">
        <v>13</v>
      </c>
      <c r="L201" s="3" t="s">
        <v>9</v>
      </c>
      <c r="M201" s="4">
        <v>3598</v>
      </c>
      <c r="N201" s="5">
        <v>81</v>
      </c>
    </row>
    <row r="202" spans="10:14" ht="15.75" x14ac:dyDescent="0.25">
      <c r="J202" s="3" t="s">
        <v>7</v>
      </c>
      <c r="K202" s="3" t="s">
        <v>13</v>
      </c>
      <c r="L202" s="3" t="s">
        <v>36</v>
      </c>
      <c r="M202" s="4">
        <v>6853</v>
      </c>
      <c r="N202" s="5">
        <v>372</v>
      </c>
    </row>
    <row r="203" spans="10:14" ht="15.75" x14ac:dyDescent="0.25">
      <c r="J203" s="3" t="s">
        <v>7</v>
      </c>
      <c r="K203" s="3" t="s">
        <v>13</v>
      </c>
      <c r="L203" s="3" t="s">
        <v>29</v>
      </c>
      <c r="M203" s="4">
        <v>4725</v>
      </c>
      <c r="N203" s="5">
        <v>174</v>
      </c>
    </row>
    <row r="204" spans="10:14" ht="15.75" x14ac:dyDescent="0.25">
      <c r="J204" s="3" t="s">
        <v>20</v>
      </c>
      <c r="K204" s="3" t="s">
        <v>21</v>
      </c>
      <c r="L204" s="3" t="s">
        <v>14</v>
      </c>
      <c r="M204" s="4">
        <v>10304</v>
      </c>
      <c r="N204" s="5">
        <v>84</v>
      </c>
    </row>
    <row r="205" spans="10:14" ht="15.75" x14ac:dyDescent="0.25">
      <c r="J205" s="3" t="s">
        <v>20</v>
      </c>
      <c r="K205" s="3" t="s">
        <v>48</v>
      </c>
      <c r="L205" s="3" t="s">
        <v>29</v>
      </c>
      <c r="M205" s="4">
        <v>1274</v>
      </c>
      <c r="N205" s="5">
        <v>225</v>
      </c>
    </row>
    <row r="206" spans="10:14" ht="15.75" x14ac:dyDescent="0.25">
      <c r="J206" s="3" t="s">
        <v>41</v>
      </c>
      <c r="K206" s="3" t="s">
        <v>21</v>
      </c>
      <c r="L206" s="3" t="s">
        <v>9</v>
      </c>
      <c r="M206" s="4">
        <v>1526</v>
      </c>
      <c r="N206" s="5">
        <v>105</v>
      </c>
    </row>
    <row r="207" spans="10:14" ht="15.75" x14ac:dyDescent="0.25">
      <c r="J207" s="3" t="s">
        <v>7</v>
      </c>
      <c r="K207" s="3" t="s">
        <v>26</v>
      </c>
      <c r="L207" s="3" t="s">
        <v>52</v>
      </c>
      <c r="M207" s="4">
        <v>3101</v>
      </c>
      <c r="N207" s="5">
        <v>225</v>
      </c>
    </row>
    <row r="208" spans="10:14" ht="15.75" x14ac:dyDescent="0.25">
      <c r="J208" s="3" t="s">
        <v>44</v>
      </c>
      <c r="K208" s="3" t="s">
        <v>8</v>
      </c>
      <c r="L208" s="3" t="s">
        <v>16</v>
      </c>
      <c r="M208" s="4">
        <v>1057</v>
      </c>
      <c r="N208" s="5">
        <v>54</v>
      </c>
    </row>
    <row r="209" spans="10:14" ht="15.75" x14ac:dyDescent="0.25">
      <c r="J209" s="3" t="s">
        <v>38</v>
      </c>
      <c r="K209" s="3" t="s">
        <v>8</v>
      </c>
      <c r="L209" s="3" t="s">
        <v>49</v>
      </c>
      <c r="M209" s="4">
        <v>5306</v>
      </c>
      <c r="N209" s="5">
        <v>0</v>
      </c>
    </row>
    <row r="210" spans="10:14" ht="15.75" x14ac:dyDescent="0.25">
      <c r="J210" s="3" t="s">
        <v>41</v>
      </c>
      <c r="K210" s="3" t="s">
        <v>26</v>
      </c>
      <c r="L210" s="3" t="s">
        <v>47</v>
      </c>
      <c r="M210" s="4">
        <v>4018</v>
      </c>
      <c r="N210" s="5">
        <v>171</v>
      </c>
    </row>
    <row r="211" spans="10:14" ht="15.75" x14ac:dyDescent="0.25">
      <c r="J211" s="3" t="s">
        <v>17</v>
      </c>
      <c r="K211" s="3" t="s">
        <v>48</v>
      </c>
      <c r="L211" s="3" t="s">
        <v>29</v>
      </c>
      <c r="M211" s="4">
        <v>938</v>
      </c>
      <c r="N211" s="5">
        <v>189</v>
      </c>
    </row>
    <row r="212" spans="10:14" ht="15.75" x14ac:dyDescent="0.25">
      <c r="J212" s="3" t="s">
        <v>38</v>
      </c>
      <c r="K212" s="3" t="s">
        <v>33</v>
      </c>
      <c r="L212" s="3" t="s">
        <v>22</v>
      </c>
      <c r="M212" s="4">
        <v>1778</v>
      </c>
      <c r="N212" s="5">
        <v>270</v>
      </c>
    </row>
    <row r="213" spans="10:14" ht="15.75" x14ac:dyDescent="0.25">
      <c r="J213" s="3" t="s">
        <v>25</v>
      </c>
      <c r="K213" s="3" t="s">
        <v>26</v>
      </c>
      <c r="L213" s="3" t="s">
        <v>9</v>
      </c>
      <c r="M213" s="4">
        <v>1638</v>
      </c>
      <c r="N213" s="5">
        <v>63</v>
      </c>
    </row>
    <row r="214" spans="10:14" ht="15.75" x14ac:dyDescent="0.25">
      <c r="J214" s="3" t="s">
        <v>20</v>
      </c>
      <c r="K214" s="3" t="s">
        <v>33</v>
      </c>
      <c r="L214" s="3" t="s">
        <v>27</v>
      </c>
      <c r="M214" s="4">
        <v>154</v>
      </c>
      <c r="N214" s="5">
        <v>21</v>
      </c>
    </row>
    <row r="215" spans="10:14" ht="15.75" x14ac:dyDescent="0.25">
      <c r="J215" s="3" t="s">
        <v>38</v>
      </c>
      <c r="K215" s="3" t="s">
        <v>8</v>
      </c>
      <c r="L215" s="3" t="s">
        <v>36</v>
      </c>
      <c r="M215" s="4">
        <v>9835</v>
      </c>
      <c r="N215" s="5">
        <v>207</v>
      </c>
    </row>
    <row r="216" spans="10:14" ht="15.75" x14ac:dyDescent="0.25">
      <c r="J216" s="3" t="s">
        <v>17</v>
      </c>
      <c r="K216" s="3" t="s">
        <v>8</v>
      </c>
      <c r="L216" s="3" t="s">
        <v>40</v>
      </c>
      <c r="M216" s="4">
        <v>7273</v>
      </c>
      <c r="N216" s="5">
        <v>96</v>
      </c>
    </row>
    <row r="217" spans="10:14" ht="15.75" x14ac:dyDescent="0.25">
      <c r="J217" s="3" t="s">
        <v>41</v>
      </c>
      <c r="K217" s="3" t="s">
        <v>26</v>
      </c>
      <c r="L217" s="3" t="s">
        <v>36</v>
      </c>
      <c r="M217" s="4">
        <v>6909</v>
      </c>
      <c r="N217" s="5">
        <v>81</v>
      </c>
    </row>
    <row r="218" spans="10:14" ht="15.75" x14ac:dyDescent="0.25">
      <c r="J218" s="3" t="s">
        <v>17</v>
      </c>
      <c r="K218" s="3" t="s">
        <v>26</v>
      </c>
      <c r="L218" s="3" t="s">
        <v>47</v>
      </c>
      <c r="M218" s="4">
        <v>3920</v>
      </c>
      <c r="N218" s="5">
        <v>306</v>
      </c>
    </row>
    <row r="219" spans="10:14" ht="15.75" x14ac:dyDescent="0.25">
      <c r="J219" s="3" t="s">
        <v>53</v>
      </c>
      <c r="K219" s="3" t="s">
        <v>26</v>
      </c>
      <c r="L219" s="3" t="s">
        <v>43</v>
      </c>
      <c r="M219" s="4">
        <v>4858</v>
      </c>
      <c r="N219" s="5">
        <v>279</v>
      </c>
    </row>
    <row r="220" spans="10:14" ht="15.75" x14ac:dyDescent="0.25">
      <c r="J220" s="3" t="s">
        <v>44</v>
      </c>
      <c r="K220" s="3" t="s">
        <v>33</v>
      </c>
      <c r="L220" s="3" t="s">
        <v>18</v>
      </c>
      <c r="M220" s="4">
        <v>3549</v>
      </c>
      <c r="N220" s="5">
        <v>3</v>
      </c>
    </row>
    <row r="221" spans="10:14" ht="15.75" x14ac:dyDescent="0.25">
      <c r="J221" s="3" t="s">
        <v>38</v>
      </c>
      <c r="K221" s="3" t="s">
        <v>26</v>
      </c>
      <c r="L221" s="3" t="s">
        <v>51</v>
      </c>
      <c r="M221" s="4">
        <v>966</v>
      </c>
      <c r="N221" s="5">
        <v>198</v>
      </c>
    </row>
    <row r="222" spans="10:14" ht="15.75" x14ac:dyDescent="0.25">
      <c r="J222" s="3" t="s">
        <v>41</v>
      </c>
      <c r="K222" s="3" t="s">
        <v>26</v>
      </c>
      <c r="L222" s="3" t="s">
        <v>22</v>
      </c>
      <c r="M222" s="4">
        <v>385</v>
      </c>
      <c r="N222" s="5">
        <v>249</v>
      </c>
    </row>
    <row r="223" spans="10:14" ht="15.75" x14ac:dyDescent="0.25">
      <c r="J223" s="3" t="s">
        <v>25</v>
      </c>
      <c r="K223" s="3" t="s">
        <v>48</v>
      </c>
      <c r="L223" s="3" t="s">
        <v>29</v>
      </c>
      <c r="M223" s="4">
        <v>2219</v>
      </c>
      <c r="N223" s="5">
        <v>75</v>
      </c>
    </row>
    <row r="224" spans="10:14" ht="15.75" x14ac:dyDescent="0.25">
      <c r="J224" s="3" t="s">
        <v>17</v>
      </c>
      <c r="K224" s="3" t="s">
        <v>21</v>
      </c>
      <c r="L224" s="3" t="s">
        <v>14</v>
      </c>
      <c r="M224" s="4">
        <v>2954</v>
      </c>
      <c r="N224" s="5">
        <v>189</v>
      </c>
    </row>
    <row r="225" spans="10:14" ht="15.75" x14ac:dyDescent="0.25">
      <c r="J225" s="3" t="s">
        <v>38</v>
      </c>
      <c r="K225" s="3" t="s">
        <v>21</v>
      </c>
      <c r="L225" s="3" t="s">
        <v>14</v>
      </c>
      <c r="M225" s="4">
        <v>280</v>
      </c>
      <c r="N225" s="5">
        <v>87</v>
      </c>
    </row>
    <row r="226" spans="10:14" ht="15.75" x14ac:dyDescent="0.25">
      <c r="J226" s="3" t="s">
        <v>20</v>
      </c>
      <c r="K226" s="3" t="s">
        <v>21</v>
      </c>
      <c r="L226" s="3" t="s">
        <v>9</v>
      </c>
      <c r="M226" s="4">
        <v>6118</v>
      </c>
      <c r="N226" s="5">
        <v>174</v>
      </c>
    </row>
    <row r="227" spans="10:14" ht="15.75" x14ac:dyDescent="0.25">
      <c r="J227" s="3" t="s">
        <v>44</v>
      </c>
      <c r="K227" s="3" t="s">
        <v>26</v>
      </c>
      <c r="L227" s="3" t="s">
        <v>24</v>
      </c>
      <c r="M227" s="4">
        <v>4802</v>
      </c>
      <c r="N227" s="5">
        <v>36</v>
      </c>
    </row>
    <row r="228" spans="10:14" ht="15.75" x14ac:dyDescent="0.25">
      <c r="J228" s="3" t="s">
        <v>17</v>
      </c>
      <c r="K228" s="3" t="s">
        <v>33</v>
      </c>
      <c r="L228" s="3" t="s">
        <v>47</v>
      </c>
      <c r="M228" s="4">
        <v>4137</v>
      </c>
      <c r="N228" s="5">
        <v>60</v>
      </c>
    </row>
    <row r="229" spans="10:14" ht="15.75" x14ac:dyDescent="0.25">
      <c r="J229" s="3" t="s">
        <v>45</v>
      </c>
      <c r="K229" s="3" t="s">
        <v>13</v>
      </c>
      <c r="L229" s="3" t="s">
        <v>46</v>
      </c>
      <c r="M229" s="4">
        <v>2023</v>
      </c>
      <c r="N229" s="5">
        <v>78</v>
      </c>
    </row>
    <row r="230" spans="10:14" ht="15.75" x14ac:dyDescent="0.25">
      <c r="J230" s="3" t="s">
        <v>17</v>
      </c>
      <c r="K230" s="3" t="s">
        <v>21</v>
      </c>
      <c r="L230" s="3" t="s">
        <v>9</v>
      </c>
      <c r="M230" s="4">
        <v>9051</v>
      </c>
      <c r="N230" s="5">
        <v>57</v>
      </c>
    </row>
    <row r="231" spans="10:14" ht="15.75" x14ac:dyDescent="0.25">
      <c r="J231" s="3" t="s">
        <v>17</v>
      </c>
      <c r="K231" s="3" t="s">
        <v>8</v>
      </c>
      <c r="L231" s="3" t="s">
        <v>52</v>
      </c>
      <c r="M231" s="4">
        <v>2919</v>
      </c>
      <c r="N231" s="5">
        <v>45</v>
      </c>
    </row>
    <row r="232" spans="10:14" ht="15.75" x14ac:dyDescent="0.25">
      <c r="J232" s="3" t="s">
        <v>20</v>
      </c>
      <c r="K232" s="3" t="s">
        <v>33</v>
      </c>
      <c r="L232" s="3" t="s">
        <v>36</v>
      </c>
      <c r="M232" s="4">
        <v>5915</v>
      </c>
      <c r="N232" s="5">
        <v>3</v>
      </c>
    </row>
    <row r="233" spans="10:14" ht="15.75" x14ac:dyDescent="0.25">
      <c r="J233" s="3" t="s">
        <v>53</v>
      </c>
      <c r="K233" s="3" t="s">
        <v>13</v>
      </c>
      <c r="L233" s="3" t="s">
        <v>24</v>
      </c>
      <c r="M233" s="4">
        <v>2562</v>
      </c>
      <c r="N233" s="5">
        <v>6</v>
      </c>
    </row>
    <row r="234" spans="10:14" ht="15.75" x14ac:dyDescent="0.25">
      <c r="J234" s="3" t="s">
        <v>41</v>
      </c>
      <c r="K234" s="3" t="s">
        <v>8</v>
      </c>
      <c r="L234" s="3" t="s">
        <v>27</v>
      </c>
      <c r="M234" s="4">
        <v>8813</v>
      </c>
      <c r="N234" s="5">
        <v>21</v>
      </c>
    </row>
    <row r="235" spans="10:14" ht="15.75" x14ac:dyDescent="0.25">
      <c r="J235" s="3" t="s">
        <v>41</v>
      </c>
      <c r="K235" s="3" t="s">
        <v>21</v>
      </c>
      <c r="L235" s="3" t="s">
        <v>22</v>
      </c>
      <c r="M235" s="4">
        <v>6111</v>
      </c>
      <c r="N235" s="5">
        <v>3</v>
      </c>
    </row>
    <row r="236" spans="10:14" ht="15.75" x14ac:dyDescent="0.25">
      <c r="J236" s="3" t="s">
        <v>12</v>
      </c>
      <c r="K236" s="3" t="s">
        <v>48</v>
      </c>
      <c r="L236" s="3" t="s">
        <v>34</v>
      </c>
      <c r="M236" s="4">
        <v>3507</v>
      </c>
      <c r="N236" s="5">
        <v>288</v>
      </c>
    </row>
    <row r="237" spans="10:14" ht="15.75" x14ac:dyDescent="0.25">
      <c r="J237" s="3" t="s">
        <v>25</v>
      </c>
      <c r="K237" s="3" t="s">
        <v>21</v>
      </c>
      <c r="L237" s="3" t="s">
        <v>11</v>
      </c>
      <c r="M237" s="4">
        <v>4319</v>
      </c>
      <c r="N237" s="5">
        <v>30</v>
      </c>
    </row>
    <row r="238" spans="10:14" ht="15.75" x14ac:dyDescent="0.25">
      <c r="J238" s="3" t="s">
        <v>7</v>
      </c>
      <c r="K238" s="3" t="s">
        <v>33</v>
      </c>
      <c r="L238" s="3" t="s">
        <v>49</v>
      </c>
      <c r="M238" s="4">
        <v>609</v>
      </c>
      <c r="N238" s="5">
        <v>87</v>
      </c>
    </row>
    <row r="239" spans="10:14" ht="15.75" x14ac:dyDescent="0.25">
      <c r="J239" s="3" t="s">
        <v>7</v>
      </c>
      <c r="K239" s="3" t="s">
        <v>26</v>
      </c>
      <c r="L239" s="3" t="s">
        <v>51</v>
      </c>
      <c r="M239" s="4">
        <v>6370</v>
      </c>
      <c r="N239" s="5">
        <v>30</v>
      </c>
    </row>
    <row r="240" spans="10:14" ht="15.75" x14ac:dyDescent="0.25">
      <c r="J240" s="3" t="s">
        <v>41</v>
      </c>
      <c r="K240" s="3" t="s">
        <v>33</v>
      </c>
      <c r="L240" s="3" t="s">
        <v>37</v>
      </c>
      <c r="M240" s="4">
        <v>5474</v>
      </c>
      <c r="N240" s="5">
        <v>168</v>
      </c>
    </row>
    <row r="241" spans="10:14" ht="15.75" x14ac:dyDescent="0.25">
      <c r="J241" s="3" t="s">
        <v>7</v>
      </c>
      <c r="K241" s="3" t="s">
        <v>21</v>
      </c>
      <c r="L241" s="3" t="s">
        <v>51</v>
      </c>
      <c r="M241" s="4">
        <v>3164</v>
      </c>
      <c r="N241" s="5">
        <v>306</v>
      </c>
    </row>
    <row r="242" spans="10:14" ht="15.75" x14ac:dyDescent="0.25">
      <c r="J242" s="3" t="s">
        <v>25</v>
      </c>
      <c r="K242" s="3" t="s">
        <v>13</v>
      </c>
      <c r="L242" s="3" t="s">
        <v>18</v>
      </c>
      <c r="M242" s="4">
        <v>1302</v>
      </c>
      <c r="N242" s="5">
        <v>402</v>
      </c>
    </row>
    <row r="243" spans="10:14" ht="15.75" x14ac:dyDescent="0.25">
      <c r="J243" s="3" t="s">
        <v>45</v>
      </c>
      <c r="K243" s="3" t="s">
        <v>8</v>
      </c>
      <c r="L243" s="3" t="s">
        <v>52</v>
      </c>
      <c r="M243" s="4">
        <v>7308</v>
      </c>
      <c r="N243" s="5">
        <v>327</v>
      </c>
    </row>
    <row r="244" spans="10:14" ht="15.75" x14ac:dyDescent="0.25">
      <c r="J244" s="3" t="s">
        <v>7</v>
      </c>
      <c r="K244" s="3" t="s">
        <v>8</v>
      </c>
      <c r="L244" s="3" t="s">
        <v>51</v>
      </c>
      <c r="M244" s="4">
        <v>6132</v>
      </c>
      <c r="N244" s="5">
        <v>93</v>
      </c>
    </row>
    <row r="245" spans="10:14" ht="15.75" x14ac:dyDescent="0.25">
      <c r="J245" s="3" t="s">
        <v>53</v>
      </c>
      <c r="K245" s="3" t="s">
        <v>13</v>
      </c>
      <c r="L245" s="3" t="s">
        <v>16</v>
      </c>
      <c r="M245" s="4">
        <v>3472</v>
      </c>
      <c r="N245" s="5">
        <v>96</v>
      </c>
    </row>
    <row r="246" spans="10:14" ht="15.75" x14ac:dyDescent="0.25">
      <c r="J246" s="3" t="s">
        <v>12</v>
      </c>
      <c r="K246" s="3" t="s">
        <v>26</v>
      </c>
      <c r="L246" s="3" t="s">
        <v>22</v>
      </c>
      <c r="M246" s="4">
        <v>9660</v>
      </c>
      <c r="N246" s="5">
        <v>27</v>
      </c>
    </row>
    <row r="247" spans="10:14" ht="15.75" x14ac:dyDescent="0.25">
      <c r="J247" s="3" t="s">
        <v>17</v>
      </c>
      <c r="K247" s="3" t="s">
        <v>33</v>
      </c>
      <c r="L247" s="3" t="s">
        <v>49</v>
      </c>
      <c r="M247" s="4">
        <v>2436</v>
      </c>
      <c r="N247" s="5">
        <v>99</v>
      </c>
    </row>
    <row r="248" spans="10:14" ht="15.75" x14ac:dyDescent="0.25">
      <c r="J248" s="3" t="s">
        <v>17</v>
      </c>
      <c r="K248" s="3" t="s">
        <v>33</v>
      </c>
      <c r="L248" s="3" t="s">
        <v>30</v>
      </c>
      <c r="M248" s="4">
        <v>9506</v>
      </c>
      <c r="N248" s="5">
        <v>87</v>
      </c>
    </row>
    <row r="249" spans="10:14" ht="15.75" x14ac:dyDescent="0.25">
      <c r="J249" s="3" t="s">
        <v>53</v>
      </c>
      <c r="K249" s="3" t="s">
        <v>8</v>
      </c>
      <c r="L249" s="3" t="s">
        <v>43</v>
      </c>
      <c r="M249" s="4">
        <v>245</v>
      </c>
      <c r="N249" s="5">
        <v>288</v>
      </c>
    </row>
    <row r="250" spans="10:14" ht="15.75" x14ac:dyDescent="0.25">
      <c r="J250" s="3" t="s">
        <v>12</v>
      </c>
      <c r="K250" s="3" t="s">
        <v>13</v>
      </c>
      <c r="L250" s="3" t="s">
        <v>40</v>
      </c>
      <c r="M250" s="4">
        <v>2702</v>
      </c>
      <c r="N250" s="5">
        <v>363</v>
      </c>
    </row>
    <row r="251" spans="10:14" ht="15.75" x14ac:dyDescent="0.25">
      <c r="J251" s="3" t="s">
        <v>53</v>
      </c>
      <c r="K251" s="3" t="s">
        <v>48</v>
      </c>
      <c r="L251" s="3" t="s">
        <v>32</v>
      </c>
      <c r="M251" s="4">
        <v>700</v>
      </c>
      <c r="N251" s="5">
        <v>87</v>
      </c>
    </row>
    <row r="252" spans="10:14" ht="15.75" x14ac:dyDescent="0.25">
      <c r="J252" s="3" t="s">
        <v>25</v>
      </c>
      <c r="K252" s="3" t="s">
        <v>48</v>
      </c>
      <c r="L252" s="3" t="s">
        <v>32</v>
      </c>
      <c r="M252" s="4">
        <v>3759</v>
      </c>
      <c r="N252" s="5">
        <v>150</v>
      </c>
    </row>
    <row r="253" spans="10:14" ht="15.75" x14ac:dyDescent="0.25">
      <c r="J253" s="3" t="s">
        <v>44</v>
      </c>
      <c r="K253" s="3" t="s">
        <v>13</v>
      </c>
      <c r="L253" s="3" t="s">
        <v>32</v>
      </c>
      <c r="M253" s="4">
        <v>1589</v>
      </c>
      <c r="N253" s="5">
        <v>303</v>
      </c>
    </row>
    <row r="254" spans="10:14" ht="15.75" x14ac:dyDescent="0.25">
      <c r="J254" s="3" t="s">
        <v>38</v>
      </c>
      <c r="K254" s="3" t="s">
        <v>13</v>
      </c>
      <c r="L254" s="3" t="s">
        <v>52</v>
      </c>
      <c r="M254" s="4">
        <v>5194</v>
      </c>
      <c r="N254" s="5">
        <v>288</v>
      </c>
    </row>
    <row r="255" spans="10:14" ht="15.75" x14ac:dyDescent="0.25">
      <c r="J255" s="3" t="s">
        <v>53</v>
      </c>
      <c r="K255" s="3" t="s">
        <v>21</v>
      </c>
      <c r="L255" s="3" t="s">
        <v>11</v>
      </c>
      <c r="M255" s="4">
        <v>945</v>
      </c>
      <c r="N255" s="5">
        <v>75</v>
      </c>
    </row>
    <row r="256" spans="10:14" ht="15.75" x14ac:dyDescent="0.25">
      <c r="J256" s="3" t="s">
        <v>7</v>
      </c>
      <c r="K256" s="3" t="s">
        <v>33</v>
      </c>
      <c r="L256" s="3" t="s">
        <v>34</v>
      </c>
      <c r="M256" s="4">
        <v>1988</v>
      </c>
      <c r="N256" s="5">
        <v>39</v>
      </c>
    </row>
    <row r="257" spans="10:14" ht="15.75" x14ac:dyDescent="0.25">
      <c r="J257" s="3" t="s">
        <v>25</v>
      </c>
      <c r="K257" s="3" t="s">
        <v>48</v>
      </c>
      <c r="L257" s="3" t="s">
        <v>14</v>
      </c>
      <c r="M257" s="4">
        <v>6734</v>
      </c>
      <c r="N257" s="5">
        <v>123</v>
      </c>
    </row>
    <row r="258" spans="10:14" ht="15.75" x14ac:dyDescent="0.25">
      <c r="J258" s="3" t="s">
        <v>7</v>
      </c>
      <c r="K258" s="3" t="s">
        <v>21</v>
      </c>
      <c r="L258" s="3" t="s">
        <v>18</v>
      </c>
      <c r="M258" s="4">
        <v>217</v>
      </c>
      <c r="N258" s="5">
        <v>36</v>
      </c>
    </row>
    <row r="259" spans="10:14" ht="15.75" x14ac:dyDescent="0.25">
      <c r="J259" s="3" t="s">
        <v>41</v>
      </c>
      <c r="K259" s="3" t="s">
        <v>48</v>
      </c>
      <c r="L259" s="3" t="s">
        <v>36</v>
      </c>
      <c r="M259" s="4">
        <v>6279</v>
      </c>
      <c r="N259" s="5">
        <v>237</v>
      </c>
    </row>
    <row r="260" spans="10:14" ht="15.75" x14ac:dyDescent="0.25">
      <c r="J260" s="3" t="s">
        <v>7</v>
      </c>
      <c r="K260" s="3" t="s">
        <v>21</v>
      </c>
      <c r="L260" s="3" t="s">
        <v>11</v>
      </c>
      <c r="M260" s="4">
        <v>4424</v>
      </c>
      <c r="N260" s="5">
        <v>201</v>
      </c>
    </row>
    <row r="261" spans="10:14" ht="15.75" x14ac:dyDescent="0.25">
      <c r="J261" s="3" t="s">
        <v>44</v>
      </c>
      <c r="K261" s="3" t="s">
        <v>21</v>
      </c>
      <c r="L261" s="3" t="s">
        <v>32</v>
      </c>
      <c r="M261" s="4">
        <v>189</v>
      </c>
      <c r="N261" s="5">
        <v>48</v>
      </c>
    </row>
    <row r="262" spans="10:14" ht="15.75" x14ac:dyDescent="0.25">
      <c r="J262" s="3" t="s">
        <v>41</v>
      </c>
      <c r="K262" s="3" t="s">
        <v>13</v>
      </c>
      <c r="L262" s="3" t="s">
        <v>36</v>
      </c>
      <c r="M262" s="4">
        <v>490</v>
      </c>
      <c r="N262" s="5">
        <v>84</v>
      </c>
    </row>
    <row r="263" spans="10:14" ht="15.75" x14ac:dyDescent="0.25">
      <c r="J263" s="3" t="s">
        <v>12</v>
      </c>
      <c r="K263" s="3" t="s">
        <v>8</v>
      </c>
      <c r="L263" s="3" t="s">
        <v>43</v>
      </c>
      <c r="M263" s="4">
        <v>434</v>
      </c>
      <c r="N263" s="5">
        <v>87</v>
      </c>
    </row>
    <row r="264" spans="10:14" ht="15.75" x14ac:dyDescent="0.25">
      <c r="J264" s="3" t="s">
        <v>38</v>
      </c>
      <c r="K264" s="3" t="s">
        <v>33</v>
      </c>
      <c r="L264" s="3" t="s">
        <v>9</v>
      </c>
      <c r="M264" s="4">
        <v>10129</v>
      </c>
      <c r="N264" s="5">
        <v>312</v>
      </c>
    </row>
    <row r="265" spans="10:14" ht="15.75" x14ac:dyDescent="0.25">
      <c r="J265" s="3" t="s">
        <v>45</v>
      </c>
      <c r="K265" s="3" t="s">
        <v>26</v>
      </c>
      <c r="L265" s="3" t="s">
        <v>52</v>
      </c>
      <c r="M265" s="4">
        <v>1652</v>
      </c>
      <c r="N265" s="5">
        <v>102</v>
      </c>
    </row>
    <row r="266" spans="10:14" ht="15.75" x14ac:dyDescent="0.25">
      <c r="J266" s="3" t="s">
        <v>12</v>
      </c>
      <c r="K266" s="3" t="s">
        <v>33</v>
      </c>
      <c r="L266" s="3" t="s">
        <v>43</v>
      </c>
      <c r="M266" s="4">
        <v>6433</v>
      </c>
      <c r="N266" s="5">
        <v>78</v>
      </c>
    </row>
    <row r="267" spans="10:14" ht="15.75" x14ac:dyDescent="0.25">
      <c r="J267" s="3" t="s">
        <v>45</v>
      </c>
      <c r="K267" s="3" t="s">
        <v>48</v>
      </c>
      <c r="L267" s="3" t="s">
        <v>46</v>
      </c>
      <c r="M267" s="4">
        <v>2212</v>
      </c>
      <c r="N267" s="5">
        <v>117</v>
      </c>
    </row>
    <row r="268" spans="10:14" ht="15.75" x14ac:dyDescent="0.25">
      <c r="J268" s="3" t="s">
        <v>20</v>
      </c>
      <c r="K268" s="3" t="s">
        <v>13</v>
      </c>
      <c r="L268" s="3" t="s">
        <v>37</v>
      </c>
      <c r="M268" s="4">
        <v>609</v>
      </c>
      <c r="N268" s="5">
        <v>99</v>
      </c>
    </row>
    <row r="269" spans="10:14" ht="15.75" x14ac:dyDescent="0.25">
      <c r="J269" s="3" t="s">
        <v>7</v>
      </c>
      <c r="K269" s="3" t="s">
        <v>13</v>
      </c>
      <c r="L269" s="3" t="s">
        <v>47</v>
      </c>
      <c r="M269" s="4">
        <v>1638</v>
      </c>
      <c r="N269" s="5">
        <v>48</v>
      </c>
    </row>
    <row r="270" spans="10:14" ht="15.75" x14ac:dyDescent="0.25">
      <c r="J270" s="3" t="s">
        <v>38</v>
      </c>
      <c r="K270" s="3" t="s">
        <v>48</v>
      </c>
      <c r="L270" s="3" t="s">
        <v>24</v>
      </c>
      <c r="M270" s="4">
        <v>3829</v>
      </c>
      <c r="N270" s="5">
        <v>24</v>
      </c>
    </row>
    <row r="271" spans="10:14" ht="15.75" x14ac:dyDescent="0.25">
      <c r="J271" s="3" t="s">
        <v>7</v>
      </c>
      <c r="K271" s="3" t="s">
        <v>26</v>
      </c>
      <c r="L271" s="3" t="s">
        <v>24</v>
      </c>
      <c r="M271" s="4">
        <v>5775</v>
      </c>
      <c r="N271" s="5">
        <v>42</v>
      </c>
    </row>
    <row r="272" spans="10:14" ht="15.75" x14ac:dyDescent="0.25">
      <c r="J272" s="3" t="s">
        <v>25</v>
      </c>
      <c r="K272" s="3" t="s">
        <v>13</v>
      </c>
      <c r="L272" s="3" t="s">
        <v>40</v>
      </c>
      <c r="M272" s="4">
        <v>1071</v>
      </c>
      <c r="N272" s="5">
        <v>270</v>
      </c>
    </row>
    <row r="273" spans="10:14" ht="15.75" x14ac:dyDescent="0.25">
      <c r="J273" s="3" t="s">
        <v>12</v>
      </c>
      <c r="K273" s="3" t="s">
        <v>21</v>
      </c>
      <c r="L273" s="3" t="s">
        <v>46</v>
      </c>
      <c r="M273" s="4">
        <v>5019</v>
      </c>
      <c r="N273" s="5">
        <v>150</v>
      </c>
    </row>
    <row r="274" spans="10:14" ht="15.75" x14ac:dyDescent="0.25">
      <c r="J274" s="3" t="s">
        <v>44</v>
      </c>
      <c r="K274" s="3" t="s">
        <v>8</v>
      </c>
      <c r="L274" s="3" t="s">
        <v>24</v>
      </c>
      <c r="M274" s="4">
        <v>2863</v>
      </c>
      <c r="N274" s="5">
        <v>42</v>
      </c>
    </row>
    <row r="275" spans="10:14" ht="15.75" x14ac:dyDescent="0.25">
      <c r="J275" s="3" t="s">
        <v>7</v>
      </c>
      <c r="K275" s="3" t="s">
        <v>13</v>
      </c>
      <c r="L275" s="3" t="s">
        <v>50</v>
      </c>
      <c r="M275" s="4">
        <v>1617</v>
      </c>
      <c r="N275" s="5">
        <v>126</v>
      </c>
    </row>
    <row r="276" spans="10:14" ht="15.75" x14ac:dyDescent="0.25">
      <c r="J276" s="3" t="s">
        <v>25</v>
      </c>
      <c r="K276" s="3" t="s">
        <v>8</v>
      </c>
      <c r="L276" s="3" t="s">
        <v>49</v>
      </c>
      <c r="M276" s="4">
        <v>6818</v>
      </c>
      <c r="N276" s="5">
        <v>6</v>
      </c>
    </row>
    <row r="277" spans="10:14" ht="15.75" x14ac:dyDescent="0.25">
      <c r="J277" s="3" t="s">
        <v>45</v>
      </c>
      <c r="K277" s="3" t="s">
        <v>13</v>
      </c>
      <c r="L277" s="3" t="s">
        <v>24</v>
      </c>
      <c r="M277" s="4">
        <v>6657</v>
      </c>
      <c r="N277" s="5">
        <v>276</v>
      </c>
    </row>
    <row r="278" spans="10:14" ht="15.75" x14ac:dyDescent="0.25">
      <c r="J278" s="3" t="s">
        <v>45</v>
      </c>
      <c r="K278" s="3" t="s">
        <v>48</v>
      </c>
      <c r="L278" s="3" t="s">
        <v>32</v>
      </c>
      <c r="M278" s="4">
        <v>2919</v>
      </c>
      <c r="N278" s="5">
        <v>93</v>
      </c>
    </row>
    <row r="279" spans="10:14" ht="15.75" x14ac:dyDescent="0.25">
      <c r="J279" s="3" t="s">
        <v>44</v>
      </c>
      <c r="K279" s="3" t="s">
        <v>21</v>
      </c>
      <c r="L279" s="3" t="s">
        <v>34</v>
      </c>
      <c r="M279" s="4">
        <v>3094</v>
      </c>
      <c r="N279" s="5">
        <v>246</v>
      </c>
    </row>
    <row r="280" spans="10:14" ht="15.75" x14ac:dyDescent="0.25">
      <c r="J280" s="3" t="s">
        <v>25</v>
      </c>
      <c r="K280" s="3" t="s">
        <v>26</v>
      </c>
      <c r="L280" s="3" t="s">
        <v>47</v>
      </c>
      <c r="M280" s="4">
        <v>2989</v>
      </c>
      <c r="N280" s="5">
        <v>3</v>
      </c>
    </row>
    <row r="281" spans="10:14" ht="15.75" x14ac:dyDescent="0.25">
      <c r="J281" s="3" t="s">
        <v>12</v>
      </c>
      <c r="K281" s="3" t="s">
        <v>33</v>
      </c>
      <c r="L281" s="3" t="s">
        <v>51</v>
      </c>
      <c r="M281" s="4">
        <v>2268</v>
      </c>
      <c r="N281" s="5">
        <v>63</v>
      </c>
    </row>
    <row r="282" spans="10:14" ht="15.75" x14ac:dyDescent="0.25">
      <c r="J282" s="3" t="s">
        <v>41</v>
      </c>
      <c r="K282" s="3" t="s">
        <v>13</v>
      </c>
      <c r="L282" s="3" t="s">
        <v>34</v>
      </c>
      <c r="M282" s="4">
        <v>4753</v>
      </c>
      <c r="N282" s="5">
        <v>246</v>
      </c>
    </row>
    <row r="283" spans="10:14" ht="15.75" x14ac:dyDescent="0.25">
      <c r="J283" s="3" t="s">
        <v>44</v>
      </c>
      <c r="K283" s="3" t="s">
        <v>48</v>
      </c>
      <c r="L283" s="3" t="s">
        <v>37</v>
      </c>
      <c r="M283" s="4">
        <v>7511</v>
      </c>
      <c r="N283" s="5">
        <v>120</v>
      </c>
    </row>
    <row r="284" spans="10:14" ht="15.75" x14ac:dyDescent="0.25">
      <c r="J284" s="3" t="s">
        <v>44</v>
      </c>
      <c r="K284" s="3" t="s">
        <v>33</v>
      </c>
      <c r="L284" s="3" t="s">
        <v>34</v>
      </c>
      <c r="M284" s="4">
        <v>4326</v>
      </c>
      <c r="N284" s="5">
        <v>348</v>
      </c>
    </row>
    <row r="285" spans="10:14" ht="15.75" x14ac:dyDescent="0.25">
      <c r="J285" s="3" t="s">
        <v>20</v>
      </c>
      <c r="K285" s="3" t="s">
        <v>48</v>
      </c>
      <c r="L285" s="3" t="s">
        <v>46</v>
      </c>
      <c r="M285" s="4">
        <v>4935</v>
      </c>
      <c r="N285" s="5">
        <v>126</v>
      </c>
    </row>
    <row r="286" spans="10:14" ht="15.75" x14ac:dyDescent="0.25">
      <c r="J286" s="3" t="s">
        <v>25</v>
      </c>
      <c r="K286" s="3" t="s">
        <v>13</v>
      </c>
      <c r="L286" s="3" t="s">
        <v>9</v>
      </c>
      <c r="M286" s="4">
        <v>4781</v>
      </c>
      <c r="N286" s="5">
        <v>123</v>
      </c>
    </row>
    <row r="287" spans="10:14" ht="15.75" x14ac:dyDescent="0.25">
      <c r="J287" s="3" t="s">
        <v>41</v>
      </c>
      <c r="K287" s="3" t="s">
        <v>33</v>
      </c>
      <c r="L287" s="3" t="s">
        <v>27</v>
      </c>
      <c r="M287" s="4">
        <v>7483</v>
      </c>
      <c r="N287" s="5">
        <v>45</v>
      </c>
    </row>
    <row r="288" spans="10:14" ht="15.75" x14ac:dyDescent="0.25">
      <c r="J288" s="3" t="s">
        <v>53</v>
      </c>
      <c r="K288" s="3" t="s">
        <v>33</v>
      </c>
      <c r="L288" s="3" t="s">
        <v>18</v>
      </c>
      <c r="M288" s="4">
        <v>6860</v>
      </c>
      <c r="N288" s="5">
        <v>126</v>
      </c>
    </row>
    <row r="289" spans="10:14" ht="15.75" x14ac:dyDescent="0.25">
      <c r="J289" s="3" t="s">
        <v>7</v>
      </c>
      <c r="K289" s="3" t="s">
        <v>8</v>
      </c>
      <c r="L289" s="3" t="s">
        <v>50</v>
      </c>
      <c r="M289" s="4">
        <v>9002</v>
      </c>
      <c r="N289" s="5">
        <v>72</v>
      </c>
    </row>
    <row r="290" spans="10:14" ht="15.75" x14ac:dyDescent="0.25">
      <c r="J290" s="3" t="s">
        <v>25</v>
      </c>
      <c r="K290" s="3" t="s">
        <v>21</v>
      </c>
      <c r="L290" s="3" t="s">
        <v>50</v>
      </c>
      <c r="M290" s="4">
        <v>1400</v>
      </c>
      <c r="N290" s="5">
        <v>135</v>
      </c>
    </row>
    <row r="291" spans="10:14" ht="15.75" x14ac:dyDescent="0.25">
      <c r="J291" s="3" t="s">
        <v>53</v>
      </c>
      <c r="K291" s="3" t="s">
        <v>48</v>
      </c>
      <c r="L291" s="3" t="s">
        <v>36</v>
      </c>
      <c r="M291" s="4">
        <v>4053</v>
      </c>
      <c r="N291" s="5">
        <v>24</v>
      </c>
    </row>
    <row r="292" spans="10:14" ht="15.75" x14ac:dyDescent="0.25">
      <c r="J292" s="3" t="s">
        <v>38</v>
      </c>
      <c r="K292" s="3" t="s">
        <v>21</v>
      </c>
      <c r="L292" s="3" t="s">
        <v>34</v>
      </c>
      <c r="M292" s="4">
        <v>2149</v>
      </c>
      <c r="N292" s="5">
        <v>117</v>
      </c>
    </row>
    <row r="293" spans="10:14" ht="15.75" x14ac:dyDescent="0.25">
      <c r="J293" s="3" t="s">
        <v>45</v>
      </c>
      <c r="K293" s="3" t="s">
        <v>26</v>
      </c>
      <c r="L293" s="3" t="s">
        <v>50</v>
      </c>
      <c r="M293" s="4">
        <v>3640</v>
      </c>
      <c r="N293" s="5">
        <v>51</v>
      </c>
    </row>
    <row r="294" spans="10:14" ht="15.75" x14ac:dyDescent="0.25">
      <c r="J294" s="3" t="s">
        <v>44</v>
      </c>
      <c r="K294" s="3" t="s">
        <v>26</v>
      </c>
      <c r="L294" s="3" t="s">
        <v>46</v>
      </c>
      <c r="M294" s="4">
        <v>630</v>
      </c>
      <c r="N294" s="5">
        <v>36</v>
      </c>
    </row>
    <row r="295" spans="10:14" ht="15.75" x14ac:dyDescent="0.25">
      <c r="J295" s="3" t="s">
        <v>17</v>
      </c>
      <c r="K295" s="3" t="s">
        <v>13</v>
      </c>
      <c r="L295" s="3" t="s">
        <v>51</v>
      </c>
      <c r="M295" s="4">
        <v>2429</v>
      </c>
      <c r="N295" s="5">
        <v>144</v>
      </c>
    </row>
    <row r="296" spans="10:14" ht="15.75" x14ac:dyDescent="0.25">
      <c r="J296" s="3" t="s">
        <v>17</v>
      </c>
      <c r="K296" s="3" t="s">
        <v>21</v>
      </c>
      <c r="L296" s="3" t="s">
        <v>27</v>
      </c>
      <c r="M296" s="4">
        <v>2142</v>
      </c>
      <c r="N296" s="5">
        <v>114</v>
      </c>
    </row>
    <row r="297" spans="10:14" ht="15.75" x14ac:dyDescent="0.25">
      <c r="J297" s="3" t="s">
        <v>38</v>
      </c>
      <c r="K297" s="3" t="s">
        <v>8</v>
      </c>
      <c r="L297" s="3" t="s">
        <v>9</v>
      </c>
      <c r="M297" s="4">
        <v>6454</v>
      </c>
      <c r="N297" s="5">
        <v>54</v>
      </c>
    </row>
    <row r="298" spans="10:14" ht="15.75" x14ac:dyDescent="0.25">
      <c r="J298" s="3" t="s">
        <v>38</v>
      </c>
      <c r="K298" s="3" t="s">
        <v>8</v>
      </c>
      <c r="L298" s="3" t="s">
        <v>29</v>
      </c>
      <c r="M298" s="4">
        <v>4487</v>
      </c>
      <c r="N298" s="5">
        <v>333</v>
      </c>
    </row>
    <row r="299" spans="10:14" ht="15.75" x14ac:dyDescent="0.25">
      <c r="J299" s="3" t="s">
        <v>45</v>
      </c>
      <c r="K299" s="3" t="s">
        <v>8</v>
      </c>
      <c r="L299" s="3" t="s">
        <v>18</v>
      </c>
      <c r="M299" s="4">
        <v>938</v>
      </c>
      <c r="N299" s="5">
        <v>366</v>
      </c>
    </row>
    <row r="300" spans="10:14" ht="15.75" x14ac:dyDescent="0.25">
      <c r="J300" s="3" t="s">
        <v>45</v>
      </c>
      <c r="K300" s="3" t="s">
        <v>33</v>
      </c>
      <c r="L300" s="3" t="s">
        <v>49</v>
      </c>
      <c r="M300" s="4">
        <v>8841</v>
      </c>
      <c r="N300" s="5">
        <v>303</v>
      </c>
    </row>
    <row r="301" spans="10:14" ht="15.75" x14ac:dyDescent="0.25">
      <c r="J301" s="3" t="s">
        <v>44</v>
      </c>
      <c r="K301" s="3" t="s">
        <v>26</v>
      </c>
      <c r="L301" s="3" t="s">
        <v>30</v>
      </c>
      <c r="M301" s="4">
        <v>4018</v>
      </c>
      <c r="N301" s="5">
        <v>126</v>
      </c>
    </row>
    <row r="302" spans="10:14" ht="15.75" x14ac:dyDescent="0.25">
      <c r="J302" s="3" t="s">
        <v>20</v>
      </c>
      <c r="K302" s="3" t="s">
        <v>8</v>
      </c>
      <c r="L302" s="3" t="s">
        <v>24</v>
      </c>
      <c r="M302" s="4">
        <v>714</v>
      </c>
      <c r="N302" s="5">
        <v>231</v>
      </c>
    </row>
    <row r="303" spans="10:14" ht="15.75" x14ac:dyDescent="0.25">
      <c r="J303" s="3" t="s">
        <v>17</v>
      </c>
      <c r="K303" s="3" t="s">
        <v>33</v>
      </c>
      <c r="L303" s="3" t="s">
        <v>27</v>
      </c>
      <c r="M303" s="4">
        <v>3850</v>
      </c>
      <c r="N303"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20" zoomScaleNormal="120" workbookViewId="0"/>
  </sheetViews>
  <sheetFormatPr defaultRowHeight="15" x14ac:dyDescent="0.25"/>
  <cols>
    <col min="3" max="3" width="16.85546875" customWidth="1"/>
    <col min="4" max="4" width="15.5703125" customWidth="1"/>
  </cols>
  <sheetData>
    <row r="1" spans="1:4" s="2" customFormat="1" ht="44.25" customHeight="1" x14ac:dyDescent="0.75">
      <c r="A1" s="1"/>
      <c r="B1" s="40" t="s">
        <v>78</v>
      </c>
      <c r="D1" s="9"/>
    </row>
    <row r="3" spans="1:4" x14ac:dyDescent="0.25">
      <c r="C3" s="32" t="s">
        <v>79</v>
      </c>
      <c r="D3" t="s">
        <v>73</v>
      </c>
    </row>
    <row r="4" spans="1:4" x14ac:dyDescent="0.25">
      <c r="C4" s="33" t="s">
        <v>33</v>
      </c>
      <c r="D4" s="41">
        <v>25221</v>
      </c>
    </row>
    <row r="5" spans="1:4" x14ac:dyDescent="0.25">
      <c r="C5" s="44" t="s">
        <v>41</v>
      </c>
      <c r="D5" s="41">
        <v>25221</v>
      </c>
    </row>
    <row r="6" spans="1:4" x14ac:dyDescent="0.25">
      <c r="C6" s="33" t="s">
        <v>21</v>
      </c>
      <c r="D6" s="41">
        <v>39620</v>
      </c>
    </row>
    <row r="7" spans="1:4" x14ac:dyDescent="0.25">
      <c r="C7" s="44" t="s">
        <v>41</v>
      </c>
      <c r="D7" s="41">
        <v>39620</v>
      </c>
    </row>
    <row r="8" spans="1:4" x14ac:dyDescent="0.25">
      <c r="C8" s="33" t="s">
        <v>48</v>
      </c>
      <c r="D8" s="41">
        <v>41559</v>
      </c>
    </row>
    <row r="9" spans="1:4" x14ac:dyDescent="0.25">
      <c r="C9" s="44" t="s">
        <v>41</v>
      </c>
      <c r="D9" s="41">
        <v>41559</v>
      </c>
    </row>
    <row r="10" spans="1:4" x14ac:dyDescent="0.25">
      <c r="C10" s="33" t="s">
        <v>8</v>
      </c>
      <c r="D10" s="41">
        <v>43568</v>
      </c>
    </row>
    <row r="11" spans="1:4" x14ac:dyDescent="0.25">
      <c r="C11" s="44" t="s">
        <v>38</v>
      </c>
      <c r="D11" s="41">
        <v>43568</v>
      </c>
    </row>
    <row r="12" spans="1:4" x14ac:dyDescent="0.25">
      <c r="C12" s="33" t="s">
        <v>26</v>
      </c>
      <c r="D12" s="41">
        <v>45752</v>
      </c>
    </row>
    <row r="13" spans="1:4" x14ac:dyDescent="0.25">
      <c r="C13" s="44" t="s">
        <v>44</v>
      </c>
      <c r="D13" s="41">
        <v>45752</v>
      </c>
    </row>
    <row r="14" spans="1:4" x14ac:dyDescent="0.25">
      <c r="C14" s="33" t="s">
        <v>13</v>
      </c>
      <c r="D14" s="41">
        <v>38325</v>
      </c>
    </row>
    <row r="15" spans="1:4" x14ac:dyDescent="0.25">
      <c r="C15" s="44" t="s">
        <v>7</v>
      </c>
      <c r="D15" s="41">
        <v>38325</v>
      </c>
    </row>
    <row r="16" spans="1:4" x14ac:dyDescent="0.25">
      <c r="C16" s="33" t="s">
        <v>71</v>
      </c>
      <c r="D16" s="41">
        <v>234045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4"/>
  <sheetViews>
    <sheetView showGridLines="0" zoomScale="115" zoomScaleNormal="115" workbookViewId="0"/>
  </sheetViews>
  <sheetFormatPr defaultRowHeight="15" x14ac:dyDescent="0.25"/>
  <cols>
    <col min="3" max="3" width="21.85546875" customWidth="1"/>
    <col min="4" max="4" width="11.140625" customWidth="1"/>
    <col min="5" max="5" width="12" customWidth="1"/>
    <col min="6" max="6" width="14.85546875" customWidth="1"/>
    <col min="10" max="10" width="16.85546875" bestFit="1" customWidth="1"/>
    <col min="11" max="11" width="14" bestFit="1" customWidth="1"/>
    <col min="12" max="12" width="22.85546875" bestFit="1" customWidth="1"/>
    <col min="13" max="13" width="11.28515625" bestFit="1" customWidth="1"/>
    <col min="14" max="14" width="8.28515625" bestFit="1" customWidth="1"/>
    <col min="15" max="15" width="16.140625" bestFit="1" customWidth="1"/>
    <col min="16" max="16" width="12.85546875" bestFit="1" customWidth="1"/>
    <col min="17" max="17" width="13.85546875" bestFit="1" customWidth="1"/>
    <col min="20" max="20" width="22.85546875" bestFit="1" customWidth="1"/>
    <col min="21" max="21" width="16" bestFit="1" customWidth="1"/>
  </cols>
  <sheetData>
    <row r="1" spans="1:21" s="2" customFormat="1" ht="44.25" customHeight="1" x14ac:dyDescent="0.75">
      <c r="A1" s="1"/>
      <c r="B1" s="40" t="s">
        <v>81</v>
      </c>
      <c r="D1" s="9"/>
    </row>
    <row r="4" spans="1:21" ht="15.75" x14ac:dyDescent="0.25">
      <c r="C4" s="42" t="s">
        <v>79</v>
      </c>
      <c r="D4" s="26" t="s">
        <v>86</v>
      </c>
      <c r="J4" s="15" t="s">
        <v>0</v>
      </c>
      <c r="K4" s="15" t="s">
        <v>1</v>
      </c>
      <c r="L4" s="15" t="s">
        <v>2</v>
      </c>
      <c r="M4" s="10" t="s">
        <v>3</v>
      </c>
      <c r="N4" s="10" t="s">
        <v>4</v>
      </c>
      <c r="O4" s="10" t="s">
        <v>82</v>
      </c>
      <c r="P4" s="15" t="s">
        <v>83</v>
      </c>
      <c r="Q4" s="15" t="s">
        <v>85</v>
      </c>
      <c r="R4" s="15" t="s">
        <v>102</v>
      </c>
      <c r="T4" s="18" t="s">
        <v>2</v>
      </c>
      <c r="U4" s="18" t="s">
        <v>6</v>
      </c>
    </row>
    <row r="5" spans="1:21" ht="15.75" x14ac:dyDescent="0.25">
      <c r="C5" s="43" t="s">
        <v>49</v>
      </c>
      <c r="D5" s="54">
        <v>58277.799999999996</v>
      </c>
      <c r="J5" s="3" t="s">
        <v>7</v>
      </c>
      <c r="K5" s="3" t="s">
        <v>8</v>
      </c>
      <c r="L5" s="3" t="s">
        <v>9</v>
      </c>
      <c r="M5" s="4">
        <v>1624</v>
      </c>
      <c r="N5" s="5">
        <v>114</v>
      </c>
      <c r="O5" s="51">
        <f>VLOOKUP(DataNew[[#This Row],[Product]],Product11[],2,FALSE)</f>
        <v>14.49</v>
      </c>
      <c r="P5" s="3">
        <f>DataNew[[#This Row],[Cost per Unit]]*DataNew[[#This Row],[Units]]</f>
        <v>1651.8600000000001</v>
      </c>
      <c r="Q5" s="3">
        <f>DataNew[[#This Row],[Amount]]-DataNew[[#This Row],[Cost Price]]</f>
        <v>-27.860000000000127</v>
      </c>
      <c r="R5" s="78">
        <f>DataNew[[#This Row],[Profit/Loss]]/DataNew[[#This Row],[Cost Price]]</f>
        <v>-1.6865836087804127E-2</v>
      </c>
      <c r="T5" s="3" t="s">
        <v>11</v>
      </c>
      <c r="U5" s="8">
        <v>9.33</v>
      </c>
    </row>
    <row r="6" spans="1:21" ht="15.75" x14ac:dyDescent="0.25">
      <c r="C6" s="43" t="s">
        <v>32</v>
      </c>
      <c r="D6" s="54">
        <v>56471.589999999989</v>
      </c>
      <c r="J6" s="3" t="s">
        <v>12</v>
      </c>
      <c r="K6" s="3" t="s">
        <v>13</v>
      </c>
      <c r="L6" s="3" t="s">
        <v>14</v>
      </c>
      <c r="M6" s="4">
        <v>6706</v>
      </c>
      <c r="N6" s="5">
        <v>459</v>
      </c>
      <c r="O6" s="51">
        <f>VLOOKUP(DataNew[[#This Row],[Product]],Product11[],2,FALSE)</f>
        <v>8.65</v>
      </c>
      <c r="P6" s="3">
        <f>DataNew[[#This Row],[Cost per Unit]]*DataNew[[#This Row],[Units]]</f>
        <v>3970.3500000000004</v>
      </c>
      <c r="Q6" s="3">
        <f>DataNew[[#This Row],[Amount]]-DataNew[[#This Row],[Cost Price]]</f>
        <v>2735.6499999999996</v>
      </c>
      <c r="R6" s="78">
        <f>DataNew[[#This Row],[Profit/Loss]]/DataNew[[#This Row],[Cost Price]]</f>
        <v>0.68901985971010093</v>
      </c>
      <c r="T6" s="3" t="s">
        <v>16</v>
      </c>
      <c r="U6" s="8">
        <v>11.7</v>
      </c>
    </row>
    <row r="7" spans="1:21" ht="15.75" x14ac:dyDescent="0.25">
      <c r="C7" s="43" t="s">
        <v>14</v>
      </c>
      <c r="D7" s="54">
        <v>52063.350000000006</v>
      </c>
      <c r="J7" s="3" t="s">
        <v>17</v>
      </c>
      <c r="K7" s="3" t="s">
        <v>13</v>
      </c>
      <c r="L7" s="3" t="s">
        <v>18</v>
      </c>
      <c r="M7" s="4">
        <v>959</v>
      </c>
      <c r="N7" s="5">
        <v>147</v>
      </c>
      <c r="O7" s="51">
        <f>VLOOKUP(DataNew[[#This Row],[Product]],Product11[],2,FALSE)</f>
        <v>11.88</v>
      </c>
      <c r="P7" s="3">
        <f>DataNew[[#This Row],[Cost per Unit]]*DataNew[[#This Row],[Units]]</f>
        <v>1746.3600000000001</v>
      </c>
      <c r="Q7" s="3">
        <f>DataNew[[#This Row],[Amount]]-DataNew[[#This Row],[Cost Price]]</f>
        <v>-787.36000000000013</v>
      </c>
      <c r="R7" s="78">
        <f>DataNew[[#This Row],[Profit/Loss]]/DataNew[[#This Row],[Cost Price]]</f>
        <v>-0.45085778419111755</v>
      </c>
      <c r="T7" s="3" t="s">
        <v>18</v>
      </c>
      <c r="U7" s="8">
        <v>11.88</v>
      </c>
    </row>
    <row r="8" spans="1:21" ht="15.75" x14ac:dyDescent="0.25">
      <c r="C8" s="43" t="s">
        <v>24</v>
      </c>
      <c r="D8" s="54">
        <v>50988.91</v>
      </c>
      <c r="J8" s="3" t="s">
        <v>20</v>
      </c>
      <c r="K8" s="3" t="s">
        <v>21</v>
      </c>
      <c r="L8" s="3" t="s">
        <v>22</v>
      </c>
      <c r="M8" s="4">
        <v>9632</v>
      </c>
      <c r="N8" s="5">
        <v>288</v>
      </c>
      <c r="O8" s="51">
        <f>VLOOKUP(DataNew[[#This Row],[Product]],Product11[],2,FALSE)</f>
        <v>6.47</v>
      </c>
      <c r="P8" s="3">
        <f>DataNew[[#This Row],[Cost per Unit]]*DataNew[[#This Row],[Units]]</f>
        <v>1863.36</v>
      </c>
      <c r="Q8" s="3">
        <f>DataNew[[#This Row],[Amount]]-DataNew[[#This Row],[Cost Price]]</f>
        <v>7768.64</v>
      </c>
      <c r="R8" s="78">
        <f>DataNew[[#This Row],[Profit/Loss]]/DataNew[[#This Row],[Cost Price]]</f>
        <v>4.1691567920315995</v>
      </c>
      <c r="T8" s="3" t="s">
        <v>24</v>
      </c>
      <c r="U8" s="8">
        <v>11.73</v>
      </c>
    </row>
    <row r="9" spans="1:21" ht="15.75" x14ac:dyDescent="0.25">
      <c r="C9" s="43" t="s">
        <v>36</v>
      </c>
      <c r="D9" s="54">
        <v>46234.96</v>
      </c>
      <c r="J9" s="3" t="s">
        <v>25</v>
      </c>
      <c r="K9" s="3" t="s">
        <v>26</v>
      </c>
      <c r="L9" s="3" t="s">
        <v>27</v>
      </c>
      <c r="M9" s="4">
        <v>2100</v>
      </c>
      <c r="N9" s="5">
        <v>414</v>
      </c>
      <c r="O9" s="51">
        <f>VLOOKUP(DataNew[[#This Row],[Product]],Product11[],2,FALSE)</f>
        <v>13.15</v>
      </c>
      <c r="P9" s="3">
        <f>DataNew[[#This Row],[Cost per Unit]]*DataNew[[#This Row],[Units]]</f>
        <v>5444.1</v>
      </c>
      <c r="Q9" s="3">
        <f>DataNew[[#This Row],[Amount]]-DataNew[[#This Row],[Cost Price]]</f>
        <v>-3344.1000000000004</v>
      </c>
      <c r="R9" s="78">
        <f>DataNew[[#This Row],[Profit/Loss]]/DataNew[[#This Row],[Cost Price]]</f>
        <v>-0.6142613104094341</v>
      </c>
      <c r="T9" s="3" t="s">
        <v>29</v>
      </c>
      <c r="U9" s="8">
        <v>8.7899999999999991</v>
      </c>
    </row>
    <row r="10" spans="1:21" ht="15.75" x14ac:dyDescent="0.25">
      <c r="C10" s="43" t="s">
        <v>30</v>
      </c>
      <c r="D10" s="54">
        <v>46226.02</v>
      </c>
      <c r="J10" s="3" t="s">
        <v>7</v>
      </c>
      <c r="K10" s="3" t="s">
        <v>13</v>
      </c>
      <c r="L10" s="3" t="s">
        <v>30</v>
      </c>
      <c r="M10" s="4">
        <v>8869</v>
      </c>
      <c r="N10" s="5">
        <v>432</v>
      </c>
      <c r="O10" s="51">
        <f>VLOOKUP(DataNew[[#This Row],[Product]],Product11[],2,FALSE)</f>
        <v>12.37</v>
      </c>
      <c r="P10" s="3">
        <f>DataNew[[#This Row],[Cost per Unit]]*DataNew[[#This Row],[Units]]</f>
        <v>5343.8399999999992</v>
      </c>
      <c r="Q10" s="3">
        <f>DataNew[[#This Row],[Amount]]-DataNew[[#This Row],[Cost Price]]</f>
        <v>3525.1600000000008</v>
      </c>
      <c r="R10" s="78">
        <f>DataNew[[#This Row],[Profit/Loss]]/DataNew[[#This Row],[Cost Price]]</f>
        <v>0.65966795413036339</v>
      </c>
      <c r="T10" s="3" t="s">
        <v>32</v>
      </c>
      <c r="U10" s="8">
        <v>3.11</v>
      </c>
    </row>
    <row r="11" spans="1:21" ht="15.75" x14ac:dyDescent="0.25">
      <c r="C11" s="43" t="s">
        <v>46</v>
      </c>
      <c r="D11" s="54">
        <v>44884.119999999995</v>
      </c>
      <c r="J11" s="3" t="s">
        <v>25</v>
      </c>
      <c r="K11" s="3" t="s">
        <v>33</v>
      </c>
      <c r="L11" s="3" t="s">
        <v>34</v>
      </c>
      <c r="M11" s="4">
        <v>2681</v>
      </c>
      <c r="N11" s="5">
        <v>54</v>
      </c>
      <c r="O11" s="51">
        <f>VLOOKUP(DataNew[[#This Row],[Product]],Product11[],2,FALSE)</f>
        <v>5.79</v>
      </c>
      <c r="P11" s="3">
        <f>DataNew[[#This Row],[Cost per Unit]]*DataNew[[#This Row],[Units]]</f>
        <v>312.66000000000003</v>
      </c>
      <c r="Q11" s="3">
        <f>DataNew[[#This Row],[Amount]]-DataNew[[#This Row],[Cost Price]]</f>
        <v>2368.34</v>
      </c>
      <c r="R11" s="78">
        <f>DataNew[[#This Row],[Profit/Loss]]/DataNew[[#This Row],[Cost Price]]</f>
        <v>7.5748096974349135</v>
      </c>
      <c r="T11" s="3" t="s">
        <v>22</v>
      </c>
      <c r="U11" s="8">
        <v>6.47</v>
      </c>
    </row>
    <row r="12" spans="1:21" ht="15.75" x14ac:dyDescent="0.25">
      <c r="C12" s="43" t="s">
        <v>29</v>
      </c>
      <c r="D12" s="54">
        <v>43177.34</v>
      </c>
      <c r="J12" s="3" t="s">
        <v>12</v>
      </c>
      <c r="K12" s="3" t="s">
        <v>13</v>
      </c>
      <c r="L12" s="3" t="s">
        <v>36</v>
      </c>
      <c r="M12" s="4">
        <v>5012</v>
      </c>
      <c r="N12" s="5">
        <v>210</v>
      </c>
      <c r="O12" s="51">
        <f>VLOOKUP(DataNew[[#This Row],[Product]],Product11[],2,FALSE)</f>
        <v>9.77</v>
      </c>
      <c r="P12" s="3">
        <f>DataNew[[#This Row],[Cost per Unit]]*DataNew[[#This Row],[Units]]</f>
        <v>2051.6999999999998</v>
      </c>
      <c r="Q12" s="3">
        <f>DataNew[[#This Row],[Amount]]-DataNew[[#This Row],[Cost Price]]</f>
        <v>2960.3</v>
      </c>
      <c r="R12" s="78">
        <f>DataNew[[#This Row],[Profit/Loss]]/DataNew[[#This Row],[Cost Price]]</f>
        <v>1.4428522688502219</v>
      </c>
      <c r="T12" s="3" t="s">
        <v>37</v>
      </c>
      <c r="U12" s="8">
        <v>7.64</v>
      </c>
    </row>
    <row r="13" spans="1:21" ht="15.75" x14ac:dyDescent="0.25">
      <c r="C13" s="43" t="s">
        <v>22</v>
      </c>
      <c r="D13" s="54">
        <v>40814.559999999998</v>
      </c>
      <c r="J13" s="3" t="s">
        <v>38</v>
      </c>
      <c r="K13" s="3" t="s">
        <v>33</v>
      </c>
      <c r="L13" s="3" t="s">
        <v>16</v>
      </c>
      <c r="M13" s="4">
        <v>1281</v>
      </c>
      <c r="N13" s="5">
        <v>75</v>
      </c>
      <c r="O13" s="51">
        <f>VLOOKUP(DataNew[[#This Row],[Product]],Product11[],2,FALSE)</f>
        <v>11.7</v>
      </c>
      <c r="P13" s="3">
        <f>DataNew[[#This Row],[Cost per Unit]]*DataNew[[#This Row],[Units]]</f>
        <v>877.5</v>
      </c>
      <c r="Q13" s="3">
        <f>DataNew[[#This Row],[Amount]]-DataNew[[#This Row],[Cost Price]]</f>
        <v>403.5</v>
      </c>
      <c r="R13" s="78">
        <f>DataNew[[#This Row],[Profit/Loss]]/DataNew[[#This Row],[Cost Price]]</f>
        <v>0.45982905982905981</v>
      </c>
      <c r="T13" s="3" t="s">
        <v>40</v>
      </c>
      <c r="U13" s="8">
        <v>10.62</v>
      </c>
    </row>
    <row r="14" spans="1:21" ht="15.75" x14ac:dyDescent="0.25">
      <c r="C14" s="43" t="s">
        <v>52</v>
      </c>
      <c r="D14" s="54">
        <v>39084.339999999989</v>
      </c>
      <c r="J14" s="3" t="s">
        <v>41</v>
      </c>
      <c r="K14" s="3" t="s">
        <v>8</v>
      </c>
      <c r="L14" s="3" t="s">
        <v>16</v>
      </c>
      <c r="M14" s="4">
        <v>4991</v>
      </c>
      <c r="N14" s="5">
        <v>12</v>
      </c>
      <c r="O14" s="51">
        <f>VLOOKUP(DataNew[[#This Row],[Product]],Product11[],2,FALSE)</f>
        <v>11.7</v>
      </c>
      <c r="P14" s="3">
        <f>DataNew[[#This Row],[Cost per Unit]]*DataNew[[#This Row],[Units]]</f>
        <v>140.39999999999998</v>
      </c>
      <c r="Q14" s="3">
        <f>DataNew[[#This Row],[Amount]]-DataNew[[#This Row],[Cost Price]]</f>
        <v>4850.6000000000004</v>
      </c>
      <c r="R14" s="78">
        <f>DataNew[[#This Row],[Profit/Loss]]/DataNew[[#This Row],[Cost Price]]</f>
        <v>34.548433048433054</v>
      </c>
      <c r="T14" s="3" t="s">
        <v>43</v>
      </c>
      <c r="U14" s="8">
        <v>9</v>
      </c>
    </row>
    <row r="15" spans="1:21" ht="15.75" x14ac:dyDescent="0.25">
      <c r="C15" s="43" t="s">
        <v>50</v>
      </c>
      <c r="D15" s="54">
        <v>36700.840000000011</v>
      </c>
      <c r="J15" s="3" t="s">
        <v>44</v>
      </c>
      <c r="K15" s="3" t="s">
        <v>26</v>
      </c>
      <c r="L15" s="3" t="s">
        <v>27</v>
      </c>
      <c r="M15" s="4">
        <v>1785</v>
      </c>
      <c r="N15" s="5">
        <v>462</v>
      </c>
      <c r="O15" s="51">
        <f>VLOOKUP(DataNew[[#This Row],[Product]],Product11[],2,FALSE)</f>
        <v>13.15</v>
      </c>
      <c r="P15" s="3">
        <f>DataNew[[#This Row],[Cost per Unit]]*DataNew[[#This Row],[Units]]</f>
        <v>6075.3</v>
      </c>
      <c r="Q15" s="3">
        <f>DataNew[[#This Row],[Amount]]-DataNew[[#This Row],[Cost Price]]</f>
        <v>-4290.3</v>
      </c>
      <c r="R15" s="78">
        <f>DataNew[[#This Row],[Profit/Loss]]/DataNew[[#This Row],[Cost Price]]</f>
        <v>-0.70618734877290013</v>
      </c>
      <c r="T15" s="3" t="s">
        <v>36</v>
      </c>
      <c r="U15" s="8">
        <v>9.77</v>
      </c>
    </row>
    <row r="16" spans="1:21" ht="15.75" x14ac:dyDescent="0.25">
      <c r="C16" s="43" t="s">
        <v>40</v>
      </c>
      <c r="D16" s="54">
        <v>31390.480000000003</v>
      </c>
      <c r="J16" s="3" t="s">
        <v>45</v>
      </c>
      <c r="K16" s="3" t="s">
        <v>8</v>
      </c>
      <c r="L16" s="3" t="s">
        <v>32</v>
      </c>
      <c r="M16" s="4">
        <v>3983</v>
      </c>
      <c r="N16" s="5">
        <v>144</v>
      </c>
      <c r="O16" s="51">
        <f>VLOOKUP(DataNew[[#This Row],[Product]],Product11[],2,FALSE)</f>
        <v>3.11</v>
      </c>
      <c r="P16" s="3">
        <f>DataNew[[#This Row],[Cost per Unit]]*DataNew[[#This Row],[Units]]</f>
        <v>447.84</v>
      </c>
      <c r="Q16" s="3">
        <f>DataNew[[#This Row],[Amount]]-DataNew[[#This Row],[Cost Price]]</f>
        <v>3535.16</v>
      </c>
      <c r="R16" s="78">
        <f>DataNew[[#This Row],[Profit/Loss]]/DataNew[[#This Row],[Cost Price]]</f>
        <v>7.8938013576277246</v>
      </c>
      <c r="T16" s="3" t="s">
        <v>46</v>
      </c>
      <c r="U16" s="8">
        <v>6.49</v>
      </c>
    </row>
    <row r="17" spans="3:21" ht="15.75" x14ac:dyDescent="0.25">
      <c r="C17" s="43" t="s">
        <v>47</v>
      </c>
      <c r="D17" s="54">
        <v>30189.32</v>
      </c>
      <c r="J17" s="3" t="s">
        <v>17</v>
      </c>
      <c r="K17" s="3" t="s">
        <v>33</v>
      </c>
      <c r="L17" s="3" t="s">
        <v>29</v>
      </c>
      <c r="M17" s="4">
        <v>2646</v>
      </c>
      <c r="N17" s="5">
        <v>120</v>
      </c>
      <c r="O17" s="51">
        <f>VLOOKUP(DataNew[[#This Row],[Product]],Product11[],2,FALSE)</f>
        <v>8.7899999999999991</v>
      </c>
      <c r="P17" s="3">
        <f>DataNew[[#This Row],[Cost per Unit]]*DataNew[[#This Row],[Units]]</f>
        <v>1054.8</v>
      </c>
      <c r="Q17" s="3">
        <f>DataNew[[#This Row],[Amount]]-DataNew[[#This Row],[Cost Price]]</f>
        <v>1591.2</v>
      </c>
      <c r="R17" s="78">
        <f>DataNew[[#This Row],[Profit/Loss]]/DataNew[[#This Row],[Cost Price]]</f>
        <v>1.5085324232081911</v>
      </c>
      <c r="T17" s="3" t="s">
        <v>47</v>
      </c>
      <c r="U17" s="8">
        <v>4.97</v>
      </c>
    </row>
    <row r="18" spans="3:21" ht="15.75" x14ac:dyDescent="0.25">
      <c r="C18" s="43" t="s">
        <v>37</v>
      </c>
      <c r="D18" s="54">
        <v>29800.16</v>
      </c>
      <c r="J18" s="3" t="s">
        <v>44</v>
      </c>
      <c r="K18" s="3" t="s">
        <v>48</v>
      </c>
      <c r="L18" s="3" t="s">
        <v>11</v>
      </c>
      <c r="M18" s="4">
        <v>252</v>
      </c>
      <c r="N18" s="5">
        <v>54</v>
      </c>
      <c r="O18" s="51">
        <f>VLOOKUP(DataNew[[#This Row],[Product]],Product11[],2,FALSE)</f>
        <v>9.33</v>
      </c>
      <c r="P18" s="3">
        <f>DataNew[[#This Row],[Cost per Unit]]*DataNew[[#This Row],[Units]]</f>
        <v>503.82</v>
      </c>
      <c r="Q18" s="3">
        <f>DataNew[[#This Row],[Amount]]-DataNew[[#This Row],[Cost Price]]</f>
        <v>-251.82</v>
      </c>
      <c r="R18" s="78">
        <f>DataNew[[#This Row],[Profit/Loss]]/DataNew[[#This Row],[Cost Price]]</f>
        <v>-0.49982136477313327</v>
      </c>
      <c r="T18" s="3" t="s">
        <v>27</v>
      </c>
      <c r="U18" s="8">
        <v>13.15</v>
      </c>
    </row>
    <row r="19" spans="3:21" ht="15.75" x14ac:dyDescent="0.25">
      <c r="C19" s="43" t="s">
        <v>11</v>
      </c>
      <c r="D19" s="54">
        <v>29721.270000000004</v>
      </c>
      <c r="J19" s="3" t="s">
        <v>45</v>
      </c>
      <c r="K19" s="3" t="s">
        <v>13</v>
      </c>
      <c r="L19" s="3" t="s">
        <v>27</v>
      </c>
      <c r="M19" s="4">
        <v>2464</v>
      </c>
      <c r="N19" s="5">
        <v>234</v>
      </c>
      <c r="O19" s="51">
        <f>VLOOKUP(DataNew[[#This Row],[Product]],Product11[],2,FALSE)</f>
        <v>13.15</v>
      </c>
      <c r="P19" s="3">
        <f>DataNew[[#This Row],[Cost per Unit]]*DataNew[[#This Row],[Units]]</f>
        <v>3077.1</v>
      </c>
      <c r="Q19" s="3">
        <f>DataNew[[#This Row],[Amount]]-DataNew[[#This Row],[Cost Price]]</f>
        <v>-613.09999999999991</v>
      </c>
      <c r="R19" s="78">
        <f>DataNew[[#This Row],[Profit/Loss]]/DataNew[[#This Row],[Cost Price]]</f>
        <v>-0.1992460433525072</v>
      </c>
      <c r="T19" s="3" t="s">
        <v>49</v>
      </c>
      <c r="U19" s="8">
        <v>5.6</v>
      </c>
    </row>
    <row r="20" spans="3:21" ht="15.75" x14ac:dyDescent="0.25">
      <c r="C20" s="43" t="s">
        <v>27</v>
      </c>
      <c r="D20" s="54">
        <v>29678.100000000002</v>
      </c>
      <c r="J20" s="3" t="s">
        <v>45</v>
      </c>
      <c r="K20" s="3" t="s">
        <v>13</v>
      </c>
      <c r="L20" s="3" t="s">
        <v>50</v>
      </c>
      <c r="M20" s="4">
        <v>2114</v>
      </c>
      <c r="N20" s="5">
        <v>66</v>
      </c>
      <c r="O20" s="51">
        <f>VLOOKUP(DataNew[[#This Row],[Product]],Product11[],2,FALSE)</f>
        <v>7.16</v>
      </c>
      <c r="P20" s="3">
        <f>DataNew[[#This Row],[Cost per Unit]]*DataNew[[#This Row],[Units]]</f>
        <v>472.56</v>
      </c>
      <c r="Q20" s="3">
        <f>DataNew[[#This Row],[Amount]]-DataNew[[#This Row],[Cost Price]]</f>
        <v>1641.44</v>
      </c>
      <c r="R20" s="78">
        <f>DataNew[[#This Row],[Profit/Loss]]/DataNew[[#This Row],[Cost Price]]</f>
        <v>3.473506009818859</v>
      </c>
      <c r="T20" s="3" t="s">
        <v>51</v>
      </c>
      <c r="U20" s="8">
        <v>16.73</v>
      </c>
    </row>
    <row r="21" spans="3:21" ht="15.75" x14ac:dyDescent="0.25">
      <c r="C21" s="43" t="s">
        <v>34</v>
      </c>
      <c r="D21" s="54">
        <v>29518.43</v>
      </c>
      <c r="J21" s="3" t="s">
        <v>25</v>
      </c>
      <c r="K21" s="3" t="s">
        <v>8</v>
      </c>
      <c r="L21" s="3" t="s">
        <v>34</v>
      </c>
      <c r="M21" s="4">
        <v>7693</v>
      </c>
      <c r="N21" s="5">
        <v>87</v>
      </c>
      <c r="O21" s="51">
        <f>VLOOKUP(DataNew[[#This Row],[Product]],Product11[],2,FALSE)</f>
        <v>5.79</v>
      </c>
      <c r="P21" s="3">
        <f>DataNew[[#This Row],[Cost per Unit]]*DataNew[[#This Row],[Units]]</f>
        <v>503.73</v>
      </c>
      <c r="Q21" s="3">
        <f>DataNew[[#This Row],[Amount]]-DataNew[[#This Row],[Cost Price]]</f>
        <v>7189.27</v>
      </c>
      <c r="R21" s="78">
        <f>DataNew[[#This Row],[Profit/Loss]]/DataNew[[#This Row],[Cost Price]]</f>
        <v>14.272070355150577</v>
      </c>
      <c r="T21" s="3" t="s">
        <v>52</v>
      </c>
      <c r="U21" s="8">
        <v>10.38</v>
      </c>
    </row>
    <row r="22" spans="3:21" ht="15.75" x14ac:dyDescent="0.25">
      <c r="C22" s="43" t="s">
        <v>43</v>
      </c>
      <c r="D22" s="54">
        <v>26000</v>
      </c>
      <c r="J22" s="3" t="s">
        <v>41</v>
      </c>
      <c r="K22" s="3" t="s">
        <v>48</v>
      </c>
      <c r="L22" s="3" t="s">
        <v>40</v>
      </c>
      <c r="M22" s="4">
        <v>15610</v>
      </c>
      <c r="N22" s="5">
        <v>339</v>
      </c>
      <c r="O22" s="51">
        <f>VLOOKUP(DataNew[[#This Row],[Product]],Product11[],2,FALSE)</f>
        <v>10.62</v>
      </c>
      <c r="P22" s="3">
        <f>DataNew[[#This Row],[Cost per Unit]]*DataNew[[#This Row],[Units]]</f>
        <v>3600.18</v>
      </c>
      <c r="Q22" s="3">
        <f>DataNew[[#This Row],[Amount]]-DataNew[[#This Row],[Cost Price]]</f>
        <v>12009.82</v>
      </c>
      <c r="R22" s="78">
        <f>DataNew[[#This Row],[Profit/Loss]]/DataNew[[#This Row],[Cost Price]]</f>
        <v>3.3358943163952914</v>
      </c>
      <c r="T22" s="3" t="s">
        <v>50</v>
      </c>
      <c r="U22" s="8">
        <v>7.16</v>
      </c>
    </row>
    <row r="23" spans="3:21" ht="15.75" x14ac:dyDescent="0.25">
      <c r="C23" s="43" t="s">
        <v>9</v>
      </c>
      <c r="D23" s="54">
        <v>25899.02</v>
      </c>
      <c r="J23" s="3" t="s">
        <v>20</v>
      </c>
      <c r="K23" s="3" t="s">
        <v>48</v>
      </c>
      <c r="L23" s="3" t="s">
        <v>36</v>
      </c>
      <c r="M23" s="4">
        <v>336</v>
      </c>
      <c r="N23" s="5">
        <v>144</v>
      </c>
      <c r="O23" s="51">
        <f>VLOOKUP(DataNew[[#This Row],[Product]],Product11[],2,FALSE)</f>
        <v>9.77</v>
      </c>
      <c r="P23" s="3">
        <f>DataNew[[#This Row],[Cost per Unit]]*DataNew[[#This Row],[Units]]</f>
        <v>1406.8799999999999</v>
      </c>
      <c r="Q23" s="3">
        <f>DataNew[[#This Row],[Amount]]-DataNew[[#This Row],[Cost Price]]</f>
        <v>-1070.8799999999999</v>
      </c>
      <c r="R23" s="78">
        <f>DataNew[[#This Row],[Profit/Loss]]/DataNew[[#This Row],[Cost Price]]</f>
        <v>-0.76117366086659843</v>
      </c>
      <c r="T23" s="3" t="s">
        <v>9</v>
      </c>
      <c r="U23" s="8">
        <v>14.49</v>
      </c>
    </row>
    <row r="24" spans="3:21" ht="15.75" x14ac:dyDescent="0.25">
      <c r="C24" s="43" t="s">
        <v>51</v>
      </c>
      <c r="D24" s="54">
        <v>19572.14</v>
      </c>
      <c r="J24" s="3" t="s">
        <v>44</v>
      </c>
      <c r="K24" s="3" t="s">
        <v>26</v>
      </c>
      <c r="L24" s="3" t="s">
        <v>40</v>
      </c>
      <c r="M24" s="4">
        <v>9443</v>
      </c>
      <c r="N24" s="5">
        <v>162</v>
      </c>
      <c r="O24" s="51">
        <f>VLOOKUP(DataNew[[#This Row],[Product]],Product11[],2,FALSE)</f>
        <v>10.62</v>
      </c>
      <c r="P24" s="3">
        <f>DataNew[[#This Row],[Cost per Unit]]*DataNew[[#This Row],[Units]]</f>
        <v>1720.4399999999998</v>
      </c>
      <c r="Q24" s="3">
        <f>DataNew[[#This Row],[Amount]]-DataNew[[#This Row],[Cost Price]]</f>
        <v>7722.56</v>
      </c>
      <c r="R24" s="78">
        <f>DataNew[[#This Row],[Profit/Loss]]/DataNew[[#This Row],[Cost Price]]</f>
        <v>4.4887121899049092</v>
      </c>
      <c r="T24" s="3" t="s">
        <v>34</v>
      </c>
      <c r="U24" s="8">
        <v>5.79</v>
      </c>
    </row>
    <row r="25" spans="3:21" ht="15.75" x14ac:dyDescent="0.25">
      <c r="C25" s="43" t="s">
        <v>16</v>
      </c>
      <c r="D25" s="54">
        <v>19525.600000000002</v>
      </c>
      <c r="J25" s="3" t="s">
        <v>17</v>
      </c>
      <c r="K25" s="3" t="s">
        <v>48</v>
      </c>
      <c r="L25" s="3" t="s">
        <v>46</v>
      </c>
      <c r="M25" s="4">
        <v>8155</v>
      </c>
      <c r="N25" s="5">
        <v>90</v>
      </c>
      <c r="O25" s="51">
        <f>VLOOKUP(DataNew[[#This Row],[Product]],Product11[],2,FALSE)</f>
        <v>6.49</v>
      </c>
      <c r="P25" s="3">
        <f>DataNew[[#This Row],[Cost per Unit]]*DataNew[[#This Row],[Units]]</f>
        <v>584.1</v>
      </c>
      <c r="Q25" s="3">
        <f>DataNew[[#This Row],[Amount]]-DataNew[[#This Row],[Cost Price]]</f>
        <v>7570.9</v>
      </c>
      <c r="R25" s="78">
        <f>DataNew[[#This Row],[Profit/Loss]]/DataNew[[#This Row],[Cost Price]]</f>
        <v>12.961650402328367</v>
      </c>
      <c r="T25" s="3" t="s">
        <v>14</v>
      </c>
      <c r="U25" s="8">
        <v>8.65</v>
      </c>
    </row>
    <row r="26" spans="3:21" ht="15.75" x14ac:dyDescent="0.25">
      <c r="C26" s="43" t="s">
        <v>18</v>
      </c>
      <c r="D26" s="54">
        <v>14946.92</v>
      </c>
      <c r="J26" s="3" t="s">
        <v>12</v>
      </c>
      <c r="K26" s="3" t="s">
        <v>33</v>
      </c>
      <c r="L26" s="3" t="s">
        <v>46</v>
      </c>
      <c r="M26" s="4">
        <v>1701</v>
      </c>
      <c r="N26" s="5">
        <v>234</v>
      </c>
      <c r="O26" s="51">
        <f>VLOOKUP(DataNew[[#This Row],[Product]],Product11[],2,FALSE)</f>
        <v>6.49</v>
      </c>
      <c r="P26" s="3">
        <f>DataNew[[#This Row],[Cost per Unit]]*DataNew[[#This Row],[Units]]</f>
        <v>1518.66</v>
      </c>
      <c r="Q26" s="3">
        <f>DataNew[[#This Row],[Amount]]-DataNew[[#This Row],[Cost Price]]</f>
        <v>182.33999999999992</v>
      </c>
      <c r="R26" s="78">
        <f>DataNew[[#This Row],[Profit/Loss]]/DataNew[[#This Row],[Cost Price]]</f>
        <v>0.12006637430366238</v>
      </c>
      <c r="T26" s="3" t="s">
        <v>30</v>
      </c>
      <c r="U26" s="8">
        <v>12.37</v>
      </c>
    </row>
    <row r="27" spans="3:21" ht="15.75" x14ac:dyDescent="0.25">
      <c r="C27" s="43" t="s">
        <v>71</v>
      </c>
      <c r="D27" s="54">
        <v>801165.2699999999</v>
      </c>
      <c r="J27" s="3" t="s">
        <v>53</v>
      </c>
      <c r="K27" s="3" t="s">
        <v>33</v>
      </c>
      <c r="L27" s="3" t="s">
        <v>36</v>
      </c>
      <c r="M27" s="4">
        <v>2205</v>
      </c>
      <c r="N27" s="5">
        <v>141</v>
      </c>
      <c r="O27" s="51">
        <f>VLOOKUP(DataNew[[#This Row],[Product]],Product11[],2,FALSE)</f>
        <v>9.77</v>
      </c>
      <c r="P27" s="3">
        <f>DataNew[[#This Row],[Cost per Unit]]*DataNew[[#This Row],[Units]]</f>
        <v>1377.57</v>
      </c>
      <c r="Q27" s="3">
        <f>DataNew[[#This Row],[Amount]]-DataNew[[#This Row],[Cost Price]]</f>
        <v>827.43000000000006</v>
      </c>
      <c r="R27" s="78">
        <f>DataNew[[#This Row],[Profit/Loss]]/DataNew[[#This Row],[Cost Price]]</f>
        <v>0.60064461334088293</v>
      </c>
    </row>
    <row r="28" spans="3:21" ht="15.75" x14ac:dyDescent="0.25">
      <c r="J28" s="3" t="s">
        <v>12</v>
      </c>
      <c r="K28" s="3" t="s">
        <v>8</v>
      </c>
      <c r="L28" s="3" t="s">
        <v>37</v>
      </c>
      <c r="M28" s="4">
        <v>1771</v>
      </c>
      <c r="N28" s="5">
        <v>204</v>
      </c>
      <c r="O28" s="51">
        <f>VLOOKUP(DataNew[[#This Row],[Product]],Product11[],2,FALSE)</f>
        <v>7.64</v>
      </c>
      <c r="P28" s="3">
        <f>DataNew[[#This Row],[Cost per Unit]]*DataNew[[#This Row],[Units]]</f>
        <v>1558.56</v>
      </c>
      <c r="Q28" s="3">
        <f>DataNew[[#This Row],[Amount]]-DataNew[[#This Row],[Cost Price]]</f>
        <v>212.44000000000005</v>
      </c>
      <c r="R28" s="78">
        <f>DataNew[[#This Row],[Profit/Loss]]/DataNew[[#This Row],[Cost Price]]</f>
        <v>0.1363053074632995</v>
      </c>
    </row>
    <row r="29" spans="3:21" ht="15.75" x14ac:dyDescent="0.25">
      <c r="J29" s="3" t="s">
        <v>20</v>
      </c>
      <c r="K29" s="3" t="s">
        <v>13</v>
      </c>
      <c r="L29" s="3" t="s">
        <v>24</v>
      </c>
      <c r="M29" s="4">
        <v>2114</v>
      </c>
      <c r="N29" s="5">
        <v>186</v>
      </c>
      <c r="O29" s="51">
        <f>VLOOKUP(DataNew[[#This Row],[Product]],Product11[],2,FALSE)</f>
        <v>11.73</v>
      </c>
      <c r="P29" s="3">
        <f>DataNew[[#This Row],[Cost per Unit]]*DataNew[[#This Row],[Units]]</f>
        <v>2181.7800000000002</v>
      </c>
      <c r="Q29" s="3">
        <f>DataNew[[#This Row],[Amount]]-DataNew[[#This Row],[Cost Price]]</f>
        <v>-67.7800000000002</v>
      </c>
      <c r="R29" s="78">
        <f>DataNew[[#This Row],[Profit/Loss]]/DataNew[[#This Row],[Cost Price]]</f>
        <v>-3.1066376994930832E-2</v>
      </c>
    </row>
    <row r="30" spans="3:21" ht="15.75" x14ac:dyDescent="0.25">
      <c r="J30" s="3" t="s">
        <v>20</v>
      </c>
      <c r="K30" s="3" t="s">
        <v>21</v>
      </c>
      <c r="L30" s="3" t="s">
        <v>11</v>
      </c>
      <c r="M30" s="4">
        <v>10311</v>
      </c>
      <c r="N30" s="5">
        <v>231</v>
      </c>
      <c r="O30" s="51">
        <f>VLOOKUP(DataNew[[#This Row],[Product]],Product11[],2,FALSE)</f>
        <v>9.33</v>
      </c>
      <c r="P30" s="3">
        <f>DataNew[[#This Row],[Cost per Unit]]*DataNew[[#This Row],[Units]]</f>
        <v>2155.23</v>
      </c>
      <c r="Q30" s="3">
        <f>DataNew[[#This Row],[Amount]]-DataNew[[#This Row],[Cost Price]]</f>
        <v>8155.77</v>
      </c>
      <c r="R30" s="78">
        <f>DataNew[[#This Row],[Profit/Loss]]/DataNew[[#This Row],[Cost Price]]</f>
        <v>3.7841761668128231</v>
      </c>
    </row>
    <row r="31" spans="3:21" ht="15.75" x14ac:dyDescent="0.25">
      <c r="J31" s="3" t="s">
        <v>45</v>
      </c>
      <c r="K31" s="3" t="s">
        <v>26</v>
      </c>
      <c r="L31" s="3" t="s">
        <v>29</v>
      </c>
      <c r="M31" s="4">
        <v>21</v>
      </c>
      <c r="N31" s="5">
        <v>168</v>
      </c>
      <c r="O31" s="51">
        <f>VLOOKUP(DataNew[[#This Row],[Product]],Product11[],2,FALSE)</f>
        <v>8.7899999999999991</v>
      </c>
      <c r="P31" s="3">
        <f>DataNew[[#This Row],[Cost per Unit]]*DataNew[[#This Row],[Units]]</f>
        <v>1476.7199999999998</v>
      </c>
      <c r="Q31" s="3">
        <f>DataNew[[#This Row],[Amount]]-DataNew[[#This Row],[Cost Price]]</f>
        <v>-1455.7199999999998</v>
      </c>
      <c r="R31" s="78">
        <f>DataNew[[#This Row],[Profit/Loss]]/DataNew[[#This Row],[Cost Price]]</f>
        <v>-0.98577929465301484</v>
      </c>
    </row>
    <row r="32" spans="3:21" ht="15.75" x14ac:dyDescent="0.25">
      <c r="J32" s="3" t="s">
        <v>53</v>
      </c>
      <c r="K32" s="3" t="s">
        <v>13</v>
      </c>
      <c r="L32" s="3" t="s">
        <v>40</v>
      </c>
      <c r="M32" s="4">
        <v>1974</v>
      </c>
      <c r="N32" s="5">
        <v>195</v>
      </c>
      <c r="O32" s="51">
        <f>VLOOKUP(DataNew[[#This Row],[Product]],Product11[],2,FALSE)</f>
        <v>10.62</v>
      </c>
      <c r="P32" s="3">
        <f>DataNew[[#This Row],[Cost per Unit]]*DataNew[[#This Row],[Units]]</f>
        <v>2070.8999999999996</v>
      </c>
      <c r="Q32" s="3">
        <f>DataNew[[#This Row],[Amount]]-DataNew[[#This Row],[Cost Price]]</f>
        <v>-96.899999999999636</v>
      </c>
      <c r="R32" s="78">
        <f>DataNew[[#This Row],[Profit/Loss]]/DataNew[[#This Row],[Cost Price]]</f>
        <v>-4.6791250181080525E-2</v>
      </c>
    </row>
    <row r="33" spans="10:18" ht="15.75" x14ac:dyDescent="0.25">
      <c r="J33" s="3" t="s">
        <v>41</v>
      </c>
      <c r="K33" s="3" t="s">
        <v>21</v>
      </c>
      <c r="L33" s="3" t="s">
        <v>46</v>
      </c>
      <c r="M33" s="4">
        <v>6314</v>
      </c>
      <c r="N33" s="5">
        <v>15</v>
      </c>
      <c r="O33" s="51">
        <f>VLOOKUP(DataNew[[#This Row],[Product]],Product11[],2,FALSE)</f>
        <v>6.49</v>
      </c>
      <c r="P33" s="3">
        <f>DataNew[[#This Row],[Cost per Unit]]*DataNew[[#This Row],[Units]]</f>
        <v>97.350000000000009</v>
      </c>
      <c r="Q33" s="3">
        <f>DataNew[[#This Row],[Amount]]-DataNew[[#This Row],[Cost Price]]</f>
        <v>6216.65</v>
      </c>
      <c r="R33" s="78">
        <f>DataNew[[#This Row],[Profit/Loss]]/DataNew[[#This Row],[Cost Price]]</f>
        <v>63.858757062146886</v>
      </c>
    </row>
    <row r="34" spans="10:18" ht="15.75" x14ac:dyDescent="0.25">
      <c r="J34" s="3" t="s">
        <v>53</v>
      </c>
      <c r="K34" s="3" t="s">
        <v>8</v>
      </c>
      <c r="L34" s="3" t="s">
        <v>46</v>
      </c>
      <c r="M34" s="4">
        <v>4683</v>
      </c>
      <c r="N34" s="5">
        <v>30</v>
      </c>
      <c r="O34" s="51">
        <f>VLOOKUP(DataNew[[#This Row],[Product]],Product11[],2,FALSE)</f>
        <v>6.49</v>
      </c>
      <c r="P34" s="3">
        <f>DataNew[[#This Row],[Cost per Unit]]*DataNew[[#This Row],[Units]]</f>
        <v>194.70000000000002</v>
      </c>
      <c r="Q34" s="3">
        <f>DataNew[[#This Row],[Amount]]-DataNew[[#This Row],[Cost Price]]</f>
        <v>4488.3</v>
      </c>
      <c r="R34" s="78">
        <f>DataNew[[#This Row],[Profit/Loss]]/DataNew[[#This Row],[Cost Price]]</f>
        <v>23.052388289676426</v>
      </c>
    </row>
    <row r="35" spans="10:18" ht="15.75" x14ac:dyDescent="0.25">
      <c r="J35" s="3" t="s">
        <v>20</v>
      </c>
      <c r="K35" s="3" t="s">
        <v>8</v>
      </c>
      <c r="L35" s="3" t="s">
        <v>47</v>
      </c>
      <c r="M35" s="4">
        <v>6398</v>
      </c>
      <c r="N35" s="5">
        <v>102</v>
      </c>
      <c r="O35" s="51">
        <f>VLOOKUP(DataNew[[#This Row],[Product]],Product11[],2,FALSE)</f>
        <v>4.97</v>
      </c>
      <c r="P35" s="3">
        <f>DataNew[[#This Row],[Cost per Unit]]*DataNew[[#This Row],[Units]]</f>
        <v>506.94</v>
      </c>
      <c r="Q35" s="3">
        <f>DataNew[[#This Row],[Amount]]-DataNew[[#This Row],[Cost Price]]</f>
        <v>5891.06</v>
      </c>
      <c r="R35" s="78">
        <f>DataNew[[#This Row],[Profit/Loss]]/DataNew[[#This Row],[Cost Price]]</f>
        <v>11.620822977078156</v>
      </c>
    </row>
    <row r="36" spans="10:18" ht="15.75" x14ac:dyDescent="0.25">
      <c r="J36" s="3" t="s">
        <v>44</v>
      </c>
      <c r="K36" s="3" t="s">
        <v>13</v>
      </c>
      <c r="L36" s="3" t="s">
        <v>37</v>
      </c>
      <c r="M36" s="4">
        <v>553</v>
      </c>
      <c r="N36" s="5">
        <v>15</v>
      </c>
      <c r="O36" s="51">
        <f>VLOOKUP(DataNew[[#This Row],[Product]],Product11[],2,FALSE)</f>
        <v>7.64</v>
      </c>
      <c r="P36" s="3">
        <f>DataNew[[#This Row],[Cost per Unit]]*DataNew[[#This Row],[Units]]</f>
        <v>114.6</v>
      </c>
      <c r="Q36" s="3">
        <f>DataNew[[#This Row],[Amount]]-DataNew[[#This Row],[Cost Price]]</f>
        <v>438.4</v>
      </c>
      <c r="R36" s="78">
        <f>DataNew[[#This Row],[Profit/Loss]]/DataNew[[#This Row],[Cost Price]]</f>
        <v>3.825479930191972</v>
      </c>
    </row>
    <row r="37" spans="10:18" ht="15.75" x14ac:dyDescent="0.25">
      <c r="J37" s="3" t="s">
        <v>12</v>
      </c>
      <c r="K37" s="3" t="s">
        <v>26</v>
      </c>
      <c r="L37" s="3" t="s">
        <v>9</v>
      </c>
      <c r="M37" s="4">
        <v>7021</v>
      </c>
      <c r="N37" s="5">
        <v>183</v>
      </c>
      <c r="O37" s="51">
        <f>VLOOKUP(DataNew[[#This Row],[Product]],Product11[],2,FALSE)</f>
        <v>14.49</v>
      </c>
      <c r="P37" s="3">
        <f>DataNew[[#This Row],[Cost per Unit]]*DataNew[[#This Row],[Units]]</f>
        <v>2651.67</v>
      </c>
      <c r="Q37" s="3">
        <f>DataNew[[#This Row],[Amount]]-DataNew[[#This Row],[Cost Price]]</f>
        <v>4369.33</v>
      </c>
      <c r="R37" s="78">
        <f>DataNew[[#This Row],[Profit/Loss]]/DataNew[[#This Row],[Cost Price]]</f>
        <v>1.6477653705023625</v>
      </c>
    </row>
    <row r="38" spans="10:18" ht="15.75" x14ac:dyDescent="0.25">
      <c r="J38" s="3" t="s">
        <v>7</v>
      </c>
      <c r="K38" s="3" t="s">
        <v>26</v>
      </c>
      <c r="L38" s="3" t="s">
        <v>36</v>
      </c>
      <c r="M38" s="4">
        <v>5817</v>
      </c>
      <c r="N38" s="5">
        <v>12</v>
      </c>
      <c r="O38" s="51">
        <f>VLOOKUP(DataNew[[#This Row],[Product]],Product11[],2,FALSE)</f>
        <v>9.77</v>
      </c>
      <c r="P38" s="3">
        <f>DataNew[[#This Row],[Cost per Unit]]*DataNew[[#This Row],[Units]]</f>
        <v>117.24</v>
      </c>
      <c r="Q38" s="3">
        <f>DataNew[[#This Row],[Amount]]-DataNew[[#This Row],[Cost Price]]</f>
        <v>5699.76</v>
      </c>
      <c r="R38" s="78">
        <f>DataNew[[#This Row],[Profit/Loss]]/DataNew[[#This Row],[Cost Price]]</f>
        <v>48.61617195496418</v>
      </c>
    </row>
    <row r="39" spans="10:18" ht="15.75" x14ac:dyDescent="0.25">
      <c r="J39" s="3" t="s">
        <v>20</v>
      </c>
      <c r="K39" s="3" t="s">
        <v>26</v>
      </c>
      <c r="L39" s="3" t="s">
        <v>16</v>
      </c>
      <c r="M39" s="4">
        <v>3976</v>
      </c>
      <c r="N39" s="5">
        <v>72</v>
      </c>
      <c r="O39" s="51">
        <f>VLOOKUP(DataNew[[#This Row],[Product]],Product11[],2,FALSE)</f>
        <v>11.7</v>
      </c>
      <c r="P39" s="3">
        <f>DataNew[[#This Row],[Cost per Unit]]*DataNew[[#This Row],[Units]]</f>
        <v>842.4</v>
      </c>
      <c r="Q39" s="3">
        <f>DataNew[[#This Row],[Amount]]-DataNew[[#This Row],[Cost Price]]</f>
        <v>3133.6</v>
      </c>
      <c r="R39" s="78">
        <f>DataNew[[#This Row],[Profit/Loss]]/DataNew[[#This Row],[Cost Price]]</f>
        <v>3.7198480531813867</v>
      </c>
    </row>
    <row r="40" spans="10:18" ht="15.75" x14ac:dyDescent="0.25">
      <c r="J40" s="3" t="s">
        <v>25</v>
      </c>
      <c r="K40" s="3" t="s">
        <v>33</v>
      </c>
      <c r="L40" s="3" t="s">
        <v>51</v>
      </c>
      <c r="M40" s="4">
        <v>1134</v>
      </c>
      <c r="N40" s="5">
        <v>282</v>
      </c>
      <c r="O40" s="51">
        <f>VLOOKUP(DataNew[[#This Row],[Product]],Product11[],2,FALSE)</f>
        <v>16.73</v>
      </c>
      <c r="P40" s="3">
        <f>DataNew[[#This Row],[Cost per Unit]]*DataNew[[#This Row],[Units]]</f>
        <v>4717.8599999999997</v>
      </c>
      <c r="Q40" s="3">
        <f>DataNew[[#This Row],[Amount]]-DataNew[[#This Row],[Cost Price]]</f>
        <v>-3583.8599999999997</v>
      </c>
      <c r="R40" s="78">
        <f>DataNew[[#This Row],[Profit/Loss]]/DataNew[[#This Row],[Cost Price]]</f>
        <v>-0.75963678447431671</v>
      </c>
    </row>
    <row r="41" spans="10:18" ht="15.75" x14ac:dyDescent="0.25">
      <c r="J41" s="3" t="s">
        <v>44</v>
      </c>
      <c r="K41" s="3" t="s">
        <v>26</v>
      </c>
      <c r="L41" s="3" t="s">
        <v>52</v>
      </c>
      <c r="M41" s="4">
        <v>6027</v>
      </c>
      <c r="N41" s="5">
        <v>144</v>
      </c>
      <c r="O41" s="51">
        <f>VLOOKUP(DataNew[[#This Row],[Product]],Product11[],2,FALSE)</f>
        <v>10.38</v>
      </c>
      <c r="P41" s="3">
        <f>DataNew[[#This Row],[Cost per Unit]]*DataNew[[#This Row],[Units]]</f>
        <v>1494.72</v>
      </c>
      <c r="Q41" s="3">
        <f>DataNew[[#This Row],[Amount]]-DataNew[[#This Row],[Cost Price]]</f>
        <v>4532.28</v>
      </c>
      <c r="R41" s="78">
        <f>DataNew[[#This Row],[Profit/Loss]]/DataNew[[#This Row],[Cost Price]]</f>
        <v>3.0321933204881177</v>
      </c>
    </row>
    <row r="42" spans="10:18" ht="15.75" x14ac:dyDescent="0.25">
      <c r="J42" s="3" t="s">
        <v>25</v>
      </c>
      <c r="K42" s="3" t="s">
        <v>8</v>
      </c>
      <c r="L42" s="3" t="s">
        <v>29</v>
      </c>
      <c r="M42" s="4">
        <v>1904</v>
      </c>
      <c r="N42" s="5">
        <v>405</v>
      </c>
      <c r="O42" s="51">
        <f>VLOOKUP(DataNew[[#This Row],[Product]],Product11[],2,FALSE)</f>
        <v>8.7899999999999991</v>
      </c>
      <c r="P42" s="3">
        <f>DataNew[[#This Row],[Cost per Unit]]*DataNew[[#This Row],[Units]]</f>
        <v>3559.95</v>
      </c>
      <c r="Q42" s="3">
        <f>DataNew[[#This Row],[Amount]]-DataNew[[#This Row],[Cost Price]]</f>
        <v>-1655.9499999999998</v>
      </c>
      <c r="R42" s="78">
        <f>DataNew[[#This Row],[Profit/Loss]]/DataNew[[#This Row],[Cost Price]]</f>
        <v>-0.46516102754252164</v>
      </c>
    </row>
    <row r="43" spans="10:18" ht="15.75" x14ac:dyDescent="0.25">
      <c r="J43" s="3" t="s">
        <v>38</v>
      </c>
      <c r="K43" s="3" t="s">
        <v>48</v>
      </c>
      <c r="L43" s="3" t="s">
        <v>14</v>
      </c>
      <c r="M43" s="4">
        <v>3262</v>
      </c>
      <c r="N43" s="5">
        <v>75</v>
      </c>
      <c r="O43" s="51">
        <f>VLOOKUP(DataNew[[#This Row],[Product]],Product11[],2,FALSE)</f>
        <v>8.65</v>
      </c>
      <c r="P43" s="3">
        <f>DataNew[[#This Row],[Cost per Unit]]*DataNew[[#This Row],[Units]]</f>
        <v>648.75</v>
      </c>
      <c r="Q43" s="3">
        <f>DataNew[[#This Row],[Amount]]-DataNew[[#This Row],[Cost Price]]</f>
        <v>2613.25</v>
      </c>
      <c r="R43" s="78">
        <f>DataNew[[#This Row],[Profit/Loss]]/DataNew[[#This Row],[Cost Price]]</f>
        <v>4.0281310211946053</v>
      </c>
    </row>
    <row r="44" spans="10:18" ht="15.75" x14ac:dyDescent="0.25">
      <c r="J44" s="3" t="s">
        <v>7</v>
      </c>
      <c r="K44" s="3" t="s">
        <v>48</v>
      </c>
      <c r="L44" s="3" t="s">
        <v>51</v>
      </c>
      <c r="M44" s="4">
        <v>2289</v>
      </c>
      <c r="N44" s="5">
        <v>135</v>
      </c>
      <c r="O44" s="51">
        <f>VLOOKUP(DataNew[[#This Row],[Product]],Product11[],2,FALSE)</f>
        <v>16.73</v>
      </c>
      <c r="P44" s="3">
        <f>DataNew[[#This Row],[Cost per Unit]]*DataNew[[#This Row],[Units]]</f>
        <v>2258.5500000000002</v>
      </c>
      <c r="Q44" s="3">
        <f>DataNew[[#This Row],[Amount]]-DataNew[[#This Row],[Cost Price]]</f>
        <v>30.449999999999818</v>
      </c>
      <c r="R44" s="78">
        <f>DataNew[[#This Row],[Profit/Loss]]/DataNew[[#This Row],[Cost Price]]</f>
        <v>1.3482101348210053E-2</v>
      </c>
    </row>
    <row r="45" spans="10:18" ht="15.75" x14ac:dyDescent="0.25">
      <c r="J45" s="3" t="s">
        <v>41</v>
      </c>
      <c r="K45" s="3" t="s">
        <v>48</v>
      </c>
      <c r="L45" s="3" t="s">
        <v>51</v>
      </c>
      <c r="M45" s="4">
        <v>6986</v>
      </c>
      <c r="N45" s="5">
        <v>21</v>
      </c>
      <c r="O45" s="51">
        <f>VLOOKUP(DataNew[[#This Row],[Product]],Product11[],2,FALSE)</f>
        <v>16.73</v>
      </c>
      <c r="P45" s="3">
        <f>DataNew[[#This Row],[Cost per Unit]]*DataNew[[#This Row],[Units]]</f>
        <v>351.33</v>
      </c>
      <c r="Q45" s="3">
        <f>DataNew[[#This Row],[Amount]]-DataNew[[#This Row],[Cost Price]]</f>
        <v>6634.67</v>
      </c>
      <c r="R45" s="78">
        <f>DataNew[[#This Row],[Profit/Loss]]/DataNew[[#This Row],[Cost Price]]</f>
        <v>18.884439131301058</v>
      </c>
    </row>
    <row r="46" spans="10:18" ht="15.75" x14ac:dyDescent="0.25">
      <c r="J46" s="3" t="s">
        <v>44</v>
      </c>
      <c r="K46" s="3" t="s">
        <v>33</v>
      </c>
      <c r="L46" s="3" t="s">
        <v>46</v>
      </c>
      <c r="M46" s="4">
        <v>4417</v>
      </c>
      <c r="N46" s="5">
        <v>153</v>
      </c>
      <c r="O46" s="51">
        <f>VLOOKUP(DataNew[[#This Row],[Product]],Product11[],2,FALSE)</f>
        <v>6.49</v>
      </c>
      <c r="P46" s="3">
        <f>DataNew[[#This Row],[Cost per Unit]]*DataNew[[#This Row],[Units]]</f>
        <v>992.97</v>
      </c>
      <c r="Q46" s="3">
        <f>DataNew[[#This Row],[Amount]]-DataNew[[#This Row],[Cost Price]]</f>
        <v>3424.0299999999997</v>
      </c>
      <c r="R46" s="78">
        <f>DataNew[[#This Row],[Profit/Loss]]/DataNew[[#This Row],[Cost Price]]</f>
        <v>3.4482713475734408</v>
      </c>
    </row>
    <row r="47" spans="10:18" ht="15.75" x14ac:dyDescent="0.25">
      <c r="J47" s="3" t="s">
        <v>25</v>
      </c>
      <c r="K47" s="3" t="s">
        <v>48</v>
      </c>
      <c r="L47" s="3" t="s">
        <v>24</v>
      </c>
      <c r="M47" s="4">
        <v>1442</v>
      </c>
      <c r="N47" s="5">
        <v>15</v>
      </c>
      <c r="O47" s="51">
        <f>VLOOKUP(DataNew[[#This Row],[Product]],Product11[],2,FALSE)</f>
        <v>11.73</v>
      </c>
      <c r="P47" s="3">
        <f>DataNew[[#This Row],[Cost per Unit]]*DataNew[[#This Row],[Units]]</f>
        <v>175.95000000000002</v>
      </c>
      <c r="Q47" s="3">
        <f>DataNew[[#This Row],[Amount]]-DataNew[[#This Row],[Cost Price]]</f>
        <v>1266.05</v>
      </c>
      <c r="R47" s="78">
        <f>DataNew[[#This Row],[Profit/Loss]]/DataNew[[#This Row],[Cost Price]]</f>
        <v>7.195510088093207</v>
      </c>
    </row>
    <row r="48" spans="10:18" ht="15.75" x14ac:dyDescent="0.25">
      <c r="J48" s="3" t="s">
        <v>45</v>
      </c>
      <c r="K48" s="3" t="s">
        <v>13</v>
      </c>
      <c r="L48" s="3" t="s">
        <v>16</v>
      </c>
      <c r="M48" s="4">
        <v>2415</v>
      </c>
      <c r="N48" s="5">
        <v>255</v>
      </c>
      <c r="O48" s="51">
        <f>VLOOKUP(DataNew[[#This Row],[Product]],Product11[],2,FALSE)</f>
        <v>11.7</v>
      </c>
      <c r="P48" s="3">
        <f>DataNew[[#This Row],[Cost per Unit]]*DataNew[[#This Row],[Units]]</f>
        <v>2983.5</v>
      </c>
      <c r="Q48" s="3">
        <f>DataNew[[#This Row],[Amount]]-DataNew[[#This Row],[Cost Price]]</f>
        <v>-568.5</v>
      </c>
      <c r="R48" s="78">
        <f>DataNew[[#This Row],[Profit/Loss]]/DataNew[[#This Row],[Cost Price]]</f>
        <v>-0.19054801407742583</v>
      </c>
    </row>
    <row r="49" spans="10:18" ht="15.75" x14ac:dyDescent="0.25">
      <c r="J49" s="3" t="s">
        <v>44</v>
      </c>
      <c r="K49" s="3" t="s">
        <v>8</v>
      </c>
      <c r="L49" s="3" t="s">
        <v>37</v>
      </c>
      <c r="M49" s="4">
        <v>238</v>
      </c>
      <c r="N49" s="5">
        <v>18</v>
      </c>
      <c r="O49" s="51">
        <f>VLOOKUP(DataNew[[#This Row],[Product]],Product11[],2,FALSE)</f>
        <v>7.64</v>
      </c>
      <c r="P49" s="3">
        <f>DataNew[[#This Row],[Cost per Unit]]*DataNew[[#This Row],[Units]]</f>
        <v>137.51999999999998</v>
      </c>
      <c r="Q49" s="3">
        <f>DataNew[[#This Row],[Amount]]-DataNew[[#This Row],[Cost Price]]</f>
        <v>100.48000000000002</v>
      </c>
      <c r="R49" s="78">
        <f>DataNew[[#This Row],[Profit/Loss]]/DataNew[[#This Row],[Cost Price]]</f>
        <v>0.73065735892961048</v>
      </c>
    </row>
    <row r="50" spans="10:18" ht="15.75" x14ac:dyDescent="0.25">
      <c r="J50" s="3" t="s">
        <v>25</v>
      </c>
      <c r="K50" s="3" t="s">
        <v>8</v>
      </c>
      <c r="L50" s="3" t="s">
        <v>46</v>
      </c>
      <c r="M50" s="4">
        <v>4949</v>
      </c>
      <c r="N50" s="5">
        <v>189</v>
      </c>
      <c r="O50" s="51">
        <f>VLOOKUP(DataNew[[#This Row],[Product]],Product11[],2,FALSE)</f>
        <v>6.49</v>
      </c>
      <c r="P50" s="3">
        <f>DataNew[[#This Row],[Cost per Unit]]*DataNew[[#This Row],[Units]]</f>
        <v>1226.6100000000001</v>
      </c>
      <c r="Q50" s="3">
        <f>DataNew[[#This Row],[Amount]]-DataNew[[#This Row],[Cost Price]]</f>
        <v>3722.39</v>
      </c>
      <c r="R50" s="78">
        <f>DataNew[[#This Row],[Profit/Loss]]/DataNew[[#This Row],[Cost Price]]</f>
        <v>3.0346972550362379</v>
      </c>
    </row>
    <row r="51" spans="10:18" ht="15.75" x14ac:dyDescent="0.25">
      <c r="J51" s="3" t="s">
        <v>41</v>
      </c>
      <c r="K51" s="3" t="s">
        <v>33</v>
      </c>
      <c r="L51" s="3" t="s">
        <v>14</v>
      </c>
      <c r="M51" s="4">
        <v>5075</v>
      </c>
      <c r="N51" s="5">
        <v>21</v>
      </c>
      <c r="O51" s="51">
        <f>VLOOKUP(DataNew[[#This Row],[Product]],Product11[],2,FALSE)</f>
        <v>8.65</v>
      </c>
      <c r="P51" s="3">
        <f>DataNew[[#This Row],[Cost per Unit]]*DataNew[[#This Row],[Units]]</f>
        <v>181.65</v>
      </c>
      <c r="Q51" s="3">
        <f>DataNew[[#This Row],[Amount]]-DataNew[[#This Row],[Cost Price]]</f>
        <v>4893.3500000000004</v>
      </c>
      <c r="R51" s="78">
        <f>DataNew[[#This Row],[Profit/Loss]]/DataNew[[#This Row],[Cost Price]]</f>
        <v>26.938342967244701</v>
      </c>
    </row>
    <row r="52" spans="10:18" ht="15.75" x14ac:dyDescent="0.25">
      <c r="J52" s="3" t="s">
        <v>45</v>
      </c>
      <c r="K52" s="3" t="s">
        <v>21</v>
      </c>
      <c r="L52" s="3" t="s">
        <v>29</v>
      </c>
      <c r="M52" s="4">
        <v>9198</v>
      </c>
      <c r="N52" s="5">
        <v>36</v>
      </c>
      <c r="O52" s="51">
        <f>VLOOKUP(DataNew[[#This Row],[Product]],Product11[],2,FALSE)</f>
        <v>8.7899999999999991</v>
      </c>
      <c r="P52" s="3">
        <f>DataNew[[#This Row],[Cost per Unit]]*DataNew[[#This Row],[Units]]</f>
        <v>316.43999999999994</v>
      </c>
      <c r="Q52" s="3">
        <f>DataNew[[#This Row],[Amount]]-DataNew[[#This Row],[Cost Price]]</f>
        <v>8881.56</v>
      </c>
      <c r="R52" s="78">
        <f>DataNew[[#This Row],[Profit/Loss]]/DataNew[[#This Row],[Cost Price]]</f>
        <v>28.067121729237773</v>
      </c>
    </row>
    <row r="53" spans="10:18" ht="15.75" x14ac:dyDescent="0.25">
      <c r="J53" s="3" t="s">
        <v>25</v>
      </c>
      <c r="K53" s="3" t="s">
        <v>48</v>
      </c>
      <c r="L53" s="3" t="s">
        <v>50</v>
      </c>
      <c r="M53" s="4">
        <v>3339</v>
      </c>
      <c r="N53" s="5">
        <v>75</v>
      </c>
      <c r="O53" s="51">
        <f>VLOOKUP(DataNew[[#This Row],[Product]],Product11[],2,FALSE)</f>
        <v>7.16</v>
      </c>
      <c r="P53" s="3">
        <f>DataNew[[#This Row],[Cost per Unit]]*DataNew[[#This Row],[Units]]</f>
        <v>537</v>
      </c>
      <c r="Q53" s="3">
        <f>DataNew[[#This Row],[Amount]]-DataNew[[#This Row],[Cost Price]]</f>
        <v>2802</v>
      </c>
      <c r="R53" s="78">
        <f>DataNew[[#This Row],[Profit/Loss]]/DataNew[[#This Row],[Cost Price]]</f>
        <v>5.2178770949720672</v>
      </c>
    </row>
    <row r="54" spans="10:18" ht="15.75" x14ac:dyDescent="0.25">
      <c r="J54" s="3" t="s">
        <v>7</v>
      </c>
      <c r="K54" s="3" t="s">
        <v>48</v>
      </c>
      <c r="L54" s="3" t="s">
        <v>32</v>
      </c>
      <c r="M54" s="4">
        <v>5019</v>
      </c>
      <c r="N54" s="5">
        <v>156</v>
      </c>
      <c r="O54" s="51">
        <f>VLOOKUP(DataNew[[#This Row],[Product]],Product11[],2,FALSE)</f>
        <v>3.11</v>
      </c>
      <c r="P54" s="3">
        <f>DataNew[[#This Row],[Cost per Unit]]*DataNew[[#This Row],[Units]]</f>
        <v>485.15999999999997</v>
      </c>
      <c r="Q54" s="3">
        <f>DataNew[[#This Row],[Amount]]-DataNew[[#This Row],[Cost Price]]</f>
        <v>4533.84</v>
      </c>
      <c r="R54" s="78">
        <f>DataNew[[#This Row],[Profit/Loss]]/DataNew[[#This Row],[Cost Price]]</f>
        <v>9.3450408112787535</v>
      </c>
    </row>
    <row r="55" spans="10:18" ht="15.75" x14ac:dyDescent="0.25">
      <c r="J55" s="3" t="s">
        <v>41</v>
      </c>
      <c r="K55" s="3" t="s">
        <v>21</v>
      </c>
      <c r="L55" s="3" t="s">
        <v>29</v>
      </c>
      <c r="M55" s="4">
        <v>16184</v>
      </c>
      <c r="N55" s="5">
        <v>39</v>
      </c>
      <c r="O55" s="51">
        <f>VLOOKUP(DataNew[[#This Row],[Product]],Product11[],2,FALSE)</f>
        <v>8.7899999999999991</v>
      </c>
      <c r="P55" s="3">
        <f>DataNew[[#This Row],[Cost per Unit]]*DataNew[[#This Row],[Units]]</f>
        <v>342.80999999999995</v>
      </c>
      <c r="Q55" s="3">
        <f>DataNew[[#This Row],[Amount]]-DataNew[[#This Row],[Cost Price]]</f>
        <v>15841.19</v>
      </c>
      <c r="R55" s="78">
        <f>DataNew[[#This Row],[Profit/Loss]]/DataNew[[#This Row],[Cost Price]]</f>
        <v>46.209824684227421</v>
      </c>
    </row>
    <row r="56" spans="10:18" ht="15.75" x14ac:dyDescent="0.25">
      <c r="J56" s="3" t="s">
        <v>25</v>
      </c>
      <c r="K56" s="3" t="s">
        <v>21</v>
      </c>
      <c r="L56" s="3" t="s">
        <v>43</v>
      </c>
      <c r="M56" s="4">
        <v>497</v>
      </c>
      <c r="N56" s="5">
        <v>63</v>
      </c>
      <c r="O56" s="51">
        <f>VLOOKUP(DataNew[[#This Row],[Product]],Product11[],2,FALSE)</f>
        <v>9</v>
      </c>
      <c r="P56" s="3">
        <f>DataNew[[#This Row],[Cost per Unit]]*DataNew[[#This Row],[Units]]</f>
        <v>567</v>
      </c>
      <c r="Q56" s="3">
        <f>DataNew[[#This Row],[Amount]]-DataNew[[#This Row],[Cost Price]]</f>
        <v>-70</v>
      </c>
      <c r="R56" s="78">
        <f>DataNew[[#This Row],[Profit/Loss]]/DataNew[[#This Row],[Cost Price]]</f>
        <v>-0.12345679012345678</v>
      </c>
    </row>
    <row r="57" spans="10:18" ht="15.75" x14ac:dyDescent="0.25">
      <c r="J57" s="3" t="s">
        <v>44</v>
      </c>
      <c r="K57" s="3" t="s">
        <v>21</v>
      </c>
      <c r="L57" s="3" t="s">
        <v>50</v>
      </c>
      <c r="M57" s="4">
        <v>8211</v>
      </c>
      <c r="N57" s="5">
        <v>75</v>
      </c>
      <c r="O57" s="51">
        <f>VLOOKUP(DataNew[[#This Row],[Product]],Product11[],2,FALSE)</f>
        <v>7.16</v>
      </c>
      <c r="P57" s="3">
        <f>DataNew[[#This Row],[Cost per Unit]]*DataNew[[#This Row],[Units]]</f>
        <v>537</v>
      </c>
      <c r="Q57" s="3">
        <f>DataNew[[#This Row],[Amount]]-DataNew[[#This Row],[Cost Price]]</f>
        <v>7674</v>
      </c>
      <c r="R57" s="78">
        <f>DataNew[[#This Row],[Profit/Loss]]/DataNew[[#This Row],[Cost Price]]</f>
        <v>14.29050279329609</v>
      </c>
    </row>
    <row r="58" spans="10:18" ht="15.75" x14ac:dyDescent="0.25">
      <c r="J58" s="3" t="s">
        <v>44</v>
      </c>
      <c r="K58" s="3" t="s">
        <v>33</v>
      </c>
      <c r="L58" s="3" t="s">
        <v>52</v>
      </c>
      <c r="M58" s="4">
        <v>6580</v>
      </c>
      <c r="N58" s="5">
        <v>183</v>
      </c>
      <c r="O58" s="51">
        <f>VLOOKUP(DataNew[[#This Row],[Product]],Product11[],2,FALSE)</f>
        <v>10.38</v>
      </c>
      <c r="P58" s="3">
        <f>DataNew[[#This Row],[Cost per Unit]]*DataNew[[#This Row],[Units]]</f>
        <v>1899.5400000000002</v>
      </c>
      <c r="Q58" s="3">
        <f>DataNew[[#This Row],[Amount]]-DataNew[[#This Row],[Cost Price]]</f>
        <v>4680.46</v>
      </c>
      <c r="R58" s="78">
        <f>DataNew[[#This Row],[Profit/Loss]]/DataNew[[#This Row],[Cost Price]]</f>
        <v>2.4639965465323179</v>
      </c>
    </row>
    <row r="59" spans="10:18" ht="15.75" x14ac:dyDescent="0.25">
      <c r="J59" s="3" t="s">
        <v>20</v>
      </c>
      <c r="K59" s="3" t="s">
        <v>13</v>
      </c>
      <c r="L59" s="3" t="s">
        <v>11</v>
      </c>
      <c r="M59" s="4">
        <v>4760</v>
      </c>
      <c r="N59" s="5">
        <v>69</v>
      </c>
      <c r="O59" s="51">
        <f>VLOOKUP(DataNew[[#This Row],[Product]],Product11[],2,FALSE)</f>
        <v>9.33</v>
      </c>
      <c r="P59" s="3">
        <f>DataNew[[#This Row],[Cost per Unit]]*DataNew[[#This Row],[Units]]</f>
        <v>643.77</v>
      </c>
      <c r="Q59" s="3">
        <f>DataNew[[#This Row],[Amount]]-DataNew[[#This Row],[Cost Price]]</f>
        <v>4116.2299999999996</v>
      </c>
      <c r="R59" s="78">
        <f>DataNew[[#This Row],[Profit/Loss]]/DataNew[[#This Row],[Cost Price]]</f>
        <v>6.3939450424841162</v>
      </c>
    </row>
    <row r="60" spans="10:18" ht="15.75" x14ac:dyDescent="0.25">
      <c r="J60" s="3" t="s">
        <v>7</v>
      </c>
      <c r="K60" s="3" t="s">
        <v>21</v>
      </c>
      <c r="L60" s="3" t="s">
        <v>27</v>
      </c>
      <c r="M60" s="4">
        <v>5439</v>
      </c>
      <c r="N60" s="5">
        <v>30</v>
      </c>
      <c r="O60" s="51">
        <f>VLOOKUP(DataNew[[#This Row],[Product]],Product11[],2,FALSE)</f>
        <v>13.15</v>
      </c>
      <c r="P60" s="3">
        <f>DataNew[[#This Row],[Cost per Unit]]*DataNew[[#This Row],[Units]]</f>
        <v>394.5</v>
      </c>
      <c r="Q60" s="3">
        <f>DataNew[[#This Row],[Amount]]-DataNew[[#This Row],[Cost Price]]</f>
        <v>5044.5</v>
      </c>
      <c r="R60" s="78">
        <f>DataNew[[#This Row],[Profit/Loss]]/DataNew[[#This Row],[Cost Price]]</f>
        <v>12.787072243346008</v>
      </c>
    </row>
    <row r="61" spans="10:18" ht="15.75" x14ac:dyDescent="0.25">
      <c r="J61" s="3" t="s">
        <v>20</v>
      </c>
      <c r="K61" s="3" t="s">
        <v>48</v>
      </c>
      <c r="L61" s="3" t="s">
        <v>32</v>
      </c>
      <c r="M61" s="4">
        <v>1463</v>
      </c>
      <c r="N61" s="5">
        <v>39</v>
      </c>
      <c r="O61" s="51">
        <f>VLOOKUP(DataNew[[#This Row],[Product]],Product11[],2,FALSE)</f>
        <v>3.11</v>
      </c>
      <c r="P61" s="3">
        <f>DataNew[[#This Row],[Cost per Unit]]*DataNew[[#This Row],[Units]]</f>
        <v>121.28999999999999</v>
      </c>
      <c r="Q61" s="3">
        <f>DataNew[[#This Row],[Amount]]-DataNew[[#This Row],[Cost Price]]</f>
        <v>1341.71</v>
      </c>
      <c r="R61" s="78">
        <f>DataNew[[#This Row],[Profit/Loss]]/DataNew[[#This Row],[Cost Price]]</f>
        <v>11.062000164894057</v>
      </c>
    </row>
    <row r="62" spans="10:18" ht="15.75" x14ac:dyDescent="0.25">
      <c r="J62" s="3" t="s">
        <v>45</v>
      </c>
      <c r="K62" s="3" t="s">
        <v>48</v>
      </c>
      <c r="L62" s="3" t="s">
        <v>14</v>
      </c>
      <c r="M62" s="4">
        <v>7777</v>
      </c>
      <c r="N62" s="5">
        <v>504</v>
      </c>
      <c r="O62" s="51">
        <f>VLOOKUP(DataNew[[#This Row],[Product]],Product11[],2,FALSE)</f>
        <v>8.65</v>
      </c>
      <c r="P62" s="3">
        <f>DataNew[[#This Row],[Cost per Unit]]*DataNew[[#This Row],[Units]]</f>
        <v>4359.6000000000004</v>
      </c>
      <c r="Q62" s="3">
        <f>DataNew[[#This Row],[Amount]]-DataNew[[#This Row],[Cost Price]]</f>
        <v>3417.3999999999996</v>
      </c>
      <c r="R62" s="78">
        <f>DataNew[[#This Row],[Profit/Loss]]/DataNew[[#This Row],[Cost Price]]</f>
        <v>0.78387925497752076</v>
      </c>
    </row>
    <row r="63" spans="10:18" ht="15.75" x14ac:dyDescent="0.25">
      <c r="J63" s="3" t="s">
        <v>17</v>
      </c>
      <c r="K63" s="3" t="s">
        <v>8</v>
      </c>
      <c r="L63" s="3" t="s">
        <v>50</v>
      </c>
      <c r="M63" s="4">
        <v>1085</v>
      </c>
      <c r="N63" s="5">
        <v>273</v>
      </c>
      <c r="O63" s="51">
        <f>VLOOKUP(DataNew[[#This Row],[Product]],Product11[],2,FALSE)</f>
        <v>7.16</v>
      </c>
      <c r="P63" s="3">
        <f>DataNew[[#This Row],[Cost per Unit]]*DataNew[[#This Row],[Units]]</f>
        <v>1954.68</v>
      </c>
      <c r="Q63" s="3">
        <f>DataNew[[#This Row],[Amount]]-DataNew[[#This Row],[Cost Price]]</f>
        <v>-869.68000000000006</v>
      </c>
      <c r="R63" s="78">
        <f>DataNew[[#This Row],[Profit/Loss]]/DataNew[[#This Row],[Cost Price]]</f>
        <v>-0.44492193095545052</v>
      </c>
    </row>
    <row r="64" spans="10:18" ht="15.75" x14ac:dyDescent="0.25">
      <c r="J64" s="3" t="s">
        <v>41</v>
      </c>
      <c r="K64" s="3" t="s">
        <v>8</v>
      </c>
      <c r="L64" s="3" t="s">
        <v>34</v>
      </c>
      <c r="M64" s="4">
        <v>182</v>
      </c>
      <c r="N64" s="5">
        <v>48</v>
      </c>
      <c r="O64" s="51">
        <f>VLOOKUP(DataNew[[#This Row],[Product]],Product11[],2,FALSE)</f>
        <v>5.79</v>
      </c>
      <c r="P64" s="3">
        <f>DataNew[[#This Row],[Cost per Unit]]*DataNew[[#This Row],[Units]]</f>
        <v>277.92</v>
      </c>
      <c r="Q64" s="3">
        <f>DataNew[[#This Row],[Amount]]-DataNew[[#This Row],[Cost Price]]</f>
        <v>-95.920000000000016</v>
      </c>
      <c r="R64" s="78">
        <f>DataNew[[#This Row],[Profit/Loss]]/DataNew[[#This Row],[Cost Price]]</f>
        <v>-0.34513529073114568</v>
      </c>
    </row>
    <row r="65" spans="10:18" ht="15.75" x14ac:dyDescent="0.25">
      <c r="J65" s="3" t="s">
        <v>25</v>
      </c>
      <c r="K65" s="3" t="s">
        <v>48</v>
      </c>
      <c r="L65" s="3" t="s">
        <v>51</v>
      </c>
      <c r="M65" s="4">
        <v>4242</v>
      </c>
      <c r="N65" s="5">
        <v>207</v>
      </c>
      <c r="O65" s="51">
        <f>VLOOKUP(DataNew[[#This Row],[Product]],Product11[],2,FALSE)</f>
        <v>16.73</v>
      </c>
      <c r="P65" s="3">
        <f>DataNew[[#This Row],[Cost per Unit]]*DataNew[[#This Row],[Units]]</f>
        <v>3463.11</v>
      </c>
      <c r="Q65" s="3">
        <f>DataNew[[#This Row],[Amount]]-DataNew[[#This Row],[Cost Price]]</f>
        <v>778.88999999999987</v>
      </c>
      <c r="R65" s="78">
        <f>DataNew[[#This Row],[Profit/Loss]]/DataNew[[#This Row],[Cost Price]]</f>
        <v>0.22491055727366438</v>
      </c>
    </row>
    <row r="66" spans="10:18" ht="15.75" x14ac:dyDescent="0.25">
      <c r="J66" s="3" t="s">
        <v>25</v>
      </c>
      <c r="K66" s="3" t="s">
        <v>21</v>
      </c>
      <c r="L66" s="3" t="s">
        <v>14</v>
      </c>
      <c r="M66" s="4">
        <v>6118</v>
      </c>
      <c r="N66" s="5">
        <v>9</v>
      </c>
      <c r="O66" s="51">
        <f>VLOOKUP(DataNew[[#This Row],[Product]],Product11[],2,FALSE)</f>
        <v>8.65</v>
      </c>
      <c r="P66" s="3">
        <f>DataNew[[#This Row],[Cost per Unit]]*DataNew[[#This Row],[Units]]</f>
        <v>77.850000000000009</v>
      </c>
      <c r="Q66" s="3">
        <f>DataNew[[#This Row],[Amount]]-DataNew[[#This Row],[Cost Price]]</f>
        <v>6040.15</v>
      </c>
      <c r="R66" s="78">
        <f>DataNew[[#This Row],[Profit/Loss]]/DataNew[[#This Row],[Cost Price]]</f>
        <v>77.587026332691053</v>
      </c>
    </row>
    <row r="67" spans="10:18" ht="15.75" x14ac:dyDescent="0.25">
      <c r="J67" s="3" t="s">
        <v>53</v>
      </c>
      <c r="K67" s="3" t="s">
        <v>21</v>
      </c>
      <c r="L67" s="3" t="s">
        <v>46</v>
      </c>
      <c r="M67" s="4">
        <v>2317</v>
      </c>
      <c r="N67" s="5">
        <v>261</v>
      </c>
      <c r="O67" s="51">
        <f>VLOOKUP(DataNew[[#This Row],[Product]],Product11[],2,FALSE)</f>
        <v>6.49</v>
      </c>
      <c r="P67" s="3">
        <f>DataNew[[#This Row],[Cost per Unit]]*DataNew[[#This Row],[Units]]</f>
        <v>1693.89</v>
      </c>
      <c r="Q67" s="3">
        <f>DataNew[[#This Row],[Amount]]-DataNew[[#This Row],[Cost Price]]</f>
        <v>623.1099999999999</v>
      </c>
      <c r="R67" s="78">
        <f>DataNew[[#This Row],[Profit/Loss]]/DataNew[[#This Row],[Cost Price]]</f>
        <v>0.36785741695151392</v>
      </c>
    </row>
    <row r="68" spans="10:18" ht="15.75" x14ac:dyDescent="0.25">
      <c r="J68" s="3" t="s">
        <v>25</v>
      </c>
      <c r="K68" s="3" t="s">
        <v>33</v>
      </c>
      <c r="L68" s="3" t="s">
        <v>29</v>
      </c>
      <c r="M68" s="4">
        <v>938</v>
      </c>
      <c r="N68" s="5">
        <v>6</v>
      </c>
      <c r="O68" s="51">
        <f>VLOOKUP(DataNew[[#This Row],[Product]],Product11[],2,FALSE)</f>
        <v>8.7899999999999991</v>
      </c>
      <c r="P68" s="3">
        <f>DataNew[[#This Row],[Cost per Unit]]*DataNew[[#This Row],[Units]]</f>
        <v>52.739999999999995</v>
      </c>
      <c r="Q68" s="3">
        <f>DataNew[[#This Row],[Amount]]-DataNew[[#This Row],[Cost Price]]</f>
        <v>885.26</v>
      </c>
      <c r="R68" s="78">
        <f>DataNew[[#This Row],[Profit/Loss]]/DataNew[[#This Row],[Cost Price]]</f>
        <v>16.785362153962836</v>
      </c>
    </row>
    <row r="69" spans="10:18" ht="15.75" x14ac:dyDescent="0.25">
      <c r="J69" s="3" t="s">
        <v>12</v>
      </c>
      <c r="K69" s="3" t="s">
        <v>8</v>
      </c>
      <c r="L69" s="3" t="s">
        <v>24</v>
      </c>
      <c r="M69" s="4">
        <v>9709</v>
      </c>
      <c r="N69" s="5">
        <v>30</v>
      </c>
      <c r="O69" s="51">
        <f>VLOOKUP(DataNew[[#This Row],[Product]],Product11[],2,FALSE)</f>
        <v>11.73</v>
      </c>
      <c r="P69" s="3">
        <f>DataNew[[#This Row],[Cost per Unit]]*DataNew[[#This Row],[Units]]</f>
        <v>351.90000000000003</v>
      </c>
      <c r="Q69" s="3">
        <f>DataNew[[#This Row],[Amount]]-DataNew[[#This Row],[Cost Price]]</f>
        <v>9357.1</v>
      </c>
      <c r="R69" s="78">
        <f>DataNew[[#This Row],[Profit/Loss]]/DataNew[[#This Row],[Cost Price]]</f>
        <v>26.590224495595336</v>
      </c>
    </row>
    <row r="70" spans="10:18" ht="15.75" x14ac:dyDescent="0.25">
      <c r="J70" s="3" t="s">
        <v>38</v>
      </c>
      <c r="K70" s="3" t="s">
        <v>48</v>
      </c>
      <c r="L70" s="3" t="s">
        <v>40</v>
      </c>
      <c r="M70" s="4">
        <v>2205</v>
      </c>
      <c r="N70" s="5">
        <v>138</v>
      </c>
      <c r="O70" s="51">
        <f>VLOOKUP(DataNew[[#This Row],[Product]],Product11[],2,FALSE)</f>
        <v>10.62</v>
      </c>
      <c r="P70" s="3">
        <f>DataNew[[#This Row],[Cost per Unit]]*DataNew[[#This Row],[Units]]</f>
        <v>1465.56</v>
      </c>
      <c r="Q70" s="3">
        <f>DataNew[[#This Row],[Amount]]-DataNew[[#This Row],[Cost Price]]</f>
        <v>739.44</v>
      </c>
      <c r="R70" s="78">
        <f>DataNew[[#This Row],[Profit/Loss]]/DataNew[[#This Row],[Cost Price]]</f>
        <v>0.50454433800049137</v>
      </c>
    </row>
    <row r="71" spans="10:18" ht="15.75" x14ac:dyDescent="0.25">
      <c r="J71" s="3" t="s">
        <v>38</v>
      </c>
      <c r="K71" s="3" t="s">
        <v>8</v>
      </c>
      <c r="L71" s="3" t="s">
        <v>32</v>
      </c>
      <c r="M71" s="4">
        <v>4487</v>
      </c>
      <c r="N71" s="5">
        <v>111</v>
      </c>
      <c r="O71" s="51">
        <f>VLOOKUP(DataNew[[#This Row],[Product]],Product11[],2,FALSE)</f>
        <v>3.11</v>
      </c>
      <c r="P71" s="3">
        <f>DataNew[[#This Row],[Cost per Unit]]*DataNew[[#This Row],[Units]]</f>
        <v>345.21</v>
      </c>
      <c r="Q71" s="3">
        <f>DataNew[[#This Row],[Amount]]-DataNew[[#This Row],[Cost Price]]</f>
        <v>4141.79</v>
      </c>
      <c r="R71" s="78">
        <f>DataNew[[#This Row],[Profit/Loss]]/DataNew[[#This Row],[Cost Price]]</f>
        <v>11.997885345152227</v>
      </c>
    </row>
    <row r="72" spans="10:18" ht="15.75" x14ac:dyDescent="0.25">
      <c r="J72" s="3" t="s">
        <v>41</v>
      </c>
      <c r="K72" s="3" t="s">
        <v>13</v>
      </c>
      <c r="L72" s="3" t="s">
        <v>22</v>
      </c>
      <c r="M72" s="4">
        <v>2415</v>
      </c>
      <c r="N72" s="5">
        <v>15</v>
      </c>
      <c r="O72" s="51">
        <f>VLOOKUP(DataNew[[#This Row],[Product]],Product11[],2,FALSE)</f>
        <v>6.47</v>
      </c>
      <c r="P72" s="3">
        <f>DataNew[[#This Row],[Cost per Unit]]*DataNew[[#This Row],[Units]]</f>
        <v>97.05</v>
      </c>
      <c r="Q72" s="3">
        <f>DataNew[[#This Row],[Amount]]-DataNew[[#This Row],[Cost Price]]</f>
        <v>2317.9499999999998</v>
      </c>
      <c r="R72" s="78">
        <f>DataNew[[#This Row],[Profit/Loss]]/DataNew[[#This Row],[Cost Price]]</f>
        <v>23.884080370942812</v>
      </c>
    </row>
    <row r="73" spans="10:18" ht="15.75" x14ac:dyDescent="0.25">
      <c r="J73" s="3" t="s">
        <v>7</v>
      </c>
      <c r="K73" s="3" t="s">
        <v>48</v>
      </c>
      <c r="L73" s="3" t="s">
        <v>37</v>
      </c>
      <c r="M73" s="4">
        <v>4018</v>
      </c>
      <c r="N73" s="5">
        <v>162</v>
      </c>
      <c r="O73" s="51">
        <f>VLOOKUP(DataNew[[#This Row],[Product]],Product11[],2,FALSE)</f>
        <v>7.64</v>
      </c>
      <c r="P73" s="3">
        <f>DataNew[[#This Row],[Cost per Unit]]*DataNew[[#This Row],[Units]]</f>
        <v>1237.6799999999998</v>
      </c>
      <c r="Q73" s="3">
        <f>DataNew[[#This Row],[Amount]]-DataNew[[#This Row],[Cost Price]]</f>
        <v>2780.32</v>
      </c>
      <c r="R73" s="78">
        <f>DataNew[[#This Row],[Profit/Loss]]/DataNew[[#This Row],[Cost Price]]</f>
        <v>2.2463964837437791</v>
      </c>
    </row>
    <row r="74" spans="10:18" ht="15.75" x14ac:dyDescent="0.25">
      <c r="J74" s="3" t="s">
        <v>41</v>
      </c>
      <c r="K74" s="3" t="s">
        <v>48</v>
      </c>
      <c r="L74" s="3" t="s">
        <v>37</v>
      </c>
      <c r="M74" s="4">
        <v>861</v>
      </c>
      <c r="N74" s="5">
        <v>195</v>
      </c>
      <c r="O74" s="51">
        <f>VLOOKUP(DataNew[[#This Row],[Product]],Product11[],2,FALSE)</f>
        <v>7.64</v>
      </c>
      <c r="P74" s="3">
        <f>DataNew[[#This Row],[Cost per Unit]]*DataNew[[#This Row],[Units]]</f>
        <v>1489.8</v>
      </c>
      <c r="Q74" s="3">
        <f>DataNew[[#This Row],[Amount]]-DataNew[[#This Row],[Cost Price]]</f>
        <v>-628.79999999999995</v>
      </c>
      <c r="R74" s="78">
        <f>DataNew[[#This Row],[Profit/Loss]]/DataNew[[#This Row],[Cost Price]]</f>
        <v>-0.42207007652033829</v>
      </c>
    </row>
    <row r="75" spans="10:18" ht="15.75" x14ac:dyDescent="0.25">
      <c r="J75" s="3" t="s">
        <v>53</v>
      </c>
      <c r="K75" s="3" t="s">
        <v>33</v>
      </c>
      <c r="L75" s="3" t="s">
        <v>16</v>
      </c>
      <c r="M75" s="4">
        <v>5586</v>
      </c>
      <c r="N75" s="5">
        <v>525</v>
      </c>
      <c r="O75" s="51">
        <f>VLOOKUP(DataNew[[#This Row],[Product]],Product11[],2,FALSE)</f>
        <v>11.7</v>
      </c>
      <c r="P75" s="3">
        <f>DataNew[[#This Row],[Cost per Unit]]*DataNew[[#This Row],[Units]]</f>
        <v>6142.5</v>
      </c>
      <c r="Q75" s="3">
        <f>DataNew[[#This Row],[Amount]]-DataNew[[#This Row],[Cost Price]]</f>
        <v>-556.5</v>
      </c>
      <c r="R75" s="78">
        <f>DataNew[[#This Row],[Profit/Loss]]/DataNew[[#This Row],[Cost Price]]</f>
        <v>-9.0598290598290596E-2</v>
      </c>
    </row>
    <row r="76" spans="10:18" ht="15.75" x14ac:dyDescent="0.25">
      <c r="J76" s="3" t="s">
        <v>38</v>
      </c>
      <c r="K76" s="3" t="s">
        <v>48</v>
      </c>
      <c r="L76" s="3" t="s">
        <v>30</v>
      </c>
      <c r="M76" s="4">
        <v>2226</v>
      </c>
      <c r="N76" s="5">
        <v>48</v>
      </c>
      <c r="O76" s="51">
        <f>VLOOKUP(DataNew[[#This Row],[Product]],Product11[],2,FALSE)</f>
        <v>12.37</v>
      </c>
      <c r="P76" s="3">
        <f>DataNew[[#This Row],[Cost per Unit]]*DataNew[[#This Row],[Units]]</f>
        <v>593.76</v>
      </c>
      <c r="Q76" s="3">
        <f>DataNew[[#This Row],[Amount]]-DataNew[[#This Row],[Cost Price]]</f>
        <v>1632.24</v>
      </c>
      <c r="R76" s="78">
        <f>DataNew[[#This Row],[Profit/Loss]]/DataNew[[#This Row],[Cost Price]]</f>
        <v>2.7489894907033143</v>
      </c>
    </row>
    <row r="77" spans="10:18" ht="15.75" x14ac:dyDescent="0.25">
      <c r="J77" s="3" t="s">
        <v>17</v>
      </c>
      <c r="K77" s="3" t="s">
        <v>48</v>
      </c>
      <c r="L77" s="3" t="s">
        <v>52</v>
      </c>
      <c r="M77" s="4">
        <v>14329</v>
      </c>
      <c r="N77" s="5">
        <v>150</v>
      </c>
      <c r="O77" s="51">
        <f>VLOOKUP(DataNew[[#This Row],[Product]],Product11[],2,FALSE)</f>
        <v>10.38</v>
      </c>
      <c r="P77" s="3">
        <f>DataNew[[#This Row],[Cost per Unit]]*DataNew[[#This Row],[Units]]</f>
        <v>1557.0000000000002</v>
      </c>
      <c r="Q77" s="3">
        <f>DataNew[[#This Row],[Amount]]-DataNew[[#This Row],[Cost Price]]</f>
        <v>12772</v>
      </c>
      <c r="R77" s="78">
        <f>DataNew[[#This Row],[Profit/Loss]]/DataNew[[#This Row],[Cost Price]]</f>
        <v>8.20295439948619</v>
      </c>
    </row>
    <row r="78" spans="10:18" ht="15.75" x14ac:dyDescent="0.25">
      <c r="J78" s="3" t="s">
        <v>17</v>
      </c>
      <c r="K78" s="3" t="s">
        <v>48</v>
      </c>
      <c r="L78" s="3" t="s">
        <v>40</v>
      </c>
      <c r="M78" s="4">
        <v>8463</v>
      </c>
      <c r="N78" s="5">
        <v>492</v>
      </c>
      <c r="O78" s="51">
        <f>VLOOKUP(DataNew[[#This Row],[Product]],Product11[],2,FALSE)</f>
        <v>10.62</v>
      </c>
      <c r="P78" s="3">
        <f>DataNew[[#This Row],[Cost per Unit]]*DataNew[[#This Row],[Units]]</f>
        <v>5225.04</v>
      </c>
      <c r="Q78" s="3">
        <f>DataNew[[#This Row],[Amount]]-DataNew[[#This Row],[Cost Price]]</f>
        <v>3237.96</v>
      </c>
      <c r="R78" s="78">
        <f>DataNew[[#This Row],[Profit/Loss]]/DataNew[[#This Row],[Cost Price]]</f>
        <v>0.61970051903908874</v>
      </c>
    </row>
    <row r="79" spans="10:18" ht="15.75" x14ac:dyDescent="0.25">
      <c r="J79" s="3" t="s">
        <v>41</v>
      </c>
      <c r="K79" s="3" t="s">
        <v>48</v>
      </c>
      <c r="L79" s="3" t="s">
        <v>50</v>
      </c>
      <c r="M79" s="4">
        <v>2891</v>
      </c>
      <c r="N79" s="5">
        <v>102</v>
      </c>
      <c r="O79" s="51">
        <f>VLOOKUP(DataNew[[#This Row],[Product]],Product11[],2,FALSE)</f>
        <v>7.16</v>
      </c>
      <c r="P79" s="3">
        <f>DataNew[[#This Row],[Cost per Unit]]*DataNew[[#This Row],[Units]]</f>
        <v>730.32</v>
      </c>
      <c r="Q79" s="3">
        <f>DataNew[[#This Row],[Amount]]-DataNew[[#This Row],[Cost Price]]</f>
        <v>2160.6799999999998</v>
      </c>
      <c r="R79" s="78">
        <f>DataNew[[#This Row],[Profit/Loss]]/DataNew[[#This Row],[Cost Price]]</f>
        <v>2.95853872275167</v>
      </c>
    </row>
    <row r="80" spans="10:18" ht="15.75" x14ac:dyDescent="0.25">
      <c r="J80" s="3" t="s">
        <v>45</v>
      </c>
      <c r="K80" s="3" t="s">
        <v>21</v>
      </c>
      <c r="L80" s="3" t="s">
        <v>46</v>
      </c>
      <c r="M80" s="4">
        <v>3773</v>
      </c>
      <c r="N80" s="5">
        <v>165</v>
      </c>
      <c r="O80" s="51">
        <f>VLOOKUP(DataNew[[#This Row],[Product]],Product11[],2,FALSE)</f>
        <v>6.49</v>
      </c>
      <c r="P80" s="3">
        <f>DataNew[[#This Row],[Cost per Unit]]*DataNew[[#This Row],[Units]]</f>
        <v>1070.8500000000001</v>
      </c>
      <c r="Q80" s="3">
        <f>DataNew[[#This Row],[Amount]]-DataNew[[#This Row],[Cost Price]]</f>
        <v>2702.1499999999996</v>
      </c>
      <c r="R80" s="78">
        <f>DataNew[[#This Row],[Profit/Loss]]/DataNew[[#This Row],[Cost Price]]</f>
        <v>2.5233692860811496</v>
      </c>
    </row>
    <row r="81" spans="10:18" ht="15.75" x14ac:dyDescent="0.25">
      <c r="J81" s="3" t="s">
        <v>20</v>
      </c>
      <c r="K81" s="3" t="s">
        <v>21</v>
      </c>
      <c r="L81" s="3" t="s">
        <v>52</v>
      </c>
      <c r="M81" s="4">
        <v>854</v>
      </c>
      <c r="N81" s="5">
        <v>309</v>
      </c>
      <c r="O81" s="51">
        <f>VLOOKUP(DataNew[[#This Row],[Product]],Product11[],2,FALSE)</f>
        <v>10.38</v>
      </c>
      <c r="P81" s="3">
        <f>DataNew[[#This Row],[Cost per Unit]]*DataNew[[#This Row],[Units]]</f>
        <v>3207.42</v>
      </c>
      <c r="Q81" s="3">
        <f>DataNew[[#This Row],[Amount]]-DataNew[[#This Row],[Cost Price]]</f>
        <v>-2353.42</v>
      </c>
      <c r="R81" s="78">
        <f>DataNew[[#This Row],[Profit/Loss]]/DataNew[[#This Row],[Cost Price]]</f>
        <v>-0.73374238484514032</v>
      </c>
    </row>
    <row r="82" spans="10:18" ht="15.75" x14ac:dyDescent="0.25">
      <c r="J82" s="3" t="s">
        <v>25</v>
      </c>
      <c r="K82" s="3" t="s">
        <v>21</v>
      </c>
      <c r="L82" s="3" t="s">
        <v>32</v>
      </c>
      <c r="M82" s="4">
        <v>4970</v>
      </c>
      <c r="N82" s="5">
        <v>156</v>
      </c>
      <c r="O82" s="51">
        <f>VLOOKUP(DataNew[[#This Row],[Product]],Product11[],2,FALSE)</f>
        <v>3.11</v>
      </c>
      <c r="P82" s="3">
        <f>DataNew[[#This Row],[Cost per Unit]]*DataNew[[#This Row],[Units]]</f>
        <v>485.15999999999997</v>
      </c>
      <c r="Q82" s="3">
        <f>DataNew[[#This Row],[Amount]]-DataNew[[#This Row],[Cost Price]]</f>
        <v>4484.84</v>
      </c>
      <c r="R82" s="78">
        <f>DataNew[[#This Row],[Profit/Loss]]/DataNew[[#This Row],[Cost Price]]</f>
        <v>9.24404320224256</v>
      </c>
    </row>
    <row r="83" spans="10:18" ht="15.75" x14ac:dyDescent="0.25">
      <c r="J83" s="3" t="s">
        <v>17</v>
      </c>
      <c r="K83" s="3" t="s">
        <v>13</v>
      </c>
      <c r="L83" s="3" t="s">
        <v>49</v>
      </c>
      <c r="M83" s="4">
        <v>98</v>
      </c>
      <c r="N83" s="5">
        <v>159</v>
      </c>
      <c r="O83" s="51">
        <f>VLOOKUP(DataNew[[#This Row],[Product]],Product11[],2,FALSE)</f>
        <v>5.6</v>
      </c>
      <c r="P83" s="3">
        <f>DataNew[[#This Row],[Cost per Unit]]*DataNew[[#This Row],[Units]]</f>
        <v>890.4</v>
      </c>
      <c r="Q83" s="3">
        <f>DataNew[[#This Row],[Amount]]-DataNew[[#This Row],[Cost Price]]</f>
        <v>-792.4</v>
      </c>
      <c r="R83" s="78">
        <f>DataNew[[#This Row],[Profit/Loss]]/DataNew[[#This Row],[Cost Price]]</f>
        <v>-0.88993710691823902</v>
      </c>
    </row>
    <row r="84" spans="10:18" ht="15.75" x14ac:dyDescent="0.25">
      <c r="J84" s="3" t="s">
        <v>41</v>
      </c>
      <c r="K84" s="3" t="s">
        <v>13</v>
      </c>
      <c r="L84" s="3" t="s">
        <v>24</v>
      </c>
      <c r="M84" s="4">
        <v>13391</v>
      </c>
      <c r="N84" s="5">
        <v>201</v>
      </c>
      <c r="O84" s="51">
        <f>VLOOKUP(DataNew[[#This Row],[Product]],Product11[],2,FALSE)</f>
        <v>11.73</v>
      </c>
      <c r="P84" s="3">
        <f>DataNew[[#This Row],[Cost per Unit]]*DataNew[[#This Row],[Units]]</f>
        <v>2357.73</v>
      </c>
      <c r="Q84" s="3">
        <f>DataNew[[#This Row],[Amount]]-DataNew[[#This Row],[Cost Price]]</f>
        <v>11033.27</v>
      </c>
      <c r="R84" s="78">
        <f>DataNew[[#This Row],[Profit/Loss]]/DataNew[[#This Row],[Cost Price]]</f>
        <v>4.6796155624265712</v>
      </c>
    </row>
    <row r="85" spans="10:18" ht="15.75" x14ac:dyDescent="0.25">
      <c r="J85" s="3" t="s">
        <v>12</v>
      </c>
      <c r="K85" s="3" t="s">
        <v>26</v>
      </c>
      <c r="L85" s="3" t="s">
        <v>34</v>
      </c>
      <c r="M85" s="4">
        <v>8890</v>
      </c>
      <c r="N85" s="5">
        <v>210</v>
      </c>
      <c r="O85" s="51">
        <f>VLOOKUP(DataNew[[#This Row],[Product]],Product11[],2,FALSE)</f>
        <v>5.79</v>
      </c>
      <c r="P85" s="3">
        <f>DataNew[[#This Row],[Cost per Unit]]*DataNew[[#This Row],[Units]]</f>
        <v>1215.9000000000001</v>
      </c>
      <c r="Q85" s="3">
        <f>DataNew[[#This Row],[Amount]]-DataNew[[#This Row],[Cost Price]]</f>
        <v>7674.1</v>
      </c>
      <c r="R85" s="78">
        <f>DataNew[[#This Row],[Profit/Loss]]/DataNew[[#This Row],[Cost Price]]</f>
        <v>6.3114565342544617</v>
      </c>
    </row>
    <row r="86" spans="10:18" ht="15.75" x14ac:dyDescent="0.25">
      <c r="J86" s="3" t="s">
        <v>44</v>
      </c>
      <c r="K86" s="3" t="s">
        <v>33</v>
      </c>
      <c r="L86" s="3" t="s">
        <v>11</v>
      </c>
      <c r="M86" s="4">
        <v>56</v>
      </c>
      <c r="N86" s="5">
        <v>51</v>
      </c>
      <c r="O86" s="51">
        <f>VLOOKUP(DataNew[[#This Row],[Product]],Product11[],2,FALSE)</f>
        <v>9.33</v>
      </c>
      <c r="P86" s="3">
        <f>DataNew[[#This Row],[Cost per Unit]]*DataNew[[#This Row],[Units]]</f>
        <v>475.83</v>
      </c>
      <c r="Q86" s="3">
        <f>DataNew[[#This Row],[Amount]]-DataNew[[#This Row],[Cost Price]]</f>
        <v>-419.83</v>
      </c>
      <c r="R86" s="78">
        <f>DataNew[[#This Row],[Profit/Loss]]/DataNew[[#This Row],[Cost Price]]</f>
        <v>-0.8823109093583843</v>
      </c>
    </row>
    <row r="87" spans="10:18" ht="15.75" x14ac:dyDescent="0.25">
      <c r="J87" s="3" t="s">
        <v>45</v>
      </c>
      <c r="K87" s="3" t="s">
        <v>21</v>
      </c>
      <c r="L87" s="3" t="s">
        <v>27</v>
      </c>
      <c r="M87" s="4">
        <v>3339</v>
      </c>
      <c r="N87" s="5">
        <v>39</v>
      </c>
      <c r="O87" s="51">
        <f>VLOOKUP(DataNew[[#This Row],[Product]],Product11[],2,FALSE)</f>
        <v>13.15</v>
      </c>
      <c r="P87" s="3">
        <f>DataNew[[#This Row],[Cost per Unit]]*DataNew[[#This Row],[Units]]</f>
        <v>512.85</v>
      </c>
      <c r="Q87" s="3">
        <f>DataNew[[#This Row],[Amount]]-DataNew[[#This Row],[Cost Price]]</f>
        <v>2826.15</v>
      </c>
      <c r="R87" s="78">
        <f>DataNew[[#This Row],[Profit/Loss]]/DataNew[[#This Row],[Cost Price]]</f>
        <v>5.5106756361509213</v>
      </c>
    </row>
    <row r="88" spans="10:18" ht="15.75" x14ac:dyDescent="0.25">
      <c r="J88" s="3" t="s">
        <v>53</v>
      </c>
      <c r="K88" s="3" t="s">
        <v>13</v>
      </c>
      <c r="L88" s="3" t="s">
        <v>22</v>
      </c>
      <c r="M88" s="4">
        <v>3808</v>
      </c>
      <c r="N88" s="5">
        <v>279</v>
      </c>
      <c r="O88" s="51">
        <f>VLOOKUP(DataNew[[#This Row],[Product]],Product11[],2,FALSE)</f>
        <v>6.47</v>
      </c>
      <c r="P88" s="3">
        <f>DataNew[[#This Row],[Cost per Unit]]*DataNew[[#This Row],[Units]]</f>
        <v>1805.1299999999999</v>
      </c>
      <c r="Q88" s="3">
        <f>DataNew[[#This Row],[Amount]]-DataNew[[#This Row],[Cost Price]]</f>
        <v>2002.8700000000001</v>
      </c>
      <c r="R88" s="78">
        <f>DataNew[[#This Row],[Profit/Loss]]/DataNew[[#This Row],[Cost Price]]</f>
        <v>1.1095433569881394</v>
      </c>
    </row>
    <row r="89" spans="10:18" ht="15.75" x14ac:dyDescent="0.25">
      <c r="J89" s="3" t="s">
        <v>53</v>
      </c>
      <c r="K89" s="3" t="s">
        <v>33</v>
      </c>
      <c r="L89" s="3" t="s">
        <v>11</v>
      </c>
      <c r="M89" s="4">
        <v>63</v>
      </c>
      <c r="N89" s="5">
        <v>123</v>
      </c>
      <c r="O89" s="51">
        <f>VLOOKUP(DataNew[[#This Row],[Product]],Product11[],2,FALSE)</f>
        <v>9.33</v>
      </c>
      <c r="P89" s="3">
        <f>DataNew[[#This Row],[Cost per Unit]]*DataNew[[#This Row],[Units]]</f>
        <v>1147.5899999999999</v>
      </c>
      <c r="Q89" s="3">
        <f>DataNew[[#This Row],[Amount]]-DataNew[[#This Row],[Cost Price]]</f>
        <v>-1084.5899999999999</v>
      </c>
      <c r="R89" s="78">
        <f>DataNew[[#This Row],[Profit/Loss]]/DataNew[[#This Row],[Cost Price]]</f>
        <v>-0.94510234491412437</v>
      </c>
    </row>
    <row r="90" spans="10:18" ht="15.75" x14ac:dyDescent="0.25">
      <c r="J90" s="3" t="s">
        <v>44</v>
      </c>
      <c r="K90" s="3" t="s">
        <v>26</v>
      </c>
      <c r="L90" s="3" t="s">
        <v>51</v>
      </c>
      <c r="M90" s="4">
        <v>7812</v>
      </c>
      <c r="N90" s="5">
        <v>81</v>
      </c>
      <c r="O90" s="51">
        <f>VLOOKUP(DataNew[[#This Row],[Product]],Product11[],2,FALSE)</f>
        <v>16.73</v>
      </c>
      <c r="P90" s="3">
        <f>DataNew[[#This Row],[Cost per Unit]]*DataNew[[#This Row],[Units]]</f>
        <v>1355.13</v>
      </c>
      <c r="Q90" s="3">
        <f>DataNew[[#This Row],[Amount]]-DataNew[[#This Row],[Cost Price]]</f>
        <v>6456.87</v>
      </c>
      <c r="R90" s="78">
        <f>DataNew[[#This Row],[Profit/Loss]]/DataNew[[#This Row],[Cost Price]]</f>
        <v>4.764760576476057</v>
      </c>
    </row>
    <row r="91" spans="10:18" ht="15.75" x14ac:dyDescent="0.25">
      <c r="J91" s="3" t="s">
        <v>7</v>
      </c>
      <c r="K91" s="3" t="s">
        <v>8</v>
      </c>
      <c r="L91" s="3" t="s">
        <v>37</v>
      </c>
      <c r="M91" s="4">
        <v>7693</v>
      </c>
      <c r="N91" s="5">
        <v>21</v>
      </c>
      <c r="O91" s="51">
        <f>VLOOKUP(DataNew[[#This Row],[Product]],Product11[],2,FALSE)</f>
        <v>7.64</v>
      </c>
      <c r="P91" s="3">
        <f>DataNew[[#This Row],[Cost per Unit]]*DataNew[[#This Row],[Units]]</f>
        <v>160.44</v>
      </c>
      <c r="Q91" s="3">
        <f>DataNew[[#This Row],[Amount]]-DataNew[[#This Row],[Cost Price]]</f>
        <v>7532.56</v>
      </c>
      <c r="R91" s="78">
        <f>DataNew[[#This Row],[Profit/Loss]]/DataNew[[#This Row],[Cost Price]]</f>
        <v>46.949389179755677</v>
      </c>
    </row>
    <row r="92" spans="10:18" ht="15.75" x14ac:dyDescent="0.25">
      <c r="J92" s="3" t="s">
        <v>45</v>
      </c>
      <c r="K92" s="3" t="s">
        <v>21</v>
      </c>
      <c r="L92" s="3" t="s">
        <v>52</v>
      </c>
      <c r="M92" s="4">
        <v>973</v>
      </c>
      <c r="N92" s="5">
        <v>162</v>
      </c>
      <c r="O92" s="51">
        <f>VLOOKUP(DataNew[[#This Row],[Product]],Product11[],2,FALSE)</f>
        <v>10.38</v>
      </c>
      <c r="P92" s="3">
        <f>DataNew[[#This Row],[Cost per Unit]]*DataNew[[#This Row],[Units]]</f>
        <v>1681.5600000000002</v>
      </c>
      <c r="Q92" s="3">
        <f>DataNew[[#This Row],[Amount]]-DataNew[[#This Row],[Cost Price]]</f>
        <v>-708.56000000000017</v>
      </c>
      <c r="R92" s="78">
        <f>DataNew[[#This Row],[Profit/Loss]]/DataNew[[#This Row],[Cost Price]]</f>
        <v>-0.42137063203216069</v>
      </c>
    </row>
    <row r="93" spans="10:18" ht="15.75" x14ac:dyDescent="0.25">
      <c r="J93" s="3" t="s">
        <v>53</v>
      </c>
      <c r="K93" s="3" t="s">
        <v>13</v>
      </c>
      <c r="L93" s="3" t="s">
        <v>43</v>
      </c>
      <c r="M93" s="4">
        <v>567</v>
      </c>
      <c r="N93" s="5">
        <v>228</v>
      </c>
      <c r="O93" s="51">
        <f>VLOOKUP(DataNew[[#This Row],[Product]],Product11[],2,FALSE)</f>
        <v>9</v>
      </c>
      <c r="P93" s="3">
        <f>DataNew[[#This Row],[Cost per Unit]]*DataNew[[#This Row],[Units]]</f>
        <v>2052</v>
      </c>
      <c r="Q93" s="3">
        <f>DataNew[[#This Row],[Amount]]-DataNew[[#This Row],[Cost Price]]</f>
        <v>-1485</v>
      </c>
      <c r="R93" s="78">
        <f>DataNew[[#This Row],[Profit/Loss]]/DataNew[[#This Row],[Cost Price]]</f>
        <v>-0.72368421052631582</v>
      </c>
    </row>
    <row r="94" spans="10:18" ht="15.75" x14ac:dyDescent="0.25">
      <c r="J94" s="3" t="s">
        <v>53</v>
      </c>
      <c r="K94" s="3" t="s">
        <v>21</v>
      </c>
      <c r="L94" s="3" t="s">
        <v>50</v>
      </c>
      <c r="M94" s="4">
        <v>2471</v>
      </c>
      <c r="N94" s="5">
        <v>342</v>
      </c>
      <c r="O94" s="51">
        <f>VLOOKUP(DataNew[[#This Row],[Product]],Product11[],2,FALSE)</f>
        <v>7.16</v>
      </c>
      <c r="P94" s="3">
        <f>DataNew[[#This Row],[Cost per Unit]]*DataNew[[#This Row],[Units]]</f>
        <v>2448.7200000000003</v>
      </c>
      <c r="Q94" s="3">
        <f>DataNew[[#This Row],[Amount]]-DataNew[[#This Row],[Cost Price]]</f>
        <v>22.279999999999745</v>
      </c>
      <c r="R94" s="78">
        <f>DataNew[[#This Row],[Profit/Loss]]/DataNew[[#This Row],[Cost Price]]</f>
        <v>9.0986311215654481E-3</v>
      </c>
    </row>
    <row r="95" spans="10:18" ht="15.75" x14ac:dyDescent="0.25">
      <c r="J95" s="3" t="s">
        <v>41</v>
      </c>
      <c r="K95" s="3" t="s">
        <v>33</v>
      </c>
      <c r="L95" s="3" t="s">
        <v>11</v>
      </c>
      <c r="M95" s="4">
        <v>7189</v>
      </c>
      <c r="N95" s="5">
        <v>54</v>
      </c>
      <c r="O95" s="51">
        <f>VLOOKUP(DataNew[[#This Row],[Product]],Product11[],2,FALSE)</f>
        <v>9.33</v>
      </c>
      <c r="P95" s="3">
        <f>DataNew[[#This Row],[Cost per Unit]]*DataNew[[#This Row],[Units]]</f>
        <v>503.82</v>
      </c>
      <c r="Q95" s="3">
        <f>DataNew[[#This Row],[Amount]]-DataNew[[#This Row],[Cost Price]]</f>
        <v>6685.18</v>
      </c>
      <c r="R95" s="78">
        <f>DataNew[[#This Row],[Profit/Loss]]/DataNew[[#This Row],[Cost Price]]</f>
        <v>13.268984954944226</v>
      </c>
    </row>
    <row r="96" spans="10:18" ht="15.75" x14ac:dyDescent="0.25">
      <c r="J96" s="3" t="s">
        <v>20</v>
      </c>
      <c r="K96" s="3" t="s">
        <v>13</v>
      </c>
      <c r="L96" s="3" t="s">
        <v>52</v>
      </c>
      <c r="M96" s="4">
        <v>7455</v>
      </c>
      <c r="N96" s="5">
        <v>216</v>
      </c>
      <c r="O96" s="51">
        <f>VLOOKUP(DataNew[[#This Row],[Product]],Product11[],2,FALSE)</f>
        <v>10.38</v>
      </c>
      <c r="P96" s="3">
        <f>DataNew[[#This Row],[Cost per Unit]]*DataNew[[#This Row],[Units]]</f>
        <v>2242.0800000000004</v>
      </c>
      <c r="Q96" s="3">
        <f>DataNew[[#This Row],[Amount]]-DataNew[[#This Row],[Cost Price]]</f>
        <v>5212.92</v>
      </c>
      <c r="R96" s="78">
        <f>DataNew[[#This Row],[Profit/Loss]]/DataNew[[#This Row],[Cost Price]]</f>
        <v>2.3250374652108752</v>
      </c>
    </row>
    <row r="97" spans="10:18" ht="15.75" x14ac:dyDescent="0.25">
      <c r="J97" s="3" t="s">
        <v>45</v>
      </c>
      <c r="K97" s="3" t="s">
        <v>48</v>
      </c>
      <c r="L97" s="3" t="s">
        <v>49</v>
      </c>
      <c r="M97" s="4">
        <v>3108</v>
      </c>
      <c r="N97" s="5">
        <v>54</v>
      </c>
      <c r="O97" s="51">
        <f>VLOOKUP(DataNew[[#This Row],[Product]],Product11[],2,FALSE)</f>
        <v>5.6</v>
      </c>
      <c r="P97" s="3">
        <f>DataNew[[#This Row],[Cost per Unit]]*DataNew[[#This Row],[Units]]</f>
        <v>302.39999999999998</v>
      </c>
      <c r="Q97" s="3">
        <f>DataNew[[#This Row],[Amount]]-DataNew[[#This Row],[Cost Price]]</f>
        <v>2805.6</v>
      </c>
      <c r="R97" s="78">
        <f>DataNew[[#This Row],[Profit/Loss]]/DataNew[[#This Row],[Cost Price]]</f>
        <v>9.2777777777777786</v>
      </c>
    </row>
    <row r="98" spans="10:18" ht="15.75" x14ac:dyDescent="0.25">
      <c r="J98" s="3" t="s">
        <v>25</v>
      </c>
      <c r="K98" s="3" t="s">
        <v>33</v>
      </c>
      <c r="L98" s="3" t="s">
        <v>27</v>
      </c>
      <c r="M98" s="4">
        <v>469</v>
      </c>
      <c r="N98" s="5">
        <v>75</v>
      </c>
      <c r="O98" s="51">
        <f>VLOOKUP(DataNew[[#This Row],[Product]],Product11[],2,FALSE)</f>
        <v>13.15</v>
      </c>
      <c r="P98" s="3">
        <f>DataNew[[#This Row],[Cost per Unit]]*DataNew[[#This Row],[Units]]</f>
        <v>986.25</v>
      </c>
      <c r="Q98" s="3">
        <f>DataNew[[#This Row],[Amount]]-DataNew[[#This Row],[Cost Price]]</f>
        <v>-517.25</v>
      </c>
      <c r="R98" s="78">
        <f>DataNew[[#This Row],[Profit/Loss]]/DataNew[[#This Row],[Cost Price]]</f>
        <v>-0.52446134347275031</v>
      </c>
    </row>
    <row r="99" spans="10:18" ht="15.75" x14ac:dyDescent="0.25">
      <c r="J99" s="3" t="s">
        <v>17</v>
      </c>
      <c r="K99" s="3" t="s">
        <v>8</v>
      </c>
      <c r="L99" s="3" t="s">
        <v>46</v>
      </c>
      <c r="M99" s="4">
        <v>2737</v>
      </c>
      <c r="N99" s="5">
        <v>93</v>
      </c>
      <c r="O99" s="51">
        <f>VLOOKUP(DataNew[[#This Row],[Product]],Product11[],2,FALSE)</f>
        <v>6.49</v>
      </c>
      <c r="P99" s="3">
        <f>DataNew[[#This Row],[Cost per Unit]]*DataNew[[#This Row],[Units]]</f>
        <v>603.57000000000005</v>
      </c>
      <c r="Q99" s="3">
        <f>DataNew[[#This Row],[Amount]]-DataNew[[#This Row],[Cost Price]]</f>
        <v>2133.4299999999998</v>
      </c>
      <c r="R99" s="78">
        <f>DataNew[[#This Row],[Profit/Loss]]/DataNew[[#This Row],[Cost Price]]</f>
        <v>3.5346852891959504</v>
      </c>
    </row>
    <row r="100" spans="10:18" ht="15.75" x14ac:dyDescent="0.25">
      <c r="J100" s="3" t="s">
        <v>17</v>
      </c>
      <c r="K100" s="3" t="s">
        <v>8</v>
      </c>
      <c r="L100" s="3" t="s">
        <v>27</v>
      </c>
      <c r="M100" s="4">
        <v>4305</v>
      </c>
      <c r="N100" s="5">
        <v>156</v>
      </c>
      <c r="O100" s="51">
        <f>VLOOKUP(DataNew[[#This Row],[Product]],Product11[],2,FALSE)</f>
        <v>13.15</v>
      </c>
      <c r="P100" s="3">
        <f>DataNew[[#This Row],[Cost per Unit]]*DataNew[[#This Row],[Units]]</f>
        <v>2051.4</v>
      </c>
      <c r="Q100" s="3">
        <f>DataNew[[#This Row],[Amount]]-DataNew[[#This Row],[Cost Price]]</f>
        <v>2253.6</v>
      </c>
      <c r="R100" s="78">
        <f>DataNew[[#This Row],[Profit/Loss]]/DataNew[[#This Row],[Cost Price]]</f>
        <v>1.0985668324071365</v>
      </c>
    </row>
    <row r="101" spans="10:18" ht="15.75" x14ac:dyDescent="0.25">
      <c r="J101" s="3" t="s">
        <v>17</v>
      </c>
      <c r="K101" s="3" t="s">
        <v>33</v>
      </c>
      <c r="L101" s="3" t="s">
        <v>32</v>
      </c>
      <c r="M101" s="4">
        <v>2408</v>
      </c>
      <c r="N101" s="5">
        <v>9</v>
      </c>
      <c r="O101" s="51">
        <f>VLOOKUP(DataNew[[#This Row],[Product]],Product11[],2,FALSE)</f>
        <v>3.11</v>
      </c>
      <c r="P101" s="3">
        <f>DataNew[[#This Row],[Cost per Unit]]*DataNew[[#This Row],[Units]]</f>
        <v>27.99</v>
      </c>
      <c r="Q101" s="3">
        <f>DataNew[[#This Row],[Amount]]-DataNew[[#This Row],[Cost Price]]</f>
        <v>2380.0100000000002</v>
      </c>
      <c r="R101" s="78">
        <f>DataNew[[#This Row],[Profit/Loss]]/DataNew[[#This Row],[Cost Price]]</f>
        <v>85.030725259021096</v>
      </c>
    </row>
    <row r="102" spans="10:18" ht="15.75" x14ac:dyDescent="0.25">
      <c r="J102" s="3" t="s">
        <v>45</v>
      </c>
      <c r="K102" s="3" t="s">
        <v>21</v>
      </c>
      <c r="L102" s="3" t="s">
        <v>37</v>
      </c>
      <c r="M102" s="4">
        <v>1281</v>
      </c>
      <c r="N102" s="5">
        <v>18</v>
      </c>
      <c r="O102" s="51">
        <f>VLOOKUP(DataNew[[#This Row],[Product]],Product11[],2,FALSE)</f>
        <v>7.64</v>
      </c>
      <c r="P102" s="3">
        <f>DataNew[[#This Row],[Cost per Unit]]*DataNew[[#This Row],[Units]]</f>
        <v>137.51999999999998</v>
      </c>
      <c r="Q102" s="3">
        <f>DataNew[[#This Row],[Amount]]-DataNew[[#This Row],[Cost Price]]</f>
        <v>1143.48</v>
      </c>
      <c r="R102" s="78">
        <f>DataNew[[#This Row],[Profit/Loss]]/DataNew[[#This Row],[Cost Price]]</f>
        <v>8.3150087260034908</v>
      </c>
    </row>
    <row r="103" spans="10:18" ht="15.75" x14ac:dyDescent="0.25">
      <c r="J103" s="3" t="s">
        <v>7</v>
      </c>
      <c r="K103" s="3" t="s">
        <v>13</v>
      </c>
      <c r="L103" s="3" t="s">
        <v>14</v>
      </c>
      <c r="M103" s="4">
        <v>12348</v>
      </c>
      <c r="N103" s="5">
        <v>234</v>
      </c>
      <c r="O103" s="51">
        <f>VLOOKUP(DataNew[[#This Row],[Product]],Product11[],2,FALSE)</f>
        <v>8.65</v>
      </c>
      <c r="P103" s="3">
        <f>DataNew[[#This Row],[Cost per Unit]]*DataNew[[#This Row],[Units]]</f>
        <v>2024.1000000000001</v>
      </c>
      <c r="Q103" s="3">
        <f>DataNew[[#This Row],[Amount]]-DataNew[[#This Row],[Cost Price]]</f>
        <v>10323.9</v>
      </c>
      <c r="R103" s="78">
        <f>DataNew[[#This Row],[Profit/Loss]]/DataNew[[#This Row],[Cost Price]]</f>
        <v>5.1004891062694524</v>
      </c>
    </row>
    <row r="104" spans="10:18" ht="15.75" x14ac:dyDescent="0.25">
      <c r="J104" s="3" t="s">
        <v>45</v>
      </c>
      <c r="K104" s="3" t="s">
        <v>48</v>
      </c>
      <c r="L104" s="3" t="s">
        <v>52</v>
      </c>
      <c r="M104" s="4">
        <v>3689</v>
      </c>
      <c r="N104" s="5">
        <v>312</v>
      </c>
      <c r="O104" s="51">
        <f>VLOOKUP(DataNew[[#This Row],[Product]],Product11[],2,FALSE)</f>
        <v>10.38</v>
      </c>
      <c r="P104" s="3">
        <f>DataNew[[#This Row],[Cost per Unit]]*DataNew[[#This Row],[Units]]</f>
        <v>3238.5600000000004</v>
      </c>
      <c r="Q104" s="3">
        <f>DataNew[[#This Row],[Amount]]-DataNew[[#This Row],[Cost Price]]</f>
        <v>450.4399999999996</v>
      </c>
      <c r="R104" s="78">
        <f>DataNew[[#This Row],[Profit/Loss]]/DataNew[[#This Row],[Cost Price]]</f>
        <v>0.13908650758361726</v>
      </c>
    </row>
    <row r="105" spans="10:18" ht="15.75" x14ac:dyDescent="0.25">
      <c r="J105" s="3" t="s">
        <v>38</v>
      </c>
      <c r="K105" s="3" t="s">
        <v>21</v>
      </c>
      <c r="L105" s="3" t="s">
        <v>37</v>
      </c>
      <c r="M105" s="4">
        <v>2870</v>
      </c>
      <c r="N105" s="5">
        <v>300</v>
      </c>
      <c r="O105" s="51">
        <f>VLOOKUP(DataNew[[#This Row],[Product]],Product11[],2,FALSE)</f>
        <v>7.64</v>
      </c>
      <c r="P105" s="3">
        <f>DataNew[[#This Row],[Cost per Unit]]*DataNew[[#This Row],[Units]]</f>
        <v>2292</v>
      </c>
      <c r="Q105" s="3">
        <f>DataNew[[#This Row],[Amount]]-DataNew[[#This Row],[Cost Price]]</f>
        <v>578</v>
      </c>
      <c r="R105" s="78">
        <f>DataNew[[#This Row],[Profit/Loss]]/DataNew[[#This Row],[Cost Price]]</f>
        <v>0.25218150087260033</v>
      </c>
    </row>
    <row r="106" spans="10:18" ht="15.75" x14ac:dyDescent="0.25">
      <c r="J106" s="3" t="s">
        <v>44</v>
      </c>
      <c r="K106" s="3" t="s">
        <v>21</v>
      </c>
      <c r="L106" s="3" t="s">
        <v>51</v>
      </c>
      <c r="M106" s="4">
        <v>798</v>
      </c>
      <c r="N106" s="5">
        <v>519</v>
      </c>
      <c r="O106" s="51">
        <f>VLOOKUP(DataNew[[#This Row],[Product]],Product11[],2,FALSE)</f>
        <v>16.73</v>
      </c>
      <c r="P106" s="3">
        <f>DataNew[[#This Row],[Cost per Unit]]*DataNew[[#This Row],[Units]]</f>
        <v>8682.8700000000008</v>
      </c>
      <c r="Q106" s="3">
        <f>DataNew[[#This Row],[Amount]]-DataNew[[#This Row],[Cost Price]]</f>
        <v>-7884.8700000000008</v>
      </c>
      <c r="R106" s="78">
        <f>DataNew[[#This Row],[Profit/Loss]]/DataNew[[#This Row],[Cost Price]]</f>
        <v>-0.90809490410428806</v>
      </c>
    </row>
    <row r="107" spans="10:18" ht="15.75" x14ac:dyDescent="0.25">
      <c r="J107" s="3" t="s">
        <v>20</v>
      </c>
      <c r="K107" s="3" t="s">
        <v>8</v>
      </c>
      <c r="L107" s="3" t="s">
        <v>43</v>
      </c>
      <c r="M107" s="4">
        <v>2933</v>
      </c>
      <c r="N107" s="5">
        <v>9</v>
      </c>
      <c r="O107" s="51">
        <f>VLOOKUP(DataNew[[#This Row],[Product]],Product11[],2,FALSE)</f>
        <v>9</v>
      </c>
      <c r="P107" s="3">
        <f>DataNew[[#This Row],[Cost per Unit]]*DataNew[[#This Row],[Units]]</f>
        <v>81</v>
      </c>
      <c r="Q107" s="3">
        <f>DataNew[[#This Row],[Amount]]-DataNew[[#This Row],[Cost Price]]</f>
        <v>2852</v>
      </c>
      <c r="R107" s="78">
        <f>DataNew[[#This Row],[Profit/Loss]]/DataNew[[#This Row],[Cost Price]]</f>
        <v>35.209876543209873</v>
      </c>
    </row>
    <row r="108" spans="10:18" ht="15.75" x14ac:dyDescent="0.25">
      <c r="J108" s="3" t="s">
        <v>41</v>
      </c>
      <c r="K108" s="3" t="s">
        <v>13</v>
      </c>
      <c r="L108" s="3" t="s">
        <v>18</v>
      </c>
      <c r="M108" s="4">
        <v>2744</v>
      </c>
      <c r="N108" s="5">
        <v>9</v>
      </c>
      <c r="O108" s="51">
        <f>VLOOKUP(DataNew[[#This Row],[Product]],Product11[],2,FALSE)</f>
        <v>11.88</v>
      </c>
      <c r="P108" s="3">
        <f>DataNew[[#This Row],[Cost per Unit]]*DataNew[[#This Row],[Units]]</f>
        <v>106.92</v>
      </c>
      <c r="Q108" s="3">
        <f>DataNew[[#This Row],[Amount]]-DataNew[[#This Row],[Cost Price]]</f>
        <v>2637.08</v>
      </c>
      <c r="R108" s="78">
        <f>DataNew[[#This Row],[Profit/Loss]]/DataNew[[#This Row],[Cost Price]]</f>
        <v>24.664047886270108</v>
      </c>
    </row>
    <row r="109" spans="10:18" ht="15.75" x14ac:dyDescent="0.25">
      <c r="J109" s="3" t="s">
        <v>7</v>
      </c>
      <c r="K109" s="3" t="s">
        <v>21</v>
      </c>
      <c r="L109" s="3" t="s">
        <v>30</v>
      </c>
      <c r="M109" s="4">
        <v>9772</v>
      </c>
      <c r="N109" s="5">
        <v>90</v>
      </c>
      <c r="O109" s="51">
        <f>VLOOKUP(DataNew[[#This Row],[Product]],Product11[],2,FALSE)</f>
        <v>12.37</v>
      </c>
      <c r="P109" s="3">
        <f>DataNew[[#This Row],[Cost per Unit]]*DataNew[[#This Row],[Units]]</f>
        <v>1113.3</v>
      </c>
      <c r="Q109" s="3">
        <f>DataNew[[#This Row],[Amount]]-DataNew[[#This Row],[Cost Price]]</f>
        <v>8658.7000000000007</v>
      </c>
      <c r="R109" s="78">
        <f>DataNew[[#This Row],[Profit/Loss]]/DataNew[[#This Row],[Cost Price]]</f>
        <v>7.7775083086319956</v>
      </c>
    </row>
    <row r="110" spans="10:18" ht="15.75" x14ac:dyDescent="0.25">
      <c r="J110" s="3" t="s">
        <v>38</v>
      </c>
      <c r="K110" s="3" t="s">
        <v>48</v>
      </c>
      <c r="L110" s="3" t="s">
        <v>27</v>
      </c>
      <c r="M110" s="4">
        <v>1568</v>
      </c>
      <c r="N110" s="5">
        <v>96</v>
      </c>
      <c r="O110" s="51">
        <f>VLOOKUP(DataNew[[#This Row],[Product]],Product11[],2,FALSE)</f>
        <v>13.15</v>
      </c>
      <c r="P110" s="3">
        <f>DataNew[[#This Row],[Cost per Unit]]*DataNew[[#This Row],[Units]]</f>
        <v>1262.4000000000001</v>
      </c>
      <c r="Q110" s="3">
        <f>DataNew[[#This Row],[Amount]]-DataNew[[#This Row],[Cost Price]]</f>
        <v>305.59999999999991</v>
      </c>
      <c r="R110" s="78">
        <f>DataNew[[#This Row],[Profit/Loss]]/DataNew[[#This Row],[Cost Price]]</f>
        <v>0.24207858048162223</v>
      </c>
    </row>
    <row r="111" spans="10:18" ht="15.75" x14ac:dyDescent="0.25">
      <c r="J111" s="3" t="s">
        <v>44</v>
      </c>
      <c r="K111" s="3" t="s">
        <v>21</v>
      </c>
      <c r="L111" s="3" t="s">
        <v>29</v>
      </c>
      <c r="M111" s="4">
        <v>11417</v>
      </c>
      <c r="N111" s="5">
        <v>21</v>
      </c>
      <c r="O111" s="51">
        <f>VLOOKUP(DataNew[[#This Row],[Product]],Product11[],2,FALSE)</f>
        <v>8.7899999999999991</v>
      </c>
      <c r="P111" s="3">
        <f>DataNew[[#This Row],[Cost per Unit]]*DataNew[[#This Row],[Units]]</f>
        <v>184.58999999999997</v>
      </c>
      <c r="Q111" s="3">
        <f>DataNew[[#This Row],[Amount]]-DataNew[[#This Row],[Cost Price]]</f>
        <v>11232.41</v>
      </c>
      <c r="R111" s="78">
        <f>DataNew[[#This Row],[Profit/Loss]]/DataNew[[#This Row],[Cost Price]]</f>
        <v>60.850587789154346</v>
      </c>
    </row>
    <row r="112" spans="10:18" ht="15.75" x14ac:dyDescent="0.25">
      <c r="J112" s="3" t="s">
        <v>7</v>
      </c>
      <c r="K112" s="3" t="s">
        <v>48</v>
      </c>
      <c r="L112" s="3" t="s">
        <v>49</v>
      </c>
      <c r="M112" s="4">
        <v>6748</v>
      </c>
      <c r="N112" s="5">
        <v>48</v>
      </c>
      <c r="O112" s="51">
        <f>VLOOKUP(DataNew[[#This Row],[Product]],Product11[],2,FALSE)</f>
        <v>5.6</v>
      </c>
      <c r="P112" s="3">
        <f>DataNew[[#This Row],[Cost per Unit]]*DataNew[[#This Row],[Units]]</f>
        <v>268.79999999999995</v>
      </c>
      <c r="Q112" s="3">
        <f>DataNew[[#This Row],[Amount]]-DataNew[[#This Row],[Cost Price]]</f>
        <v>6479.2</v>
      </c>
      <c r="R112" s="78">
        <f>DataNew[[#This Row],[Profit/Loss]]/DataNew[[#This Row],[Cost Price]]</f>
        <v>24.104166666666671</v>
      </c>
    </row>
    <row r="113" spans="10:18" ht="15.75" x14ac:dyDescent="0.25">
      <c r="J113" s="3" t="s">
        <v>53</v>
      </c>
      <c r="K113" s="3" t="s">
        <v>21</v>
      </c>
      <c r="L113" s="3" t="s">
        <v>51</v>
      </c>
      <c r="M113" s="4">
        <v>1407</v>
      </c>
      <c r="N113" s="5">
        <v>72</v>
      </c>
      <c r="O113" s="51">
        <f>VLOOKUP(DataNew[[#This Row],[Product]],Product11[],2,FALSE)</f>
        <v>16.73</v>
      </c>
      <c r="P113" s="3">
        <f>DataNew[[#This Row],[Cost per Unit]]*DataNew[[#This Row],[Units]]</f>
        <v>1204.56</v>
      </c>
      <c r="Q113" s="3">
        <f>DataNew[[#This Row],[Amount]]-DataNew[[#This Row],[Cost Price]]</f>
        <v>202.44000000000005</v>
      </c>
      <c r="R113" s="78">
        <f>DataNew[[#This Row],[Profit/Loss]]/DataNew[[#This Row],[Cost Price]]</f>
        <v>0.16806136680613673</v>
      </c>
    </row>
    <row r="114" spans="10:18" ht="15.75" x14ac:dyDescent="0.25">
      <c r="J114" s="3" t="s">
        <v>12</v>
      </c>
      <c r="K114" s="3" t="s">
        <v>13</v>
      </c>
      <c r="L114" s="3" t="s">
        <v>50</v>
      </c>
      <c r="M114" s="4">
        <v>2023</v>
      </c>
      <c r="N114" s="5">
        <v>168</v>
      </c>
      <c r="O114" s="51">
        <f>VLOOKUP(DataNew[[#This Row],[Product]],Product11[],2,FALSE)</f>
        <v>7.16</v>
      </c>
      <c r="P114" s="3">
        <f>DataNew[[#This Row],[Cost per Unit]]*DataNew[[#This Row],[Units]]</f>
        <v>1202.8800000000001</v>
      </c>
      <c r="Q114" s="3">
        <f>DataNew[[#This Row],[Amount]]-DataNew[[#This Row],[Cost Price]]</f>
        <v>820.11999999999989</v>
      </c>
      <c r="R114" s="78">
        <f>DataNew[[#This Row],[Profit/Loss]]/DataNew[[#This Row],[Cost Price]]</f>
        <v>0.68179702048417112</v>
      </c>
    </row>
    <row r="115" spans="10:18" ht="15.75" x14ac:dyDescent="0.25">
      <c r="J115" s="3" t="s">
        <v>41</v>
      </c>
      <c r="K115" s="3" t="s">
        <v>26</v>
      </c>
      <c r="L115" s="3" t="s">
        <v>49</v>
      </c>
      <c r="M115" s="4">
        <v>5236</v>
      </c>
      <c r="N115" s="5">
        <v>51</v>
      </c>
      <c r="O115" s="51">
        <f>VLOOKUP(DataNew[[#This Row],[Product]],Product11[],2,FALSE)</f>
        <v>5.6</v>
      </c>
      <c r="P115" s="3">
        <f>DataNew[[#This Row],[Cost per Unit]]*DataNew[[#This Row],[Units]]</f>
        <v>285.59999999999997</v>
      </c>
      <c r="Q115" s="3">
        <f>DataNew[[#This Row],[Amount]]-DataNew[[#This Row],[Cost Price]]</f>
        <v>4950.3999999999996</v>
      </c>
      <c r="R115" s="78">
        <f>DataNew[[#This Row],[Profit/Loss]]/DataNew[[#This Row],[Cost Price]]</f>
        <v>17.333333333333336</v>
      </c>
    </row>
    <row r="116" spans="10:18" ht="15.75" x14ac:dyDescent="0.25">
      <c r="J116" s="3" t="s">
        <v>20</v>
      </c>
      <c r="K116" s="3" t="s">
        <v>21</v>
      </c>
      <c r="L116" s="3" t="s">
        <v>37</v>
      </c>
      <c r="M116" s="4">
        <v>1925</v>
      </c>
      <c r="N116" s="5">
        <v>192</v>
      </c>
      <c r="O116" s="51">
        <f>VLOOKUP(DataNew[[#This Row],[Product]],Product11[],2,FALSE)</f>
        <v>7.64</v>
      </c>
      <c r="P116" s="3">
        <f>DataNew[[#This Row],[Cost per Unit]]*DataNew[[#This Row],[Units]]</f>
        <v>1466.8799999999999</v>
      </c>
      <c r="Q116" s="3">
        <f>DataNew[[#This Row],[Amount]]-DataNew[[#This Row],[Cost Price]]</f>
        <v>458.12000000000012</v>
      </c>
      <c r="R116" s="78">
        <f>DataNew[[#This Row],[Profit/Loss]]/DataNew[[#This Row],[Cost Price]]</f>
        <v>0.31230911867364758</v>
      </c>
    </row>
    <row r="117" spans="10:18" ht="15.75" x14ac:dyDescent="0.25">
      <c r="J117" s="3" t="s">
        <v>38</v>
      </c>
      <c r="K117" s="3" t="s">
        <v>8</v>
      </c>
      <c r="L117" s="3" t="s">
        <v>16</v>
      </c>
      <c r="M117" s="4">
        <v>6608</v>
      </c>
      <c r="N117" s="5">
        <v>225</v>
      </c>
      <c r="O117" s="51">
        <f>VLOOKUP(DataNew[[#This Row],[Product]],Product11[],2,FALSE)</f>
        <v>11.7</v>
      </c>
      <c r="P117" s="3">
        <f>DataNew[[#This Row],[Cost per Unit]]*DataNew[[#This Row],[Units]]</f>
        <v>2632.5</v>
      </c>
      <c r="Q117" s="3">
        <f>DataNew[[#This Row],[Amount]]-DataNew[[#This Row],[Cost Price]]</f>
        <v>3975.5</v>
      </c>
      <c r="R117" s="78">
        <f>DataNew[[#This Row],[Profit/Loss]]/DataNew[[#This Row],[Cost Price]]</f>
        <v>1.5101614434947768</v>
      </c>
    </row>
    <row r="118" spans="10:18" ht="15.75" x14ac:dyDescent="0.25">
      <c r="J118" s="3" t="s">
        <v>25</v>
      </c>
      <c r="K118" s="3" t="s">
        <v>48</v>
      </c>
      <c r="L118" s="3" t="s">
        <v>49</v>
      </c>
      <c r="M118" s="4">
        <v>8008</v>
      </c>
      <c r="N118" s="5">
        <v>456</v>
      </c>
      <c r="O118" s="51">
        <f>VLOOKUP(DataNew[[#This Row],[Product]],Product11[],2,FALSE)</f>
        <v>5.6</v>
      </c>
      <c r="P118" s="3">
        <f>DataNew[[#This Row],[Cost per Unit]]*DataNew[[#This Row],[Units]]</f>
        <v>2553.6</v>
      </c>
      <c r="Q118" s="3">
        <f>DataNew[[#This Row],[Amount]]-DataNew[[#This Row],[Cost Price]]</f>
        <v>5454.4</v>
      </c>
      <c r="R118" s="78">
        <f>DataNew[[#This Row],[Profit/Loss]]/DataNew[[#This Row],[Cost Price]]</f>
        <v>2.1359649122807016</v>
      </c>
    </row>
    <row r="119" spans="10:18" ht="15.75" x14ac:dyDescent="0.25">
      <c r="J119" s="3" t="s">
        <v>53</v>
      </c>
      <c r="K119" s="3" t="s">
        <v>48</v>
      </c>
      <c r="L119" s="3" t="s">
        <v>27</v>
      </c>
      <c r="M119" s="4">
        <v>1428</v>
      </c>
      <c r="N119" s="5">
        <v>93</v>
      </c>
      <c r="O119" s="51">
        <f>VLOOKUP(DataNew[[#This Row],[Product]],Product11[],2,FALSE)</f>
        <v>13.15</v>
      </c>
      <c r="P119" s="3">
        <f>DataNew[[#This Row],[Cost per Unit]]*DataNew[[#This Row],[Units]]</f>
        <v>1222.95</v>
      </c>
      <c r="Q119" s="3">
        <f>DataNew[[#This Row],[Amount]]-DataNew[[#This Row],[Cost Price]]</f>
        <v>205.04999999999995</v>
      </c>
      <c r="R119" s="78">
        <f>DataNew[[#This Row],[Profit/Loss]]/DataNew[[#This Row],[Cost Price]]</f>
        <v>0.16766834294124858</v>
      </c>
    </row>
    <row r="120" spans="10:18" ht="15.75" x14ac:dyDescent="0.25">
      <c r="J120" s="3" t="s">
        <v>25</v>
      </c>
      <c r="K120" s="3" t="s">
        <v>48</v>
      </c>
      <c r="L120" s="3" t="s">
        <v>18</v>
      </c>
      <c r="M120" s="4">
        <v>525</v>
      </c>
      <c r="N120" s="5">
        <v>48</v>
      </c>
      <c r="O120" s="51">
        <f>VLOOKUP(DataNew[[#This Row],[Product]],Product11[],2,FALSE)</f>
        <v>11.88</v>
      </c>
      <c r="P120" s="3">
        <f>DataNew[[#This Row],[Cost per Unit]]*DataNew[[#This Row],[Units]]</f>
        <v>570.24</v>
      </c>
      <c r="Q120" s="3">
        <f>DataNew[[#This Row],[Amount]]-DataNew[[#This Row],[Cost Price]]</f>
        <v>-45.240000000000009</v>
      </c>
      <c r="R120" s="78">
        <f>DataNew[[#This Row],[Profit/Loss]]/DataNew[[#This Row],[Cost Price]]</f>
        <v>-7.9335016835016856E-2</v>
      </c>
    </row>
    <row r="121" spans="10:18" ht="15.75" x14ac:dyDescent="0.25">
      <c r="J121" s="3" t="s">
        <v>25</v>
      </c>
      <c r="K121" s="3" t="s">
        <v>8</v>
      </c>
      <c r="L121" s="3" t="s">
        <v>22</v>
      </c>
      <c r="M121" s="4">
        <v>1505</v>
      </c>
      <c r="N121" s="5">
        <v>102</v>
      </c>
      <c r="O121" s="51">
        <f>VLOOKUP(DataNew[[#This Row],[Product]],Product11[],2,FALSE)</f>
        <v>6.47</v>
      </c>
      <c r="P121" s="3">
        <f>DataNew[[#This Row],[Cost per Unit]]*DataNew[[#This Row],[Units]]</f>
        <v>659.93999999999994</v>
      </c>
      <c r="Q121" s="3">
        <f>DataNew[[#This Row],[Amount]]-DataNew[[#This Row],[Cost Price]]</f>
        <v>845.06000000000006</v>
      </c>
      <c r="R121" s="78">
        <f>DataNew[[#This Row],[Profit/Loss]]/DataNew[[#This Row],[Cost Price]]</f>
        <v>1.2805103494257055</v>
      </c>
    </row>
    <row r="122" spans="10:18" ht="15.75" x14ac:dyDescent="0.25">
      <c r="J122" s="3" t="s">
        <v>38</v>
      </c>
      <c r="K122" s="3" t="s">
        <v>13</v>
      </c>
      <c r="L122" s="3" t="s">
        <v>9</v>
      </c>
      <c r="M122" s="4">
        <v>6755</v>
      </c>
      <c r="N122" s="5">
        <v>252</v>
      </c>
      <c r="O122" s="51">
        <f>VLOOKUP(DataNew[[#This Row],[Product]],Product11[],2,FALSE)</f>
        <v>14.49</v>
      </c>
      <c r="P122" s="3">
        <f>DataNew[[#This Row],[Cost per Unit]]*DataNew[[#This Row],[Units]]</f>
        <v>3651.48</v>
      </c>
      <c r="Q122" s="3">
        <f>DataNew[[#This Row],[Amount]]-DataNew[[#This Row],[Cost Price]]</f>
        <v>3103.52</v>
      </c>
      <c r="R122" s="78">
        <f>DataNew[[#This Row],[Profit/Loss]]/DataNew[[#This Row],[Cost Price]]</f>
        <v>0.84993482094931372</v>
      </c>
    </row>
    <row r="123" spans="10:18" ht="15.75" x14ac:dyDescent="0.25">
      <c r="J123" s="3" t="s">
        <v>44</v>
      </c>
      <c r="K123" s="3" t="s">
        <v>8</v>
      </c>
      <c r="L123" s="3" t="s">
        <v>22</v>
      </c>
      <c r="M123" s="4">
        <v>11571</v>
      </c>
      <c r="N123" s="5">
        <v>138</v>
      </c>
      <c r="O123" s="51">
        <f>VLOOKUP(DataNew[[#This Row],[Product]],Product11[],2,FALSE)</f>
        <v>6.47</v>
      </c>
      <c r="P123" s="3">
        <f>DataNew[[#This Row],[Cost per Unit]]*DataNew[[#This Row],[Units]]</f>
        <v>892.86</v>
      </c>
      <c r="Q123" s="3">
        <f>DataNew[[#This Row],[Amount]]-DataNew[[#This Row],[Cost Price]]</f>
        <v>10678.14</v>
      </c>
      <c r="R123" s="78">
        <f>DataNew[[#This Row],[Profit/Loss]]/DataNew[[#This Row],[Cost Price]]</f>
        <v>11.959478529668704</v>
      </c>
    </row>
    <row r="124" spans="10:18" ht="15.75" x14ac:dyDescent="0.25">
      <c r="J124" s="3" t="s">
        <v>7</v>
      </c>
      <c r="K124" s="3" t="s">
        <v>33</v>
      </c>
      <c r="L124" s="3" t="s">
        <v>27</v>
      </c>
      <c r="M124" s="4">
        <v>2541</v>
      </c>
      <c r="N124" s="5">
        <v>90</v>
      </c>
      <c r="O124" s="51">
        <f>VLOOKUP(DataNew[[#This Row],[Product]],Product11[],2,FALSE)</f>
        <v>13.15</v>
      </c>
      <c r="P124" s="3">
        <f>DataNew[[#This Row],[Cost per Unit]]*DataNew[[#This Row],[Units]]</f>
        <v>1183.5</v>
      </c>
      <c r="Q124" s="3">
        <f>DataNew[[#This Row],[Amount]]-DataNew[[#This Row],[Cost Price]]</f>
        <v>1357.5</v>
      </c>
      <c r="R124" s="78">
        <f>DataNew[[#This Row],[Profit/Loss]]/DataNew[[#This Row],[Cost Price]]</f>
        <v>1.14702154626109</v>
      </c>
    </row>
    <row r="125" spans="10:18" ht="15.75" x14ac:dyDescent="0.25">
      <c r="J125" s="3" t="s">
        <v>20</v>
      </c>
      <c r="K125" s="3" t="s">
        <v>8</v>
      </c>
      <c r="L125" s="3" t="s">
        <v>9</v>
      </c>
      <c r="M125" s="4">
        <v>1526</v>
      </c>
      <c r="N125" s="5">
        <v>240</v>
      </c>
      <c r="O125" s="51">
        <f>VLOOKUP(DataNew[[#This Row],[Product]],Product11[],2,FALSE)</f>
        <v>14.49</v>
      </c>
      <c r="P125" s="3">
        <f>DataNew[[#This Row],[Cost per Unit]]*DataNew[[#This Row],[Units]]</f>
        <v>3477.6</v>
      </c>
      <c r="Q125" s="3">
        <f>DataNew[[#This Row],[Amount]]-DataNew[[#This Row],[Cost Price]]</f>
        <v>-1951.6</v>
      </c>
      <c r="R125" s="78">
        <f>DataNew[[#This Row],[Profit/Loss]]/DataNew[[#This Row],[Cost Price]]</f>
        <v>-0.56119162640901765</v>
      </c>
    </row>
    <row r="126" spans="10:18" ht="15.75" x14ac:dyDescent="0.25">
      <c r="J126" s="3" t="s">
        <v>7</v>
      </c>
      <c r="K126" s="3" t="s">
        <v>33</v>
      </c>
      <c r="L126" s="3" t="s">
        <v>18</v>
      </c>
      <c r="M126" s="4">
        <v>6125</v>
      </c>
      <c r="N126" s="5">
        <v>102</v>
      </c>
      <c r="O126" s="51">
        <f>VLOOKUP(DataNew[[#This Row],[Product]],Product11[],2,FALSE)</f>
        <v>11.88</v>
      </c>
      <c r="P126" s="3">
        <f>DataNew[[#This Row],[Cost per Unit]]*DataNew[[#This Row],[Units]]</f>
        <v>1211.76</v>
      </c>
      <c r="Q126" s="3">
        <f>DataNew[[#This Row],[Amount]]-DataNew[[#This Row],[Cost Price]]</f>
        <v>4913.24</v>
      </c>
      <c r="R126" s="78">
        <f>DataNew[[#This Row],[Profit/Loss]]/DataNew[[#This Row],[Cost Price]]</f>
        <v>4.0546312801214759</v>
      </c>
    </row>
    <row r="127" spans="10:18" ht="15.75" x14ac:dyDescent="0.25">
      <c r="J127" s="3" t="s">
        <v>20</v>
      </c>
      <c r="K127" s="3" t="s">
        <v>13</v>
      </c>
      <c r="L127" s="3" t="s">
        <v>51</v>
      </c>
      <c r="M127" s="4">
        <v>847</v>
      </c>
      <c r="N127" s="5">
        <v>129</v>
      </c>
      <c r="O127" s="51">
        <f>VLOOKUP(DataNew[[#This Row],[Product]],Product11[],2,FALSE)</f>
        <v>16.73</v>
      </c>
      <c r="P127" s="3">
        <f>DataNew[[#This Row],[Cost per Unit]]*DataNew[[#This Row],[Units]]</f>
        <v>2158.17</v>
      </c>
      <c r="Q127" s="3">
        <f>DataNew[[#This Row],[Amount]]-DataNew[[#This Row],[Cost Price]]</f>
        <v>-1311.17</v>
      </c>
      <c r="R127" s="78">
        <f>DataNew[[#This Row],[Profit/Loss]]/DataNew[[#This Row],[Cost Price]]</f>
        <v>-0.60753786773053098</v>
      </c>
    </row>
    <row r="128" spans="10:18" ht="15.75" x14ac:dyDescent="0.25">
      <c r="J128" s="3" t="s">
        <v>12</v>
      </c>
      <c r="K128" s="3" t="s">
        <v>13</v>
      </c>
      <c r="L128" s="3" t="s">
        <v>51</v>
      </c>
      <c r="M128" s="4">
        <v>4753</v>
      </c>
      <c r="N128" s="5">
        <v>300</v>
      </c>
      <c r="O128" s="51">
        <f>VLOOKUP(DataNew[[#This Row],[Product]],Product11[],2,FALSE)</f>
        <v>16.73</v>
      </c>
      <c r="P128" s="3">
        <f>DataNew[[#This Row],[Cost per Unit]]*DataNew[[#This Row],[Units]]</f>
        <v>5019</v>
      </c>
      <c r="Q128" s="3">
        <f>DataNew[[#This Row],[Amount]]-DataNew[[#This Row],[Cost Price]]</f>
        <v>-266</v>
      </c>
      <c r="R128" s="78">
        <f>DataNew[[#This Row],[Profit/Loss]]/DataNew[[#This Row],[Cost Price]]</f>
        <v>-5.2998605299860529E-2</v>
      </c>
    </row>
    <row r="129" spans="10:18" ht="15.75" x14ac:dyDescent="0.25">
      <c r="J129" s="3" t="s">
        <v>25</v>
      </c>
      <c r="K129" s="3" t="s">
        <v>33</v>
      </c>
      <c r="L129" s="3" t="s">
        <v>30</v>
      </c>
      <c r="M129" s="4">
        <v>959</v>
      </c>
      <c r="N129" s="5">
        <v>135</v>
      </c>
      <c r="O129" s="51">
        <f>VLOOKUP(DataNew[[#This Row],[Product]],Product11[],2,FALSE)</f>
        <v>12.37</v>
      </c>
      <c r="P129" s="3">
        <f>DataNew[[#This Row],[Cost per Unit]]*DataNew[[#This Row],[Units]]</f>
        <v>1669.9499999999998</v>
      </c>
      <c r="Q129" s="3">
        <f>DataNew[[#This Row],[Amount]]-DataNew[[#This Row],[Cost Price]]</f>
        <v>-710.94999999999982</v>
      </c>
      <c r="R129" s="78">
        <f>DataNew[[#This Row],[Profit/Loss]]/DataNew[[#This Row],[Cost Price]]</f>
        <v>-0.4257313093206383</v>
      </c>
    </row>
    <row r="130" spans="10:18" ht="15.75" x14ac:dyDescent="0.25">
      <c r="J130" s="3" t="s">
        <v>38</v>
      </c>
      <c r="K130" s="3" t="s">
        <v>13</v>
      </c>
      <c r="L130" s="3" t="s">
        <v>47</v>
      </c>
      <c r="M130" s="4">
        <v>2793</v>
      </c>
      <c r="N130" s="5">
        <v>114</v>
      </c>
      <c r="O130" s="51">
        <f>VLOOKUP(DataNew[[#This Row],[Product]],Product11[],2,FALSE)</f>
        <v>4.97</v>
      </c>
      <c r="P130" s="3">
        <f>DataNew[[#This Row],[Cost per Unit]]*DataNew[[#This Row],[Units]]</f>
        <v>566.57999999999993</v>
      </c>
      <c r="Q130" s="3">
        <f>DataNew[[#This Row],[Amount]]-DataNew[[#This Row],[Cost Price]]</f>
        <v>2226.42</v>
      </c>
      <c r="R130" s="78">
        <f>DataNew[[#This Row],[Profit/Loss]]/DataNew[[#This Row],[Cost Price]]</f>
        <v>3.9295774647887329</v>
      </c>
    </row>
    <row r="131" spans="10:18" ht="15.75" x14ac:dyDescent="0.25">
      <c r="J131" s="3" t="s">
        <v>38</v>
      </c>
      <c r="K131" s="3" t="s">
        <v>13</v>
      </c>
      <c r="L131" s="3" t="s">
        <v>16</v>
      </c>
      <c r="M131" s="4">
        <v>4606</v>
      </c>
      <c r="N131" s="5">
        <v>63</v>
      </c>
      <c r="O131" s="51">
        <f>VLOOKUP(DataNew[[#This Row],[Product]],Product11[],2,FALSE)</f>
        <v>11.7</v>
      </c>
      <c r="P131" s="3">
        <f>DataNew[[#This Row],[Cost per Unit]]*DataNew[[#This Row],[Units]]</f>
        <v>737.09999999999991</v>
      </c>
      <c r="Q131" s="3">
        <f>DataNew[[#This Row],[Amount]]-DataNew[[#This Row],[Cost Price]]</f>
        <v>3868.9</v>
      </c>
      <c r="R131" s="78">
        <f>DataNew[[#This Row],[Profit/Loss]]/DataNew[[#This Row],[Cost Price]]</f>
        <v>5.2488129154795828</v>
      </c>
    </row>
    <row r="132" spans="10:18" ht="15.75" x14ac:dyDescent="0.25">
      <c r="J132" s="3" t="s">
        <v>38</v>
      </c>
      <c r="K132" s="3" t="s">
        <v>21</v>
      </c>
      <c r="L132" s="3" t="s">
        <v>50</v>
      </c>
      <c r="M132" s="4">
        <v>5551</v>
      </c>
      <c r="N132" s="5">
        <v>252</v>
      </c>
      <c r="O132" s="51">
        <f>VLOOKUP(DataNew[[#This Row],[Product]],Product11[],2,FALSE)</f>
        <v>7.16</v>
      </c>
      <c r="P132" s="3">
        <f>DataNew[[#This Row],[Cost per Unit]]*DataNew[[#This Row],[Units]]</f>
        <v>1804.32</v>
      </c>
      <c r="Q132" s="3">
        <f>DataNew[[#This Row],[Amount]]-DataNew[[#This Row],[Cost Price]]</f>
        <v>3746.6800000000003</v>
      </c>
      <c r="R132" s="78">
        <f>DataNew[[#This Row],[Profit/Loss]]/DataNew[[#This Row],[Cost Price]]</f>
        <v>2.076505276225947</v>
      </c>
    </row>
    <row r="133" spans="10:18" ht="15.75" x14ac:dyDescent="0.25">
      <c r="J133" s="3" t="s">
        <v>53</v>
      </c>
      <c r="K133" s="3" t="s">
        <v>21</v>
      </c>
      <c r="L133" s="3" t="s">
        <v>14</v>
      </c>
      <c r="M133" s="4">
        <v>6657</v>
      </c>
      <c r="N133" s="5">
        <v>303</v>
      </c>
      <c r="O133" s="51">
        <f>VLOOKUP(DataNew[[#This Row],[Product]],Product11[],2,FALSE)</f>
        <v>8.65</v>
      </c>
      <c r="P133" s="3">
        <f>DataNew[[#This Row],[Cost per Unit]]*DataNew[[#This Row],[Units]]</f>
        <v>2620.9500000000003</v>
      </c>
      <c r="Q133" s="3">
        <f>DataNew[[#This Row],[Amount]]-DataNew[[#This Row],[Cost Price]]</f>
        <v>4036.0499999999997</v>
      </c>
      <c r="R133" s="78">
        <f>DataNew[[#This Row],[Profit/Loss]]/DataNew[[#This Row],[Cost Price]]</f>
        <v>1.5399187317575687</v>
      </c>
    </row>
    <row r="134" spans="10:18" ht="15.75" x14ac:dyDescent="0.25">
      <c r="J134" s="3" t="s">
        <v>38</v>
      </c>
      <c r="K134" s="3" t="s">
        <v>26</v>
      </c>
      <c r="L134" s="3" t="s">
        <v>32</v>
      </c>
      <c r="M134" s="4">
        <v>4438</v>
      </c>
      <c r="N134" s="5">
        <v>246</v>
      </c>
      <c r="O134" s="51">
        <f>VLOOKUP(DataNew[[#This Row],[Product]],Product11[],2,FALSE)</f>
        <v>3.11</v>
      </c>
      <c r="P134" s="3">
        <f>DataNew[[#This Row],[Cost per Unit]]*DataNew[[#This Row],[Units]]</f>
        <v>765.06</v>
      </c>
      <c r="Q134" s="3">
        <f>DataNew[[#This Row],[Amount]]-DataNew[[#This Row],[Cost Price]]</f>
        <v>3672.94</v>
      </c>
      <c r="R134" s="78">
        <f>DataNew[[#This Row],[Profit/Loss]]/DataNew[[#This Row],[Cost Price]]</f>
        <v>4.8008522207408575</v>
      </c>
    </row>
    <row r="135" spans="10:18" ht="15.75" x14ac:dyDescent="0.25">
      <c r="J135" s="3" t="s">
        <v>12</v>
      </c>
      <c r="K135" s="3" t="s">
        <v>33</v>
      </c>
      <c r="L135" s="3" t="s">
        <v>36</v>
      </c>
      <c r="M135" s="4">
        <v>168</v>
      </c>
      <c r="N135" s="5">
        <v>84</v>
      </c>
      <c r="O135" s="51">
        <f>VLOOKUP(DataNew[[#This Row],[Product]],Product11[],2,FALSE)</f>
        <v>9.77</v>
      </c>
      <c r="P135" s="3">
        <f>DataNew[[#This Row],[Cost per Unit]]*DataNew[[#This Row],[Units]]</f>
        <v>820.68</v>
      </c>
      <c r="Q135" s="3">
        <f>DataNew[[#This Row],[Amount]]-DataNew[[#This Row],[Cost Price]]</f>
        <v>-652.67999999999995</v>
      </c>
      <c r="R135" s="78">
        <f>DataNew[[#This Row],[Profit/Loss]]/DataNew[[#This Row],[Cost Price]]</f>
        <v>-0.79529170931422721</v>
      </c>
    </row>
    <row r="136" spans="10:18" ht="15.75" x14ac:dyDescent="0.25">
      <c r="J136" s="3" t="s">
        <v>38</v>
      </c>
      <c r="K136" s="3" t="s">
        <v>48</v>
      </c>
      <c r="L136" s="3" t="s">
        <v>32</v>
      </c>
      <c r="M136" s="4">
        <v>7777</v>
      </c>
      <c r="N136" s="5">
        <v>39</v>
      </c>
      <c r="O136" s="51">
        <f>VLOOKUP(DataNew[[#This Row],[Product]],Product11[],2,FALSE)</f>
        <v>3.11</v>
      </c>
      <c r="P136" s="3">
        <f>DataNew[[#This Row],[Cost per Unit]]*DataNew[[#This Row],[Units]]</f>
        <v>121.28999999999999</v>
      </c>
      <c r="Q136" s="3">
        <f>DataNew[[#This Row],[Amount]]-DataNew[[#This Row],[Cost Price]]</f>
        <v>7655.71</v>
      </c>
      <c r="R136" s="78">
        <f>DataNew[[#This Row],[Profit/Loss]]/DataNew[[#This Row],[Cost Price]]</f>
        <v>63.119053508121034</v>
      </c>
    </row>
    <row r="137" spans="10:18" ht="15.75" x14ac:dyDescent="0.25">
      <c r="J137" s="3" t="s">
        <v>41</v>
      </c>
      <c r="K137" s="3" t="s">
        <v>21</v>
      </c>
      <c r="L137" s="3" t="s">
        <v>32</v>
      </c>
      <c r="M137" s="4">
        <v>3339</v>
      </c>
      <c r="N137" s="5">
        <v>348</v>
      </c>
      <c r="O137" s="51">
        <f>VLOOKUP(DataNew[[#This Row],[Product]],Product11[],2,FALSE)</f>
        <v>3.11</v>
      </c>
      <c r="P137" s="3">
        <f>DataNew[[#This Row],[Cost per Unit]]*DataNew[[#This Row],[Units]]</f>
        <v>1082.28</v>
      </c>
      <c r="Q137" s="3">
        <f>DataNew[[#This Row],[Amount]]-DataNew[[#This Row],[Cost Price]]</f>
        <v>2256.7200000000003</v>
      </c>
      <c r="R137" s="78">
        <f>DataNew[[#This Row],[Profit/Loss]]/DataNew[[#This Row],[Cost Price]]</f>
        <v>2.0851535646967516</v>
      </c>
    </row>
    <row r="138" spans="10:18" ht="15.75" x14ac:dyDescent="0.25">
      <c r="J138" s="3" t="s">
        <v>38</v>
      </c>
      <c r="K138" s="3" t="s">
        <v>8</v>
      </c>
      <c r="L138" s="3" t="s">
        <v>30</v>
      </c>
      <c r="M138" s="4">
        <v>6391</v>
      </c>
      <c r="N138" s="5">
        <v>48</v>
      </c>
      <c r="O138" s="51">
        <f>VLOOKUP(DataNew[[#This Row],[Product]],Product11[],2,FALSE)</f>
        <v>12.37</v>
      </c>
      <c r="P138" s="3">
        <f>DataNew[[#This Row],[Cost per Unit]]*DataNew[[#This Row],[Units]]</f>
        <v>593.76</v>
      </c>
      <c r="Q138" s="3">
        <f>DataNew[[#This Row],[Amount]]-DataNew[[#This Row],[Cost Price]]</f>
        <v>5797.24</v>
      </c>
      <c r="R138" s="78">
        <f>DataNew[[#This Row],[Profit/Loss]]/DataNew[[#This Row],[Cost Price]]</f>
        <v>9.7636081918620317</v>
      </c>
    </row>
    <row r="139" spans="10:18" ht="15.75" x14ac:dyDescent="0.25">
      <c r="J139" s="3" t="s">
        <v>41</v>
      </c>
      <c r="K139" s="3" t="s">
        <v>8</v>
      </c>
      <c r="L139" s="3" t="s">
        <v>36</v>
      </c>
      <c r="M139" s="4">
        <v>518</v>
      </c>
      <c r="N139" s="5">
        <v>75</v>
      </c>
      <c r="O139" s="51">
        <f>VLOOKUP(DataNew[[#This Row],[Product]],Product11[],2,FALSE)</f>
        <v>9.77</v>
      </c>
      <c r="P139" s="3">
        <f>DataNew[[#This Row],[Cost per Unit]]*DataNew[[#This Row],[Units]]</f>
        <v>732.75</v>
      </c>
      <c r="Q139" s="3">
        <f>DataNew[[#This Row],[Amount]]-DataNew[[#This Row],[Cost Price]]</f>
        <v>-214.75</v>
      </c>
      <c r="R139" s="78">
        <f>DataNew[[#This Row],[Profit/Loss]]/DataNew[[#This Row],[Cost Price]]</f>
        <v>-0.29307403616513134</v>
      </c>
    </row>
    <row r="140" spans="10:18" ht="15.75" x14ac:dyDescent="0.25">
      <c r="J140" s="3" t="s">
        <v>38</v>
      </c>
      <c r="K140" s="3" t="s">
        <v>33</v>
      </c>
      <c r="L140" s="3" t="s">
        <v>52</v>
      </c>
      <c r="M140" s="4">
        <v>5677</v>
      </c>
      <c r="N140" s="5">
        <v>258</v>
      </c>
      <c r="O140" s="51">
        <f>VLOOKUP(DataNew[[#This Row],[Product]],Product11[],2,FALSE)</f>
        <v>10.38</v>
      </c>
      <c r="P140" s="3">
        <f>DataNew[[#This Row],[Cost per Unit]]*DataNew[[#This Row],[Units]]</f>
        <v>2678.0400000000004</v>
      </c>
      <c r="Q140" s="3">
        <f>DataNew[[#This Row],[Amount]]-DataNew[[#This Row],[Cost Price]]</f>
        <v>2998.9599999999996</v>
      </c>
      <c r="R140" s="78">
        <f>DataNew[[#This Row],[Profit/Loss]]/DataNew[[#This Row],[Cost Price]]</f>
        <v>1.1198339083807558</v>
      </c>
    </row>
    <row r="141" spans="10:18" ht="15.75" x14ac:dyDescent="0.25">
      <c r="J141" s="3" t="s">
        <v>25</v>
      </c>
      <c r="K141" s="3" t="s">
        <v>26</v>
      </c>
      <c r="L141" s="3" t="s">
        <v>32</v>
      </c>
      <c r="M141" s="4">
        <v>6048</v>
      </c>
      <c r="N141" s="5">
        <v>27</v>
      </c>
      <c r="O141" s="51">
        <f>VLOOKUP(DataNew[[#This Row],[Product]],Product11[],2,FALSE)</f>
        <v>3.11</v>
      </c>
      <c r="P141" s="3">
        <f>DataNew[[#This Row],[Cost per Unit]]*DataNew[[#This Row],[Units]]</f>
        <v>83.97</v>
      </c>
      <c r="Q141" s="3">
        <f>DataNew[[#This Row],[Amount]]-DataNew[[#This Row],[Cost Price]]</f>
        <v>5964.03</v>
      </c>
      <c r="R141" s="78">
        <f>DataNew[[#This Row],[Profit/Loss]]/DataNew[[#This Row],[Cost Price]]</f>
        <v>71.025723472668801</v>
      </c>
    </row>
    <row r="142" spans="10:18" ht="15.75" x14ac:dyDescent="0.25">
      <c r="J142" s="3" t="s">
        <v>12</v>
      </c>
      <c r="K142" s="3" t="s">
        <v>33</v>
      </c>
      <c r="L142" s="3" t="s">
        <v>14</v>
      </c>
      <c r="M142" s="4">
        <v>3752</v>
      </c>
      <c r="N142" s="5">
        <v>213</v>
      </c>
      <c r="O142" s="51">
        <f>VLOOKUP(DataNew[[#This Row],[Product]],Product11[],2,FALSE)</f>
        <v>8.65</v>
      </c>
      <c r="P142" s="3">
        <f>DataNew[[#This Row],[Cost per Unit]]*DataNew[[#This Row],[Units]]</f>
        <v>1842.45</v>
      </c>
      <c r="Q142" s="3">
        <f>DataNew[[#This Row],[Amount]]-DataNew[[#This Row],[Cost Price]]</f>
        <v>1909.55</v>
      </c>
      <c r="R142" s="78">
        <f>DataNew[[#This Row],[Profit/Loss]]/DataNew[[#This Row],[Cost Price]]</f>
        <v>1.0364188987489484</v>
      </c>
    </row>
    <row r="143" spans="10:18" ht="15.75" x14ac:dyDescent="0.25">
      <c r="J143" s="3" t="s">
        <v>41</v>
      </c>
      <c r="K143" s="3" t="s">
        <v>13</v>
      </c>
      <c r="L143" s="3" t="s">
        <v>50</v>
      </c>
      <c r="M143" s="4">
        <v>4480</v>
      </c>
      <c r="N143" s="5">
        <v>357</v>
      </c>
      <c r="O143" s="51">
        <f>VLOOKUP(DataNew[[#This Row],[Product]],Product11[],2,FALSE)</f>
        <v>7.16</v>
      </c>
      <c r="P143" s="3">
        <f>DataNew[[#This Row],[Cost per Unit]]*DataNew[[#This Row],[Units]]</f>
        <v>2556.12</v>
      </c>
      <c r="Q143" s="3">
        <f>DataNew[[#This Row],[Amount]]-DataNew[[#This Row],[Cost Price]]</f>
        <v>1923.88</v>
      </c>
      <c r="R143" s="78">
        <f>DataNew[[#This Row],[Profit/Loss]]/DataNew[[#This Row],[Cost Price]]</f>
        <v>0.75265636981049411</v>
      </c>
    </row>
    <row r="144" spans="10:18" ht="15.75" x14ac:dyDescent="0.25">
      <c r="J144" s="3" t="s">
        <v>17</v>
      </c>
      <c r="K144" s="3" t="s">
        <v>8</v>
      </c>
      <c r="L144" s="3" t="s">
        <v>18</v>
      </c>
      <c r="M144" s="4">
        <v>259</v>
      </c>
      <c r="N144" s="5">
        <v>207</v>
      </c>
      <c r="O144" s="51">
        <f>VLOOKUP(DataNew[[#This Row],[Product]],Product11[],2,FALSE)</f>
        <v>11.88</v>
      </c>
      <c r="P144" s="3">
        <f>DataNew[[#This Row],[Cost per Unit]]*DataNew[[#This Row],[Units]]</f>
        <v>2459.1600000000003</v>
      </c>
      <c r="Q144" s="3">
        <f>DataNew[[#This Row],[Amount]]-DataNew[[#This Row],[Cost Price]]</f>
        <v>-2200.1600000000003</v>
      </c>
      <c r="R144" s="78">
        <f>DataNew[[#This Row],[Profit/Loss]]/DataNew[[#This Row],[Cost Price]]</f>
        <v>-0.89467948405146469</v>
      </c>
    </row>
    <row r="145" spans="10:18" ht="15.75" x14ac:dyDescent="0.25">
      <c r="J145" s="3" t="s">
        <v>12</v>
      </c>
      <c r="K145" s="3" t="s">
        <v>8</v>
      </c>
      <c r="L145" s="3" t="s">
        <v>9</v>
      </c>
      <c r="M145" s="4">
        <v>42</v>
      </c>
      <c r="N145" s="5">
        <v>150</v>
      </c>
      <c r="O145" s="51">
        <f>VLOOKUP(DataNew[[#This Row],[Product]],Product11[],2,FALSE)</f>
        <v>14.49</v>
      </c>
      <c r="P145" s="3">
        <f>DataNew[[#This Row],[Cost per Unit]]*DataNew[[#This Row],[Units]]</f>
        <v>2173.5</v>
      </c>
      <c r="Q145" s="3">
        <f>DataNew[[#This Row],[Amount]]-DataNew[[#This Row],[Cost Price]]</f>
        <v>-2131.5</v>
      </c>
      <c r="R145" s="78">
        <f>DataNew[[#This Row],[Profit/Loss]]/DataNew[[#This Row],[Cost Price]]</f>
        <v>-0.98067632850241548</v>
      </c>
    </row>
    <row r="146" spans="10:18" ht="15.75" x14ac:dyDescent="0.25">
      <c r="J146" s="3" t="s">
        <v>20</v>
      </c>
      <c r="K146" s="3" t="s">
        <v>21</v>
      </c>
      <c r="L146" s="3" t="s">
        <v>49</v>
      </c>
      <c r="M146" s="4">
        <v>98</v>
      </c>
      <c r="N146" s="5">
        <v>204</v>
      </c>
      <c r="O146" s="51">
        <f>VLOOKUP(DataNew[[#This Row],[Product]],Product11[],2,FALSE)</f>
        <v>5.6</v>
      </c>
      <c r="P146" s="3">
        <f>DataNew[[#This Row],[Cost per Unit]]*DataNew[[#This Row],[Units]]</f>
        <v>1142.3999999999999</v>
      </c>
      <c r="Q146" s="3">
        <f>DataNew[[#This Row],[Amount]]-DataNew[[#This Row],[Cost Price]]</f>
        <v>-1044.3999999999999</v>
      </c>
      <c r="R146" s="78">
        <f>DataNew[[#This Row],[Profit/Loss]]/DataNew[[#This Row],[Cost Price]]</f>
        <v>-0.91421568627450978</v>
      </c>
    </row>
    <row r="147" spans="10:18" ht="15.75" x14ac:dyDescent="0.25">
      <c r="J147" s="3" t="s">
        <v>38</v>
      </c>
      <c r="K147" s="3" t="s">
        <v>13</v>
      </c>
      <c r="L147" s="3" t="s">
        <v>51</v>
      </c>
      <c r="M147" s="4">
        <v>2478</v>
      </c>
      <c r="N147" s="5">
        <v>21</v>
      </c>
      <c r="O147" s="51">
        <f>VLOOKUP(DataNew[[#This Row],[Product]],Product11[],2,FALSE)</f>
        <v>16.73</v>
      </c>
      <c r="P147" s="3">
        <f>DataNew[[#This Row],[Cost per Unit]]*DataNew[[#This Row],[Units]]</f>
        <v>351.33</v>
      </c>
      <c r="Q147" s="3">
        <f>DataNew[[#This Row],[Amount]]-DataNew[[#This Row],[Cost Price]]</f>
        <v>2126.67</v>
      </c>
      <c r="R147" s="78">
        <f>DataNew[[#This Row],[Profit/Loss]]/DataNew[[#This Row],[Cost Price]]</f>
        <v>6.0531978481769277</v>
      </c>
    </row>
    <row r="148" spans="10:18" ht="15.75" x14ac:dyDescent="0.25">
      <c r="J148" s="3" t="s">
        <v>20</v>
      </c>
      <c r="K148" s="3" t="s">
        <v>48</v>
      </c>
      <c r="L148" s="3" t="s">
        <v>30</v>
      </c>
      <c r="M148" s="4">
        <v>7847</v>
      </c>
      <c r="N148" s="5">
        <v>174</v>
      </c>
      <c r="O148" s="51">
        <f>VLOOKUP(DataNew[[#This Row],[Product]],Product11[],2,FALSE)</f>
        <v>12.37</v>
      </c>
      <c r="P148" s="3">
        <f>DataNew[[#This Row],[Cost per Unit]]*DataNew[[#This Row],[Units]]</f>
        <v>2152.3799999999997</v>
      </c>
      <c r="Q148" s="3">
        <f>DataNew[[#This Row],[Amount]]-DataNew[[#This Row],[Cost Price]]</f>
        <v>5694.6200000000008</v>
      </c>
      <c r="R148" s="78">
        <f>DataNew[[#This Row],[Profit/Loss]]/DataNew[[#This Row],[Cost Price]]</f>
        <v>2.6457317016511963</v>
      </c>
    </row>
    <row r="149" spans="10:18" ht="15.75" x14ac:dyDescent="0.25">
      <c r="J149" s="3" t="s">
        <v>44</v>
      </c>
      <c r="K149" s="3" t="s">
        <v>8</v>
      </c>
      <c r="L149" s="3" t="s">
        <v>32</v>
      </c>
      <c r="M149" s="4">
        <v>9926</v>
      </c>
      <c r="N149" s="5">
        <v>201</v>
      </c>
      <c r="O149" s="51">
        <f>VLOOKUP(DataNew[[#This Row],[Product]],Product11[],2,FALSE)</f>
        <v>3.11</v>
      </c>
      <c r="P149" s="3">
        <f>DataNew[[#This Row],[Cost per Unit]]*DataNew[[#This Row],[Units]]</f>
        <v>625.11</v>
      </c>
      <c r="Q149" s="3">
        <f>DataNew[[#This Row],[Amount]]-DataNew[[#This Row],[Cost Price]]</f>
        <v>9300.89</v>
      </c>
      <c r="R149" s="78">
        <f>DataNew[[#This Row],[Profit/Loss]]/DataNew[[#This Row],[Cost Price]]</f>
        <v>14.878805330261873</v>
      </c>
    </row>
    <row r="150" spans="10:18" ht="15.75" x14ac:dyDescent="0.25">
      <c r="J150" s="3" t="s">
        <v>12</v>
      </c>
      <c r="K150" s="3" t="s">
        <v>33</v>
      </c>
      <c r="L150" s="3" t="s">
        <v>11</v>
      </c>
      <c r="M150" s="4">
        <v>819</v>
      </c>
      <c r="N150" s="5">
        <v>510</v>
      </c>
      <c r="O150" s="51">
        <f>VLOOKUP(DataNew[[#This Row],[Product]],Product11[],2,FALSE)</f>
        <v>9.33</v>
      </c>
      <c r="P150" s="3">
        <f>DataNew[[#This Row],[Cost per Unit]]*DataNew[[#This Row],[Units]]</f>
        <v>4758.3</v>
      </c>
      <c r="Q150" s="3">
        <f>DataNew[[#This Row],[Amount]]-DataNew[[#This Row],[Cost Price]]</f>
        <v>-3939.3</v>
      </c>
      <c r="R150" s="78">
        <f>DataNew[[#This Row],[Profit/Loss]]/DataNew[[#This Row],[Cost Price]]</f>
        <v>-0.8278797049366371</v>
      </c>
    </row>
    <row r="151" spans="10:18" ht="15.75" x14ac:dyDescent="0.25">
      <c r="J151" s="3" t="s">
        <v>25</v>
      </c>
      <c r="K151" s="3" t="s">
        <v>26</v>
      </c>
      <c r="L151" s="3" t="s">
        <v>50</v>
      </c>
      <c r="M151" s="4">
        <v>3052</v>
      </c>
      <c r="N151" s="5">
        <v>378</v>
      </c>
      <c r="O151" s="51">
        <f>VLOOKUP(DataNew[[#This Row],[Product]],Product11[],2,FALSE)</f>
        <v>7.16</v>
      </c>
      <c r="P151" s="3">
        <f>DataNew[[#This Row],[Cost per Unit]]*DataNew[[#This Row],[Units]]</f>
        <v>2706.48</v>
      </c>
      <c r="Q151" s="3">
        <f>DataNew[[#This Row],[Amount]]-DataNew[[#This Row],[Cost Price]]</f>
        <v>345.52</v>
      </c>
      <c r="R151" s="78">
        <f>DataNew[[#This Row],[Profit/Loss]]/DataNew[[#This Row],[Cost Price]]</f>
        <v>0.12766397682598798</v>
      </c>
    </row>
    <row r="152" spans="10:18" ht="15.75" x14ac:dyDescent="0.25">
      <c r="J152" s="3" t="s">
        <v>17</v>
      </c>
      <c r="K152" s="3" t="s">
        <v>48</v>
      </c>
      <c r="L152" s="3" t="s">
        <v>43</v>
      </c>
      <c r="M152" s="4">
        <v>6832</v>
      </c>
      <c r="N152" s="5">
        <v>27</v>
      </c>
      <c r="O152" s="51">
        <f>VLOOKUP(DataNew[[#This Row],[Product]],Product11[],2,FALSE)</f>
        <v>9</v>
      </c>
      <c r="P152" s="3">
        <f>DataNew[[#This Row],[Cost per Unit]]*DataNew[[#This Row],[Units]]</f>
        <v>243</v>
      </c>
      <c r="Q152" s="3">
        <f>DataNew[[#This Row],[Amount]]-DataNew[[#This Row],[Cost Price]]</f>
        <v>6589</v>
      </c>
      <c r="R152" s="78">
        <f>DataNew[[#This Row],[Profit/Loss]]/DataNew[[#This Row],[Cost Price]]</f>
        <v>27.115226337448561</v>
      </c>
    </row>
    <row r="153" spans="10:18" ht="15.75" x14ac:dyDescent="0.25">
      <c r="J153" s="3" t="s">
        <v>44</v>
      </c>
      <c r="K153" s="3" t="s">
        <v>26</v>
      </c>
      <c r="L153" s="3" t="s">
        <v>29</v>
      </c>
      <c r="M153" s="4">
        <v>2016</v>
      </c>
      <c r="N153" s="5">
        <v>117</v>
      </c>
      <c r="O153" s="51">
        <f>VLOOKUP(DataNew[[#This Row],[Product]],Product11[],2,FALSE)</f>
        <v>8.7899999999999991</v>
      </c>
      <c r="P153" s="3">
        <f>DataNew[[#This Row],[Cost per Unit]]*DataNew[[#This Row],[Units]]</f>
        <v>1028.4299999999998</v>
      </c>
      <c r="Q153" s="3">
        <f>DataNew[[#This Row],[Amount]]-DataNew[[#This Row],[Cost Price]]</f>
        <v>987.57000000000016</v>
      </c>
      <c r="R153" s="78">
        <f>DataNew[[#This Row],[Profit/Loss]]/DataNew[[#This Row],[Cost Price]]</f>
        <v>0.96026953706134621</v>
      </c>
    </row>
    <row r="154" spans="10:18" ht="15.75" x14ac:dyDescent="0.25">
      <c r="J154" s="3" t="s">
        <v>25</v>
      </c>
      <c r="K154" s="3" t="s">
        <v>33</v>
      </c>
      <c r="L154" s="3" t="s">
        <v>43</v>
      </c>
      <c r="M154" s="4">
        <v>7322</v>
      </c>
      <c r="N154" s="5">
        <v>36</v>
      </c>
      <c r="O154" s="51">
        <f>VLOOKUP(DataNew[[#This Row],[Product]],Product11[],2,FALSE)</f>
        <v>9</v>
      </c>
      <c r="P154" s="3">
        <f>DataNew[[#This Row],[Cost per Unit]]*DataNew[[#This Row],[Units]]</f>
        <v>324</v>
      </c>
      <c r="Q154" s="3">
        <f>DataNew[[#This Row],[Amount]]-DataNew[[#This Row],[Cost Price]]</f>
        <v>6998</v>
      </c>
      <c r="R154" s="78">
        <f>DataNew[[#This Row],[Profit/Loss]]/DataNew[[#This Row],[Cost Price]]</f>
        <v>21.598765432098766</v>
      </c>
    </row>
    <row r="155" spans="10:18" ht="15.75" x14ac:dyDescent="0.25">
      <c r="J155" s="3" t="s">
        <v>12</v>
      </c>
      <c r="K155" s="3" t="s">
        <v>13</v>
      </c>
      <c r="L155" s="3" t="s">
        <v>30</v>
      </c>
      <c r="M155" s="4">
        <v>357</v>
      </c>
      <c r="N155" s="5">
        <v>126</v>
      </c>
      <c r="O155" s="51">
        <f>VLOOKUP(DataNew[[#This Row],[Product]],Product11[],2,FALSE)</f>
        <v>12.37</v>
      </c>
      <c r="P155" s="3">
        <f>DataNew[[#This Row],[Cost per Unit]]*DataNew[[#This Row],[Units]]</f>
        <v>1558.62</v>
      </c>
      <c r="Q155" s="3">
        <f>DataNew[[#This Row],[Amount]]-DataNew[[#This Row],[Cost Price]]</f>
        <v>-1201.6199999999999</v>
      </c>
      <c r="R155" s="78">
        <f>DataNew[[#This Row],[Profit/Loss]]/DataNew[[#This Row],[Cost Price]]</f>
        <v>-0.77095122608461331</v>
      </c>
    </row>
    <row r="156" spans="10:18" ht="15.75" x14ac:dyDescent="0.25">
      <c r="J156" s="3" t="s">
        <v>17</v>
      </c>
      <c r="K156" s="3" t="s">
        <v>26</v>
      </c>
      <c r="L156" s="3" t="s">
        <v>27</v>
      </c>
      <c r="M156" s="4">
        <v>3192</v>
      </c>
      <c r="N156" s="5">
        <v>72</v>
      </c>
      <c r="O156" s="51">
        <f>VLOOKUP(DataNew[[#This Row],[Product]],Product11[],2,FALSE)</f>
        <v>13.15</v>
      </c>
      <c r="P156" s="3">
        <f>DataNew[[#This Row],[Cost per Unit]]*DataNew[[#This Row],[Units]]</f>
        <v>946.80000000000007</v>
      </c>
      <c r="Q156" s="3">
        <f>DataNew[[#This Row],[Amount]]-DataNew[[#This Row],[Cost Price]]</f>
        <v>2245.1999999999998</v>
      </c>
      <c r="R156" s="78">
        <f>DataNew[[#This Row],[Profit/Loss]]/DataNew[[#This Row],[Cost Price]]</f>
        <v>2.3713561470215461</v>
      </c>
    </row>
    <row r="157" spans="10:18" ht="15.75" x14ac:dyDescent="0.25">
      <c r="J157" s="3" t="s">
        <v>38</v>
      </c>
      <c r="K157" s="3" t="s">
        <v>21</v>
      </c>
      <c r="L157" s="3" t="s">
        <v>36</v>
      </c>
      <c r="M157" s="4">
        <v>8435</v>
      </c>
      <c r="N157" s="5">
        <v>42</v>
      </c>
      <c r="O157" s="51">
        <f>VLOOKUP(DataNew[[#This Row],[Product]],Product11[],2,FALSE)</f>
        <v>9.77</v>
      </c>
      <c r="P157" s="3">
        <f>DataNew[[#This Row],[Cost per Unit]]*DataNew[[#This Row],[Units]]</f>
        <v>410.34</v>
      </c>
      <c r="Q157" s="3">
        <f>DataNew[[#This Row],[Amount]]-DataNew[[#This Row],[Cost Price]]</f>
        <v>8024.66</v>
      </c>
      <c r="R157" s="78">
        <f>DataNew[[#This Row],[Profit/Loss]]/DataNew[[#This Row],[Cost Price]]</f>
        <v>19.556124189696352</v>
      </c>
    </row>
    <row r="158" spans="10:18" ht="15.75" x14ac:dyDescent="0.25">
      <c r="J158" s="3" t="s">
        <v>7</v>
      </c>
      <c r="K158" s="3" t="s">
        <v>26</v>
      </c>
      <c r="L158" s="3" t="s">
        <v>50</v>
      </c>
      <c r="M158" s="4">
        <v>0</v>
      </c>
      <c r="N158" s="5">
        <v>135</v>
      </c>
      <c r="O158" s="51">
        <f>VLOOKUP(DataNew[[#This Row],[Product]],Product11[],2,FALSE)</f>
        <v>7.16</v>
      </c>
      <c r="P158" s="3">
        <f>DataNew[[#This Row],[Cost per Unit]]*DataNew[[#This Row],[Units]]</f>
        <v>966.6</v>
      </c>
      <c r="Q158" s="3">
        <f>DataNew[[#This Row],[Amount]]-DataNew[[#This Row],[Cost Price]]</f>
        <v>-966.6</v>
      </c>
      <c r="R158" s="78">
        <f>DataNew[[#This Row],[Profit/Loss]]/DataNew[[#This Row],[Cost Price]]</f>
        <v>-1</v>
      </c>
    </row>
    <row r="159" spans="10:18" ht="15.75" x14ac:dyDescent="0.25">
      <c r="J159" s="3" t="s">
        <v>38</v>
      </c>
      <c r="K159" s="3" t="s">
        <v>48</v>
      </c>
      <c r="L159" s="3" t="s">
        <v>47</v>
      </c>
      <c r="M159" s="4">
        <v>8862</v>
      </c>
      <c r="N159" s="5">
        <v>189</v>
      </c>
      <c r="O159" s="51">
        <f>VLOOKUP(DataNew[[#This Row],[Product]],Product11[],2,FALSE)</f>
        <v>4.97</v>
      </c>
      <c r="P159" s="3">
        <f>DataNew[[#This Row],[Cost per Unit]]*DataNew[[#This Row],[Units]]</f>
        <v>939.32999999999993</v>
      </c>
      <c r="Q159" s="3">
        <f>DataNew[[#This Row],[Amount]]-DataNew[[#This Row],[Cost Price]]</f>
        <v>7922.67</v>
      </c>
      <c r="R159" s="78">
        <f>DataNew[[#This Row],[Profit/Loss]]/DataNew[[#This Row],[Cost Price]]</f>
        <v>8.4343840822714071</v>
      </c>
    </row>
    <row r="160" spans="10:18" ht="15.75" x14ac:dyDescent="0.25">
      <c r="J160" s="3" t="s">
        <v>25</v>
      </c>
      <c r="K160" s="3" t="s">
        <v>8</v>
      </c>
      <c r="L160" s="3" t="s">
        <v>52</v>
      </c>
      <c r="M160" s="4">
        <v>3556</v>
      </c>
      <c r="N160" s="5">
        <v>459</v>
      </c>
      <c r="O160" s="51">
        <f>VLOOKUP(DataNew[[#This Row],[Product]],Product11[],2,FALSE)</f>
        <v>10.38</v>
      </c>
      <c r="P160" s="3">
        <f>DataNew[[#This Row],[Cost per Unit]]*DataNew[[#This Row],[Units]]</f>
        <v>4764.42</v>
      </c>
      <c r="Q160" s="3">
        <f>DataNew[[#This Row],[Amount]]-DataNew[[#This Row],[Cost Price]]</f>
        <v>-1208.42</v>
      </c>
      <c r="R160" s="78">
        <f>DataNew[[#This Row],[Profit/Loss]]/DataNew[[#This Row],[Cost Price]]</f>
        <v>-0.253634230399503</v>
      </c>
    </row>
    <row r="161" spans="10:18" ht="15.75" x14ac:dyDescent="0.25">
      <c r="J161" s="3" t="s">
        <v>41</v>
      </c>
      <c r="K161" s="3" t="s">
        <v>48</v>
      </c>
      <c r="L161" s="3" t="s">
        <v>24</v>
      </c>
      <c r="M161" s="4">
        <v>7280</v>
      </c>
      <c r="N161" s="5">
        <v>201</v>
      </c>
      <c r="O161" s="51">
        <f>VLOOKUP(DataNew[[#This Row],[Product]],Product11[],2,FALSE)</f>
        <v>11.73</v>
      </c>
      <c r="P161" s="3">
        <f>DataNew[[#This Row],[Cost per Unit]]*DataNew[[#This Row],[Units]]</f>
        <v>2357.73</v>
      </c>
      <c r="Q161" s="3">
        <f>DataNew[[#This Row],[Amount]]-DataNew[[#This Row],[Cost Price]]</f>
        <v>4922.2700000000004</v>
      </c>
      <c r="R161" s="78">
        <f>DataNew[[#This Row],[Profit/Loss]]/DataNew[[#This Row],[Cost Price]]</f>
        <v>2.0877157265675037</v>
      </c>
    </row>
    <row r="162" spans="10:18" ht="15.75" x14ac:dyDescent="0.25">
      <c r="J162" s="3" t="s">
        <v>25</v>
      </c>
      <c r="K162" s="3" t="s">
        <v>48</v>
      </c>
      <c r="L162" s="3" t="s">
        <v>9</v>
      </c>
      <c r="M162" s="4">
        <v>3402</v>
      </c>
      <c r="N162" s="5">
        <v>366</v>
      </c>
      <c r="O162" s="51">
        <f>VLOOKUP(DataNew[[#This Row],[Product]],Product11[],2,FALSE)</f>
        <v>14.49</v>
      </c>
      <c r="P162" s="3">
        <f>DataNew[[#This Row],[Cost per Unit]]*DataNew[[#This Row],[Units]]</f>
        <v>5303.34</v>
      </c>
      <c r="Q162" s="3">
        <f>DataNew[[#This Row],[Amount]]-DataNew[[#This Row],[Cost Price]]</f>
        <v>-1901.3400000000001</v>
      </c>
      <c r="R162" s="78">
        <f>DataNew[[#This Row],[Profit/Loss]]/DataNew[[#This Row],[Cost Price]]</f>
        <v>-0.35851746258018535</v>
      </c>
    </row>
    <row r="163" spans="10:18" ht="15.75" x14ac:dyDescent="0.25">
      <c r="J163" s="3" t="s">
        <v>45</v>
      </c>
      <c r="K163" s="3" t="s">
        <v>8</v>
      </c>
      <c r="L163" s="3" t="s">
        <v>50</v>
      </c>
      <c r="M163" s="4">
        <v>4592</v>
      </c>
      <c r="N163" s="5">
        <v>324</v>
      </c>
      <c r="O163" s="51">
        <f>VLOOKUP(DataNew[[#This Row],[Product]],Product11[],2,FALSE)</f>
        <v>7.16</v>
      </c>
      <c r="P163" s="3">
        <f>DataNew[[#This Row],[Cost per Unit]]*DataNew[[#This Row],[Units]]</f>
        <v>2319.84</v>
      </c>
      <c r="Q163" s="3">
        <f>DataNew[[#This Row],[Amount]]-DataNew[[#This Row],[Cost Price]]</f>
        <v>2272.16</v>
      </c>
      <c r="R163" s="78">
        <f>DataNew[[#This Row],[Profit/Loss]]/DataNew[[#This Row],[Cost Price]]</f>
        <v>0.97944685840402779</v>
      </c>
    </row>
    <row r="164" spans="10:18" ht="15.75" x14ac:dyDescent="0.25">
      <c r="J164" s="3" t="s">
        <v>17</v>
      </c>
      <c r="K164" s="3" t="s">
        <v>13</v>
      </c>
      <c r="L164" s="3" t="s">
        <v>24</v>
      </c>
      <c r="M164" s="4">
        <v>7833</v>
      </c>
      <c r="N164" s="5">
        <v>243</v>
      </c>
      <c r="O164" s="51">
        <f>VLOOKUP(DataNew[[#This Row],[Product]],Product11[],2,FALSE)</f>
        <v>11.73</v>
      </c>
      <c r="P164" s="3">
        <f>DataNew[[#This Row],[Cost per Unit]]*DataNew[[#This Row],[Units]]</f>
        <v>2850.3900000000003</v>
      </c>
      <c r="Q164" s="3">
        <f>DataNew[[#This Row],[Amount]]-DataNew[[#This Row],[Cost Price]]</f>
        <v>4982.6099999999997</v>
      </c>
      <c r="R164" s="78">
        <f>DataNew[[#This Row],[Profit/Loss]]/DataNew[[#This Row],[Cost Price]]</f>
        <v>1.7480450043678231</v>
      </c>
    </row>
    <row r="165" spans="10:18" ht="15.75" x14ac:dyDescent="0.25">
      <c r="J165" s="3" t="s">
        <v>44</v>
      </c>
      <c r="K165" s="3" t="s">
        <v>26</v>
      </c>
      <c r="L165" s="3" t="s">
        <v>43</v>
      </c>
      <c r="M165" s="4">
        <v>7651</v>
      </c>
      <c r="N165" s="5">
        <v>213</v>
      </c>
      <c r="O165" s="51">
        <f>VLOOKUP(DataNew[[#This Row],[Product]],Product11[],2,FALSE)</f>
        <v>9</v>
      </c>
      <c r="P165" s="3">
        <f>DataNew[[#This Row],[Cost per Unit]]*DataNew[[#This Row],[Units]]</f>
        <v>1917</v>
      </c>
      <c r="Q165" s="3">
        <f>DataNew[[#This Row],[Amount]]-DataNew[[#This Row],[Cost Price]]</f>
        <v>5734</v>
      </c>
      <c r="R165" s="78">
        <f>DataNew[[#This Row],[Profit/Loss]]/DataNew[[#This Row],[Cost Price]]</f>
        <v>2.9911319770474698</v>
      </c>
    </row>
    <row r="166" spans="10:18" ht="15.75" x14ac:dyDescent="0.25">
      <c r="J166" s="3" t="s">
        <v>7</v>
      </c>
      <c r="K166" s="3" t="s">
        <v>13</v>
      </c>
      <c r="L166" s="3" t="s">
        <v>9</v>
      </c>
      <c r="M166" s="4">
        <v>2275</v>
      </c>
      <c r="N166" s="5">
        <v>447</v>
      </c>
      <c r="O166" s="51">
        <f>VLOOKUP(DataNew[[#This Row],[Product]],Product11[],2,FALSE)</f>
        <v>14.49</v>
      </c>
      <c r="P166" s="3">
        <f>DataNew[[#This Row],[Cost per Unit]]*DataNew[[#This Row],[Units]]</f>
        <v>6477.03</v>
      </c>
      <c r="Q166" s="3">
        <f>DataNew[[#This Row],[Amount]]-DataNew[[#This Row],[Cost Price]]</f>
        <v>-4202.03</v>
      </c>
      <c r="R166" s="78">
        <f>DataNew[[#This Row],[Profit/Loss]]/DataNew[[#This Row],[Cost Price]]</f>
        <v>-0.64875876752153383</v>
      </c>
    </row>
    <row r="167" spans="10:18" ht="15.75" x14ac:dyDescent="0.25">
      <c r="J167" s="3" t="s">
        <v>7</v>
      </c>
      <c r="K167" s="3" t="s">
        <v>33</v>
      </c>
      <c r="L167" s="3" t="s">
        <v>11</v>
      </c>
      <c r="M167" s="4">
        <v>5670</v>
      </c>
      <c r="N167" s="5">
        <v>297</v>
      </c>
      <c r="O167" s="51">
        <f>VLOOKUP(DataNew[[#This Row],[Product]],Product11[],2,FALSE)</f>
        <v>9.33</v>
      </c>
      <c r="P167" s="3">
        <f>DataNew[[#This Row],[Cost per Unit]]*DataNew[[#This Row],[Units]]</f>
        <v>2771.01</v>
      </c>
      <c r="Q167" s="3">
        <f>DataNew[[#This Row],[Amount]]-DataNew[[#This Row],[Cost Price]]</f>
        <v>2898.99</v>
      </c>
      <c r="R167" s="78">
        <f>DataNew[[#This Row],[Profit/Loss]]/DataNew[[#This Row],[Cost Price]]</f>
        <v>1.0461853259280911</v>
      </c>
    </row>
    <row r="168" spans="10:18" ht="15.75" x14ac:dyDescent="0.25">
      <c r="J168" s="3" t="s">
        <v>38</v>
      </c>
      <c r="K168" s="3" t="s">
        <v>13</v>
      </c>
      <c r="L168" s="3" t="s">
        <v>29</v>
      </c>
      <c r="M168" s="4">
        <v>2135</v>
      </c>
      <c r="N168" s="5">
        <v>27</v>
      </c>
      <c r="O168" s="51">
        <f>VLOOKUP(DataNew[[#This Row],[Product]],Product11[],2,FALSE)</f>
        <v>8.7899999999999991</v>
      </c>
      <c r="P168" s="3">
        <f>DataNew[[#This Row],[Cost per Unit]]*DataNew[[#This Row],[Units]]</f>
        <v>237.32999999999998</v>
      </c>
      <c r="Q168" s="3">
        <f>DataNew[[#This Row],[Amount]]-DataNew[[#This Row],[Cost Price]]</f>
        <v>1897.67</v>
      </c>
      <c r="R168" s="78">
        <f>DataNew[[#This Row],[Profit/Loss]]/DataNew[[#This Row],[Cost Price]]</f>
        <v>7.995912863944719</v>
      </c>
    </row>
    <row r="169" spans="10:18" ht="15.75" x14ac:dyDescent="0.25">
      <c r="J169" s="3" t="s">
        <v>7</v>
      </c>
      <c r="K169" s="3" t="s">
        <v>48</v>
      </c>
      <c r="L169" s="3" t="s">
        <v>46</v>
      </c>
      <c r="M169" s="4">
        <v>2779</v>
      </c>
      <c r="N169" s="5">
        <v>75</v>
      </c>
      <c r="O169" s="51">
        <f>VLOOKUP(DataNew[[#This Row],[Product]],Product11[],2,FALSE)</f>
        <v>6.49</v>
      </c>
      <c r="P169" s="3">
        <f>DataNew[[#This Row],[Cost per Unit]]*DataNew[[#This Row],[Units]]</f>
        <v>486.75</v>
      </c>
      <c r="Q169" s="3">
        <f>DataNew[[#This Row],[Amount]]-DataNew[[#This Row],[Cost Price]]</f>
        <v>2292.25</v>
      </c>
      <c r="R169" s="78">
        <f>DataNew[[#This Row],[Profit/Loss]]/DataNew[[#This Row],[Cost Price]]</f>
        <v>4.7092963533641496</v>
      </c>
    </row>
    <row r="170" spans="10:18" ht="15.75" x14ac:dyDescent="0.25">
      <c r="J170" s="3" t="s">
        <v>53</v>
      </c>
      <c r="K170" s="3" t="s">
        <v>26</v>
      </c>
      <c r="L170" s="3" t="s">
        <v>30</v>
      </c>
      <c r="M170" s="4">
        <v>12950</v>
      </c>
      <c r="N170" s="5">
        <v>30</v>
      </c>
      <c r="O170" s="51">
        <f>VLOOKUP(DataNew[[#This Row],[Product]],Product11[],2,FALSE)</f>
        <v>12.37</v>
      </c>
      <c r="P170" s="3">
        <f>DataNew[[#This Row],[Cost per Unit]]*DataNew[[#This Row],[Units]]</f>
        <v>371.09999999999997</v>
      </c>
      <c r="Q170" s="3">
        <f>DataNew[[#This Row],[Amount]]-DataNew[[#This Row],[Cost Price]]</f>
        <v>12578.9</v>
      </c>
      <c r="R170" s="78">
        <f>DataNew[[#This Row],[Profit/Loss]]/DataNew[[#This Row],[Cost Price]]</f>
        <v>33.896254378873621</v>
      </c>
    </row>
    <row r="171" spans="10:18" ht="15.75" x14ac:dyDescent="0.25">
      <c r="J171" s="3" t="s">
        <v>38</v>
      </c>
      <c r="K171" s="3" t="s">
        <v>21</v>
      </c>
      <c r="L171" s="3" t="s">
        <v>22</v>
      </c>
      <c r="M171" s="4">
        <v>2646</v>
      </c>
      <c r="N171" s="5">
        <v>177</v>
      </c>
      <c r="O171" s="51">
        <f>VLOOKUP(DataNew[[#This Row],[Product]],Product11[],2,FALSE)</f>
        <v>6.47</v>
      </c>
      <c r="P171" s="3">
        <f>DataNew[[#This Row],[Cost per Unit]]*DataNew[[#This Row],[Units]]</f>
        <v>1145.19</v>
      </c>
      <c r="Q171" s="3">
        <f>DataNew[[#This Row],[Amount]]-DataNew[[#This Row],[Cost Price]]</f>
        <v>1500.81</v>
      </c>
      <c r="R171" s="78">
        <f>DataNew[[#This Row],[Profit/Loss]]/DataNew[[#This Row],[Cost Price]]</f>
        <v>1.3105336232415581</v>
      </c>
    </row>
    <row r="172" spans="10:18" ht="15.75" x14ac:dyDescent="0.25">
      <c r="J172" s="3" t="s">
        <v>7</v>
      </c>
      <c r="K172" s="3" t="s">
        <v>48</v>
      </c>
      <c r="L172" s="3" t="s">
        <v>30</v>
      </c>
      <c r="M172" s="4">
        <v>3794</v>
      </c>
      <c r="N172" s="5">
        <v>159</v>
      </c>
      <c r="O172" s="51">
        <f>VLOOKUP(DataNew[[#This Row],[Product]],Product11[],2,FALSE)</f>
        <v>12.37</v>
      </c>
      <c r="P172" s="3">
        <f>DataNew[[#This Row],[Cost per Unit]]*DataNew[[#This Row],[Units]]</f>
        <v>1966.83</v>
      </c>
      <c r="Q172" s="3">
        <f>DataNew[[#This Row],[Amount]]-DataNew[[#This Row],[Cost Price]]</f>
        <v>1827.17</v>
      </c>
      <c r="R172" s="78">
        <f>DataNew[[#This Row],[Profit/Loss]]/DataNew[[#This Row],[Cost Price]]</f>
        <v>0.92899233792447755</v>
      </c>
    </row>
    <row r="173" spans="10:18" ht="15.75" x14ac:dyDescent="0.25">
      <c r="J173" s="3" t="s">
        <v>45</v>
      </c>
      <c r="K173" s="3" t="s">
        <v>13</v>
      </c>
      <c r="L173" s="3" t="s">
        <v>30</v>
      </c>
      <c r="M173" s="4">
        <v>819</v>
      </c>
      <c r="N173" s="5">
        <v>306</v>
      </c>
      <c r="O173" s="51">
        <f>VLOOKUP(DataNew[[#This Row],[Product]],Product11[],2,FALSE)</f>
        <v>12.37</v>
      </c>
      <c r="P173" s="3">
        <f>DataNew[[#This Row],[Cost per Unit]]*DataNew[[#This Row],[Units]]</f>
        <v>3785.22</v>
      </c>
      <c r="Q173" s="3">
        <f>DataNew[[#This Row],[Amount]]-DataNew[[#This Row],[Cost Price]]</f>
        <v>-2966.22</v>
      </c>
      <c r="R173" s="78">
        <f>DataNew[[#This Row],[Profit/Loss]]/DataNew[[#This Row],[Cost Price]]</f>
        <v>-0.78363212706262775</v>
      </c>
    </row>
    <row r="174" spans="10:18" ht="15.75" x14ac:dyDescent="0.25">
      <c r="J174" s="3" t="s">
        <v>45</v>
      </c>
      <c r="K174" s="3" t="s">
        <v>48</v>
      </c>
      <c r="L174" s="3" t="s">
        <v>40</v>
      </c>
      <c r="M174" s="4">
        <v>2583</v>
      </c>
      <c r="N174" s="5">
        <v>18</v>
      </c>
      <c r="O174" s="51">
        <f>VLOOKUP(DataNew[[#This Row],[Product]],Product11[],2,FALSE)</f>
        <v>10.62</v>
      </c>
      <c r="P174" s="3">
        <f>DataNew[[#This Row],[Cost per Unit]]*DataNew[[#This Row],[Units]]</f>
        <v>191.16</v>
      </c>
      <c r="Q174" s="3">
        <f>DataNew[[#This Row],[Amount]]-DataNew[[#This Row],[Cost Price]]</f>
        <v>2391.84</v>
      </c>
      <c r="R174" s="78">
        <f>DataNew[[#This Row],[Profit/Loss]]/DataNew[[#This Row],[Cost Price]]</f>
        <v>12.512241054613938</v>
      </c>
    </row>
    <row r="175" spans="10:18" ht="15.75" x14ac:dyDescent="0.25">
      <c r="J175" s="3" t="s">
        <v>38</v>
      </c>
      <c r="K175" s="3" t="s">
        <v>13</v>
      </c>
      <c r="L175" s="3" t="s">
        <v>37</v>
      </c>
      <c r="M175" s="4">
        <v>4585</v>
      </c>
      <c r="N175" s="5">
        <v>240</v>
      </c>
      <c r="O175" s="51">
        <f>VLOOKUP(DataNew[[#This Row],[Product]],Product11[],2,FALSE)</f>
        <v>7.64</v>
      </c>
      <c r="P175" s="3">
        <f>DataNew[[#This Row],[Cost per Unit]]*DataNew[[#This Row],[Units]]</f>
        <v>1833.6</v>
      </c>
      <c r="Q175" s="3">
        <f>DataNew[[#This Row],[Amount]]-DataNew[[#This Row],[Cost Price]]</f>
        <v>2751.4</v>
      </c>
      <c r="R175" s="78">
        <f>DataNew[[#This Row],[Profit/Loss]]/DataNew[[#This Row],[Cost Price]]</f>
        <v>1.5005453752181501</v>
      </c>
    </row>
    <row r="176" spans="10:18" ht="15.75" x14ac:dyDescent="0.25">
      <c r="J176" s="3" t="s">
        <v>41</v>
      </c>
      <c r="K176" s="3" t="s">
        <v>48</v>
      </c>
      <c r="L176" s="3" t="s">
        <v>30</v>
      </c>
      <c r="M176" s="4">
        <v>1652</v>
      </c>
      <c r="N176" s="5">
        <v>93</v>
      </c>
      <c r="O176" s="51">
        <f>VLOOKUP(DataNew[[#This Row],[Product]],Product11[],2,FALSE)</f>
        <v>12.37</v>
      </c>
      <c r="P176" s="3">
        <f>DataNew[[#This Row],[Cost per Unit]]*DataNew[[#This Row],[Units]]</f>
        <v>1150.4099999999999</v>
      </c>
      <c r="Q176" s="3">
        <f>DataNew[[#This Row],[Amount]]-DataNew[[#This Row],[Cost Price]]</f>
        <v>501.59000000000015</v>
      </c>
      <c r="R176" s="78">
        <f>DataNew[[#This Row],[Profit/Loss]]/DataNew[[#This Row],[Cost Price]]</f>
        <v>0.43600977042967309</v>
      </c>
    </row>
    <row r="177" spans="10:18" ht="15.75" x14ac:dyDescent="0.25">
      <c r="J177" s="3" t="s">
        <v>53</v>
      </c>
      <c r="K177" s="3" t="s">
        <v>48</v>
      </c>
      <c r="L177" s="3" t="s">
        <v>49</v>
      </c>
      <c r="M177" s="4">
        <v>4991</v>
      </c>
      <c r="N177" s="5">
        <v>9</v>
      </c>
      <c r="O177" s="51">
        <f>VLOOKUP(DataNew[[#This Row],[Product]],Product11[],2,FALSE)</f>
        <v>5.6</v>
      </c>
      <c r="P177" s="3">
        <f>DataNew[[#This Row],[Cost per Unit]]*DataNew[[#This Row],[Units]]</f>
        <v>50.4</v>
      </c>
      <c r="Q177" s="3">
        <f>DataNew[[#This Row],[Amount]]-DataNew[[#This Row],[Cost Price]]</f>
        <v>4940.6000000000004</v>
      </c>
      <c r="R177" s="78">
        <f>DataNew[[#This Row],[Profit/Loss]]/DataNew[[#This Row],[Cost Price]]</f>
        <v>98.027777777777786</v>
      </c>
    </row>
    <row r="178" spans="10:18" ht="15.75" x14ac:dyDescent="0.25">
      <c r="J178" s="3" t="s">
        <v>12</v>
      </c>
      <c r="K178" s="3" t="s">
        <v>48</v>
      </c>
      <c r="L178" s="3" t="s">
        <v>29</v>
      </c>
      <c r="M178" s="4">
        <v>2009</v>
      </c>
      <c r="N178" s="5">
        <v>219</v>
      </c>
      <c r="O178" s="51">
        <f>VLOOKUP(DataNew[[#This Row],[Product]],Product11[],2,FALSE)</f>
        <v>8.7899999999999991</v>
      </c>
      <c r="P178" s="3">
        <f>DataNew[[#This Row],[Cost per Unit]]*DataNew[[#This Row],[Units]]</f>
        <v>1925.0099999999998</v>
      </c>
      <c r="Q178" s="3">
        <f>DataNew[[#This Row],[Amount]]-DataNew[[#This Row],[Cost Price]]</f>
        <v>83.990000000000236</v>
      </c>
      <c r="R178" s="78">
        <f>DataNew[[#This Row],[Profit/Loss]]/DataNew[[#This Row],[Cost Price]]</f>
        <v>4.3630942176923884E-2</v>
      </c>
    </row>
    <row r="179" spans="10:18" ht="15.75" x14ac:dyDescent="0.25">
      <c r="J179" s="3" t="s">
        <v>44</v>
      </c>
      <c r="K179" s="3" t="s">
        <v>26</v>
      </c>
      <c r="L179" s="3" t="s">
        <v>36</v>
      </c>
      <c r="M179" s="4">
        <v>1568</v>
      </c>
      <c r="N179" s="5">
        <v>141</v>
      </c>
      <c r="O179" s="51">
        <f>VLOOKUP(DataNew[[#This Row],[Product]],Product11[],2,FALSE)</f>
        <v>9.77</v>
      </c>
      <c r="P179" s="3">
        <f>DataNew[[#This Row],[Cost per Unit]]*DataNew[[#This Row],[Units]]</f>
        <v>1377.57</v>
      </c>
      <c r="Q179" s="3">
        <f>DataNew[[#This Row],[Amount]]-DataNew[[#This Row],[Cost Price]]</f>
        <v>190.43000000000006</v>
      </c>
      <c r="R179" s="78">
        <f>DataNew[[#This Row],[Profit/Loss]]/DataNew[[#This Row],[Cost Price]]</f>
        <v>0.13823616948685008</v>
      </c>
    </row>
    <row r="180" spans="10:18" ht="15.75" x14ac:dyDescent="0.25">
      <c r="J180" s="3" t="s">
        <v>20</v>
      </c>
      <c r="K180" s="3" t="s">
        <v>8</v>
      </c>
      <c r="L180" s="3" t="s">
        <v>40</v>
      </c>
      <c r="M180" s="4">
        <v>3388</v>
      </c>
      <c r="N180" s="5">
        <v>123</v>
      </c>
      <c r="O180" s="51">
        <f>VLOOKUP(DataNew[[#This Row],[Product]],Product11[],2,FALSE)</f>
        <v>10.62</v>
      </c>
      <c r="P180" s="3">
        <f>DataNew[[#This Row],[Cost per Unit]]*DataNew[[#This Row],[Units]]</f>
        <v>1306.26</v>
      </c>
      <c r="Q180" s="3">
        <f>DataNew[[#This Row],[Amount]]-DataNew[[#This Row],[Cost Price]]</f>
        <v>2081.7399999999998</v>
      </c>
      <c r="R180" s="78">
        <f>DataNew[[#This Row],[Profit/Loss]]/DataNew[[#This Row],[Cost Price]]</f>
        <v>1.593664354722643</v>
      </c>
    </row>
    <row r="181" spans="10:18" ht="15.75" x14ac:dyDescent="0.25">
      <c r="J181" s="3" t="s">
        <v>7</v>
      </c>
      <c r="K181" s="3" t="s">
        <v>33</v>
      </c>
      <c r="L181" s="3" t="s">
        <v>47</v>
      </c>
      <c r="M181" s="4">
        <v>623</v>
      </c>
      <c r="N181" s="5">
        <v>51</v>
      </c>
      <c r="O181" s="51">
        <f>VLOOKUP(DataNew[[#This Row],[Product]],Product11[],2,FALSE)</f>
        <v>4.97</v>
      </c>
      <c r="P181" s="3">
        <f>DataNew[[#This Row],[Cost per Unit]]*DataNew[[#This Row],[Units]]</f>
        <v>253.47</v>
      </c>
      <c r="Q181" s="3">
        <f>DataNew[[#This Row],[Amount]]-DataNew[[#This Row],[Cost Price]]</f>
        <v>369.53</v>
      </c>
      <c r="R181" s="78">
        <f>DataNew[[#This Row],[Profit/Loss]]/DataNew[[#This Row],[Cost Price]]</f>
        <v>1.4578845622756145</v>
      </c>
    </row>
    <row r="182" spans="10:18" ht="15.75" x14ac:dyDescent="0.25">
      <c r="J182" s="3" t="s">
        <v>25</v>
      </c>
      <c r="K182" s="3" t="s">
        <v>21</v>
      </c>
      <c r="L182" s="3" t="s">
        <v>18</v>
      </c>
      <c r="M182" s="4">
        <v>10073</v>
      </c>
      <c r="N182" s="5">
        <v>120</v>
      </c>
      <c r="O182" s="51">
        <f>VLOOKUP(DataNew[[#This Row],[Product]],Product11[],2,FALSE)</f>
        <v>11.88</v>
      </c>
      <c r="P182" s="3">
        <f>DataNew[[#This Row],[Cost per Unit]]*DataNew[[#This Row],[Units]]</f>
        <v>1425.6000000000001</v>
      </c>
      <c r="Q182" s="3">
        <f>DataNew[[#This Row],[Amount]]-DataNew[[#This Row],[Cost Price]]</f>
        <v>8647.4</v>
      </c>
      <c r="R182" s="78">
        <f>DataNew[[#This Row],[Profit/Loss]]/DataNew[[#This Row],[Cost Price]]</f>
        <v>6.065796857463523</v>
      </c>
    </row>
    <row r="183" spans="10:18" ht="15.75" x14ac:dyDescent="0.25">
      <c r="J183" s="3" t="s">
        <v>12</v>
      </c>
      <c r="K183" s="3" t="s">
        <v>26</v>
      </c>
      <c r="L183" s="3" t="s">
        <v>49</v>
      </c>
      <c r="M183" s="4">
        <v>1561</v>
      </c>
      <c r="N183" s="5">
        <v>27</v>
      </c>
      <c r="O183" s="51">
        <f>VLOOKUP(DataNew[[#This Row],[Product]],Product11[],2,FALSE)</f>
        <v>5.6</v>
      </c>
      <c r="P183" s="3">
        <f>DataNew[[#This Row],[Cost per Unit]]*DataNew[[#This Row],[Units]]</f>
        <v>151.19999999999999</v>
      </c>
      <c r="Q183" s="3">
        <f>DataNew[[#This Row],[Amount]]-DataNew[[#This Row],[Cost Price]]</f>
        <v>1409.8</v>
      </c>
      <c r="R183" s="78">
        <f>DataNew[[#This Row],[Profit/Loss]]/DataNew[[#This Row],[Cost Price]]</f>
        <v>9.3240740740740744</v>
      </c>
    </row>
    <row r="184" spans="10:18" ht="15.75" x14ac:dyDescent="0.25">
      <c r="J184" s="3" t="s">
        <v>17</v>
      </c>
      <c r="K184" s="3" t="s">
        <v>21</v>
      </c>
      <c r="L184" s="3" t="s">
        <v>51</v>
      </c>
      <c r="M184" s="4">
        <v>11522</v>
      </c>
      <c r="N184" s="5">
        <v>204</v>
      </c>
      <c r="O184" s="51">
        <f>VLOOKUP(DataNew[[#This Row],[Product]],Product11[],2,FALSE)</f>
        <v>16.73</v>
      </c>
      <c r="P184" s="3">
        <f>DataNew[[#This Row],[Cost per Unit]]*DataNew[[#This Row],[Units]]</f>
        <v>3412.92</v>
      </c>
      <c r="Q184" s="3">
        <f>DataNew[[#This Row],[Amount]]-DataNew[[#This Row],[Cost Price]]</f>
        <v>8109.08</v>
      </c>
      <c r="R184" s="78">
        <f>DataNew[[#This Row],[Profit/Loss]]/DataNew[[#This Row],[Cost Price]]</f>
        <v>2.3759947493641809</v>
      </c>
    </row>
    <row r="185" spans="10:18" ht="15.75" x14ac:dyDescent="0.25">
      <c r="J185" s="3" t="s">
        <v>25</v>
      </c>
      <c r="K185" s="3" t="s">
        <v>33</v>
      </c>
      <c r="L185" s="3" t="s">
        <v>11</v>
      </c>
      <c r="M185" s="4">
        <v>2317</v>
      </c>
      <c r="N185" s="5">
        <v>123</v>
      </c>
      <c r="O185" s="51">
        <f>VLOOKUP(DataNew[[#This Row],[Product]],Product11[],2,FALSE)</f>
        <v>9.33</v>
      </c>
      <c r="P185" s="3">
        <f>DataNew[[#This Row],[Cost per Unit]]*DataNew[[#This Row],[Units]]</f>
        <v>1147.5899999999999</v>
      </c>
      <c r="Q185" s="3">
        <f>DataNew[[#This Row],[Amount]]-DataNew[[#This Row],[Cost Price]]</f>
        <v>1169.4100000000001</v>
      </c>
      <c r="R185" s="78">
        <f>DataNew[[#This Row],[Profit/Loss]]/DataNew[[#This Row],[Cost Price]]</f>
        <v>1.0190137592694257</v>
      </c>
    </row>
    <row r="186" spans="10:18" ht="15.75" x14ac:dyDescent="0.25">
      <c r="J186" s="3" t="s">
        <v>53</v>
      </c>
      <c r="K186" s="3" t="s">
        <v>8</v>
      </c>
      <c r="L186" s="3" t="s">
        <v>52</v>
      </c>
      <c r="M186" s="4">
        <v>3059</v>
      </c>
      <c r="N186" s="5">
        <v>27</v>
      </c>
      <c r="O186" s="51">
        <f>VLOOKUP(DataNew[[#This Row],[Product]],Product11[],2,FALSE)</f>
        <v>10.38</v>
      </c>
      <c r="P186" s="3">
        <f>DataNew[[#This Row],[Cost per Unit]]*DataNew[[#This Row],[Units]]</f>
        <v>280.26000000000005</v>
      </c>
      <c r="Q186" s="3">
        <f>DataNew[[#This Row],[Amount]]-DataNew[[#This Row],[Cost Price]]</f>
        <v>2778.74</v>
      </c>
      <c r="R186" s="78">
        <f>DataNew[[#This Row],[Profit/Loss]]/DataNew[[#This Row],[Cost Price]]</f>
        <v>9.9148647684293127</v>
      </c>
    </row>
    <row r="187" spans="10:18" ht="15.75" x14ac:dyDescent="0.25">
      <c r="J187" s="3" t="s">
        <v>20</v>
      </c>
      <c r="K187" s="3" t="s">
        <v>8</v>
      </c>
      <c r="L187" s="3" t="s">
        <v>49</v>
      </c>
      <c r="M187" s="4">
        <v>2324</v>
      </c>
      <c r="N187" s="5">
        <v>177</v>
      </c>
      <c r="O187" s="51">
        <f>VLOOKUP(DataNew[[#This Row],[Product]],Product11[],2,FALSE)</f>
        <v>5.6</v>
      </c>
      <c r="P187" s="3">
        <f>DataNew[[#This Row],[Cost per Unit]]*DataNew[[#This Row],[Units]]</f>
        <v>991.19999999999993</v>
      </c>
      <c r="Q187" s="3">
        <f>DataNew[[#This Row],[Amount]]-DataNew[[#This Row],[Cost Price]]</f>
        <v>1332.8000000000002</v>
      </c>
      <c r="R187" s="78">
        <f>DataNew[[#This Row],[Profit/Loss]]/DataNew[[#This Row],[Cost Price]]</f>
        <v>1.3446327683615822</v>
      </c>
    </row>
    <row r="188" spans="10:18" ht="15.75" x14ac:dyDescent="0.25">
      <c r="J188" s="3" t="s">
        <v>45</v>
      </c>
      <c r="K188" s="3" t="s">
        <v>26</v>
      </c>
      <c r="L188" s="3" t="s">
        <v>49</v>
      </c>
      <c r="M188" s="4">
        <v>4956</v>
      </c>
      <c r="N188" s="5">
        <v>171</v>
      </c>
      <c r="O188" s="51">
        <f>VLOOKUP(DataNew[[#This Row],[Product]],Product11[],2,FALSE)</f>
        <v>5.6</v>
      </c>
      <c r="P188" s="3">
        <f>DataNew[[#This Row],[Cost per Unit]]*DataNew[[#This Row],[Units]]</f>
        <v>957.59999999999991</v>
      </c>
      <c r="Q188" s="3">
        <f>DataNew[[#This Row],[Amount]]-DataNew[[#This Row],[Cost Price]]</f>
        <v>3998.4</v>
      </c>
      <c r="R188" s="78">
        <f>DataNew[[#This Row],[Profit/Loss]]/DataNew[[#This Row],[Cost Price]]</f>
        <v>4.1754385964912286</v>
      </c>
    </row>
    <row r="189" spans="10:18" ht="15.75" x14ac:dyDescent="0.25">
      <c r="J189" s="3" t="s">
        <v>53</v>
      </c>
      <c r="K189" s="3" t="s">
        <v>48</v>
      </c>
      <c r="L189" s="3" t="s">
        <v>37</v>
      </c>
      <c r="M189" s="4">
        <v>5355</v>
      </c>
      <c r="N189" s="5">
        <v>204</v>
      </c>
      <c r="O189" s="51">
        <f>VLOOKUP(DataNew[[#This Row],[Product]],Product11[],2,FALSE)</f>
        <v>7.64</v>
      </c>
      <c r="P189" s="3">
        <f>DataNew[[#This Row],[Cost per Unit]]*DataNew[[#This Row],[Units]]</f>
        <v>1558.56</v>
      </c>
      <c r="Q189" s="3">
        <f>DataNew[[#This Row],[Amount]]-DataNew[[#This Row],[Cost Price]]</f>
        <v>3796.44</v>
      </c>
      <c r="R189" s="78">
        <f>DataNew[[#This Row],[Profit/Loss]]/DataNew[[#This Row],[Cost Price]]</f>
        <v>2.4358638743455501</v>
      </c>
    </row>
    <row r="190" spans="10:18" ht="15.75" x14ac:dyDescent="0.25">
      <c r="J190" s="3" t="s">
        <v>45</v>
      </c>
      <c r="K190" s="3" t="s">
        <v>48</v>
      </c>
      <c r="L190" s="3" t="s">
        <v>16</v>
      </c>
      <c r="M190" s="4">
        <v>7259</v>
      </c>
      <c r="N190" s="5">
        <v>276</v>
      </c>
      <c r="O190" s="51">
        <f>VLOOKUP(DataNew[[#This Row],[Product]],Product11[],2,FALSE)</f>
        <v>11.7</v>
      </c>
      <c r="P190" s="3">
        <f>DataNew[[#This Row],[Cost per Unit]]*DataNew[[#This Row],[Units]]</f>
        <v>3229.2</v>
      </c>
      <c r="Q190" s="3">
        <f>DataNew[[#This Row],[Amount]]-DataNew[[#This Row],[Cost Price]]</f>
        <v>4029.8</v>
      </c>
      <c r="R190" s="78">
        <f>DataNew[[#This Row],[Profit/Loss]]/DataNew[[#This Row],[Cost Price]]</f>
        <v>1.2479251827077915</v>
      </c>
    </row>
    <row r="191" spans="10:18" ht="15.75" x14ac:dyDescent="0.25">
      <c r="J191" s="3" t="s">
        <v>12</v>
      </c>
      <c r="K191" s="3" t="s">
        <v>8</v>
      </c>
      <c r="L191" s="3" t="s">
        <v>49</v>
      </c>
      <c r="M191" s="4">
        <v>6279</v>
      </c>
      <c r="N191" s="5">
        <v>45</v>
      </c>
      <c r="O191" s="51">
        <f>VLOOKUP(DataNew[[#This Row],[Product]],Product11[],2,FALSE)</f>
        <v>5.6</v>
      </c>
      <c r="P191" s="3">
        <f>DataNew[[#This Row],[Cost per Unit]]*DataNew[[#This Row],[Units]]</f>
        <v>251.99999999999997</v>
      </c>
      <c r="Q191" s="3">
        <f>DataNew[[#This Row],[Amount]]-DataNew[[#This Row],[Cost Price]]</f>
        <v>6027</v>
      </c>
      <c r="R191" s="78">
        <f>DataNew[[#This Row],[Profit/Loss]]/DataNew[[#This Row],[Cost Price]]</f>
        <v>23.916666666666668</v>
      </c>
    </row>
    <row r="192" spans="10:18" ht="15.75" x14ac:dyDescent="0.25">
      <c r="J192" s="3" t="s">
        <v>7</v>
      </c>
      <c r="K192" s="3" t="s">
        <v>33</v>
      </c>
      <c r="L192" s="3" t="s">
        <v>50</v>
      </c>
      <c r="M192" s="4">
        <v>2541</v>
      </c>
      <c r="N192" s="5">
        <v>45</v>
      </c>
      <c r="O192" s="51">
        <f>VLOOKUP(DataNew[[#This Row],[Product]],Product11[],2,FALSE)</f>
        <v>7.16</v>
      </c>
      <c r="P192" s="3">
        <f>DataNew[[#This Row],[Cost per Unit]]*DataNew[[#This Row],[Units]]</f>
        <v>322.2</v>
      </c>
      <c r="Q192" s="3">
        <f>DataNew[[#This Row],[Amount]]-DataNew[[#This Row],[Cost Price]]</f>
        <v>2218.8000000000002</v>
      </c>
      <c r="R192" s="78">
        <f>DataNew[[#This Row],[Profit/Loss]]/DataNew[[#This Row],[Cost Price]]</f>
        <v>6.8864059590316584</v>
      </c>
    </row>
    <row r="193" spans="10:18" ht="15.75" x14ac:dyDescent="0.25">
      <c r="J193" s="3" t="s">
        <v>25</v>
      </c>
      <c r="K193" s="3" t="s">
        <v>13</v>
      </c>
      <c r="L193" s="3" t="s">
        <v>51</v>
      </c>
      <c r="M193" s="4">
        <v>3864</v>
      </c>
      <c r="N193" s="5">
        <v>177</v>
      </c>
      <c r="O193" s="51">
        <f>VLOOKUP(DataNew[[#This Row],[Product]],Product11[],2,FALSE)</f>
        <v>16.73</v>
      </c>
      <c r="P193" s="3">
        <f>DataNew[[#This Row],[Cost per Unit]]*DataNew[[#This Row],[Units]]</f>
        <v>2961.21</v>
      </c>
      <c r="Q193" s="3">
        <f>DataNew[[#This Row],[Amount]]-DataNew[[#This Row],[Cost Price]]</f>
        <v>902.79</v>
      </c>
      <c r="R193" s="78">
        <f>DataNew[[#This Row],[Profit/Loss]]/DataNew[[#This Row],[Cost Price]]</f>
        <v>0.30487199489397915</v>
      </c>
    </row>
    <row r="194" spans="10:18" ht="15.75" x14ac:dyDescent="0.25">
      <c r="J194" s="3" t="s">
        <v>41</v>
      </c>
      <c r="K194" s="3" t="s">
        <v>21</v>
      </c>
      <c r="L194" s="3" t="s">
        <v>11</v>
      </c>
      <c r="M194" s="4">
        <v>6146</v>
      </c>
      <c r="N194" s="5">
        <v>63</v>
      </c>
      <c r="O194" s="51">
        <f>VLOOKUP(DataNew[[#This Row],[Product]],Product11[],2,FALSE)</f>
        <v>9.33</v>
      </c>
      <c r="P194" s="3">
        <f>DataNew[[#This Row],[Cost per Unit]]*DataNew[[#This Row],[Units]]</f>
        <v>587.79</v>
      </c>
      <c r="Q194" s="3">
        <f>DataNew[[#This Row],[Amount]]-DataNew[[#This Row],[Cost Price]]</f>
        <v>5558.21</v>
      </c>
      <c r="R194" s="78">
        <f>DataNew[[#This Row],[Profit/Loss]]/DataNew[[#This Row],[Cost Price]]</f>
        <v>9.456115279266406</v>
      </c>
    </row>
    <row r="195" spans="10:18" ht="15.75" x14ac:dyDescent="0.25">
      <c r="J195" s="3" t="s">
        <v>17</v>
      </c>
      <c r="K195" s="3" t="s">
        <v>26</v>
      </c>
      <c r="L195" s="3" t="s">
        <v>22</v>
      </c>
      <c r="M195" s="4">
        <v>2639</v>
      </c>
      <c r="N195" s="5">
        <v>204</v>
      </c>
      <c r="O195" s="51">
        <f>VLOOKUP(DataNew[[#This Row],[Product]],Product11[],2,FALSE)</f>
        <v>6.47</v>
      </c>
      <c r="P195" s="3">
        <f>DataNew[[#This Row],[Cost per Unit]]*DataNew[[#This Row],[Units]]</f>
        <v>1319.8799999999999</v>
      </c>
      <c r="Q195" s="3">
        <f>DataNew[[#This Row],[Amount]]-DataNew[[#This Row],[Cost Price]]</f>
        <v>1319.1200000000001</v>
      </c>
      <c r="R195" s="78">
        <f>DataNew[[#This Row],[Profit/Loss]]/DataNew[[#This Row],[Cost Price]]</f>
        <v>0.99942419007788608</v>
      </c>
    </row>
    <row r="196" spans="10:18" ht="15.75" x14ac:dyDescent="0.25">
      <c r="J196" s="3" t="s">
        <v>12</v>
      </c>
      <c r="K196" s="3" t="s">
        <v>8</v>
      </c>
      <c r="L196" s="3" t="s">
        <v>36</v>
      </c>
      <c r="M196" s="4">
        <v>1890</v>
      </c>
      <c r="N196" s="5">
        <v>195</v>
      </c>
      <c r="O196" s="51">
        <f>VLOOKUP(DataNew[[#This Row],[Product]],Product11[],2,FALSE)</f>
        <v>9.77</v>
      </c>
      <c r="P196" s="3">
        <f>DataNew[[#This Row],[Cost per Unit]]*DataNew[[#This Row],[Units]]</f>
        <v>1905.1499999999999</v>
      </c>
      <c r="Q196" s="3">
        <f>DataNew[[#This Row],[Amount]]-DataNew[[#This Row],[Cost Price]]</f>
        <v>-15.149999999999864</v>
      </c>
      <c r="R196" s="78">
        <f>DataNew[[#This Row],[Profit/Loss]]/DataNew[[#This Row],[Cost Price]]</f>
        <v>-7.9521297535626399E-3</v>
      </c>
    </row>
    <row r="197" spans="10:18" ht="15.75" x14ac:dyDescent="0.25">
      <c r="J197" s="3" t="s">
        <v>38</v>
      </c>
      <c r="K197" s="3" t="s">
        <v>48</v>
      </c>
      <c r="L197" s="3" t="s">
        <v>16</v>
      </c>
      <c r="M197" s="4">
        <v>1932</v>
      </c>
      <c r="N197" s="5">
        <v>369</v>
      </c>
      <c r="O197" s="51">
        <f>VLOOKUP(DataNew[[#This Row],[Product]],Product11[],2,FALSE)</f>
        <v>11.7</v>
      </c>
      <c r="P197" s="3">
        <f>DataNew[[#This Row],[Cost per Unit]]*DataNew[[#This Row],[Units]]</f>
        <v>4317.3</v>
      </c>
      <c r="Q197" s="3">
        <f>DataNew[[#This Row],[Amount]]-DataNew[[#This Row],[Cost Price]]</f>
        <v>-2385.3000000000002</v>
      </c>
      <c r="R197" s="78">
        <f>DataNew[[#This Row],[Profit/Loss]]/DataNew[[#This Row],[Cost Price]]</f>
        <v>-0.55249808908345499</v>
      </c>
    </row>
    <row r="198" spans="10:18" ht="15.75" x14ac:dyDescent="0.25">
      <c r="J198" s="3" t="s">
        <v>45</v>
      </c>
      <c r="K198" s="3" t="s">
        <v>48</v>
      </c>
      <c r="L198" s="3" t="s">
        <v>27</v>
      </c>
      <c r="M198" s="4">
        <v>6300</v>
      </c>
      <c r="N198" s="5">
        <v>42</v>
      </c>
      <c r="O198" s="51">
        <f>VLOOKUP(DataNew[[#This Row],[Product]],Product11[],2,FALSE)</f>
        <v>13.15</v>
      </c>
      <c r="P198" s="3">
        <f>DataNew[[#This Row],[Cost per Unit]]*DataNew[[#This Row],[Units]]</f>
        <v>552.30000000000007</v>
      </c>
      <c r="Q198" s="3">
        <f>DataNew[[#This Row],[Amount]]-DataNew[[#This Row],[Cost Price]]</f>
        <v>5747.7</v>
      </c>
      <c r="R198" s="78">
        <f>DataNew[[#This Row],[Profit/Loss]]/DataNew[[#This Row],[Cost Price]]</f>
        <v>10.406844106463877</v>
      </c>
    </row>
    <row r="199" spans="10:18" ht="15.75" x14ac:dyDescent="0.25">
      <c r="J199" s="3" t="s">
        <v>25</v>
      </c>
      <c r="K199" s="3" t="s">
        <v>8</v>
      </c>
      <c r="L199" s="3" t="s">
        <v>9</v>
      </c>
      <c r="M199" s="4">
        <v>560</v>
      </c>
      <c r="N199" s="5">
        <v>81</v>
      </c>
      <c r="O199" s="51">
        <f>VLOOKUP(DataNew[[#This Row],[Product]],Product11[],2,FALSE)</f>
        <v>14.49</v>
      </c>
      <c r="P199" s="3">
        <f>DataNew[[#This Row],[Cost per Unit]]*DataNew[[#This Row],[Units]]</f>
        <v>1173.69</v>
      </c>
      <c r="Q199" s="3">
        <f>DataNew[[#This Row],[Amount]]-DataNew[[#This Row],[Cost Price]]</f>
        <v>-613.69000000000005</v>
      </c>
      <c r="R199" s="78">
        <f>DataNew[[#This Row],[Profit/Loss]]/DataNew[[#This Row],[Cost Price]]</f>
        <v>-0.52287230870161627</v>
      </c>
    </row>
    <row r="200" spans="10:18" ht="15.75" x14ac:dyDescent="0.25">
      <c r="J200" s="3" t="s">
        <v>17</v>
      </c>
      <c r="K200" s="3" t="s">
        <v>8</v>
      </c>
      <c r="L200" s="3" t="s">
        <v>49</v>
      </c>
      <c r="M200" s="4">
        <v>2856</v>
      </c>
      <c r="N200" s="5">
        <v>246</v>
      </c>
      <c r="O200" s="51">
        <f>VLOOKUP(DataNew[[#This Row],[Product]],Product11[],2,FALSE)</f>
        <v>5.6</v>
      </c>
      <c r="P200" s="3">
        <f>DataNew[[#This Row],[Cost per Unit]]*DataNew[[#This Row],[Units]]</f>
        <v>1377.6</v>
      </c>
      <c r="Q200" s="3">
        <f>DataNew[[#This Row],[Amount]]-DataNew[[#This Row],[Cost Price]]</f>
        <v>1478.4</v>
      </c>
      <c r="R200" s="78">
        <f>DataNew[[#This Row],[Profit/Loss]]/DataNew[[#This Row],[Cost Price]]</f>
        <v>1.0731707317073171</v>
      </c>
    </row>
    <row r="201" spans="10:18" ht="15.75" x14ac:dyDescent="0.25">
      <c r="J201" s="3" t="s">
        <v>17</v>
      </c>
      <c r="K201" s="3" t="s">
        <v>48</v>
      </c>
      <c r="L201" s="3" t="s">
        <v>32</v>
      </c>
      <c r="M201" s="4">
        <v>707</v>
      </c>
      <c r="N201" s="5">
        <v>174</v>
      </c>
      <c r="O201" s="51">
        <f>VLOOKUP(DataNew[[#This Row],[Product]],Product11[],2,FALSE)</f>
        <v>3.11</v>
      </c>
      <c r="P201" s="3">
        <f>DataNew[[#This Row],[Cost per Unit]]*DataNew[[#This Row],[Units]]</f>
        <v>541.14</v>
      </c>
      <c r="Q201" s="3">
        <f>DataNew[[#This Row],[Amount]]-DataNew[[#This Row],[Cost Price]]</f>
        <v>165.86</v>
      </c>
      <c r="R201" s="78">
        <f>DataNew[[#This Row],[Profit/Loss]]/DataNew[[#This Row],[Cost Price]]</f>
        <v>0.30650109029086747</v>
      </c>
    </row>
    <row r="202" spans="10:18" ht="15.75" x14ac:dyDescent="0.25">
      <c r="J202" s="3" t="s">
        <v>12</v>
      </c>
      <c r="K202" s="3" t="s">
        <v>13</v>
      </c>
      <c r="L202" s="3" t="s">
        <v>9</v>
      </c>
      <c r="M202" s="4">
        <v>3598</v>
      </c>
      <c r="N202" s="5">
        <v>81</v>
      </c>
      <c r="O202" s="51">
        <f>VLOOKUP(DataNew[[#This Row],[Product]],Product11[],2,FALSE)</f>
        <v>14.49</v>
      </c>
      <c r="P202" s="3">
        <f>DataNew[[#This Row],[Cost per Unit]]*DataNew[[#This Row],[Units]]</f>
        <v>1173.69</v>
      </c>
      <c r="Q202" s="3">
        <f>DataNew[[#This Row],[Amount]]-DataNew[[#This Row],[Cost Price]]</f>
        <v>2424.31</v>
      </c>
      <c r="R202" s="78">
        <f>DataNew[[#This Row],[Profit/Loss]]/DataNew[[#This Row],[Cost Price]]</f>
        <v>2.0655454165921152</v>
      </c>
    </row>
    <row r="203" spans="10:18" ht="15.75" x14ac:dyDescent="0.25">
      <c r="J203" s="3" t="s">
        <v>7</v>
      </c>
      <c r="K203" s="3" t="s">
        <v>13</v>
      </c>
      <c r="L203" s="3" t="s">
        <v>36</v>
      </c>
      <c r="M203" s="4">
        <v>6853</v>
      </c>
      <c r="N203" s="5">
        <v>372</v>
      </c>
      <c r="O203" s="51">
        <f>VLOOKUP(DataNew[[#This Row],[Product]],Product11[],2,FALSE)</f>
        <v>9.77</v>
      </c>
      <c r="P203" s="3">
        <f>DataNew[[#This Row],[Cost per Unit]]*DataNew[[#This Row],[Units]]</f>
        <v>3634.44</v>
      </c>
      <c r="Q203" s="3">
        <f>DataNew[[#This Row],[Amount]]-DataNew[[#This Row],[Cost Price]]</f>
        <v>3218.56</v>
      </c>
      <c r="R203" s="78">
        <f>DataNew[[#This Row],[Profit/Loss]]/DataNew[[#This Row],[Cost Price]]</f>
        <v>0.88557246783548493</v>
      </c>
    </row>
    <row r="204" spans="10:18" ht="15.75" x14ac:dyDescent="0.25">
      <c r="J204" s="3" t="s">
        <v>7</v>
      </c>
      <c r="K204" s="3" t="s">
        <v>13</v>
      </c>
      <c r="L204" s="3" t="s">
        <v>29</v>
      </c>
      <c r="M204" s="4">
        <v>4725</v>
      </c>
      <c r="N204" s="5">
        <v>174</v>
      </c>
      <c r="O204" s="51">
        <f>VLOOKUP(DataNew[[#This Row],[Product]],Product11[],2,FALSE)</f>
        <v>8.7899999999999991</v>
      </c>
      <c r="P204" s="3">
        <f>DataNew[[#This Row],[Cost per Unit]]*DataNew[[#This Row],[Units]]</f>
        <v>1529.4599999999998</v>
      </c>
      <c r="Q204" s="3">
        <f>DataNew[[#This Row],[Amount]]-DataNew[[#This Row],[Cost Price]]</f>
        <v>3195.54</v>
      </c>
      <c r="R204" s="78">
        <f>DataNew[[#This Row],[Profit/Loss]]/DataNew[[#This Row],[Cost Price]]</f>
        <v>2.0893256443450632</v>
      </c>
    </row>
    <row r="205" spans="10:18" ht="15.75" x14ac:dyDescent="0.25">
      <c r="J205" s="3" t="s">
        <v>20</v>
      </c>
      <c r="K205" s="3" t="s">
        <v>21</v>
      </c>
      <c r="L205" s="3" t="s">
        <v>14</v>
      </c>
      <c r="M205" s="4">
        <v>10304</v>
      </c>
      <c r="N205" s="5">
        <v>84</v>
      </c>
      <c r="O205" s="51">
        <f>VLOOKUP(DataNew[[#This Row],[Product]],Product11[],2,FALSE)</f>
        <v>8.65</v>
      </c>
      <c r="P205" s="3">
        <f>DataNew[[#This Row],[Cost per Unit]]*DataNew[[#This Row],[Units]]</f>
        <v>726.6</v>
      </c>
      <c r="Q205" s="3">
        <f>DataNew[[#This Row],[Amount]]-DataNew[[#This Row],[Cost Price]]</f>
        <v>9577.4</v>
      </c>
      <c r="R205" s="78">
        <f>DataNew[[#This Row],[Profit/Loss]]/DataNew[[#This Row],[Cost Price]]</f>
        <v>13.181117533718689</v>
      </c>
    </row>
    <row r="206" spans="10:18" ht="15.75" x14ac:dyDescent="0.25">
      <c r="J206" s="3" t="s">
        <v>20</v>
      </c>
      <c r="K206" s="3" t="s">
        <v>48</v>
      </c>
      <c r="L206" s="3" t="s">
        <v>29</v>
      </c>
      <c r="M206" s="4">
        <v>1274</v>
      </c>
      <c r="N206" s="5">
        <v>225</v>
      </c>
      <c r="O206" s="51">
        <f>VLOOKUP(DataNew[[#This Row],[Product]],Product11[],2,FALSE)</f>
        <v>8.7899999999999991</v>
      </c>
      <c r="P206" s="3">
        <f>DataNew[[#This Row],[Cost per Unit]]*DataNew[[#This Row],[Units]]</f>
        <v>1977.7499999999998</v>
      </c>
      <c r="Q206" s="3">
        <f>DataNew[[#This Row],[Amount]]-DataNew[[#This Row],[Cost Price]]</f>
        <v>-703.74999999999977</v>
      </c>
      <c r="R206" s="78">
        <f>DataNew[[#This Row],[Profit/Loss]]/DataNew[[#This Row],[Cost Price]]</f>
        <v>-0.35583364934900763</v>
      </c>
    </row>
    <row r="207" spans="10:18" ht="15.75" x14ac:dyDescent="0.25">
      <c r="J207" s="3" t="s">
        <v>41</v>
      </c>
      <c r="K207" s="3" t="s">
        <v>21</v>
      </c>
      <c r="L207" s="3" t="s">
        <v>9</v>
      </c>
      <c r="M207" s="4">
        <v>1526</v>
      </c>
      <c r="N207" s="5">
        <v>105</v>
      </c>
      <c r="O207" s="51">
        <f>VLOOKUP(DataNew[[#This Row],[Product]],Product11[],2,FALSE)</f>
        <v>14.49</v>
      </c>
      <c r="P207" s="3">
        <f>DataNew[[#This Row],[Cost per Unit]]*DataNew[[#This Row],[Units]]</f>
        <v>1521.45</v>
      </c>
      <c r="Q207" s="3">
        <f>DataNew[[#This Row],[Amount]]-DataNew[[#This Row],[Cost Price]]</f>
        <v>4.5499999999999545</v>
      </c>
      <c r="R207" s="78">
        <f>DataNew[[#This Row],[Profit/Loss]]/DataNew[[#This Row],[Cost Price]]</f>
        <v>2.9905682079594824E-3</v>
      </c>
    </row>
    <row r="208" spans="10:18" ht="15.75" x14ac:dyDescent="0.25">
      <c r="J208" s="3" t="s">
        <v>7</v>
      </c>
      <c r="K208" s="3" t="s">
        <v>26</v>
      </c>
      <c r="L208" s="3" t="s">
        <v>52</v>
      </c>
      <c r="M208" s="4">
        <v>3101</v>
      </c>
      <c r="N208" s="5">
        <v>225</v>
      </c>
      <c r="O208" s="51">
        <f>VLOOKUP(DataNew[[#This Row],[Product]],Product11[],2,FALSE)</f>
        <v>10.38</v>
      </c>
      <c r="P208" s="3">
        <f>DataNew[[#This Row],[Cost per Unit]]*DataNew[[#This Row],[Units]]</f>
        <v>2335.5</v>
      </c>
      <c r="Q208" s="3">
        <f>DataNew[[#This Row],[Amount]]-DataNew[[#This Row],[Cost Price]]</f>
        <v>765.5</v>
      </c>
      <c r="R208" s="78">
        <f>DataNew[[#This Row],[Profit/Loss]]/DataNew[[#This Row],[Cost Price]]</f>
        <v>0.32776707343181333</v>
      </c>
    </row>
    <row r="209" spans="10:18" ht="15.75" x14ac:dyDescent="0.25">
      <c r="J209" s="3" t="s">
        <v>44</v>
      </c>
      <c r="K209" s="3" t="s">
        <v>8</v>
      </c>
      <c r="L209" s="3" t="s">
        <v>16</v>
      </c>
      <c r="M209" s="4">
        <v>1057</v>
      </c>
      <c r="N209" s="5">
        <v>54</v>
      </c>
      <c r="O209" s="51">
        <f>VLOOKUP(DataNew[[#This Row],[Product]],Product11[],2,FALSE)</f>
        <v>11.7</v>
      </c>
      <c r="P209" s="3">
        <f>DataNew[[#This Row],[Cost per Unit]]*DataNew[[#This Row],[Units]]</f>
        <v>631.79999999999995</v>
      </c>
      <c r="Q209" s="3">
        <f>DataNew[[#This Row],[Amount]]-DataNew[[#This Row],[Cost Price]]</f>
        <v>425.20000000000005</v>
      </c>
      <c r="R209" s="78">
        <f>DataNew[[#This Row],[Profit/Loss]]/DataNew[[#This Row],[Cost Price]]</f>
        <v>0.67299778410889532</v>
      </c>
    </row>
    <row r="210" spans="10:18" ht="15.75" x14ac:dyDescent="0.25">
      <c r="J210" s="3" t="s">
        <v>38</v>
      </c>
      <c r="K210" s="3" t="s">
        <v>8</v>
      </c>
      <c r="L210" s="3" t="s">
        <v>49</v>
      </c>
      <c r="M210" s="4">
        <v>5306</v>
      </c>
      <c r="N210" s="5">
        <v>0</v>
      </c>
      <c r="O210" s="51">
        <f>VLOOKUP(DataNew[[#This Row],[Product]],Product11[],2,FALSE)</f>
        <v>5.6</v>
      </c>
      <c r="P210" s="3">
        <f>DataNew[[#This Row],[Cost per Unit]]*DataNew[[#This Row],[Units]]</f>
        <v>0</v>
      </c>
      <c r="Q210" s="3">
        <f>DataNew[[#This Row],[Amount]]-DataNew[[#This Row],[Cost Price]]</f>
        <v>5306</v>
      </c>
      <c r="R210" s="78" t="e">
        <f>DataNew[[#This Row],[Profit/Loss]]/DataNew[[#This Row],[Cost Price]]</f>
        <v>#DIV/0!</v>
      </c>
    </row>
    <row r="211" spans="10:18" ht="15.75" x14ac:dyDescent="0.25">
      <c r="J211" s="3" t="s">
        <v>41</v>
      </c>
      <c r="K211" s="3" t="s">
        <v>26</v>
      </c>
      <c r="L211" s="3" t="s">
        <v>47</v>
      </c>
      <c r="M211" s="4">
        <v>4018</v>
      </c>
      <c r="N211" s="5">
        <v>171</v>
      </c>
      <c r="O211" s="51">
        <f>VLOOKUP(DataNew[[#This Row],[Product]],Product11[],2,FALSE)</f>
        <v>4.97</v>
      </c>
      <c r="P211" s="3">
        <f>DataNew[[#This Row],[Cost per Unit]]*DataNew[[#This Row],[Units]]</f>
        <v>849.87</v>
      </c>
      <c r="Q211" s="3">
        <f>DataNew[[#This Row],[Amount]]-DataNew[[#This Row],[Cost Price]]</f>
        <v>3168.13</v>
      </c>
      <c r="R211" s="78">
        <f>DataNew[[#This Row],[Profit/Loss]]/DataNew[[#This Row],[Cost Price]]</f>
        <v>3.7277818960546907</v>
      </c>
    </row>
    <row r="212" spans="10:18" ht="15.75" x14ac:dyDescent="0.25">
      <c r="J212" s="3" t="s">
        <v>17</v>
      </c>
      <c r="K212" s="3" t="s">
        <v>48</v>
      </c>
      <c r="L212" s="3" t="s">
        <v>29</v>
      </c>
      <c r="M212" s="4">
        <v>938</v>
      </c>
      <c r="N212" s="5">
        <v>189</v>
      </c>
      <c r="O212" s="51">
        <f>VLOOKUP(DataNew[[#This Row],[Product]],Product11[],2,FALSE)</f>
        <v>8.7899999999999991</v>
      </c>
      <c r="P212" s="3">
        <f>DataNew[[#This Row],[Cost per Unit]]*DataNew[[#This Row],[Units]]</f>
        <v>1661.31</v>
      </c>
      <c r="Q212" s="3">
        <f>DataNew[[#This Row],[Amount]]-DataNew[[#This Row],[Cost Price]]</f>
        <v>-723.31</v>
      </c>
      <c r="R212" s="78">
        <f>DataNew[[#This Row],[Profit/Loss]]/DataNew[[#This Row],[Cost Price]]</f>
        <v>-0.43538532844562422</v>
      </c>
    </row>
    <row r="213" spans="10:18" ht="15.75" x14ac:dyDescent="0.25">
      <c r="J213" s="3" t="s">
        <v>38</v>
      </c>
      <c r="K213" s="3" t="s">
        <v>33</v>
      </c>
      <c r="L213" s="3" t="s">
        <v>22</v>
      </c>
      <c r="M213" s="4">
        <v>1778</v>
      </c>
      <c r="N213" s="5">
        <v>270</v>
      </c>
      <c r="O213" s="51">
        <f>VLOOKUP(DataNew[[#This Row],[Product]],Product11[],2,FALSE)</f>
        <v>6.47</v>
      </c>
      <c r="P213" s="3">
        <f>DataNew[[#This Row],[Cost per Unit]]*DataNew[[#This Row],[Units]]</f>
        <v>1746.8999999999999</v>
      </c>
      <c r="Q213" s="3">
        <f>DataNew[[#This Row],[Amount]]-DataNew[[#This Row],[Cost Price]]</f>
        <v>31.100000000000136</v>
      </c>
      <c r="R213" s="78">
        <f>DataNew[[#This Row],[Profit/Loss]]/DataNew[[#This Row],[Cost Price]]</f>
        <v>1.7802965252733494E-2</v>
      </c>
    </row>
    <row r="214" spans="10:18" ht="15.75" x14ac:dyDescent="0.25">
      <c r="J214" s="3" t="s">
        <v>25</v>
      </c>
      <c r="K214" s="3" t="s">
        <v>26</v>
      </c>
      <c r="L214" s="3" t="s">
        <v>9</v>
      </c>
      <c r="M214" s="4">
        <v>1638</v>
      </c>
      <c r="N214" s="5">
        <v>63</v>
      </c>
      <c r="O214" s="51">
        <f>VLOOKUP(DataNew[[#This Row],[Product]],Product11[],2,FALSE)</f>
        <v>14.49</v>
      </c>
      <c r="P214" s="3">
        <f>DataNew[[#This Row],[Cost per Unit]]*DataNew[[#This Row],[Units]]</f>
        <v>912.87</v>
      </c>
      <c r="Q214" s="3">
        <f>DataNew[[#This Row],[Amount]]-DataNew[[#This Row],[Cost Price]]</f>
        <v>725.13</v>
      </c>
      <c r="R214" s="78">
        <f>DataNew[[#This Row],[Profit/Loss]]/DataNew[[#This Row],[Cost Price]]</f>
        <v>0.79434092477570739</v>
      </c>
    </row>
    <row r="215" spans="10:18" ht="15.75" x14ac:dyDescent="0.25">
      <c r="J215" s="3" t="s">
        <v>20</v>
      </c>
      <c r="K215" s="3" t="s">
        <v>33</v>
      </c>
      <c r="L215" s="3" t="s">
        <v>27</v>
      </c>
      <c r="M215" s="4">
        <v>154</v>
      </c>
      <c r="N215" s="5">
        <v>21</v>
      </c>
      <c r="O215" s="51">
        <f>VLOOKUP(DataNew[[#This Row],[Product]],Product11[],2,FALSE)</f>
        <v>13.15</v>
      </c>
      <c r="P215" s="3">
        <f>DataNew[[#This Row],[Cost per Unit]]*DataNew[[#This Row],[Units]]</f>
        <v>276.15000000000003</v>
      </c>
      <c r="Q215" s="3">
        <f>DataNew[[#This Row],[Amount]]-DataNew[[#This Row],[Cost Price]]</f>
        <v>-122.15000000000003</v>
      </c>
      <c r="R215" s="78">
        <f>DataNew[[#This Row],[Profit/Loss]]/DataNew[[#This Row],[Cost Price]]</f>
        <v>-0.44233206590621044</v>
      </c>
    </row>
    <row r="216" spans="10:18" ht="15.75" x14ac:dyDescent="0.25">
      <c r="J216" s="3" t="s">
        <v>38</v>
      </c>
      <c r="K216" s="3" t="s">
        <v>8</v>
      </c>
      <c r="L216" s="3" t="s">
        <v>36</v>
      </c>
      <c r="M216" s="4">
        <v>9835</v>
      </c>
      <c r="N216" s="5">
        <v>207</v>
      </c>
      <c r="O216" s="51">
        <f>VLOOKUP(DataNew[[#This Row],[Product]],Product11[],2,FALSE)</f>
        <v>9.77</v>
      </c>
      <c r="P216" s="3">
        <f>DataNew[[#This Row],[Cost per Unit]]*DataNew[[#This Row],[Units]]</f>
        <v>2022.3899999999999</v>
      </c>
      <c r="Q216" s="3">
        <f>DataNew[[#This Row],[Amount]]-DataNew[[#This Row],[Cost Price]]</f>
        <v>7812.6100000000006</v>
      </c>
      <c r="R216" s="78">
        <f>DataNew[[#This Row],[Profit/Loss]]/DataNew[[#This Row],[Cost Price]]</f>
        <v>3.8630580649627428</v>
      </c>
    </row>
    <row r="217" spans="10:18" ht="15.75" x14ac:dyDescent="0.25">
      <c r="J217" s="3" t="s">
        <v>17</v>
      </c>
      <c r="K217" s="3" t="s">
        <v>8</v>
      </c>
      <c r="L217" s="3" t="s">
        <v>40</v>
      </c>
      <c r="M217" s="4">
        <v>7273</v>
      </c>
      <c r="N217" s="5">
        <v>96</v>
      </c>
      <c r="O217" s="51">
        <f>VLOOKUP(DataNew[[#This Row],[Product]],Product11[],2,FALSE)</f>
        <v>10.62</v>
      </c>
      <c r="P217" s="3">
        <f>DataNew[[#This Row],[Cost per Unit]]*DataNew[[#This Row],[Units]]</f>
        <v>1019.52</v>
      </c>
      <c r="Q217" s="3">
        <f>DataNew[[#This Row],[Amount]]-DataNew[[#This Row],[Cost Price]]</f>
        <v>6253.48</v>
      </c>
      <c r="R217" s="78">
        <f>DataNew[[#This Row],[Profit/Loss]]/DataNew[[#This Row],[Cost Price]]</f>
        <v>6.1337492153170112</v>
      </c>
    </row>
    <row r="218" spans="10:18" ht="15.75" x14ac:dyDescent="0.25">
      <c r="J218" s="3" t="s">
        <v>41</v>
      </c>
      <c r="K218" s="3" t="s">
        <v>26</v>
      </c>
      <c r="L218" s="3" t="s">
        <v>36</v>
      </c>
      <c r="M218" s="4">
        <v>6909</v>
      </c>
      <c r="N218" s="5">
        <v>81</v>
      </c>
      <c r="O218" s="51">
        <f>VLOOKUP(DataNew[[#This Row],[Product]],Product11[],2,FALSE)</f>
        <v>9.77</v>
      </c>
      <c r="P218" s="3">
        <f>DataNew[[#This Row],[Cost per Unit]]*DataNew[[#This Row],[Units]]</f>
        <v>791.37</v>
      </c>
      <c r="Q218" s="3">
        <f>DataNew[[#This Row],[Amount]]-DataNew[[#This Row],[Cost Price]]</f>
        <v>6117.63</v>
      </c>
      <c r="R218" s="78">
        <f>DataNew[[#This Row],[Profit/Loss]]/DataNew[[#This Row],[Cost Price]]</f>
        <v>7.7304295083210128</v>
      </c>
    </row>
    <row r="219" spans="10:18" ht="15.75" x14ac:dyDescent="0.25">
      <c r="J219" s="3" t="s">
        <v>17</v>
      </c>
      <c r="K219" s="3" t="s">
        <v>26</v>
      </c>
      <c r="L219" s="3" t="s">
        <v>47</v>
      </c>
      <c r="M219" s="4">
        <v>3920</v>
      </c>
      <c r="N219" s="5">
        <v>306</v>
      </c>
      <c r="O219" s="51">
        <f>VLOOKUP(DataNew[[#This Row],[Product]],Product11[],2,FALSE)</f>
        <v>4.97</v>
      </c>
      <c r="P219" s="3">
        <f>DataNew[[#This Row],[Cost per Unit]]*DataNew[[#This Row],[Units]]</f>
        <v>1520.82</v>
      </c>
      <c r="Q219" s="3">
        <f>DataNew[[#This Row],[Amount]]-DataNew[[#This Row],[Cost Price]]</f>
        <v>2399.1800000000003</v>
      </c>
      <c r="R219" s="78">
        <f>DataNew[[#This Row],[Profit/Loss]]/DataNew[[#This Row],[Cost Price]]</f>
        <v>1.577556844333978</v>
      </c>
    </row>
    <row r="220" spans="10:18" ht="15.75" x14ac:dyDescent="0.25">
      <c r="J220" s="3" t="s">
        <v>53</v>
      </c>
      <c r="K220" s="3" t="s">
        <v>26</v>
      </c>
      <c r="L220" s="3" t="s">
        <v>43</v>
      </c>
      <c r="M220" s="4">
        <v>4858</v>
      </c>
      <c r="N220" s="5">
        <v>279</v>
      </c>
      <c r="O220" s="51">
        <f>VLOOKUP(DataNew[[#This Row],[Product]],Product11[],2,FALSE)</f>
        <v>9</v>
      </c>
      <c r="P220" s="3">
        <f>DataNew[[#This Row],[Cost per Unit]]*DataNew[[#This Row],[Units]]</f>
        <v>2511</v>
      </c>
      <c r="Q220" s="3">
        <f>DataNew[[#This Row],[Amount]]-DataNew[[#This Row],[Cost Price]]</f>
        <v>2347</v>
      </c>
      <c r="R220" s="78">
        <f>DataNew[[#This Row],[Profit/Loss]]/DataNew[[#This Row],[Cost Price]]</f>
        <v>0.93468737554759063</v>
      </c>
    </row>
    <row r="221" spans="10:18" ht="15.75" x14ac:dyDescent="0.25">
      <c r="J221" s="3" t="s">
        <v>44</v>
      </c>
      <c r="K221" s="3" t="s">
        <v>33</v>
      </c>
      <c r="L221" s="3" t="s">
        <v>18</v>
      </c>
      <c r="M221" s="4">
        <v>3549</v>
      </c>
      <c r="N221" s="5">
        <v>3</v>
      </c>
      <c r="O221" s="51">
        <f>VLOOKUP(DataNew[[#This Row],[Product]],Product11[],2,FALSE)</f>
        <v>11.88</v>
      </c>
      <c r="P221" s="3">
        <f>DataNew[[#This Row],[Cost per Unit]]*DataNew[[#This Row],[Units]]</f>
        <v>35.64</v>
      </c>
      <c r="Q221" s="3">
        <f>DataNew[[#This Row],[Amount]]-DataNew[[#This Row],[Cost Price]]</f>
        <v>3513.36</v>
      </c>
      <c r="R221" s="78">
        <f>DataNew[[#This Row],[Profit/Loss]]/DataNew[[#This Row],[Cost Price]]</f>
        <v>98.579124579124581</v>
      </c>
    </row>
    <row r="222" spans="10:18" ht="15.75" x14ac:dyDescent="0.25">
      <c r="J222" s="3" t="s">
        <v>38</v>
      </c>
      <c r="K222" s="3" t="s">
        <v>26</v>
      </c>
      <c r="L222" s="3" t="s">
        <v>51</v>
      </c>
      <c r="M222" s="4">
        <v>966</v>
      </c>
      <c r="N222" s="5">
        <v>198</v>
      </c>
      <c r="O222" s="51">
        <f>VLOOKUP(DataNew[[#This Row],[Product]],Product11[],2,FALSE)</f>
        <v>16.73</v>
      </c>
      <c r="P222" s="3">
        <f>DataNew[[#This Row],[Cost per Unit]]*DataNew[[#This Row],[Units]]</f>
        <v>3312.54</v>
      </c>
      <c r="Q222" s="3">
        <f>DataNew[[#This Row],[Amount]]-DataNew[[#This Row],[Cost Price]]</f>
        <v>-2346.54</v>
      </c>
      <c r="R222" s="78">
        <f>DataNew[[#This Row],[Profit/Loss]]/DataNew[[#This Row],[Cost Price]]</f>
        <v>-0.70838087992899712</v>
      </c>
    </row>
    <row r="223" spans="10:18" ht="15.75" x14ac:dyDescent="0.25">
      <c r="J223" s="3" t="s">
        <v>41</v>
      </c>
      <c r="K223" s="3" t="s">
        <v>26</v>
      </c>
      <c r="L223" s="3" t="s">
        <v>22</v>
      </c>
      <c r="M223" s="4">
        <v>385</v>
      </c>
      <c r="N223" s="5">
        <v>249</v>
      </c>
      <c r="O223" s="51">
        <f>VLOOKUP(DataNew[[#This Row],[Product]],Product11[],2,FALSE)</f>
        <v>6.47</v>
      </c>
      <c r="P223" s="3">
        <f>DataNew[[#This Row],[Cost per Unit]]*DataNew[[#This Row],[Units]]</f>
        <v>1611.03</v>
      </c>
      <c r="Q223" s="3">
        <f>DataNew[[#This Row],[Amount]]-DataNew[[#This Row],[Cost Price]]</f>
        <v>-1226.03</v>
      </c>
      <c r="R223" s="78">
        <f>DataNew[[#This Row],[Profit/Loss]]/DataNew[[#This Row],[Cost Price]]</f>
        <v>-0.76102245147514325</v>
      </c>
    </row>
    <row r="224" spans="10:18" ht="15.75" x14ac:dyDescent="0.25">
      <c r="J224" s="3" t="s">
        <v>25</v>
      </c>
      <c r="K224" s="3" t="s">
        <v>48</v>
      </c>
      <c r="L224" s="3" t="s">
        <v>29</v>
      </c>
      <c r="M224" s="4">
        <v>2219</v>
      </c>
      <c r="N224" s="5">
        <v>75</v>
      </c>
      <c r="O224" s="51">
        <f>VLOOKUP(DataNew[[#This Row],[Product]],Product11[],2,FALSE)</f>
        <v>8.7899999999999991</v>
      </c>
      <c r="P224" s="3">
        <f>DataNew[[#This Row],[Cost per Unit]]*DataNew[[#This Row],[Units]]</f>
        <v>659.24999999999989</v>
      </c>
      <c r="Q224" s="3">
        <f>DataNew[[#This Row],[Amount]]-DataNew[[#This Row],[Cost Price]]</f>
        <v>1559.75</v>
      </c>
      <c r="R224" s="78">
        <f>DataNew[[#This Row],[Profit/Loss]]/DataNew[[#This Row],[Cost Price]]</f>
        <v>2.3659461509290867</v>
      </c>
    </row>
    <row r="225" spans="10:18" ht="15.75" x14ac:dyDescent="0.25">
      <c r="J225" s="3" t="s">
        <v>17</v>
      </c>
      <c r="K225" s="3" t="s">
        <v>21</v>
      </c>
      <c r="L225" s="3" t="s">
        <v>14</v>
      </c>
      <c r="M225" s="4">
        <v>2954</v>
      </c>
      <c r="N225" s="5">
        <v>189</v>
      </c>
      <c r="O225" s="51">
        <f>VLOOKUP(DataNew[[#This Row],[Product]],Product11[],2,FALSE)</f>
        <v>8.65</v>
      </c>
      <c r="P225" s="3">
        <f>DataNew[[#This Row],[Cost per Unit]]*DataNew[[#This Row],[Units]]</f>
        <v>1634.8500000000001</v>
      </c>
      <c r="Q225" s="3">
        <f>DataNew[[#This Row],[Amount]]-DataNew[[#This Row],[Cost Price]]</f>
        <v>1319.1499999999999</v>
      </c>
      <c r="R225" s="78">
        <f>DataNew[[#This Row],[Profit/Loss]]/DataNew[[#This Row],[Cost Price]]</f>
        <v>0.80689359880111311</v>
      </c>
    </row>
    <row r="226" spans="10:18" ht="15.75" x14ac:dyDescent="0.25">
      <c r="J226" s="3" t="s">
        <v>38</v>
      </c>
      <c r="K226" s="3" t="s">
        <v>21</v>
      </c>
      <c r="L226" s="3" t="s">
        <v>14</v>
      </c>
      <c r="M226" s="4">
        <v>280</v>
      </c>
      <c r="N226" s="5">
        <v>87</v>
      </c>
      <c r="O226" s="51">
        <f>VLOOKUP(DataNew[[#This Row],[Product]],Product11[],2,FALSE)</f>
        <v>8.65</v>
      </c>
      <c r="P226" s="3">
        <f>DataNew[[#This Row],[Cost per Unit]]*DataNew[[#This Row],[Units]]</f>
        <v>752.55000000000007</v>
      </c>
      <c r="Q226" s="3">
        <f>DataNew[[#This Row],[Amount]]-DataNew[[#This Row],[Cost Price]]</f>
        <v>-472.55000000000007</v>
      </c>
      <c r="R226" s="78">
        <f>DataNew[[#This Row],[Profit/Loss]]/DataNew[[#This Row],[Cost Price]]</f>
        <v>-0.6279316988904392</v>
      </c>
    </row>
    <row r="227" spans="10:18" ht="15.75" x14ac:dyDescent="0.25">
      <c r="J227" s="3" t="s">
        <v>20</v>
      </c>
      <c r="K227" s="3" t="s">
        <v>21</v>
      </c>
      <c r="L227" s="3" t="s">
        <v>9</v>
      </c>
      <c r="M227" s="4">
        <v>6118</v>
      </c>
      <c r="N227" s="5">
        <v>174</v>
      </c>
      <c r="O227" s="51">
        <f>VLOOKUP(DataNew[[#This Row],[Product]],Product11[],2,FALSE)</f>
        <v>14.49</v>
      </c>
      <c r="P227" s="3">
        <f>DataNew[[#This Row],[Cost per Unit]]*DataNew[[#This Row],[Units]]</f>
        <v>2521.2600000000002</v>
      </c>
      <c r="Q227" s="3">
        <f>DataNew[[#This Row],[Amount]]-DataNew[[#This Row],[Cost Price]]</f>
        <v>3596.74</v>
      </c>
      <c r="R227" s="78">
        <f>DataNew[[#This Row],[Profit/Loss]]/DataNew[[#This Row],[Cost Price]]</f>
        <v>1.4265644955300125</v>
      </c>
    </row>
    <row r="228" spans="10:18" ht="15.75" x14ac:dyDescent="0.25">
      <c r="J228" s="3" t="s">
        <v>44</v>
      </c>
      <c r="K228" s="3" t="s">
        <v>26</v>
      </c>
      <c r="L228" s="3" t="s">
        <v>24</v>
      </c>
      <c r="M228" s="4">
        <v>4802</v>
      </c>
      <c r="N228" s="5">
        <v>36</v>
      </c>
      <c r="O228" s="51">
        <f>VLOOKUP(DataNew[[#This Row],[Product]],Product11[],2,FALSE)</f>
        <v>11.73</v>
      </c>
      <c r="P228" s="3">
        <f>DataNew[[#This Row],[Cost per Unit]]*DataNew[[#This Row],[Units]]</f>
        <v>422.28000000000003</v>
      </c>
      <c r="Q228" s="3">
        <f>DataNew[[#This Row],[Amount]]-DataNew[[#This Row],[Cost Price]]</f>
        <v>4379.72</v>
      </c>
      <c r="R228" s="78">
        <f>DataNew[[#This Row],[Profit/Loss]]/DataNew[[#This Row],[Cost Price]]</f>
        <v>10.371601780808941</v>
      </c>
    </row>
    <row r="229" spans="10:18" ht="15.75" x14ac:dyDescent="0.25">
      <c r="J229" s="3" t="s">
        <v>17</v>
      </c>
      <c r="K229" s="3" t="s">
        <v>33</v>
      </c>
      <c r="L229" s="3" t="s">
        <v>47</v>
      </c>
      <c r="M229" s="4">
        <v>4137</v>
      </c>
      <c r="N229" s="5">
        <v>60</v>
      </c>
      <c r="O229" s="51">
        <f>VLOOKUP(DataNew[[#This Row],[Product]],Product11[],2,FALSE)</f>
        <v>4.97</v>
      </c>
      <c r="P229" s="3">
        <f>DataNew[[#This Row],[Cost per Unit]]*DataNew[[#This Row],[Units]]</f>
        <v>298.2</v>
      </c>
      <c r="Q229" s="3">
        <f>DataNew[[#This Row],[Amount]]-DataNew[[#This Row],[Cost Price]]</f>
        <v>3838.8</v>
      </c>
      <c r="R229" s="78">
        <f>DataNew[[#This Row],[Profit/Loss]]/DataNew[[#This Row],[Cost Price]]</f>
        <v>12.87323943661972</v>
      </c>
    </row>
    <row r="230" spans="10:18" ht="15.75" x14ac:dyDescent="0.25">
      <c r="J230" s="3" t="s">
        <v>45</v>
      </c>
      <c r="K230" s="3" t="s">
        <v>13</v>
      </c>
      <c r="L230" s="3" t="s">
        <v>46</v>
      </c>
      <c r="M230" s="4">
        <v>2023</v>
      </c>
      <c r="N230" s="5">
        <v>78</v>
      </c>
      <c r="O230" s="51">
        <f>VLOOKUP(DataNew[[#This Row],[Product]],Product11[],2,FALSE)</f>
        <v>6.49</v>
      </c>
      <c r="P230" s="3">
        <f>DataNew[[#This Row],[Cost per Unit]]*DataNew[[#This Row],[Units]]</f>
        <v>506.22</v>
      </c>
      <c r="Q230" s="3">
        <f>DataNew[[#This Row],[Amount]]-DataNew[[#This Row],[Cost Price]]</f>
        <v>1516.78</v>
      </c>
      <c r="R230" s="78">
        <f>DataNew[[#This Row],[Profit/Loss]]/DataNew[[#This Row],[Cost Price]]</f>
        <v>2.9962861996760299</v>
      </c>
    </row>
    <row r="231" spans="10:18" ht="15.75" x14ac:dyDescent="0.25">
      <c r="J231" s="3" t="s">
        <v>17</v>
      </c>
      <c r="K231" s="3" t="s">
        <v>21</v>
      </c>
      <c r="L231" s="3" t="s">
        <v>9</v>
      </c>
      <c r="M231" s="4">
        <v>9051</v>
      </c>
      <c r="N231" s="5">
        <v>57</v>
      </c>
      <c r="O231" s="51">
        <f>VLOOKUP(DataNew[[#This Row],[Product]],Product11[],2,FALSE)</f>
        <v>14.49</v>
      </c>
      <c r="P231" s="3">
        <f>DataNew[[#This Row],[Cost per Unit]]*DataNew[[#This Row],[Units]]</f>
        <v>825.93000000000006</v>
      </c>
      <c r="Q231" s="3">
        <f>DataNew[[#This Row],[Amount]]-DataNew[[#This Row],[Cost Price]]</f>
        <v>8225.07</v>
      </c>
      <c r="R231" s="78">
        <f>DataNew[[#This Row],[Profit/Loss]]/DataNew[[#This Row],[Cost Price]]</f>
        <v>9.9585558098143903</v>
      </c>
    </row>
    <row r="232" spans="10:18" ht="15.75" x14ac:dyDescent="0.25">
      <c r="J232" s="3" t="s">
        <v>17</v>
      </c>
      <c r="K232" s="3" t="s">
        <v>8</v>
      </c>
      <c r="L232" s="3" t="s">
        <v>52</v>
      </c>
      <c r="M232" s="4">
        <v>2919</v>
      </c>
      <c r="N232" s="5">
        <v>45</v>
      </c>
      <c r="O232" s="51">
        <f>VLOOKUP(DataNew[[#This Row],[Product]],Product11[],2,FALSE)</f>
        <v>10.38</v>
      </c>
      <c r="P232" s="3">
        <f>DataNew[[#This Row],[Cost per Unit]]*DataNew[[#This Row],[Units]]</f>
        <v>467.1</v>
      </c>
      <c r="Q232" s="3">
        <f>DataNew[[#This Row],[Amount]]-DataNew[[#This Row],[Cost Price]]</f>
        <v>2451.9</v>
      </c>
      <c r="R232" s="78">
        <f>DataNew[[#This Row],[Profit/Loss]]/DataNew[[#This Row],[Cost Price]]</f>
        <v>5.2491971740526653</v>
      </c>
    </row>
    <row r="233" spans="10:18" ht="15.75" x14ac:dyDescent="0.25">
      <c r="J233" s="3" t="s">
        <v>20</v>
      </c>
      <c r="K233" s="3" t="s">
        <v>33</v>
      </c>
      <c r="L233" s="3" t="s">
        <v>36</v>
      </c>
      <c r="M233" s="4">
        <v>5915</v>
      </c>
      <c r="N233" s="5">
        <v>3</v>
      </c>
      <c r="O233" s="51">
        <f>VLOOKUP(DataNew[[#This Row],[Product]],Product11[],2,FALSE)</f>
        <v>9.77</v>
      </c>
      <c r="P233" s="3">
        <f>DataNew[[#This Row],[Cost per Unit]]*DataNew[[#This Row],[Units]]</f>
        <v>29.31</v>
      </c>
      <c r="Q233" s="3">
        <f>DataNew[[#This Row],[Amount]]-DataNew[[#This Row],[Cost Price]]</f>
        <v>5885.69</v>
      </c>
      <c r="R233" s="78">
        <f>DataNew[[#This Row],[Profit/Loss]]/DataNew[[#This Row],[Cost Price]]</f>
        <v>200.80825656772433</v>
      </c>
    </row>
    <row r="234" spans="10:18" ht="15.75" x14ac:dyDescent="0.25">
      <c r="J234" s="3" t="s">
        <v>53</v>
      </c>
      <c r="K234" s="3" t="s">
        <v>13</v>
      </c>
      <c r="L234" s="3" t="s">
        <v>24</v>
      </c>
      <c r="M234" s="4">
        <v>2562</v>
      </c>
      <c r="N234" s="5">
        <v>6</v>
      </c>
      <c r="O234" s="51">
        <f>VLOOKUP(DataNew[[#This Row],[Product]],Product11[],2,FALSE)</f>
        <v>11.73</v>
      </c>
      <c r="P234" s="3">
        <f>DataNew[[#This Row],[Cost per Unit]]*DataNew[[#This Row],[Units]]</f>
        <v>70.38</v>
      </c>
      <c r="Q234" s="3">
        <f>DataNew[[#This Row],[Amount]]-DataNew[[#This Row],[Cost Price]]</f>
        <v>2491.62</v>
      </c>
      <c r="R234" s="78">
        <f>DataNew[[#This Row],[Profit/Loss]]/DataNew[[#This Row],[Cost Price]]</f>
        <v>35.402387041773231</v>
      </c>
    </row>
    <row r="235" spans="10:18" ht="15.75" x14ac:dyDescent="0.25">
      <c r="J235" s="3" t="s">
        <v>41</v>
      </c>
      <c r="K235" s="3" t="s">
        <v>8</v>
      </c>
      <c r="L235" s="3" t="s">
        <v>27</v>
      </c>
      <c r="M235" s="4">
        <v>8813</v>
      </c>
      <c r="N235" s="5">
        <v>21</v>
      </c>
      <c r="O235" s="51">
        <f>VLOOKUP(DataNew[[#This Row],[Product]],Product11[],2,FALSE)</f>
        <v>13.15</v>
      </c>
      <c r="P235" s="3">
        <f>DataNew[[#This Row],[Cost per Unit]]*DataNew[[#This Row],[Units]]</f>
        <v>276.15000000000003</v>
      </c>
      <c r="Q235" s="3">
        <f>DataNew[[#This Row],[Amount]]-DataNew[[#This Row],[Cost Price]]</f>
        <v>8536.85</v>
      </c>
      <c r="R235" s="78">
        <f>DataNew[[#This Row],[Profit/Loss]]/DataNew[[#This Row],[Cost Price]]</f>
        <v>30.913814955640049</v>
      </c>
    </row>
    <row r="236" spans="10:18" ht="15.75" x14ac:dyDescent="0.25">
      <c r="J236" s="3" t="s">
        <v>41</v>
      </c>
      <c r="K236" s="3" t="s">
        <v>21</v>
      </c>
      <c r="L236" s="3" t="s">
        <v>22</v>
      </c>
      <c r="M236" s="4">
        <v>6111</v>
      </c>
      <c r="N236" s="5">
        <v>3</v>
      </c>
      <c r="O236" s="51">
        <f>VLOOKUP(DataNew[[#This Row],[Product]],Product11[],2,FALSE)</f>
        <v>6.47</v>
      </c>
      <c r="P236" s="3">
        <f>DataNew[[#This Row],[Cost per Unit]]*DataNew[[#This Row],[Units]]</f>
        <v>19.41</v>
      </c>
      <c r="Q236" s="3">
        <f>DataNew[[#This Row],[Amount]]-DataNew[[#This Row],[Cost Price]]</f>
        <v>6091.59</v>
      </c>
      <c r="R236" s="78">
        <f>DataNew[[#This Row],[Profit/Loss]]/DataNew[[#This Row],[Cost Price]]</f>
        <v>313.83771251931995</v>
      </c>
    </row>
    <row r="237" spans="10:18" ht="15.75" x14ac:dyDescent="0.25">
      <c r="J237" s="3" t="s">
        <v>12</v>
      </c>
      <c r="K237" s="3" t="s">
        <v>48</v>
      </c>
      <c r="L237" s="3" t="s">
        <v>34</v>
      </c>
      <c r="M237" s="4">
        <v>3507</v>
      </c>
      <c r="N237" s="5">
        <v>288</v>
      </c>
      <c r="O237" s="51">
        <f>VLOOKUP(DataNew[[#This Row],[Product]],Product11[],2,FALSE)</f>
        <v>5.79</v>
      </c>
      <c r="P237" s="3">
        <f>DataNew[[#This Row],[Cost per Unit]]*DataNew[[#This Row],[Units]]</f>
        <v>1667.52</v>
      </c>
      <c r="Q237" s="3">
        <f>DataNew[[#This Row],[Amount]]-DataNew[[#This Row],[Cost Price]]</f>
        <v>1839.48</v>
      </c>
      <c r="R237" s="78">
        <f>DataNew[[#This Row],[Profit/Loss]]/DataNew[[#This Row],[Cost Price]]</f>
        <v>1.1031232009211285</v>
      </c>
    </row>
    <row r="238" spans="10:18" ht="15.75" x14ac:dyDescent="0.25">
      <c r="J238" s="3" t="s">
        <v>25</v>
      </c>
      <c r="K238" s="3" t="s">
        <v>21</v>
      </c>
      <c r="L238" s="3" t="s">
        <v>11</v>
      </c>
      <c r="M238" s="4">
        <v>4319</v>
      </c>
      <c r="N238" s="5">
        <v>30</v>
      </c>
      <c r="O238" s="51">
        <f>VLOOKUP(DataNew[[#This Row],[Product]],Product11[],2,FALSE)</f>
        <v>9.33</v>
      </c>
      <c r="P238" s="3">
        <f>DataNew[[#This Row],[Cost per Unit]]*DataNew[[#This Row],[Units]]</f>
        <v>279.89999999999998</v>
      </c>
      <c r="Q238" s="3">
        <f>DataNew[[#This Row],[Amount]]-DataNew[[#This Row],[Cost Price]]</f>
        <v>4039.1</v>
      </c>
      <c r="R238" s="78">
        <f>DataNew[[#This Row],[Profit/Loss]]/DataNew[[#This Row],[Cost Price]]</f>
        <v>14.43051089674884</v>
      </c>
    </row>
    <row r="239" spans="10:18" ht="15.75" x14ac:dyDescent="0.25">
      <c r="J239" s="3" t="s">
        <v>7</v>
      </c>
      <c r="K239" s="3" t="s">
        <v>33</v>
      </c>
      <c r="L239" s="3" t="s">
        <v>49</v>
      </c>
      <c r="M239" s="4">
        <v>609</v>
      </c>
      <c r="N239" s="5">
        <v>87</v>
      </c>
      <c r="O239" s="51">
        <f>VLOOKUP(DataNew[[#This Row],[Product]],Product11[],2,FALSE)</f>
        <v>5.6</v>
      </c>
      <c r="P239" s="3">
        <f>DataNew[[#This Row],[Cost per Unit]]*DataNew[[#This Row],[Units]]</f>
        <v>487.2</v>
      </c>
      <c r="Q239" s="3">
        <f>DataNew[[#This Row],[Amount]]-DataNew[[#This Row],[Cost Price]]</f>
        <v>121.80000000000001</v>
      </c>
      <c r="R239" s="78">
        <f>DataNew[[#This Row],[Profit/Loss]]/DataNew[[#This Row],[Cost Price]]</f>
        <v>0.25000000000000006</v>
      </c>
    </row>
    <row r="240" spans="10:18" ht="15.75" x14ac:dyDescent="0.25">
      <c r="J240" s="3" t="s">
        <v>7</v>
      </c>
      <c r="K240" s="3" t="s">
        <v>26</v>
      </c>
      <c r="L240" s="3" t="s">
        <v>51</v>
      </c>
      <c r="M240" s="4">
        <v>6370</v>
      </c>
      <c r="N240" s="5">
        <v>30</v>
      </c>
      <c r="O240" s="51">
        <f>VLOOKUP(DataNew[[#This Row],[Product]],Product11[],2,FALSE)</f>
        <v>16.73</v>
      </c>
      <c r="P240" s="3">
        <f>DataNew[[#This Row],[Cost per Unit]]*DataNew[[#This Row],[Units]]</f>
        <v>501.90000000000003</v>
      </c>
      <c r="Q240" s="3">
        <f>DataNew[[#This Row],[Amount]]-DataNew[[#This Row],[Cost Price]]</f>
        <v>5868.1</v>
      </c>
      <c r="R240" s="78">
        <f>DataNew[[#This Row],[Profit/Loss]]/DataNew[[#This Row],[Cost Price]]</f>
        <v>11.691771269177126</v>
      </c>
    </row>
    <row r="241" spans="10:18" ht="15.75" x14ac:dyDescent="0.25">
      <c r="J241" s="3" t="s">
        <v>41</v>
      </c>
      <c r="K241" s="3" t="s">
        <v>33</v>
      </c>
      <c r="L241" s="3" t="s">
        <v>37</v>
      </c>
      <c r="M241" s="4">
        <v>5474</v>
      </c>
      <c r="N241" s="5">
        <v>168</v>
      </c>
      <c r="O241" s="51">
        <f>VLOOKUP(DataNew[[#This Row],[Product]],Product11[],2,FALSE)</f>
        <v>7.64</v>
      </c>
      <c r="P241" s="3">
        <f>DataNew[[#This Row],[Cost per Unit]]*DataNew[[#This Row],[Units]]</f>
        <v>1283.52</v>
      </c>
      <c r="Q241" s="3">
        <f>DataNew[[#This Row],[Amount]]-DataNew[[#This Row],[Cost Price]]</f>
        <v>4190.4799999999996</v>
      </c>
      <c r="R241" s="78">
        <f>DataNew[[#This Row],[Profit/Loss]]/DataNew[[#This Row],[Cost Price]]</f>
        <v>3.2648342059336821</v>
      </c>
    </row>
    <row r="242" spans="10:18" ht="15.75" x14ac:dyDescent="0.25">
      <c r="J242" s="3" t="s">
        <v>7</v>
      </c>
      <c r="K242" s="3" t="s">
        <v>21</v>
      </c>
      <c r="L242" s="3" t="s">
        <v>51</v>
      </c>
      <c r="M242" s="4">
        <v>3164</v>
      </c>
      <c r="N242" s="5">
        <v>306</v>
      </c>
      <c r="O242" s="51">
        <f>VLOOKUP(DataNew[[#This Row],[Product]],Product11[],2,FALSE)</f>
        <v>16.73</v>
      </c>
      <c r="P242" s="3">
        <f>DataNew[[#This Row],[Cost per Unit]]*DataNew[[#This Row],[Units]]</f>
        <v>5119.38</v>
      </c>
      <c r="Q242" s="3">
        <f>DataNew[[#This Row],[Amount]]-DataNew[[#This Row],[Cost Price]]</f>
        <v>-1955.38</v>
      </c>
      <c r="R242" s="78">
        <f>DataNew[[#This Row],[Profit/Loss]]/DataNew[[#This Row],[Cost Price]]</f>
        <v>-0.38195640878387621</v>
      </c>
    </row>
    <row r="243" spans="10:18" ht="15.75" x14ac:dyDescent="0.25">
      <c r="J243" s="3" t="s">
        <v>25</v>
      </c>
      <c r="K243" s="3" t="s">
        <v>13</v>
      </c>
      <c r="L243" s="3" t="s">
        <v>18</v>
      </c>
      <c r="M243" s="4">
        <v>1302</v>
      </c>
      <c r="N243" s="5">
        <v>402</v>
      </c>
      <c r="O243" s="51">
        <f>VLOOKUP(DataNew[[#This Row],[Product]],Product11[],2,FALSE)</f>
        <v>11.88</v>
      </c>
      <c r="P243" s="3">
        <f>DataNew[[#This Row],[Cost per Unit]]*DataNew[[#This Row],[Units]]</f>
        <v>4775.76</v>
      </c>
      <c r="Q243" s="3">
        <f>DataNew[[#This Row],[Amount]]-DataNew[[#This Row],[Cost Price]]</f>
        <v>-3473.76</v>
      </c>
      <c r="R243" s="78">
        <f>DataNew[[#This Row],[Profit/Loss]]/DataNew[[#This Row],[Cost Price]]</f>
        <v>-0.72737323483592142</v>
      </c>
    </row>
    <row r="244" spans="10:18" ht="15.75" x14ac:dyDescent="0.25">
      <c r="J244" s="3" t="s">
        <v>45</v>
      </c>
      <c r="K244" s="3" t="s">
        <v>8</v>
      </c>
      <c r="L244" s="3" t="s">
        <v>52</v>
      </c>
      <c r="M244" s="4">
        <v>7308</v>
      </c>
      <c r="N244" s="5">
        <v>327</v>
      </c>
      <c r="O244" s="51">
        <f>VLOOKUP(DataNew[[#This Row],[Product]],Product11[],2,FALSE)</f>
        <v>10.38</v>
      </c>
      <c r="P244" s="3">
        <f>DataNew[[#This Row],[Cost per Unit]]*DataNew[[#This Row],[Units]]</f>
        <v>3394.26</v>
      </c>
      <c r="Q244" s="3">
        <f>DataNew[[#This Row],[Amount]]-DataNew[[#This Row],[Cost Price]]</f>
        <v>3913.74</v>
      </c>
      <c r="R244" s="78">
        <f>DataNew[[#This Row],[Profit/Loss]]/DataNew[[#This Row],[Cost Price]]</f>
        <v>1.1530466139894997</v>
      </c>
    </row>
    <row r="245" spans="10:18" ht="15.75" x14ac:dyDescent="0.25">
      <c r="J245" s="3" t="s">
        <v>7</v>
      </c>
      <c r="K245" s="3" t="s">
        <v>8</v>
      </c>
      <c r="L245" s="3" t="s">
        <v>51</v>
      </c>
      <c r="M245" s="4">
        <v>6132</v>
      </c>
      <c r="N245" s="5">
        <v>93</v>
      </c>
      <c r="O245" s="51">
        <f>VLOOKUP(DataNew[[#This Row],[Product]],Product11[],2,FALSE)</f>
        <v>16.73</v>
      </c>
      <c r="P245" s="3">
        <f>DataNew[[#This Row],[Cost per Unit]]*DataNew[[#This Row],[Units]]</f>
        <v>1555.89</v>
      </c>
      <c r="Q245" s="3">
        <f>DataNew[[#This Row],[Amount]]-DataNew[[#This Row],[Cost Price]]</f>
        <v>4576.1099999999997</v>
      </c>
      <c r="R245" s="78">
        <f>DataNew[[#This Row],[Profit/Loss]]/DataNew[[#This Row],[Cost Price]]</f>
        <v>2.9411526521797811</v>
      </c>
    </row>
    <row r="246" spans="10:18" ht="15.75" x14ac:dyDescent="0.25">
      <c r="J246" s="3" t="s">
        <v>53</v>
      </c>
      <c r="K246" s="3" t="s">
        <v>13</v>
      </c>
      <c r="L246" s="3" t="s">
        <v>16</v>
      </c>
      <c r="M246" s="4">
        <v>3472</v>
      </c>
      <c r="N246" s="5">
        <v>96</v>
      </c>
      <c r="O246" s="51">
        <f>VLOOKUP(DataNew[[#This Row],[Product]],Product11[],2,FALSE)</f>
        <v>11.7</v>
      </c>
      <c r="P246" s="3">
        <f>DataNew[[#This Row],[Cost per Unit]]*DataNew[[#This Row],[Units]]</f>
        <v>1123.1999999999998</v>
      </c>
      <c r="Q246" s="3">
        <f>DataNew[[#This Row],[Amount]]-DataNew[[#This Row],[Cost Price]]</f>
        <v>2348.8000000000002</v>
      </c>
      <c r="R246" s="78">
        <f>DataNew[[#This Row],[Profit/Loss]]/DataNew[[#This Row],[Cost Price]]</f>
        <v>2.0911680911680919</v>
      </c>
    </row>
    <row r="247" spans="10:18" ht="15.75" x14ac:dyDescent="0.25">
      <c r="J247" s="3" t="s">
        <v>12</v>
      </c>
      <c r="K247" s="3" t="s">
        <v>26</v>
      </c>
      <c r="L247" s="3" t="s">
        <v>22</v>
      </c>
      <c r="M247" s="4">
        <v>9660</v>
      </c>
      <c r="N247" s="5">
        <v>27</v>
      </c>
      <c r="O247" s="51">
        <f>VLOOKUP(DataNew[[#This Row],[Product]],Product11[],2,FALSE)</f>
        <v>6.47</v>
      </c>
      <c r="P247" s="3">
        <f>DataNew[[#This Row],[Cost per Unit]]*DataNew[[#This Row],[Units]]</f>
        <v>174.69</v>
      </c>
      <c r="Q247" s="3">
        <f>DataNew[[#This Row],[Amount]]-DataNew[[#This Row],[Cost Price]]</f>
        <v>9485.31</v>
      </c>
      <c r="R247" s="78">
        <f>DataNew[[#This Row],[Profit/Loss]]/DataNew[[#This Row],[Cost Price]]</f>
        <v>54.297956379872915</v>
      </c>
    </row>
    <row r="248" spans="10:18" ht="15.75" x14ac:dyDescent="0.25">
      <c r="J248" s="3" t="s">
        <v>17</v>
      </c>
      <c r="K248" s="3" t="s">
        <v>33</v>
      </c>
      <c r="L248" s="3" t="s">
        <v>49</v>
      </c>
      <c r="M248" s="4">
        <v>2436</v>
      </c>
      <c r="N248" s="5">
        <v>99</v>
      </c>
      <c r="O248" s="51">
        <f>VLOOKUP(DataNew[[#This Row],[Product]],Product11[],2,FALSE)</f>
        <v>5.6</v>
      </c>
      <c r="P248" s="3">
        <f>DataNew[[#This Row],[Cost per Unit]]*DataNew[[#This Row],[Units]]</f>
        <v>554.4</v>
      </c>
      <c r="Q248" s="3">
        <f>DataNew[[#This Row],[Amount]]-DataNew[[#This Row],[Cost Price]]</f>
        <v>1881.6</v>
      </c>
      <c r="R248" s="78">
        <f>DataNew[[#This Row],[Profit/Loss]]/DataNew[[#This Row],[Cost Price]]</f>
        <v>3.393939393939394</v>
      </c>
    </row>
    <row r="249" spans="10:18" ht="15.75" x14ac:dyDescent="0.25">
      <c r="J249" s="3" t="s">
        <v>17</v>
      </c>
      <c r="K249" s="3" t="s">
        <v>33</v>
      </c>
      <c r="L249" s="3" t="s">
        <v>30</v>
      </c>
      <c r="M249" s="4">
        <v>9506</v>
      </c>
      <c r="N249" s="5">
        <v>87</v>
      </c>
      <c r="O249" s="51">
        <f>VLOOKUP(DataNew[[#This Row],[Product]],Product11[],2,FALSE)</f>
        <v>12.37</v>
      </c>
      <c r="P249" s="3">
        <f>DataNew[[#This Row],[Cost per Unit]]*DataNew[[#This Row],[Units]]</f>
        <v>1076.1899999999998</v>
      </c>
      <c r="Q249" s="3">
        <f>DataNew[[#This Row],[Amount]]-DataNew[[#This Row],[Cost Price]]</f>
        <v>8429.81</v>
      </c>
      <c r="R249" s="78">
        <f>DataNew[[#This Row],[Profit/Loss]]/DataNew[[#This Row],[Cost Price]]</f>
        <v>7.8330127579702475</v>
      </c>
    </row>
    <row r="250" spans="10:18" ht="15.75" x14ac:dyDescent="0.25">
      <c r="J250" s="3" t="s">
        <v>53</v>
      </c>
      <c r="K250" s="3" t="s">
        <v>8</v>
      </c>
      <c r="L250" s="3" t="s">
        <v>43</v>
      </c>
      <c r="M250" s="4">
        <v>245</v>
      </c>
      <c r="N250" s="5">
        <v>288</v>
      </c>
      <c r="O250" s="51">
        <f>VLOOKUP(DataNew[[#This Row],[Product]],Product11[],2,FALSE)</f>
        <v>9</v>
      </c>
      <c r="P250" s="3">
        <f>DataNew[[#This Row],[Cost per Unit]]*DataNew[[#This Row],[Units]]</f>
        <v>2592</v>
      </c>
      <c r="Q250" s="3">
        <f>DataNew[[#This Row],[Amount]]-DataNew[[#This Row],[Cost Price]]</f>
        <v>-2347</v>
      </c>
      <c r="R250" s="78">
        <f>DataNew[[#This Row],[Profit/Loss]]/DataNew[[#This Row],[Cost Price]]</f>
        <v>-0.90547839506172845</v>
      </c>
    </row>
    <row r="251" spans="10:18" ht="15.75" x14ac:dyDescent="0.25">
      <c r="J251" s="3" t="s">
        <v>12</v>
      </c>
      <c r="K251" s="3" t="s">
        <v>13</v>
      </c>
      <c r="L251" s="3" t="s">
        <v>40</v>
      </c>
      <c r="M251" s="4">
        <v>2702</v>
      </c>
      <c r="N251" s="5">
        <v>363</v>
      </c>
      <c r="O251" s="51">
        <f>VLOOKUP(DataNew[[#This Row],[Product]],Product11[],2,FALSE)</f>
        <v>10.62</v>
      </c>
      <c r="P251" s="3">
        <f>DataNew[[#This Row],[Cost per Unit]]*DataNew[[#This Row],[Units]]</f>
        <v>3855.0599999999995</v>
      </c>
      <c r="Q251" s="3">
        <f>DataNew[[#This Row],[Amount]]-DataNew[[#This Row],[Cost Price]]</f>
        <v>-1153.0599999999995</v>
      </c>
      <c r="R251" s="78">
        <f>DataNew[[#This Row],[Profit/Loss]]/DataNew[[#This Row],[Cost Price]]</f>
        <v>-0.29910299709991534</v>
      </c>
    </row>
    <row r="252" spans="10:18" ht="15.75" x14ac:dyDescent="0.25">
      <c r="J252" s="3" t="s">
        <v>53</v>
      </c>
      <c r="K252" s="3" t="s">
        <v>48</v>
      </c>
      <c r="L252" s="3" t="s">
        <v>32</v>
      </c>
      <c r="M252" s="4">
        <v>700</v>
      </c>
      <c r="N252" s="5">
        <v>87</v>
      </c>
      <c r="O252" s="51">
        <f>VLOOKUP(DataNew[[#This Row],[Product]],Product11[],2,FALSE)</f>
        <v>3.11</v>
      </c>
      <c r="P252" s="3">
        <f>DataNew[[#This Row],[Cost per Unit]]*DataNew[[#This Row],[Units]]</f>
        <v>270.57</v>
      </c>
      <c r="Q252" s="3">
        <f>DataNew[[#This Row],[Amount]]-DataNew[[#This Row],[Cost Price]]</f>
        <v>429.43</v>
      </c>
      <c r="R252" s="78">
        <f>DataNew[[#This Row],[Profit/Loss]]/DataNew[[#This Row],[Cost Price]]</f>
        <v>1.5871308718631039</v>
      </c>
    </row>
    <row r="253" spans="10:18" ht="15.75" x14ac:dyDescent="0.25">
      <c r="J253" s="3" t="s">
        <v>25</v>
      </c>
      <c r="K253" s="3" t="s">
        <v>48</v>
      </c>
      <c r="L253" s="3" t="s">
        <v>32</v>
      </c>
      <c r="M253" s="4">
        <v>3759</v>
      </c>
      <c r="N253" s="5">
        <v>150</v>
      </c>
      <c r="O253" s="51">
        <f>VLOOKUP(DataNew[[#This Row],[Product]],Product11[],2,FALSE)</f>
        <v>3.11</v>
      </c>
      <c r="P253" s="3">
        <f>DataNew[[#This Row],[Cost per Unit]]*DataNew[[#This Row],[Units]]</f>
        <v>466.5</v>
      </c>
      <c r="Q253" s="3">
        <f>DataNew[[#This Row],[Amount]]-DataNew[[#This Row],[Cost Price]]</f>
        <v>3292.5</v>
      </c>
      <c r="R253" s="78">
        <f>DataNew[[#This Row],[Profit/Loss]]/DataNew[[#This Row],[Cost Price]]</f>
        <v>7.057877813504823</v>
      </c>
    </row>
    <row r="254" spans="10:18" ht="15.75" x14ac:dyDescent="0.25">
      <c r="J254" s="3" t="s">
        <v>44</v>
      </c>
      <c r="K254" s="3" t="s">
        <v>13</v>
      </c>
      <c r="L254" s="3" t="s">
        <v>32</v>
      </c>
      <c r="M254" s="4">
        <v>1589</v>
      </c>
      <c r="N254" s="5">
        <v>303</v>
      </c>
      <c r="O254" s="51">
        <f>VLOOKUP(DataNew[[#This Row],[Product]],Product11[],2,FALSE)</f>
        <v>3.11</v>
      </c>
      <c r="P254" s="3">
        <f>DataNew[[#This Row],[Cost per Unit]]*DataNew[[#This Row],[Units]]</f>
        <v>942.32999999999993</v>
      </c>
      <c r="Q254" s="3">
        <f>DataNew[[#This Row],[Amount]]-DataNew[[#This Row],[Cost Price]]</f>
        <v>646.67000000000007</v>
      </c>
      <c r="R254" s="78">
        <f>DataNew[[#This Row],[Profit/Loss]]/DataNew[[#This Row],[Cost Price]]</f>
        <v>0.68624579499750626</v>
      </c>
    </row>
    <row r="255" spans="10:18" ht="15.75" x14ac:dyDescent="0.25">
      <c r="J255" s="3" t="s">
        <v>38</v>
      </c>
      <c r="K255" s="3" t="s">
        <v>13</v>
      </c>
      <c r="L255" s="3" t="s">
        <v>52</v>
      </c>
      <c r="M255" s="4">
        <v>5194</v>
      </c>
      <c r="N255" s="5">
        <v>288</v>
      </c>
      <c r="O255" s="51">
        <f>VLOOKUP(DataNew[[#This Row],[Product]],Product11[],2,FALSE)</f>
        <v>10.38</v>
      </c>
      <c r="P255" s="3">
        <f>DataNew[[#This Row],[Cost per Unit]]*DataNew[[#This Row],[Units]]</f>
        <v>2989.44</v>
      </c>
      <c r="Q255" s="3">
        <f>DataNew[[#This Row],[Amount]]-DataNew[[#This Row],[Cost Price]]</f>
        <v>2204.56</v>
      </c>
      <c r="R255" s="78">
        <f>DataNew[[#This Row],[Profit/Loss]]/DataNew[[#This Row],[Cost Price]]</f>
        <v>0.7374491543566688</v>
      </c>
    </row>
    <row r="256" spans="10:18" ht="15.75" x14ac:dyDescent="0.25">
      <c r="J256" s="3" t="s">
        <v>53</v>
      </c>
      <c r="K256" s="3" t="s">
        <v>21</v>
      </c>
      <c r="L256" s="3" t="s">
        <v>11</v>
      </c>
      <c r="M256" s="4">
        <v>945</v>
      </c>
      <c r="N256" s="5">
        <v>75</v>
      </c>
      <c r="O256" s="51">
        <f>VLOOKUP(DataNew[[#This Row],[Product]],Product11[],2,FALSE)</f>
        <v>9.33</v>
      </c>
      <c r="P256" s="3">
        <f>DataNew[[#This Row],[Cost per Unit]]*DataNew[[#This Row],[Units]]</f>
        <v>699.75</v>
      </c>
      <c r="Q256" s="3">
        <f>DataNew[[#This Row],[Amount]]-DataNew[[#This Row],[Cost Price]]</f>
        <v>245.25</v>
      </c>
      <c r="R256" s="78">
        <f>DataNew[[#This Row],[Profit/Loss]]/DataNew[[#This Row],[Cost Price]]</f>
        <v>0.35048231511254019</v>
      </c>
    </row>
    <row r="257" spans="10:18" ht="15.75" x14ac:dyDescent="0.25">
      <c r="J257" s="3" t="s">
        <v>7</v>
      </c>
      <c r="K257" s="3" t="s">
        <v>33</v>
      </c>
      <c r="L257" s="3" t="s">
        <v>34</v>
      </c>
      <c r="M257" s="4">
        <v>1988</v>
      </c>
      <c r="N257" s="5">
        <v>39</v>
      </c>
      <c r="O257" s="51">
        <f>VLOOKUP(DataNew[[#This Row],[Product]],Product11[],2,FALSE)</f>
        <v>5.79</v>
      </c>
      <c r="P257" s="3">
        <f>DataNew[[#This Row],[Cost per Unit]]*DataNew[[#This Row],[Units]]</f>
        <v>225.81</v>
      </c>
      <c r="Q257" s="3">
        <f>DataNew[[#This Row],[Amount]]-DataNew[[#This Row],[Cost Price]]</f>
        <v>1762.19</v>
      </c>
      <c r="R257" s="78">
        <f>DataNew[[#This Row],[Profit/Loss]]/DataNew[[#This Row],[Cost Price]]</f>
        <v>7.8038616536025867</v>
      </c>
    </row>
    <row r="258" spans="10:18" ht="15.75" x14ac:dyDescent="0.25">
      <c r="J258" s="3" t="s">
        <v>25</v>
      </c>
      <c r="K258" s="3" t="s">
        <v>48</v>
      </c>
      <c r="L258" s="3" t="s">
        <v>14</v>
      </c>
      <c r="M258" s="4">
        <v>6734</v>
      </c>
      <c r="N258" s="5">
        <v>123</v>
      </c>
      <c r="O258" s="51">
        <f>VLOOKUP(DataNew[[#This Row],[Product]],Product11[],2,FALSE)</f>
        <v>8.65</v>
      </c>
      <c r="P258" s="3">
        <f>DataNew[[#This Row],[Cost per Unit]]*DataNew[[#This Row],[Units]]</f>
        <v>1063.95</v>
      </c>
      <c r="Q258" s="3">
        <f>DataNew[[#This Row],[Amount]]-DataNew[[#This Row],[Cost Price]]</f>
        <v>5670.05</v>
      </c>
      <c r="R258" s="78">
        <f>DataNew[[#This Row],[Profit/Loss]]/DataNew[[#This Row],[Cost Price]]</f>
        <v>5.329244795338127</v>
      </c>
    </row>
    <row r="259" spans="10:18" ht="15.75" x14ac:dyDescent="0.25">
      <c r="J259" s="3" t="s">
        <v>7</v>
      </c>
      <c r="K259" s="3" t="s">
        <v>21</v>
      </c>
      <c r="L259" s="3" t="s">
        <v>18</v>
      </c>
      <c r="M259" s="4">
        <v>217</v>
      </c>
      <c r="N259" s="5">
        <v>36</v>
      </c>
      <c r="O259" s="51">
        <f>VLOOKUP(DataNew[[#This Row],[Product]],Product11[],2,FALSE)</f>
        <v>11.88</v>
      </c>
      <c r="P259" s="3">
        <f>DataNew[[#This Row],[Cost per Unit]]*DataNew[[#This Row],[Units]]</f>
        <v>427.68</v>
      </c>
      <c r="Q259" s="3">
        <f>DataNew[[#This Row],[Amount]]-DataNew[[#This Row],[Cost Price]]</f>
        <v>-210.68</v>
      </c>
      <c r="R259" s="78">
        <f>DataNew[[#This Row],[Profit/Loss]]/DataNew[[#This Row],[Cost Price]]</f>
        <v>-0.49261129816685373</v>
      </c>
    </row>
    <row r="260" spans="10:18" ht="15.75" x14ac:dyDescent="0.25">
      <c r="J260" s="3" t="s">
        <v>41</v>
      </c>
      <c r="K260" s="3" t="s">
        <v>48</v>
      </c>
      <c r="L260" s="3" t="s">
        <v>36</v>
      </c>
      <c r="M260" s="4">
        <v>6279</v>
      </c>
      <c r="N260" s="5">
        <v>237</v>
      </c>
      <c r="O260" s="51">
        <f>VLOOKUP(DataNew[[#This Row],[Product]],Product11[],2,FALSE)</f>
        <v>9.77</v>
      </c>
      <c r="P260" s="3">
        <f>DataNew[[#This Row],[Cost per Unit]]*DataNew[[#This Row],[Units]]</f>
        <v>2315.4899999999998</v>
      </c>
      <c r="Q260" s="3">
        <f>DataNew[[#This Row],[Amount]]-DataNew[[#This Row],[Cost Price]]</f>
        <v>3963.51</v>
      </c>
      <c r="R260" s="78">
        <f>DataNew[[#This Row],[Profit/Loss]]/DataNew[[#This Row],[Cost Price]]</f>
        <v>1.7117370405400156</v>
      </c>
    </row>
    <row r="261" spans="10:18" ht="15.75" x14ac:dyDescent="0.25">
      <c r="J261" s="3" t="s">
        <v>7</v>
      </c>
      <c r="K261" s="3" t="s">
        <v>21</v>
      </c>
      <c r="L261" s="3" t="s">
        <v>11</v>
      </c>
      <c r="M261" s="4">
        <v>4424</v>
      </c>
      <c r="N261" s="5">
        <v>201</v>
      </c>
      <c r="O261" s="51">
        <f>VLOOKUP(DataNew[[#This Row],[Product]],Product11[],2,FALSE)</f>
        <v>9.33</v>
      </c>
      <c r="P261" s="3">
        <f>DataNew[[#This Row],[Cost per Unit]]*DataNew[[#This Row],[Units]]</f>
        <v>1875.33</v>
      </c>
      <c r="Q261" s="3">
        <f>DataNew[[#This Row],[Amount]]-DataNew[[#This Row],[Cost Price]]</f>
        <v>2548.67</v>
      </c>
      <c r="R261" s="78">
        <f>DataNew[[#This Row],[Profit/Loss]]/DataNew[[#This Row],[Cost Price]]</f>
        <v>1.3590514736073118</v>
      </c>
    </row>
    <row r="262" spans="10:18" ht="15.75" x14ac:dyDescent="0.25">
      <c r="J262" s="3" t="s">
        <v>44</v>
      </c>
      <c r="K262" s="3" t="s">
        <v>21</v>
      </c>
      <c r="L262" s="3" t="s">
        <v>32</v>
      </c>
      <c r="M262" s="4">
        <v>189</v>
      </c>
      <c r="N262" s="5">
        <v>48</v>
      </c>
      <c r="O262" s="51">
        <f>VLOOKUP(DataNew[[#This Row],[Product]],Product11[],2,FALSE)</f>
        <v>3.11</v>
      </c>
      <c r="P262" s="3">
        <f>DataNew[[#This Row],[Cost per Unit]]*DataNew[[#This Row],[Units]]</f>
        <v>149.28</v>
      </c>
      <c r="Q262" s="3">
        <f>DataNew[[#This Row],[Amount]]-DataNew[[#This Row],[Cost Price]]</f>
        <v>39.72</v>
      </c>
      <c r="R262" s="78">
        <f>DataNew[[#This Row],[Profit/Loss]]/DataNew[[#This Row],[Cost Price]]</f>
        <v>0.26607717041800644</v>
      </c>
    </row>
    <row r="263" spans="10:18" ht="15.75" x14ac:dyDescent="0.25">
      <c r="J263" s="3" t="s">
        <v>41</v>
      </c>
      <c r="K263" s="3" t="s">
        <v>13</v>
      </c>
      <c r="L263" s="3" t="s">
        <v>36</v>
      </c>
      <c r="M263" s="4">
        <v>490</v>
      </c>
      <c r="N263" s="5">
        <v>84</v>
      </c>
      <c r="O263" s="51">
        <f>VLOOKUP(DataNew[[#This Row],[Product]],Product11[],2,FALSE)</f>
        <v>9.77</v>
      </c>
      <c r="P263" s="3">
        <f>DataNew[[#This Row],[Cost per Unit]]*DataNew[[#This Row],[Units]]</f>
        <v>820.68</v>
      </c>
      <c r="Q263" s="3">
        <f>DataNew[[#This Row],[Amount]]-DataNew[[#This Row],[Cost Price]]</f>
        <v>-330.67999999999995</v>
      </c>
      <c r="R263" s="78">
        <f>DataNew[[#This Row],[Profit/Loss]]/DataNew[[#This Row],[Cost Price]]</f>
        <v>-0.40293415216649603</v>
      </c>
    </row>
    <row r="264" spans="10:18" ht="15.75" x14ac:dyDescent="0.25">
      <c r="J264" s="3" t="s">
        <v>12</v>
      </c>
      <c r="K264" s="3" t="s">
        <v>8</v>
      </c>
      <c r="L264" s="3" t="s">
        <v>43</v>
      </c>
      <c r="M264" s="4">
        <v>434</v>
      </c>
      <c r="N264" s="5">
        <v>87</v>
      </c>
      <c r="O264" s="51">
        <f>VLOOKUP(DataNew[[#This Row],[Product]],Product11[],2,FALSE)</f>
        <v>9</v>
      </c>
      <c r="P264" s="3">
        <f>DataNew[[#This Row],[Cost per Unit]]*DataNew[[#This Row],[Units]]</f>
        <v>783</v>
      </c>
      <c r="Q264" s="3">
        <f>DataNew[[#This Row],[Amount]]-DataNew[[#This Row],[Cost Price]]</f>
        <v>-349</v>
      </c>
      <c r="R264" s="78">
        <f>DataNew[[#This Row],[Profit/Loss]]/DataNew[[#This Row],[Cost Price]]</f>
        <v>-0.44572158365261816</v>
      </c>
    </row>
    <row r="265" spans="10:18" ht="15.75" x14ac:dyDescent="0.25">
      <c r="J265" s="3" t="s">
        <v>38</v>
      </c>
      <c r="K265" s="3" t="s">
        <v>33</v>
      </c>
      <c r="L265" s="3" t="s">
        <v>9</v>
      </c>
      <c r="M265" s="4">
        <v>10129</v>
      </c>
      <c r="N265" s="5">
        <v>312</v>
      </c>
      <c r="O265" s="51">
        <f>VLOOKUP(DataNew[[#This Row],[Product]],Product11[],2,FALSE)</f>
        <v>14.49</v>
      </c>
      <c r="P265" s="3">
        <f>DataNew[[#This Row],[Cost per Unit]]*DataNew[[#This Row],[Units]]</f>
        <v>4520.88</v>
      </c>
      <c r="Q265" s="3">
        <f>DataNew[[#This Row],[Amount]]-DataNew[[#This Row],[Cost Price]]</f>
        <v>5608.12</v>
      </c>
      <c r="R265" s="78">
        <f>DataNew[[#This Row],[Profit/Loss]]/DataNew[[#This Row],[Cost Price]]</f>
        <v>1.2404930013625666</v>
      </c>
    </row>
    <row r="266" spans="10:18" ht="15.75" x14ac:dyDescent="0.25">
      <c r="J266" s="3" t="s">
        <v>45</v>
      </c>
      <c r="K266" s="3" t="s">
        <v>26</v>
      </c>
      <c r="L266" s="3" t="s">
        <v>52</v>
      </c>
      <c r="M266" s="4">
        <v>1652</v>
      </c>
      <c r="N266" s="5">
        <v>102</v>
      </c>
      <c r="O266" s="51">
        <f>VLOOKUP(DataNew[[#This Row],[Product]],Product11[],2,FALSE)</f>
        <v>10.38</v>
      </c>
      <c r="P266" s="3">
        <f>DataNew[[#This Row],[Cost per Unit]]*DataNew[[#This Row],[Units]]</f>
        <v>1058.76</v>
      </c>
      <c r="Q266" s="3">
        <f>DataNew[[#This Row],[Amount]]-DataNew[[#This Row],[Cost Price]]</f>
        <v>593.24</v>
      </c>
      <c r="R266" s="78">
        <f>DataNew[[#This Row],[Profit/Loss]]/DataNew[[#This Row],[Cost Price]]</f>
        <v>0.56031584117269262</v>
      </c>
    </row>
    <row r="267" spans="10:18" ht="15.75" x14ac:dyDescent="0.25">
      <c r="J267" s="3" t="s">
        <v>12</v>
      </c>
      <c r="K267" s="3" t="s">
        <v>33</v>
      </c>
      <c r="L267" s="3" t="s">
        <v>43</v>
      </c>
      <c r="M267" s="4">
        <v>6433</v>
      </c>
      <c r="N267" s="5">
        <v>78</v>
      </c>
      <c r="O267" s="51">
        <f>VLOOKUP(DataNew[[#This Row],[Product]],Product11[],2,FALSE)</f>
        <v>9</v>
      </c>
      <c r="P267" s="3">
        <f>DataNew[[#This Row],[Cost per Unit]]*DataNew[[#This Row],[Units]]</f>
        <v>702</v>
      </c>
      <c r="Q267" s="3">
        <f>DataNew[[#This Row],[Amount]]-DataNew[[#This Row],[Cost Price]]</f>
        <v>5731</v>
      </c>
      <c r="R267" s="78">
        <f>DataNew[[#This Row],[Profit/Loss]]/DataNew[[#This Row],[Cost Price]]</f>
        <v>8.1638176638176638</v>
      </c>
    </row>
    <row r="268" spans="10:18" ht="15.75" x14ac:dyDescent="0.25">
      <c r="J268" s="3" t="s">
        <v>45</v>
      </c>
      <c r="K268" s="3" t="s">
        <v>48</v>
      </c>
      <c r="L268" s="3" t="s">
        <v>46</v>
      </c>
      <c r="M268" s="4">
        <v>2212</v>
      </c>
      <c r="N268" s="5">
        <v>117</v>
      </c>
      <c r="O268" s="51">
        <f>VLOOKUP(DataNew[[#This Row],[Product]],Product11[],2,FALSE)</f>
        <v>6.49</v>
      </c>
      <c r="P268" s="3">
        <f>DataNew[[#This Row],[Cost per Unit]]*DataNew[[#This Row],[Units]]</f>
        <v>759.33</v>
      </c>
      <c r="Q268" s="3">
        <f>DataNew[[#This Row],[Amount]]-DataNew[[#This Row],[Cost Price]]</f>
        <v>1452.67</v>
      </c>
      <c r="R268" s="78">
        <f>DataNew[[#This Row],[Profit/Loss]]/DataNew[[#This Row],[Cost Price]]</f>
        <v>1.9130944385181674</v>
      </c>
    </row>
    <row r="269" spans="10:18" ht="15.75" x14ac:dyDescent="0.25">
      <c r="J269" s="3" t="s">
        <v>20</v>
      </c>
      <c r="K269" s="3" t="s">
        <v>13</v>
      </c>
      <c r="L269" s="3" t="s">
        <v>37</v>
      </c>
      <c r="M269" s="4">
        <v>609</v>
      </c>
      <c r="N269" s="5">
        <v>99</v>
      </c>
      <c r="O269" s="51">
        <f>VLOOKUP(DataNew[[#This Row],[Product]],Product11[],2,FALSE)</f>
        <v>7.64</v>
      </c>
      <c r="P269" s="3">
        <f>DataNew[[#This Row],[Cost per Unit]]*DataNew[[#This Row],[Units]]</f>
        <v>756.36</v>
      </c>
      <c r="Q269" s="3">
        <f>DataNew[[#This Row],[Amount]]-DataNew[[#This Row],[Cost Price]]</f>
        <v>-147.36000000000001</v>
      </c>
      <c r="R269" s="78">
        <f>DataNew[[#This Row],[Profit/Loss]]/DataNew[[#This Row],[Cost Price]]</f>
        <v>-0.19482785974932573</v>
      </c>
    </row>
    <row r="270" spans="10:18" ht="15.75" x14ac:dyDescent="0.25">
      <c r="J270" s="3" t="s">
        <v>7</v>
      </c>
      <c r="K270" s="3" t="s">
        <v>13</v>
      </c>
      <c r="L270" s="3" t="s">
        <v>47</v>
      </c>
      <c r="M270" s="4">
        <v>1638</v>
      </c>
      <c r="N270" s="5">
        <v>48</v>
      </c>
      <c r="O270" s="51">
        <f>VLOOKUP(DataNew[[#This Row],[Product]],Product11[],2,FALSE)</f>
        <v>4.97</v>
      </c>
      <c r="P270" s="3">
        <f>DataNew[[#This Row],[Cost per Unit]]*DataNew[[#This Row],[Units]]</f>
        <v>238.56</v>
      </c>
      <c r="Q270" s="3">
        <f>DataNew[[#This Row],[Amount]]-DataNew[[#This Row],[Cost Price]]</f>
        <v>1399.44</v>
      </c>
      <c r="R270" s="78">
        <f>DataNew[[#This Row],[Profit/Loss]]/DataNew[[#This Row],[Cost Price]]</f>
        <v>5.8661971830985919</v>
      </c>
    </row>
    <row r="271" spans="10:18" ht="15.75" x14ac:dyDescent="0.25">
      <c r="J271" s="3" t="s">
        <v>38</v>
      </c>
      <c r="K271" s="3" t="s">
        <v>48</v>
      </c>
      <c r="L271" s="3" t="s">
        <v>24</v>
      </c>
      <c r="M271" s="4">
        <v>3829</v>
      </c>
      <c r="N271" s="5">
        <v>24</v>
      </c>
      <c r="O271" s="51">
        <f>VLOOKUP(DataNew[[#This Row],[Product]],Product11[],2,FALSE)</f>
        <v>11.73</v>
      </c>
      <c r="P271" s="3">
        <f>DataNew[[#This Row],[Cost per Unit]]*DataNew[[#This Row],[Units]]</f>
        <v>281.52</v>
      </c>
      <c r="Q271" s="3">
        <f>DataNew[[#This Row],[Amount]]-DataNew[[#This Row],[Cost Price]]</f>
        <v>3547.48</v>
      </c>
      <c r="R271" s="78">
        <f>DataNew[[#This Row],[Profit/Loss]]/DataNew[[#This Row],[Cost Price]]</f>
        <v>12.60116510372265</v>
      </c>
    </row>
    <row r="272" spans="10:18" ht="15.75" x14ac:dyDescent="0.25">
      <c r="J272" s="3" t="s">
        <v>7</v>
      </c>
      <c r="K272" s="3" t="s">
        <v>26</v>
      </c>
      <c r="L272" s="3" t="s">
        <v>24</v>
      </c>
      <c r="M272" s="4">
        <v>5775</v>
      </c>
      <c r="N272" s="5">
        <v>42</v>
      </c>
      <c r="O272" s="51">
        <f>VLOOKUP(DataNew[[#This Row],[Product]],Product11[],2,FALSE)</f>
        <v>11.73</v>
      </c>
      <c r="P272" s="3">
        <f>DataNew[[#This Row],[Cost per Unit]]*DataNew[[#This Row],[Units]]</f>
        <v>492.66</v>
      </c>
      <c r="Q272" s="3">
        <f>DataNew[[#This Row],[Amount]]-DataNew[[#This Row],[Cost Price]]</f>
        <v>5282.34</v>
      </c>
      <c r="R272" s="78">
        <f>DataNew[[#This Row],[Profit/Loss]]/DataNew[[#This Row],[Cost Price]]</f>
        <v>10.722080136402386</v>
      </c>
    </row>
    <row r="273" spans="10:18" ht="15.75" x14ac:dyDescent="0.25">
      <c r="J273" s="3" t="s">
        <v>25</v>
      </c>
      <c r="K273" s="3" t="s">
        <v>13</v>
      </c>
      <c r="L273" s="3" t="s">
        <v>40</v>
      </c>
      <c r="M273" s="4">
        <v>1071</v>
      </c>
      <c r="N273" s="5">
        <v>270</v>
      </c>
      <c r="O273" s="51">
        <f>VLOOKUP(DataNew[[#This Row],[Product]],Product11[],2,FALSE)</f>
        <v>10.62</v>
      </c>
      <c r="P273" s="3">
        <f>DataNew[[#This Row],[Cost per Unit]]*DataNew[[#This Row],[Units]]</f>
        <v>2867.3999999999996</v>
      </c>
      <c r="Q273" s="3">
        <f>DataNew[[#This Row],[Amount]]-DataNew[[#This Row],[Cost Price]]</f>
        <v>-1796.3999999999996</v>
      </c>
      <c r="R273" s="78">
        <f>DataNew[[#This Row],[Profit/Loss]]/DataNew[[#This Row],[Cost Price]]</f>
        <v>-0.62649089767733834</v>
      </c>
    </row>
    <row r="274" spans="10:18" ht="15.75" x14ac:dyDescent="0.25">
      <c r="J274" s="3" t="s">
        <v>12</v>
      </c>
      <c r="K274" s="3" t="s">
        <v>21</v>
      </c>
      <c r="L274" s="3" t="s">
        <v>46</v>
      </c>
      <c r="M274" s="4">
        <v>5019</v>
      </c>
      <c r="N274" s="5">
        <v>150</v>
      </c>
      <c r="O274" s="51">
        <f>VLOOKUP(DataNew[[#This Row],[Product]],Product11[],2,FALSE)</f>
        <v>6.49</v>
      </c>
      <c r="P274" s="3">
        <f>DataNew[[#This Row],[Cost per Unit]]*DataNew[[#This Row],[Units]]</f>
        <v>973.5</v>
      </c>
      <c r="Q274" s="3">
        <f>DataNew[[#This Row],[Amount]]-DataNew[[#This Row],[Cost Price]]</f>
        <v>4045.5</v>
      </c>
      <c r="R274" s="78">
        <f>DataNew[[#This Row],[Profit/Loss]]/DataNew[[#This Row],[Cost Price]]</f>
        <v>4.1556240369799688</v>
      </c>
    </row>
    <row r="275" spans="10:18" ht="15.75" x14ac:dyDescent="0.25">
      <c r="J275" s="3" t="s">
        <v>44</v>
      </c>
      <c r="K275" s="3" t="s">
        <v>8</v>
      </c>
      <c r="L275" s="3" t="s">
        <v>24</v>
      </c>
      <c r="M275" s="4">
        <v>2863</v>
      </c>
      <c r="N275" s="5">
        <v>42</v>
      </c>
      <c r="O275" s="51">
        <f>VLOOKUP(DataNew[[#This Row],[Product]],Product11[],2,FALSE)</f>
        <v>11.73</v>
      </c>
      <c r="P275" s="3">
        <f>DataNew[[#This Row],[Cost per Unit]]*DataNew[[#This Row],[Units]]</f>
        <v>492.66</v>
      </c>
      <c r="Q275" s="3">
        <f>DataNew[[#This Row],[Amount]]-DataNew[[#This Row],[Cost Price]]</f>
        <v>2370.34</v>
      </c>
      <c r="R275" s="78">
        <f>DataNew[[#This Row],[Profit/Loss]]/DataNew[[#This Row],[Cost Price]]</f>
        <v>4.8113100312588806</v>
      </c>
    </row>
    <row r="276" spans="10:18" ht="15.75" x14ac:dyDescent="0.25">
      <c r="J276" s="3" t="s">
        <v>7</v>
      </c>
      <c r="K276" s="3" t="s">
        <v>13</v>
      </c>
      <c r="L276" s="3" t="s">
        <v>50</v>
      </c>
      <c r="M276" s="4">
        <v>1617</v>
      </c>
      <c r="N276" s="5">
        <v>126</v>
      </c>
      <c r="O276" s="51">
        <f>VLOOKUP(DataNew[[#This Row],[Product]],Product11[],2,FALSE)</f>
        <v>7.16</v>
      </c>
      <c r="P276" s="3">
        <f>DataNew[[#This Row],[Cost per Unit]]*DataNew[[#This Row],[Units]]</f>
        <v>902.16</v>
      </c>
      <c r="Q276" s="3">
        <f>DataNew[[#This Row],[Amount]]-DataNew[[#This Row],[Cost Price]]</f>
        <v>714.84</v>
      </c>
      <c r="R276" s="78">
        <f>DataNew[[#This Row],[Profit/Loss]]/DataNew[[#This Row],[Cost Price]]</f>
        <v>0.79236499068901312</v>
      </c>
    </row>
    <row r="277" spans="10:18" ht="15.75" x14ac:dyDescent="0.25">
      <c r="J277" s="3" t="s">
        <v>25</v>
      </c>
      <c r="K277" s="3" t="s">
        <v>8</v>
      </c>
      <c r="L277" s="3" t="s">
        <v>49</v>
      </c>
      <c r="M277" s="4">
        <v>6818</v>
      </c>
      <c r="N277" s="5">
        <v>6</v>
      </c>
      <c r="O277" s="51">
        <f>VLOOKUP(DataNew[[#This Row],[Product]],Product11[],2,FALSE)</f>
        <v>5.6</v>
      </c>
      <c r="P277" s="3">
        <f>DataNew[[#This Row],[Cost per Unit]]*DataNew[[#This Row],[Units]]</f>
        <v>33.599999999999994</v>
      </c>
      <c r="Q277" s="3">
        <f>DataNew[[#This Row],[Amount]]-DataNew[[#This Row],[Cost Price]]</f>
        <v>6784.4</v>
      </c>
      <c r="R277" s="78">
        <f>DataNew[[#This Row],[Profit/Loss]]/DataNew[[#This Row],[Cost Price]]</f>
        <v>201.91666666666669</v>
      </c>
    </row>
    <row r="278" spans="10:18" ht="15.75" x14ac:dyDescent="0.25">
      <c r="J278" s="3" t="s">
        <v>45</v>
      </c>
      <c r="K278" s="3" t="s">
        <v>13</v>
      </c>
      <c r="L278" s="3" t="s">
        <v>24</v>
      </c>
      <c r="M278" s="4">
        <v>6657</v>
      </c>
      <c r="N278" s="5">
        <v>276</v>
      </c>
      <c r="O278" s="51">
        <f>VLOOKUP(DataNew[[#This Row],[Product]],Product11[],2,FALSE)</f>
        <v>11.73</v>
      </c>
      <c r="P278" s="3">
        <f>DataNew[[#This Row],[Cost per Unit]]*DataNew[[#This Row],[Units]]</f>
        <v>3237.48</v>
      </c>
      <c r="Q278" s="3">
        <f>DataNew[[#This Row],[Amount]]-DataNew[[#This Row],[Cost Price]]</f>
        <v>3419.52</v>
      </c>
      <c r="R278" s="78">
        <f>DataNew[[#This Row],[Profit/Loss]]/DataNew[[#This Row],[Cost Price]]</f>
        <v>1.0562289187886875</v>
      </c>
    </row>
    <row r="279" spans="10:18" ht="15.75" x14ac:dyDescent="0.25">
      <c r="J279" s="3" t="s">
        <v>45</v>
      </c>
      <c r="K279" s="3" t="s">
        <v>48</v>
      </c>
      <c r="L279" s="3" t="s">
        <v>32</v>
      </c>
      <c r="M279" s="4">
        <v>2919</v>
      </c>
      <c r="N279" s="5">
        <v>93</v>
      </c>
      <c r="O279" s="51">
        <f>VLOOKUP(DataNew[[#This Row],[Product]],Product11[],2,FALSE)</f>
        <v>3.11</v>
      </c>
      <c r="P279" s="3">
        <f>DataNew[[#This Row],[Cost per Unit]]*DataNew[[#This Row],[Units]]</f>
        <v>289.22999999999996</v>
      </c>
      <c r="Q279" s="3">
        <f>DataNew[[#This Row],[Amount]]-DataNew[[#This Row],[Cost Price]]</f>
        <v>2629.77</v>
      </c>
      <c r="R279" s="78">
        <f>DataNew[[#This Row],[Profit/Loss]]/DataNew[[#This Row],[Cost Price]]</f>
        <v>9.0923140753033938</v>
      </c>
    </row>
    <row r="280" spans="10:18" ht="15.75" x14ac:dyDescent="0.25">
      <c r="J280" s="3" t="s">
        <v>44</v>
      </c>
      <c r="K280" s="3" t="s">
        <v>21</v>
      </c>
      <c r="L280" s="3" t="s">
        <v>34</v>
      </c>
      <c r="M280" s="4">
        <v>3094</v>
      </c>
      <c r="N280" s="5">
        <v>246</v>
      </c>
      <c r="O280" s="51">
        <f>VLOOKUP(DataNew[[#This Row],[Product]],Product11[],2,FALSE)</f>
        <v>5.79</v>
      </c>
      <c r="P280" s="3">
        <f>DataNew[[#This Row],[Cost per Unit]]*DataNew[[#This Row],[Units]]</f>
        <v>1424.34</v>
      </c>
      <c r="Q280" s="3">
        <f>DataNew[[#This Row],[Amount]]-DataNew[[#This Row],[Cost Price]]</f>
        <v>1669.66</v>
      </c>
      <c r="R280" s="78">
        <f>DataNew[[#This Row],[Profit/Loss]]/DataNew[[#This Row],[Cost Price]]</f>
        <v>1.1722341575747366</v>
      </c>
    </row>
    <row r="281" spans="10:18" ht="15.75" x14ac:dyDescent="0.25">
      <c r="J281" s="3" t="s">
        <v>25</v>
      </c>
      <c r="K281" s="3" t="s">
        <v>26</v>
      </c>
      <c r="L281" s="3" t="s">
        <v>47</v>
      </c>
      <c r="M281" s="4">
        <v>2989</v>
      </c>
      <c r="N281" s="5">
        <v>3</v>
      </c>
      <c r="O281" s="51">
        <f>VLOOKUP(DataNew[[#This Row],[Product]],Product11[],2,FALSE)</f>
        <v>4.97</v>
      </c>
      <c r="P281" s="3">
        <f>DataNew[[#This Row],[Cost per Unit]]*DataNew[[#This Row],[Units]]</f>
        <v>14.91</v>
      </c>
      <c r="Q281" s="3">
        <f>DataNew[[#This Row],[Amount]]-DataNew[[#This Row],[Cost Price]]</f>
        <v>2974.09</v>
      </c>
      <c r="R281" s="78">
        <f>DataNew[[#This Row],[Profit/Loss]]/DataNew[[#This Row],[Cost Price]]</f>
        <v>199.46948356807513</v>
      </c>
    </row>
    <row r="282" spans="10:18" ht="15.75" x14ac:dyDescent="0.25">
      <c r="J282" s="3" t="s">
        <v>12</v>
      </c>
      <c r="K282" s="3" t="s">
        <v>33</v>
      </c>
      <c r="L282" s="3" t="s">
        <v>51</v>
      </c>
      <c r="M282" s="4">
        <v>2268</v>
      </c>
      <c r="N282" s="5">
        <v>63</v>
      </c>
      <c r="O282" s="51">
        <f>VLOOKUP(DataNew[[#This Row],[Product]],Product11[],2,FALSE)</f>
        <v>16.73</v>
      </c>
      <c r="P282" s="3">
        <f>DataNew[[#This Row],[Cost per Unit]]*DataNew[[#This Row],[Units]]</f>
        <v>1053.99</v>
      </c>
      <c r="Q282" s="3">
        <f>DataNew[[#This Row],[Amount]]-DataNew[[#This Row],[Cost Price]]</f>
        <v>1214.01</v>
      </c>
      <c r="R282" s="78">
        <f>DataNew[[#This Row],[Profit/Loss]]/DataNew[[#This Row],[Cost Price]]</f>
        <v>1.1518230723251643</v>
      </c>
    </row>
    <row r="283" spans="10:18" ht="15.75" x14ac:dyDescent="0.25">
      <c r="J283" s="3" t="s">
        <v>41</v>
      </c>
      <c r="K283" s="3" t="s">
        <v>13</v>
      </c>
      <c r="L283" s="3" t="s">
        <v>34</v>
      </c>
      <c r="M283" s="4">
        <v>4753</v>
      </c>
      <c r="N283" s="5">
        <v>246</v>
      </c>
      <c r="O283" s="51">
        <f>VLOOKUP(DataNew[[#This Row],[Product]],Product11[],2,FALSE)</f>
        <v>5.79</v>
      </c>
      <c r="P283" s="3">
        <f>DataNew[[#This Row],[Cost per Unit]]*DataNew[[#This Row],[Units]]</f>
        <v>1424.34</v>
      </c>
      <c r="Q283" s="3">
        <f>DataNew[[#This Row],[Amount]]-DataNew[[#This Row],[Cost Price]]</f>
        <v>3328.66</v>
      </c>
      <c r="R283" s="78">
        <f>DataNew[[#This Row],[Profit/Loss]]/DataNew[[#This Row],[Cost Price]]</f>
        <v>2.3369841470435428</v>
      </c>
    </row>
    <row r="284" spans="10:18" ht="15.75" x14ac:dyDescent="0.25">
      <c r="J284" s="3" t="s">
        <v>44</v>
      </c>
      <c r="K284" s="3" t="s">
        <v>48</v>
      </c>
      <c r="L284" s="3" t="s">
        <v>37</v>
      </c>
      <c r="M284" s="4">
        <v>7511</v>
      </c>
      <c r="N284" s="5">
        <v>120</v>
      </c>
      <c r="O284" s="51">
        <f>VLOOKUP(DataNew[[#This Row],[Product]],Product11[],2,FALSE)</f>
        <v>7.64</v>
      </c>
      <c r="P284" s="3">
        <f>DataNew[[#This Row],[Cost per Unit]]*DataNew[[#This Row],[Units]]</f>
        <v>916.8</v>
      </c>
      <c r="Q284" s="3">
        <f>DataNew[[#This Row],[Amount]]-DataNew[[#This Row],[Cost Price]]</f>
        <v>6594.2</v>
      </c>
      <c r="R284" s="78">
        <f>DataNew[[#This Row],[Profit/Loss]]/DataNew[[#This Row],[Cost Price]]</f>
        <v>7.1926265270506109</v>
      </c>
    </row>
    <row r="285" spans="10:18" ht="15.75" x14ac:dyDescent="0.25">
      <c r="J285" s="3" t="s">
        <v>44</v>
      </c>
      <c r="K285" s="3" t="s">
        <v>33</v>
      </c>
      <c r="L285" s="3" t="s">
        <v>34</v>
      </c>
      <c r="M285" s="4">
        <v>4326</v>
      </c>
      <c r="N285" s="5">
        <v>348</v>
      </c>
      <c r="O285" s="51">
        <f>VLOOKUP(DataNew[[#This Row],[Product]],Product11[],2,FALSE)</f>
        <v>5.79</v>
      </c>
      <c r="P285" s="3">
        <f>DataNew[[#This Row],[Cost per Unit]]*DataNew[[#This Row],[Units]]</f>
        <v>2014.92</v>
      </c>
      <c r="Q285" s="3">
        <f>DataNew[[#This Row],[Amount]]-DataNew[[#This Row],[Cost Price]]</f>
        <v>2311.08</v>
      </c>
      <c r="R285" s="78">
        <f>DataNew[[#This Row],[Profit/Loss]]/DataNew[[#This Row],[Cost Price]]</f>
        <v>1.1469835030671192</v>
      </c>
    </row>
    <row r="286" spans="10:18" ht="15.75" x14ac:dyDescent="0.25">
      <c r="J286" s="3" t="s">
        <v>20</v>
      </c>
      <c r="K286" s="3" t="s">
        <v>48</v>
      </c>
      <c r="L286" s="3" t="s">
        <v>46</v>
      </c>
      <c r="M286" s="4">
        <v>4935</v>
      </c>
      <c r="N286" s="5">
        <v>126</v>
      </c>
      <c r="O286" s="51">
        <f>VLOOKUP(DataNew[[#This Row],[Product]],Product11[],2,FALSE)</f>
        <v>6.49</v>
      </c>
      <c r="P286" s="3">
        <f>DataNew[[#This Row],[Cost per Unit]]*DataNew[[#This Row],[Units]]</f>
        <v>817.74</v>
      </c>
      <c r="Q286" s="3">
        <f>DataNew[[#This Row],[Amount]]-DataNew[[#This Row],[Cost Price]]</f>
        <v>4117.26</v>
      </c>
      <c r="R286" s="78">
        <f>DataNew[[#This Row],[Profit/Loss]]/DataNew[[#This Row],[Cost Price]]</f>
        <v>5.0349255264509507</v>
      </c>
    </row>
    <row r="287" spans="10:18" ht="15.75" x14ac:dyDescent="0.25">
      <c r="J287" s="3" t="s">
        <v>25</v>
      </c>
      <c r="K287" s="3" t="s">
        <v>13</v>
      </c>
      <c r="L287" s="3" t="s">
        <v>9</v>
      </c>
      <c r="M287" s="4">
        <v>4781</v>
      </c>
      <c r="N287" s="5">
        <v>123</v>
      </c>
      <c r="O287" s="51">
        <f>VLOOKUP(DataNew[[#This Row],[Product]],Product11[],2,FALSE)</f>
        <v>14.49</v>
      </c>
      <c r="P287" s="3">
        <f>DataNew[[#This Row],[Cost per Unit]]*DataNew[[#This Row],[Units]]</f>
        <v>1782.27</v>
      </c>
      <c r="Q287" s="3">
        <f>DataNew[[#This Row],[Amount]]-DataNew[[#This Row],[Cost Price]]</f>
        <v>2998.73</v>
      </c>
      <c r="R287" s="78">
        <f>DataNew[[#This Row],[Profit/Loss]]/DataNew[[#This Row],[Cost Price]]</f>
        <v>1.6825340717175288</v>
      </c>
    </row>
    <row r="288" spans="10:18" ht="15.75" x14ac:dyDescent="0.25">
      <c r="J288" s="3" t="s">
        <v>41</v>
      </c>
      <c r="K288" s="3" t="s">
        <v>33</v>
      </c>
      <c r="L288" s="3" t="s">
        <v>27</v>
      </c>
      <c r="M288" s="4">
        <v>7483</v>
      </c>
      <c r="N288" s="5">
        <v>45</v>
      </c>
      <c r="O288" s="51">
        <f>VLOOKUP(DataNew[[#This Row],[Product]],Product11[],2,FALSE)</f>
        <v>13.15</v>
      </c>
      <c r="P288" s="3">
        <f>DataNew[[#This Row],[Cost per Unit]]*DataNew[[#This Row],[Units]]</f>
        <v>591.75</v>
      </c>
      <c r="Q288" s="3">
        <f>DataNew[[#This Row],[Amount]]-DataNew[[#This Row],[Cost Price]]</f>
        <v>6891.25</v>
      </c>
      <c r="R288" s="78">
        <f>DataNew[[#This Row],[Profit/Loss]]/DataNew[[#This Row],[Cost Price]]</f>
        <v>11.645542881284326</v>
      </c>
    </row>
    <row r="289" spans="10:18" ht="15.75" x14ac:dyDescent="0.25">
      <c r="J289" s="3" t="s">
        <v>53</v>
      </c>
      <c r="K289" s="3" t="s">
        <v>33</v>
      </c>
      <c r="L289" s="3" t="s">
        <v>18</v>
      </c>
      <c r="M289" s="4">
        <v>6860</v>
      </c>
      <c r="N289" s="5">
        <v>126</v>
      </c>
      <c r="O289" s="51">
        <f>VLOOKUP(DataNew[[#This Row],[Product]],Product11[],2,FALSE)</f>
        <v>11.88</v>
      </c>
      <c r="P289" s="3">
        <f>DataNew[[#This Row],[Cost per Unit]]*DataNew[[#This Row],[Units]]</f>
        <v>1496.88</v>
      </c>
      <c r="Q289" s="3">
        <f>DataNew[[#This Row],[Amount]]-DataNew[[#This Row],[Cost Price]]</f>
        <v>5363.12</v>
      </c>
      <c r="R289" s="78">
        <f>DataNew[[#This Row],[Profit/Loss]]/DataNew[[#This Row],[Cost Price]]</f>
        <v>3.5828656939768049</v>
      </c>
    </row>
    <row r="290" spans="10:18" ht="15.75" x14ac:dyDescent="0.25">
      <c r="J290" s="3" t="s">
        <v>7</v>
      </c>
      <c r="K290" s="3" t="s">
        <v>8</v>
      </c>
      <c r="L290" s="3" t="s">
        <v>50</v>
      </c>
      <c r="M290" s="4">
        <v>9002</v>
      </c>
      <c r="N290" s="5">
        <v>72</v>
      </c>
      <c r="O290" s="51">
        <f>VLOOKUP(DataNew[[#This Row],[Product]],Product11[],2,FALSE)</f>
        <v>7.16</v>
      </c>
      <c r="P290" s="3">
        <f>DataNew[[#This Row],[Cost per Unit]]*DataNew[[#This Row],[Units]]</f>
        <v>515.52</v>
      </c>
      <c r="Q290" s="3">
        <f>DataNew[[#This Row],[Amount]]-DataNew[[#This Row],[Cost Price]]</f>
        <v>8486.48</v>
      </c>
      <c r="R290" s="78">
        <f>DataNew[[#This Row],[Profit/Loss]]/DataNew[[#This Row],[Cost Price]]</f>
        <v>16.461980136561142</v>
      </c>
    </row>
    <row r="291" spans="10:18" ht="15.75" x14ac:dyDescent="0.25">
      <c r="J291" s="3" t="s">
        <v>25</v>
      </c>
      <c r="K291" s="3" t="s">
        <v>21</v>
      </c>
      <c r="L291" s="3" t="s">
        <v>50</v>
      </c>
      <c r="M291" s="4">
        <v>1400</v>
      </c>
      <c r="N291" s="5">
        <v>135</v>
      </c>
      <c r="O291" s="51">
        <f>VLOOKUP(DataNew[[#This Row],[Product]],Product11[],2,FALSE)</f>
        <v>7.16</v>
      </c>
      <c r="P291" s="3">
        <f>DataNew[[#This Row],[Cost per Unit]]*DataNew[[#This Row],[Units]]</f>
        <v>966.6</v>
      </c>
      <c r="Q291" s="3">
        <f>DataNew[[#This Row],[Amount]]-DataNew[[#This Row],[Cost Price]]</f>
        <v>433.4</v>
      </c>
      <c r="R291" s="78">
        <f>DataNew[[#This Row],[Profit/Loss]]/DataNew[[#This Row],[Cost Price]]</f>
        <v>0.4483757500517277</v>
      </c>
    </row>
    <row r="292" spans="10:18" ht="15.75" x14ac:dyDescent="0.25">
      <c r="J292" s="3" t="s">
        <v>53</v>
      </c>
      <c r="K292" s="3" t="s">
        <v>48</v>
      </c>
      <c r="L292" s="3" t="s">
        <v>36</v>
      </c>
      <c r="M292" s="4">
        <v>4053</v>
      </c>
      <c r="N292" s="5">
        <v>24</v>
      </c>
      <c r="O292" s="51">
        <f>VLOOKUP(DataNew[[#This Row],[Product]],Product11[],2,FALSE)</f>
        <v>9.77</v>
      </c>
      <c r="P292" s="3">
        <f>DataNew[[#This Row],[Cost per Unit]]*DataNew[[#This Row],[Units]]</f>
        <v>234.48</v>
      </c>
      <c r="Q292" s="3">
        <f>DataNew[[#This Row],[Amount]]-DataNew[[#This Row],[Cost Price]]</f>
        <v>3818.52</v>
      </c>
      <c r="R292" s="78">
        <f>DataNew[[#This Row],[Profit/Loss]]/DataNew[[#This Row],[Cost Price]]</f>
        <v>16.285056294779938</v>
      </c>
    </row>
    <row r="293" spans="10:18" ht="15.75" x14ac:dyDescent="0.25">
      <c r="J293" s="3" t="s">
        <v>38</v>
      </c>
      <c r="K293" s="3" t="s">
        <v>21</v>
      </c>
      <c r="L293" s="3" t="s">
        <v>34</v>
      </c>
      <c r="M293" s="4">
        <v>2149</v>
      </c>
      <c r="N293" s="5">
        <v>117</v>
      </c>
      <c r="O293" s="51">
        <f>VLOOKUP(DataNew[[#This Row],[Product]],Product11[],2,FALSE)</f>
        <v>5.79</v>
      </c>
      <c r="P293" s="3">
        <f>DataNew[[#This Row],[Cost per Unit]]*DataNew[[#This Row],[Units]]</f>
        <v>677.43</v>
      </c>
      <c r="Q293" s="3">
        <f>DataNew[[#This Row],[Amount]]-DataNew[[#This Row],[Cost Price]]</f>
        <v>1471.5700000000002</v>
      </c>
      <c r="R293" s="78">
        <f>DataNew[[#This Row],[Profit/Loss]]/DataNew[[#This Row],[Cost Price]]</f>
        <v>2.1722834831643127</v>
      </c>
    </row>
    <row r="294" spans="10:18" ht="15.75" x14ac:dyDescent="0.25">
      <c r="J294" s="3" t="s">
        <v>45</v>
      </c>
      <c r="K294" s="3" t="s">
        <v>26</v>
      </c>
      <c r="L294" s="3" t="s">
        <v>50</v>
      </c>
      <c r="M294" s="4">
        <v>3640</v>
      </c>
      <c r="N294" s="5">
        <v>51</v>
      </c>
      <c r="O294" s="51">
        <f>VLOOKUP(DataNew[[#This Row],[Product]],Product11[],2,FALSE)</f>
        <v>7.16</v>
      </c>
      <c r="P294" s="3">
        <f>DataNew[[#This Row],[Cost per Unit]]*DataNew[[#This Row],[Units]]</f>
        <v>365.16</v>
      </c>
      <c r="Q294" s="3">
        <f>DataNew[[#This Row],[Amount]]-DataNew[[#This Row],[Cost Price]]</f>
        <v>3274.84</v>
      </c>
      <c r="R294" s="78">
        <f>DataNew[[#This Row],[Profit/Loss]]/DataNew[[#This Row],[Cost Price]]</f>
        <v>8.9682331032971838</v>
      </c>
    </row>
    <row r="295" spans="10:18" ht="15.75" x14ac:dyDescent="0.25">
      <c r="J295" s="3" t="s">
        <v>44</v>
      </c>
      <c r="K295" s="3" t="s">
        <v>26</v>
      </c>
      <c r="L295" s="3" t="s">
        <v>46</v>
      </c>
      <c r="M295" s="4">
        <v>630</v>
      </c>
      <c r="N295" s="5">
        <v>36</v>
      </c>
      <c r="O295" s="51">
        <f>VLOOKUP(DataNew[[#This Row],[Product]],Product11[],2,FALSE)</f>
        <v>6.49</v>
      </c>
      <c r="P295" s="3">
        <f>DataNew[[#This Row],[Cost per Unit]]*DataNew[[#This Row],[Units]]</f>
        <v>233.64000000000001</v>
      </c>
      <c r="Q295" s="3">
        <f>DataNew[[#This Row],[Amount]]-DataNew[[#This Row],[Cost Price]]</f>
        <v>396.36</v>
      </c>
      <c r="R295" s="78">
        <f>DataNew[[#This Row],[Profit/Loss]]/DataNew[[#This Row],[Cost Price]]</f>
        <v>1.6964560862865947</v>
      </c>
    </row>
    <row r="296" spans="10:18" ht="15.75" x14ac:dyDescent="0.25">
      <c r="J296" s="3" t="s">
        <v>17</v>
      </c>
      <c r="K296" s="3" t="s">
        <v>13</v>
      </c>
      <c r="L296" s="3" t="s">
        <v>51</v>
      </c>
      <c r="M296" s="4">
        <v>2429</v>
      </c>
      <c r="N296" s="5">
        <v>144</v>
      </c>
      <c r="O296" s="51">
        <f>VLOOKUP(DataNew[[#This Row],[Product]],Product11[],2,FALSE)</f>
        <v>16.73</v>
      </c>
      <c r="P296" s="3">
        <f>DataNew[[#This Row],[Cost per Unit]]*DataNew[[#This Row],[Units]]</f>
        <v>2409.12</v>
      </c>
      <c r="Q296" s="3">
        <f>DataNew[[#This Row],[Amount]]-DataNew[[#This Row],[Cost Price]]</f>
        <v>19.880000000000109</v>
      </c>
      <c r="R296" s="78">
        <f>DataNew[[#This Row],[Profit/Loss]]/DataNew[[#This Row],[Cost Price]]</f>
        <v>8.2519758251976289E-3</v>
      </c>
    </row>
    <row r="297" spans="10:18" ht="15.75" x14ac:dyDescent="0.25">
      <c r="J297" s="3" t="s">
        <v>17</v>
      </c>
      <c r="K297" s="3" t="s">
        <v>21</v>
      </c>
      <c r="L297" s="3" t="s">
        <v>27</v>
      </c>
      <c r="M297" s="4">
        <v>2142</v>
      </c>
      <c r="N297" s="5">
        <v>114</v>
      </c>
      <c r="O297" s="51">
        <f>VLOOKUP(DataNew[[#This Row],[Product]],Product11[],2,FALSE)</f>
        <v>13.15</v>
      </c>
      <c r="P297" s="3">
        <f>DataNew[[#This Row],[Cost per Unit]]*DataNew[[#This Row],[Units]]</f>
        <v>1499.1000000000001</v>
      </c>
      <c r="Q297" s="3">
        <f>DataNew[[#This Row],[Amount]]-DataNew[[#This Row],[Cost Price]]</f>
        <v>642.89999999999986</v>
      </c>
      <c r="R297" s="78">
        <f>DataNew[[#This Row],[Profit/Loss]]/DataNew[[#This Row],[Cost Price]]</f>
        <v>0.42885731438863306</v>
      </c>
    </row>
    <row r="298" spans="10:18" ht="15.75" x14ac:dyDescent="0.25">
      <c r="J298" s="3" t="s">
        <v>38</v>
      </c>
      <c r="K298" s="3" t="s">
        <v>8</v>
      </c>
      <c r="L298" s="3" t="s">
        <v>9</v>
      </c>
      <c r="M298" s="4">
        <v>6454</v>
      </c>
      <c r="N298" s="5">
        <v>54</v>
      </c>
      <c r="O298" s="51">
        <f>VLOOKUP(DataNew[[#This Row],[Product]],Product11[],2,FALSE)</f>
        <v>14.49</v>
      </c>
      <c r="P298" s="3">
        <f>DataNew[[#This Row],[Cost per Unit]]*DataNew[[#This Row],[Units]]</f>
        <v>782.46</v>
      </c>
      <c r="Q298" s="3">
        <f>DataNew[[#This Row],[Amount]]-DataNew[[#This Row],[Cost Price]]</f>
        <v>5671.54</v>
      </c>
      <c r="R298" s="78">
        <f>DataNew[[#This Row],[Profit/Loss]]/DataNew[[#This Row],[Cost Price]]</f>
        <v>7.2483449633208084</v>
      </c>
    </row>
    <row r="299" spans="10:18" ht="15.75" x14ac:dyDescent="0.25">
      <c r="J299" s="3" t="s">
        <v>38</v>
      </c>
      <c r="K299" s="3" t="s">
        <v>8</v>
      </c>
      <c r="L299" s="3" t="s">
        <v>29</v>
      </c>
      <c r="M299" s="4">
        <v>4487</v>
      </c>
      <c r="N299" s="5">
        <v>333</v>
      </c>
      <c r="O299" s="51">
        <f>VLOOKUP(DataNew[[#This Row],[Product]],Product11[],2,FALSE)</f>
        <v>8.7899999999999991</v>
      </c>
      <c r="P299" s="3">
        <f>DataNew[[#This Row],[Cost per Unit]]*DataNew[[#This Row],[Units]]</f>
        <v>2927.0699999999997</v>
      </c>
      <c r="Q299" s="3">
        <f>DataNew[[#This Row],[Amount]]-DataNew[[#This Row],[Cost Price]]</f>
        <v>1559.9300000000003</v>
      </c>
      <c r="R299" s="78">
        <f>DataNew[[#This Row],[Profit/Loss]]/DataNew[[#This Row],[Cost Price]]</f>
        <v>0.53293224965579933</v>
      </c>
    </row>
    <row r="300" spans="10:18" ht="15.75" x14ac:dyDescent="0.25">
      <c r="J300" s="3" t="s">
        <v>45</v>
      </c>
      <c r="K300" s="3" t="s">
        <v>8</v>
      </c>
      <c r="L300" s="3" t="s">
        <v>18</v>
      </c>
      <c r="M300" s="4">
        <v>938</v>
      </c>
      <c r="N300" s="5">
        <v>366</v>
      </c>
      <c r="O300" s="51">
        <f>VLOOKUP(DataNew[[#This Row],[Product]],Product11[],2,FALSE)</f>
        <v>11.88</v>
      </c>
      <c r="P300" s="3">
        <f>DataNew[[#This Row],[Cost per Unit]]*DataNew[[#This Row],[Units]]</f>
        <v>4348.08</v>
      </c>
      <c r="Q300" s="3">
        <f>DataNew[[#This Row],[Amount]]-DataNew[[#This Row],[Cost Price]]</f>
        <v>-3410.08</v>
      </c>
      <c r="R300" s="78">
        <f>DataNew[[#This Row],[Profit/Loss]]/DataNew[[#This Row],[Cost Price]]</f>
        <v>-0.78427259848024877</v>
      </c>
    </row>
    <row r="301" spans="10:18" ht="15.75" x14ac:dyDescent="0.25">
      <c r="J301" s="3" t="s">
        <v>45</v>
      </c>
      <c r="K301" s="3" t="s">
        <v>33</v>
      </c>
      <c r="L301" s="3" t="s">
        <v>49</v>
      </c>
      <c r="M301" s="4">
        <v>8841</v>
      </c>
      <c r="N301" s="5">
        <v>303</v>
      </c>
      <c r="O301" s="51">
        <f>VLOOKUP(DataNew[[#This Row],[Product]],Product11[],2,FALSE)</f>
        <v>5.6</v>
      </c>
      <c r="P301" s="3">
        <f>DataNew[[#This Row],[Cost per Unit]]*DataNew[[#This Row],[Units]]</f>
        <v>1696.8</v>
      </c>
      <c r="Q301" s="3">
        <f>DataNew[[#This Row],[Amount]]-DataNew[[#This Row],[Cost Price]]</f>
        <v>7144.2</v>
      </c>
      <c r="R301" s="78">
        <f>DataNew[[#This Row],[Profit/Loss]]/DataNew[[#This Row],[Cost Price]]</f>
        <v>4.2103960396039604</v>
      </c>
    </row>
    <row r="302" spans="10:18" ht="15.75" x14ac:dyDescent="0.25">
      <c r="J302" s="3" t="s">
        <v>44</v>
      </c>
      <c r="K302" s="3" t="s">
        <v>26</v>
      </c>
      <c r="L302" s="3" t="s">
        <v>30</v>
      </c>
      <c r="M302" s="4">
        <v>4018</v>
      </c>
      <c r="N302" s="5">
        <v>126</v>
      </c>
      <c r="O302" s="51">
        <f>VLOOKUP(DataNew[[#This Row],[Product]],Product11[],2,FALSE)</f>
        <v>12.37</v>
      </c>
      <c r="P302" s="3">
        <f>DataNew[[#This Row],[Cost per Unit]]*DataNew[[#This Row],[Units]]</f>
        <v>1558.62</v>
      </c>
      <c r="Q302" s="3">
        <f>DataNew[[#This Row],[Amount]]-DataNew[[#This Row],[Cost Price]]</f>
        <v>2459.38</v>
      </c>
      <c r="R302" s="78">
        <f>DataNew[[#This Row],[Profit/Loss]]/DataNew[[#This Row],[Cost Price]]</f>
        <v>1.5779214946555289</v>
      </c>
    </row>
    <row r="303" spans="10:18" ht="15.75" x14ac:dyDescent="0.25">
      <c r="J303" s="3" t="s">
        <v>20</v>
      </c>
      <c r="K303" s="3" t="s">
        <v>8</v>
      </c>
      <c r="L303" s="3" t="s">
        <v>24</v>
      </c>
      <c r="M303" s="4">
        <v>714</v>
      </c>
      <c r="N303" s="5">
        <v>231</v>
      </c>
      <c r="O303" s="51">
        <f>VLOOKUP(DataNew[[#This Row],[Product]],Product11[],2,FALSE)</f>
        <v>11.73</v>
      </c>
      <c r="P303" s="3">
        <f>DataNew[[#This Row],[Cost per Unit]]*DataNew[[#This Row],[Units]]</f>
        <v>2709.63</v>
      </c>
      <c r="Q303" s="3">
        <f>DataNew[[#This Row],[Amount]]-DataNew[[#This Row],[Cost Price]]</f>
        <v>-1995.63</v>
      </c>
      <c r="R303" s="78">
        <f>DataNew[[#This Row],[Profit/Loss]]/DataNew[[#This Row],[Cost Price]]</f>
        <v>-0.73649538866930175</v>
      </c>
    </row>
    <row r="304" spans="10:18" ht="15.75" x14ac:dyDescent="0.25">
      <c r="J304" s="3" t="s">
        <v>17</v>
      </c>
      <c r="K304" s="3" t="s">
        <v>33</v>
      </c>
      <c r="L304" s="3" t="s">
        <v>27</v>
      </c>
      <c r="M304" s="4">
        <v>3850</v>
      </c>
      <c r="N304" s="5">
        <v>102</v>
      </c>
      <c r="O304" s="51">
        <f>VLOOKUP(DataNew[[#This Row],[Product]],Product11[],2,FALSE)</f>
        <v>13.15</v>
      </c>
      <c r="P304" s="3">
        <f>DataNew[[#This Row],[Cost per Unit]]*DataNew[[#This Row],[Units]]</f>
        <v>1341.3</v>
      </c>
      <c r="Q304" s="3">
        <f>DataNew[[#This Row],[Amount]]-DataNew[[#This Row],[Cost Price]]</f>
        <v>2508.6999999999998</v>
      </c>
      <c r="R304" s="78">
        <f>DataNew[[#This Row],[Profit/Loss]]/DataNew[[#This Row],[Cost Price]]</f>
        <v>1.8703496607768582</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Sales</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2025-06-25T08:07:51Z</cp:lastPrinted>
  <dcterms:created xsi:type="dcterms:W3CDTF">2025-06-25T07:52:45Z</dcterms:created>
  <dcterms:modified xsi:type="dcterms:W3CDTF">2025-06-27T12:06:50Z</dcterms:modified>
</cp:coreProperties>
</file>