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28800" windowHeight="115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" i="2" l="1"/>
  <c r="AN9" i="2" l="1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H23" i="2"/>
  <c r="AH22" i="2"/>
  <c r="AH21" i="2"/>
  <c r="AH20" i="2"/>
  <c r="AH19" i="2"/>
  <c r="AH18" i="2" l="1"/>
  <c r="AH17" i="2"/>
  <c r="AH16" i="2"/>
  <c r="AH15" i="2"/>
  <c r="AH14" i="2"/>
  <c r="AH13" i="2"/>
  <c r="AH12" i="2"/>
  <c r="AH11" i="2"/>
  <c r="AH10" i="2"/>
  <c r="AH9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K10" i="2" l="1"/>
  <c r="AJ10" i="2"/>
  <c r="AK18" i="2"/>
  <c r="AJ18" i="2"/>
  <c r="AJ9" i="2"/>
  <c r="AK17" i="2"/>
  <c r="AJ17" i="2"/>
  <c r="AK11" i="2"/>
  <c r="AJ11" i="2"/>
  <c r="AK19" i="2"/>
  <c r="AJ19" i="2"/>
  <c r="AJ12" i="2"/>
  <c r="AK12" i="2"/>
  <c r="AJ13" i="2"/>
  <c r="AK13" i="2"/>
  <c r="AJ14" i="2"/>
  <c r="AK14" i="2"/>
  <c r="AK20" i="2"/>
  <c r="AJ20" i="2"/>
  <c r="AJ21" i="2"/>
  <c r="AK21" i="2"/>
  <c r="AJ22" i="2"/>
  <c r="AK22" i="2"/>
  <c r="AJ15" i="2"/>
  <c r="AK15" i="2"/>
  <c r="AJ23" i="2"/>
  <c r="AK23" i="2"/>
  <c r="AJ16" i="2"/>
  <c r="AK16" i="2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O32" i="1" l="1"/>
  <c r="M33" i="1" l="1"/>
  <c r="M32" i="1"/>
  <c r="M31" i="1"/>
  <c r="M29" i="1"/>
  <c r="P29" i="1" s="1"/>
  <c r="M15" i="1"/>
  <c r="P15" i="1" s="1"/>
  <c r="M16" i="1" l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34" i="1" l="1"/>
  <c r="P16" i="1"/>
</calcChain>
</file>

<file path=xl/comments1.xml><?xml version="1.0" encoding="utf-8"?>
<comments xmlns="http://schemas.openxmlformats.org/spreadsheetml/2006/main">
  <authors>
    <author>Nurture Infotech</author>
  </authors>
  <commentList>
    <comment ref="J15" authorId="0" shapeId="0">
      <text>
        <r>
          <rPr>
            <b/>
            <sz val="9"/>
            <color indexed="81"/>
            <rFont val="Tahoma"/>
            <charset val="1"/>
          </rPr>
          <t>Nurture Infotech: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<sst xmlns="http://schemas.openxmlformats.org/spreadsheetml/2006/main" count="507" uniqueCount="61">
  <si>
    <t>NAME</t>
  </si>
  <si>
    <t>PRESENT</t>
  </si>
  <si>
    <t>ABSENT</t>
  </si>
  <si>
    <t>PER DAY SALARY</t>
  </si>
  <si>
    <t xml:space="preserve">BONUS </t>
  </si>
  <si>
    <t>ROLE</t>
  </si>
  <si>
    <t>OVERALL  SALARY/GIVING SALARY</t>
  </si>
  <si>
    <t>RAJU KUMAR</t>
  </si>
  <si>
    <t>VISHWA</t>
  </si>
  <si>
    <t>DHANUSH</t>
  </si>
  <si>
    <t>GANESH</t>
  </si>
  <si>
    <t>VETRI VELU</t>
  </si>
  <si>
    <t>ABDUL</t>
  </si>
  <si>
    <t>UDHAYA RAMAN</t>
  </si>
  <si>
    <t>THIRU</t>
  </si>
  <si>
    <t>GHUGAN</t>
  </si>
  <si>
    <t>DHARNI DHARAN</t>
  </si>
  <si>
    <t>SETHU</t>
  </si>
  <si>
    <t>RAM</t>
  </si>
  <si>
    <t xml:space="preserve"> VIJAY</t>
  </si>
  <si>
    <t>SURIYA</t>
  </si>
  <si>
    <t>PRESENT  PER DAY SALARY</t>
  </si>
  <si>
    <t>DATE</t>
  </si>
  <si>
    <t>YEAR</t>
  </si>
  <si>
    <t>MONTH</t>
  </si>
  <si>
    <t>OFFICE</t>
  </si>
  <si>
    <t>MANAGER</t>
  </si>
  <si>
    <t>SUPERVISIOR</t>
  </si>
  <si>
    <t>ASSIST MANAGER</t>
  </si>
  <si>
    <t>AUDITIOR</t>
  </si>
  <si>
    <t>ASSIST  STAFF</t>
  </si>
  <si>
    <t>STAFF</t>
  </si>
  <si>
    <t>ASSIST SUPERVISIOR</t>
  </si>
  <si>
    <t>RECEPTION</t>
  </si>
  <si>
    <t xml:space="preserve">     TEAM LEADER</t>
  </si>
  <si>
    <t>ASSIST TEAM LEADER</t>
  </si>
  <si>
    <t>COUNT</t>
  </si>
  <si>
    <t>COUNTA</t>
  </si>
  <si>
    <t>VINGAYAM</t>
  </si>
  <si>
    <t>OFFICE BOY</t>
  </si>
  <si>
    <t>SUMIF</t>
  </si>
  <si>
    <t>AVERAGE</t>
  </si>
  <si>
    <t>p</t>
  </si>
  <si>
    <t>A</t>
  </si>
  <si>
    <t>P</t>
  </si>
  <si>
    <t>per day salary</t>
  </si>
  <si>
    <t>present per day salary</t>
  </si>
  <si>
    <t>bonus</t>
  </si>
  <si>
    <t>ASSIST.MANAGER</t>
  </si>
  <si>
    <t>DATA SCIENTIST</t>
  </si>
  <si>
    <t>DATA ANALYIST</t>
  </si>
  <si>
    <t>EMPLOYEE</t>
  </si>
  <si>
    <t>HR</t>
  </si>
  <si>
    <t>SOFTWARE DEVELOPER</t>
  </si>
  <si>
    <t>FULL STACK DEVELOPER</t>
  </si>
  <si>
    <t>TEAM LEADER</t>
  </si>
  <si>
    <t>VICE TEAM LEADER</t>
  </si>
  <si>
    <t>WATCHMAN</t>
  </si>
  <si>
    <t>CLERK</t>
  </si>
  <si>
    <t>OVERALL SALARY</t>
  </si>
  <si>
    <t>GIVING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</si>
</sst>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6" fillId="4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1" applyNumberFormat="1" applyFont="1"/>
    <xf numFmtId="0" fontId="2" fillId="2" borderId="1" xfId="2" applyBorder="1" applyAlignment="1">
      <alignment horizontal="center"/>
    </xf>
    <xf numFmtId="1" fontId="2" fillId="2" borderId="1" xfId="2" applyNumberFormat="1" applyBorder="1" applyAlignment="1">
      <alignment horizontal="center"/>
    </xf>
    <xf numFmtId="0" fontId="2" fillId="2" borderId="0" xfId="2" applyBorder="1" applyAlignment="1">
      <alignment horizontal="center"/>
    </xf>
    <xf numFmtId="0" fontId="3" fillId="3" borderId="2" xfId="3" applyAlignment="1">
      <alignment horizontal="center"/>
    </xf>
    <xf numFmtId="2" fontId="3" fillId="3" borderId="2" xfId="3" applyNumberFormat="1" applyAlignment="1">
      <alignment horizontal="center"/>
    </xf>
    <xf numFmtId="14" fontId="0" fillId="0" borderId="1" xfId="0" applyNumberFormat="1" applyBorder="1" applyAlignment="1"/>
    <xf numFmtId="1" fontId="0" fillId="0" borderId="0" xfId="0" applyNumberFormat="1"/>
    <xf numFmtId="0" fontId="0" fillId="0" borderId="3" xfId="0" applyBorder="1"/>
    <xf numFmtId="0" fontId="0" fillId="0" borderId="0" xfId="0" applyFont="1"/>
    <xf numFmtId="0" fontId="6" fillId="4" borderId="1" xfId="4" applyBorder="1" applyAlignment="1">
      <alignment horizontal="center"/>
    </xf>
    <xf numFmtId="14" fontId="6" fillId="4" borderId="1" xfId="4" applyNumberFormat="1" applyBorder="1" applyAlignment="1">
      <alignment horizontal="center"/>
    </xf>
    <xf numFmtId="1" fontId="6" fillId="4" borderId="1" xfId="4" applyNumberFormat="1" applyBorder="1" applyAlignment="1">
      <alignment horizontal="center"/>
    </xf>
    <xf numFmtId="0" fontId="7" fillId="5" borderId="1" xfId="4" applyFont="1" applyFill="1" applyBorder="1" applyAlignment="1">
      <alignment horizontal="center"/>
    </xf>
    <xf numFmtId="0" fontId="7" fillId="5" borderId="4" xfId="4" applyFont="1" applyFill="1" applyBorder="1" applyAlignment="1">
      <alignment horizontal="center"/>
    </xf>
    <xf numFmtId="0" fontId="7" fillId="5" borderId="5" xfId="4" applyFont="1" applyFill="1" applyBorder="1" applyAlignment="1">
      <alignment horizontal="center"/>
    </xf>
    <xf numFmtId="0" fontId="7" fillId="5" borderId="6" xfId="4" applyFont="1" applyFill="1" applyBorder="1" applyAlignment="1">
      <alignment horizontal="center"/>
    </xf>
    <xf numFmtId="0" fontId="7" fillId="5" borderId="7" xfId="4" applyFont="1" applyFill="1" applyBorder="1" applyAlignment="1">
      <alignment horizontal="center"/>
    </xf>
    <xf numFmtId="0" fontId="7" fillId="5" borderId="8" xfId="4" applyFont="1" applyFill="1" applyBorder="1" applyAlignment="1">
      <alignment horizontal="center"/>
    </xf>
    <xf numFmtId="0" fontId="7" fillId="5" borderId="9" xfId="4" applyFont="1" applyFill="1" applyBorder="1" applyAlignment="1">
      <alignment horizontal="center"/>
    </xf>
    <xf numFmtId="0" fontId="7" fillId="5" borderId="10" xfId="4" applyFont="1" applyFill="1" applyBorder="1" applyAlignment="1">
      <alignment horizontal="center"/>
    </xf>
  </cellXfs>
  <cellStyles count="5">
    <cellStyle name="60% - Accent5" xfId="4" builtinId="48"/>
    <cellStyle name="Bad" xfId="2" builtinId="27"/>
    <cellStyle name="Check Cell" xfId="3" builtinId="23"/>
    <cellStyle name="Normal" xfId="0" builtinId="0"/>
    <cellStyle name="Percent" xfId="1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516355</xdr:colOff>
      <xdr:row>6</xdr:row>
      <xdr:rowOff>74110</xdr:rowOff>
    </xdr:from>
    <xdr:ext cx="8587544" cy="937629"/>
    <xdr:sp macro="" textlink="">
      <xdr:nvSpPr>
        <xdr:cNvPr id="2" name="Rectangle 1"/>
        <xdr:cNvSpPr/>
      </xdr:nvSpPr>
      <xdr:spPr>
        <a:xfrm>
          <a:off x="6536155" y="1217110"/>
          <a:ext cx="858754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EMPLOYEE</a:t>
          </a:r>
          <a:r>
            <a:rPr lang="en-US" sz="5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ATTENDENCE LIST</a:t>
          </a:r>
          <a:endParaRPr lang="en-U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4</xdr:row>
      <xdr:rowOff>133350</xdr:rowOff>
    </xdr:from>
    <xdr:ext cx="2939716" cy="374141"/>
    <xdr:sp macro="" textlink="">
      <xdr:nvSpPr>
        <xdr:cNvPr id="2" name="TextBox 1"/>
        <xdr:cNvSpPr txBox="1"/>
      </xdr:nvSpPr>
      <xdr:spPr>
        <a:xfrm>
          <a:off x="10010775" y="895350"/>
          <a:ext cx="2939716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</a:rPr>
            <a:t>EMPLOYEE</a:t>
          </a:r>
          <a:r>
            <a:rPr lang="en-US" sz="1800" baseline="0">
              <a:solidFill>
                <a:srgbClr val="FF0000"/>
              </a:solidFill>
            </a:rPr>
            <a:t> ATTENDENCE LIST</a:t>
          </a:r>
          <a:endParaRPr lang="en-US" sz="1800">
            <a:solidFill>
              <a:srgbClr val="FF0000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E9:AF23" headerRowCount="0" totalsRowShown="0" headerRowDxfId="60" dataDxfId="58" headerRowBorderDxfId="59" tableBorderDxfId="57" totalsRowBorderDxfId="56" headerRowCellStyle="60% - Accent5" dataCellStyle="60% - Accent5">
  <tableColumns count="28">
    <tableColumn id="1" name="Column1" headerRowDxfId="55" dataDxfId="54" headerRowCellStyle="60% - Accent5" dataCellStyle="60% - Accent5"/>
    <tableColumn id="2" name="Column2" headerRowDxfId="53" dataDxfId="52" headerRowCellStyle="60% - Accent5" dataCellStyle="60% - Accent5"/>
    <tableColumn id="3" name="Column3" headerRowDxfId="51" dataDxfId="50" headerRowCellStyle="60% - Accent5" dataCellStyle="60% - Accent5"/>
    <tableColumn id="4" name="Column4" headerRowDxfId="49" dataDxfId="48" headerRowCellStyle="60% - Accent5" dataCellStyle="60% - Accent5"/>
    <tableColumn id="5" name="Column5" headerRowDxfId="47" dataDxfId="46" headerRowCellStyle="60% - Accent5" dataCellStyle="60% - Accent5"/>
    <tableColumn id="6" name="Column6" headerRowDxfId="45" dataDxfId="44" headerRowCellStyle="60% - Accent5" dataCellStyle="60% - Accent5"/>
    <tableColumn id="7" name="Column7" headerRowDxfId="43" dataDxfId="42" headerRowCellStyle="60% - Accent5" dataCellStyle="60% - Accent5"/>
    <tableColumn id="8" name="Column8" headerRowDxfId="41" dataDxfId="40" headerRowCellStyle="60% - Accent5" dataCellStyle="60% - Accent5"/>
    <tableColumn id="9" name="Column9" headerRowDxfId="39" dataDxfId="38" headerRowCellStyle="60% - Accent5" dataCellStyle="60% - Accent5"/>
    <tableColumn id="10" name="Column10" headerRowDxfId="37" dataDxfId="36" headerRowCellStyle="60% - Accent5" dataCellStyle="60% - Accent5"/>
    <tableColumn id="11" name="Column11" headerRowDxfId="35" dataDxfId="34" headerRowCellStyle="60% - Accent5" dataCellStyle="60% - Accent5"/>
    <tableColumn id="12" name="Column12" headerRowDxfId="33" dataDxfId="32" headerRowCellStyle="60% - Accent5" dataCellStyle="60% - Accent5"/>
    <tableColumn id="13" name="Column13" headerRowDxfId="31" dataDxfId="30" headerRowCellStyle="60% - Accent5" dataCellStyle="60% - Accent5"/>
    <tableColumn id="14" name="Column14" headerRowDxfId="29" dataDxfId="28" headerRowCellStyle="60% - Accent5" dataCellStyle="60% - Accent5"/>
    <tableColumn id="15" name="Column15" headerRowDxfId="27" dataDxfId="26" headerRowCellStyle="60% - Accent5" dataCellStyle="60% - Accent5"/>
    <tableColumn id="16" name="Column16" headerRowDxfId="25" dataDxfId="24" headerRowCellStyle="60% - Accent5" dataCellStyle="60% - Accent5"/>
    <tableColumn id="17" name="Column17" headerRowDxfId="23" dataDxfId="22" headerRowCellStyle="60% - Accent5" dataCellStyle="60% - Accent5"/>
    <tableColumn id="18" name="Column18" headerRowDxfId="21" dataDxfId="20" headerRowCellStyle="60% - Accent5" dataCellStyle="60% - Accent5"/>
    <tableColumn id="19" name="Column19" headerRowDxfId="19" dataDxfId="18" headerRowCellStyle="60% - Accent5" dataCellStyle="60% - Accent5"/>
    <tableColumn id="20" name="Column20" headerRowDxfId="17" dataDxfId="16" headerRowCellStyle="60% - Accent5" dataCellStyle="60% - Accent5"/>
    <tableColumn id="21" name="Column21" headerRowDxfId="15" dataDxfId="14" headerRowCellStyle="60% - Accent5" dataCellStyle="60% - Accent5"/>
    <tableColumn id="22" name="Column22" headerRowDxfId="13" dataDxfId="12" headerRowCellStyle="60% - Accent5" dataCellStyle="60% - Accent5"/>
    <tableColumn id="23" name="Column23" headerRowDxfId="11" dataDxfId="10" headerRowCellStyle="60% - Accent5" dataCellStyle="60% - Accent5"/>
    <tableColumn id="24" name="Column24" headerRowDxfId="9" dataDxfId="8" headerRowCellStyle="60% - Accent5" dataCellStyle="60% - Accent5"/>
    <tableColumn id="25" name="Column25" headerRowDxfId="7" dataDxfId="6" headerRowCellStyle="60% - Accent5" dataCellStyle="60% - Accent5"/>
    <tableColumn id="26" name="Column26" headerRowDxfId="5" dataDxfId="4" headerRowCellStyle="60% - Accent5" dataCellStyle="60% - Accent5"/>
    <tableColumn id="27" name="Column27" headerRowDxfId="3" dataDxfId="2" headerRowCellStyle="60% - Accent5" dataCellStyle="60% - Accent5"/>
    <tableColumn id="28" name="Column28" headerRowDxfId="1" dataDxfId="0" headerRowCellStyle="60% - Accent5" dataCellStyle="60% - Accent5"/>
  </tableColumns>
  <tableStyleInfo name="TableStyleMedium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35"/>
  <sheetViews>
    <sheetView topLeftCell="B4" workbookViewId="0">
      <selection activeCell="H14" sqref="H14:H29"/>
    </sheetView>
  </sheetViews>
  <sheetFormatPr defaultRowHeight="15" x14ac:dyDescent="0.25"/>
  <cols>
    <col min="1" max="1" width="30.140625" customWidth="1"/>
    <col min="2" max="2" width="11" customWidth="1"/>
    <col min="8" max="9" width="18.85546875" customWidth="1"/>
    <col min="10" max="10" width="26.140625" customWidth="1"/>
    <col min="11" max="11" width="25.5703125" customWidth="1"/>
    <col min="12" max="12" width="27.140625" customWidth="1"/>
    <col min="13" max="13" width="32.140625" customWidth="1"/>
    <col min="14" max="14" width="26.7109375" customWidth="1"/>
    <col min="15" max="15" width="23" customWidth="1"/>
    <col min="16" max="16" width="38.7109375" customWidth="1"/>
    <col min="17" max="17" width="35" customWidth="1"/>
    <col min="18" max="30" width="9.7109375" bestFit="1" customWidth="1"/>
  </cols>
  <sheetData>
    <row r="2" spans="1:30" x14ac:dyDescent="0.25">
      <c r="B2" s="2"/>
      <c r="K2" s="2"/>
    </row>
    <row r="3" spans="1:30" x14ac:dyDescent="0.25">
      <c r="A3" s="1" t="s">
        <v>23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x14ac:dyDescent="0.25">
      <c r="A4" s="1" t="s">
        <v>24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x14ac:dyDescent="0.25">
      <c r="A5" s="1" t="s">
        <v>22</v>
      </c>
      <c r="B5" s="9">
        <v>45689</v>
      </c>
      <c r="C5" s="9">
        <v>45690</v>
      </c>
      <c r="D5" s="9">
        <v>45691</v>
      </c>
      <c r="E5" s="9">
        <v>45692</v>
      </c>
      <c r="F5" s="9">
        <v>45693</v>
      </c>
      <c r="G5" s="9">
        <v>45694</v>
      </c>
      <c r="H5" s="9">
        <v>45695</v>
      </c>
      <c r="I5" s="9"/>
      <c r="J5" s="9">
        <v>45696</v>
      </c>
      <c r="K5" s="9">
        <v>45697</v>
      </c>
      <c r="L5" s="9">
        <v>45698</v>
      </c>
      <c r="M5" s="9">
        <v>45699</v>
      </c>
      <c r="N5" s="9">
        <v>45700</v>
      </c>
      <c r="O5" s="9">
        <v>45701</v>
      </c>
      <c r="P5" s="9">
        <v>45702</v>
      </c>
      <c r="Q5" s="9">
        <v>45703</v>
      </c>
      <c r="R5" s="9">
        <v>45704</v>
      </c>
      <c r="S5" s="9">
        <v>45705</v>
      </c>
      <c r="T5" s="9">
        <v>45706</v>
      </c>
      <c r="U5" s="9">
        <v>45707</v>
      </c>
      <c r="V5" s="9">
        <v>45708</v>
      </c>
      <c r="W5" s="9">
        <v>45709</v>
      </c>
      <c r="X5" s="9">
        <v>45710</v>
      </c>
      <c r="Y5" s="9">
        <v>45711</v>
      </c>
      <c r="Z5" s="9">
        <v>45712</v>
      </c>
      <c r="AA5" s="9">
        <v>45713</v>
      </c>
      <c r="AB5" s="9">
        <v>45714</v>
      </c>
      <c r="AC5" s="9">
        <v>45715</v>
      </c>
      <c r="AD5" s="9">
        <v>45716</v>
      </c>
    </row>
    <row r="6" spans="1:30" x14ac:dyDescent="0.25">
      <c r="B6" s="2"/>
    </row>
    <row r="8" spans="1:30" x14ac:dyDescent="0.25">
      <c r="B8" s="2"/>
    </row>
    <row r="9" spans="1:30" x14ac:dyDescent="0.25">
      <c r="B9" s="2"/>
    </row>
    <row r="10" spans="1:30" x14ac:dyDescent="0.25">
      <c r="B10" s="2"/>
      <c r="H10" s="3"/>
      <c r="I10" s="3"/>
    </row>
    <row r="11" spans="1:30" x14ac:dyDescent="0.25">
      <c r="B11" s="2"/>
    </row>
    <row r="12" spans="1:30" x14ac:dyDescent="0.25">
      <c r="B12" s="2"/>
    </row>
    <row r="13" spans="1:30" x14ac:dyDescent="0.25">
      <c r="B13" s="2"/>
    </row>
    <row r="14" spans="1:30" x14ac:dyDescent="0.25">
      <c r="B14" s="2"/>
      <c r="H14" s="4" t="s">
        <v>0</v>
      </c>
      <c r="I14" s="4"/>
      <c r="J14" s="4"/>
      <c r="K14" s="4" t="s">
        <v>2</v>
      </c>
      <c r="L14" s="4" t="s">
        <v>3</v>
      </c>
      <c r="M14" s="4" t="s">
        <v>21</v>
      </c>
      <c r="N14" s="4" t="s">
        <v>4</v>
      </c>
      <c r="O14" s="4" t="s">
        <v>5</v>
      </c>
      <c r="P14" s="4" t="s">
        <v>6</v>
      </c>
    </row>
    <row r="15" spans="1:30" x14ac:dyDescent="0.25">
      <c r="B15" s="2"/>
      <c r="H15" s="4" t="s">
        <v>7</v>
      </c>
      <c r="I15" s="4"/>
      <c r="J15" s="4" t="s">
        <v>1</v>
      </c>
      <c r="K15" s="4">
        <v>13</v>
      </c>
      <c r="L15" s="4">
        <v>250</v>
      </c>
      <c r="M15" s="4">
        <f>J16*L15</f>
        <v>3750</v>
      </c>
      <c r="N15" s="5">
        <f t="shared" ref="N15:N29" si="0">J16/28*100</f>
        <v>53.571428571428569</v>
      </c>
      <c r="O15" s="4" t="s">
        <v>25</v>
      </c>
      <c r="P15" s="4">
        <f>M15+L15*28</f>
        <v>10750</v>
      </c>
    </row>
    <row r="16" spans="1:30" x14ac:dyDescent="0.25">
      <c r="B16" s="2"/>
      <c r="H16" s="4" t="s">
        <v>8</v>
      </c>
      <c r="I16" s="4"/>
      <c r="J16" s="4">
        <v>15</v>
      </c>
      <c r="K16" s="4">
        <v>11</v>
      </c>
      <c r="L16" s="4">
        <v>180</v>
      </c>
      <c r="M16" s="4">
        <f t="shared" ref="M16:M29" si="1">SUM(J17*L16)</f>
        <v>3060</v>
      </c>
      <c r="N16" s="5">
        <f t="shared" si="0"/>
        <v>60.714285714285708</v>
      </c>
      <c r="O16" s="4" t="s">
        <v>29</v>
      </c>
      <c r="P16" s="4">
        <f t="shared" ref="P16:P29" si="2">M16+L16*28</f>
        <v>8100</v>
      </c>
    </row>
    <row r="17" spans="2:16" x14ac:dyDescent="0.25">
      <c r="B17" s="2"/>
      <c r="H17" s="4" t="s">
        <v>9</v>
      </c>
      <c r="I17" s="4"/>
      <c r="J17" s="4">
        <v>17</v>
      </c>
      <c r="K17" s="4">
        <v>19</v>
      </c>
      <c r="L17" s="4">
        <v>200</v>
      </c>
      <c r="M17" s="4">
        <f t="shared" si="1"/>
        <v>1800</v>
      </c>
      <c r="N17" s="5">
        <f t="shared" si="0"/>
        <v>32.142857142857146</v>
      </c>
      <c r="O17" s="4" t="s">
        <v>30</v>
      </c>
      <c r="P17" s="4">
        <f t="shared" si="2"/>
        <v>7400</v>
      </c>
    </row>
    <row r="18" spans="2:16" x14ac:dyDescent="0.25">
      <c r="B18" s="2"/>
      <c r="H18" s="4" t="s">
        <v>10</v>
      </c>
      <c r="I18" s="4"/>
      <c r="J18" s="4">
        <v>9</v>
      </c>
      <c r="K18" s="4">
        <v>10</v>
      </c>
      <c r="L18" s="4">
        <v>300</v>
      </c>
      <c r="M18" s="4">
        <f t="shared" si="1"/>
        <v>5400</v>
      </c>
      <c r="N18" s="5">
        <f t="shared" si="0"/>
        <v>64.285714285714292</v>
      </c>
      <c r="O18" s="4" t="s">
        <v>31</v>
      </c>
      <c r="P18" s="4">
        <f t="shared" si="2"/>
        <v>13800</v>
      </c>
    </row>
    <row r="19" spans="2:16" x14ac:dyDescent="0.25">
      <c r="B19" s="2"/>
      <c r="H19" s="4" t="s">
        <v>11</v>
      </c>
      <c r="I19" s="4"/>
      <c r="J19" s="4">
        <v>18</v>
      </c>
      <c r="K19" s="4">
        <v>8</v>
      </c>
      <c r="L19" s="4">
        <v>400</v>
      </c>
      <c r="M19" s="4">
        <f t="shared" si="1"/>
        <v>8000</v>
      </c>
      <c r="N19" s="5">
        <f t="shared" si="0"/>
        <v>71.428571428571431</v>
      </c>
      <c r="O19" s="4" t="s">
        <v>26</v>
      </c>
      <c r="P19" s="4">
        <f t="shared" si="2"/>
        <v>19200</v>
      </c>
    </row>
    <row r="20" spans="2:16" x14ac:dyDescent="0.25">
      <c r="B20" s="2"/>
      <c r="H20" s="4" t="s">
        <v>12</v>
      </c>
      <c r="I20" s="4"/>
      <c r="J20" s="4">
        <v>20</v>
      </c>
      <c r="K20" s="4">
        <v>6</v>
      </c>
      <c r="L20" s="4">
        <v>350</v>
      </c>
      <c r="M20" s="4">
        <f t="shared" si="1"/>
        <v>7700</v>
      </c>
      <c r="N20" s="5">
        <f t="shared" si="0"/>
        <v>78.571428571428569</v>
      </c>
      <c r="O20" s="4" t="s">
        <v>27</v>
      </c>
      <c r="P20" s="4">
        <f t="shared" si="2"/>
        <v>17500</v>
      </c>
    </row>
    <row r="21" spans="2:16" x14ac:dyDescent="0.25">
      <c r="B21" s="2"/>
      <c r="H21" s="4" t="s">
        <v>13</v>
      </c>
      <c r="I21" s="4"/>
      <c r="J21" s="4">
        <v>22</v>
      </c>
      <c r="K21" s="4">
        <v>3</v>
      </c>
      <c r="L21" s="4">
        <v>190</v>
      </c>
      <c r="M21" s="4">
        <f t="shared" si="1"/>
        <v>4750</v>
      </c>
      <c r="N21" s="5">
        <f t="shared" si="0"/>
        <v>89.285714285714292</v>
      </c>
      <c r="O21" s="4" t="s">
        <v>28</v>
      </c>
      <c r="P21" s="4">
        <f t="shared" si="2"/>
        <v>10070</v>
      </c>
    </row>
    <row r="22" spans="2:16" x14ac:dyDescent="0.25">
      <c r="B22" s="2"/>
      <c r="H22" s="4" t="s">
        <v>14</v>
      </c>
      <c r="I22" s="4"/>
      <c r="J22" s="4">
        <v>25</v>
      </c>
      <c r="K22" s="4">
        <v>11</v>
      </c>
      <c r="L22" s="4">
        <v>240</v>
      </c>
      <c r="M22" s="4">
        <f t="shared" si="1"/>
        <v>4080</v>
      </c>
      <c r="N22" s="5">
        <f t="shared" si="0"/>
        <v>60.714285714285708</v>
      </c>
      <c r="O22" s="4" t="s">
        <v>27</v>
      </c>
      <c r="P22" s="4">
        <f t="shared" si="2"/>
        <v>10800</v>
      </c>
    </row>
    <row r="23" spans="2:16" x14ac:dyDescent="0.25">
      <c r="B23" s="2"/>
      <c r="H23" s="4" t="s">
        <v>15</v>
      </c>
      <c r="I23" s="4"/>
      <c r="J23" s="4">
        <v>17</v>
      </c>
      <c r="K23" s="4">
        <v>17</v>
      </c>
      <c r="L23" s="4">
        <v>120</v>
      </c>
      <c r="M23" s="4">
        <f t="shared" si="1"/>
        <v>1320</v>
      </c>
      <c r="N23" s="5">
        <f t="shared" si="0"/>
        <v>39.285714285714285</v>
      </c>
      <c r="O23" s="4" t="s">
        <v>32</v>
      </c>
      <c r="P23" s="4">
        <f t="shared" si="2"/>
        <v>4680</v>
      </c>
    </row>
    <row r="24" spans="2:16" x14ac:dyDescent="0.25">
      <c r="B24" s="2"/>
      <c r="H24" s="4" t="s">
        <v>16</v>
      </c>
      <c r="I24" s="4"/>
      <c r="J24" s="4">
        <v>11</v>
      </c>
      <c r="K24" s="4">
        <v>12</v>
      </c>
      <c r="L24" s="4">
        <v>170</v>
      </c>
      <c r="M24" s="4">
        <f t="shared" si="1"/>
        <v>2720</v>
      </c>
      <c r="N24" s="5">
        <f t="shared" si="0"/>
        <v>57.142857142857139</v>
      </c>
      <c r="O24" s="4" t="s">
        <v>26</v>
      </c>
      <c r="P24" s="4">
        <f t="shared" si="2"/>
        <v>7480</v>
      </c>
    </row>
    <row r="25" spans="2:16" x14ac:dyDescent="0.25">
      <c r="B25" s="2"/>
      <c r="H25" s="4" t="s">
        <v>17</v>
      </c>
      <c r="I25" s="4"/>
      <c r="J25" s="4">
        <v>16</v>
      </c>
      <c r="K25" s="4">
        <v>14</v>
      </c>
      <c r="L25" s="4">
        <v>190</v>
      </c>
      <c r="M25" s="4">
        <f t="shared" si="1"/>
        <v>2660</v>
      </c>
      <c r="N25" s="5">
        <f t="shared" si="0"/>
        <v>50</v>
      </c>
      <c r="O25" s="4" t="s">
        <v>33</v>
      </c>
      <c r="P25" s="4">
        <f t="shared" si="2"/>
        <v>7980</v>
      </c>
    </row>
    <row r="26" spans="2:16" x14ac:dyDescent="0.25">
      <c r="B26" s="2"/>
      <c r="H26" s="4" t="s">
        <v>18</v>
      </c>
      <c r="I26" s="4"/>
      <c r="J26" s="4">
        <v>14</v>
      </c>
      <c r="K26" s="4">
        <v>12</v>
      </c>
      <c r="L26" s="4">
        <v>80</v>
      </c>
      <c r="M26" s="4">
        <f t="shared" si="1"/>
        <v>1280</v>
      </c>
      <c r="N26" s="5">
        <f t="shared" si="0"/>
        <v>57.142857142857139</v>
      </c>
      <c r="O26" s="4" t="s">
        <v>34</v>
      </c>
      <c r="P26" s="4">
        <f t="shared" si="2"/>
        <v>3520</v>
      </c>
    </row>
    <row r="27" spans="2:16" x14ac:dyDescent="0.25">
      <c r="B27" s="2"/>
      <c r="H27" s="4" t="s">
        <v>19</v>
      </c>
      <c r="I27" s="4"/>
      <c r="J27" s="4">
        <v>16</v>
      </c>
      <c r="K27" s="4">
        <v>14</v>
      </c>
      <c r="L27" s="4">
        <v>150</v>
      </c>
      <c r="M27" s="4">
        <f t="shared" si="1"/>
        <v>2100</v>
      </c>
      <c r="N27" s="5">
        <f t="shared" si="0"/>
        <v>50</v>
      </c>
      <c r="O27" s="4" t="s">
        <v>35</v>
      </c>
      <c r="P27" s="4">
        <f t="shared" si="2"/>
        <v>6300</v>
      </c>
    </row>
    <row r="28" spans="2:16" x14ac:dyDescent="0.25">
      <c r="H28" s="4" t="s">
        <v>20</v>
      </c>
      <c r="I28" s="4"/>
      <c r="J28" s="4">
        <v>14</v>
      </c>
      <c r="K28" s="4">
        <v>0</v>
      </c>
      <c r="L28" s="4">
        <v>500</v>
      </c>
      <c r="M28" s="4">
        <f t="shared" si="1"/>
        <v>14000</v>
      </c>
      <c r="N28" s="5">
        <f t="shared" si="0"/>
        <v>100</v>
      </c>
      <c r="O28" s="4" t="s">
        <v>26</v>
      </c>
      <c r="P28" s="4">
        <f t="shared" si="2"/>
        <v>28000</v>
      </c>
    </row>
    <row r="29" spans="2:16" x14ac:dyDescent="0.25">
      <c r="H29" s="4" t="s">
        <v>38</v>
      </c>
      <c r="I29" s="4"/>
      <c r="J29" s="4">
        <v>28</v>
      </c>
      <c r="K29" s="4">
        <v>7</v>
      </c>
      <c r="L29" s="4">
        <v>350</v>
      </c>
      <c r="M29" s="4">
        <f t="shared" si="1"/>
        <v>7350</v>
      </c>
      <c r="N29" s="5">
        <f t="shared" si="0"/>
        <v>75</v>
      </c>
      <c r="O29" s="4" t="s">
        <v>39</v>
      </c>
      <c r="P29" s="4">
        <f t="shared" si="2"/>
        <v>17150</v>
      </c>
    </row>
    <row r="30" spans="2:16" ht="15.75" thickBot="1" x14ac:dyDescent="0.3">
      <c r="J30" s="4">
        <v>21</v>
      </c>
    </row>
    <row r="31" spans="2:16" ht="16.5" thickTop="1" thickBot="1" x14ac:dyDescent="0.3">
      <c r="L31" s="7" t="s">
        <v>36</v>
      </c>
      <c r="M31" s="7">
        <f>COUNT(J16:J30)</f>
        <v>15</v>
      </c>
    </row>
    <row r="32" spans="2:16" ht="16.5" thickTop="1" thickBot="1" x14ac:dyDescent="0.3">
      <c r="H32" s="6" t="s">
        <v>7</v>
      </c>
      <c r="I32" s="6"/>
      <c r="L32" s="7" t="s">
        <v>37</v>
      </c>
      <c r="M32" s="7">
        <f>COUNTA(H15:H29)</f>
        <v>15</v>
      </c>
      <c r="O32">
        <f>J16*28/100</f>
        <v>4.2</v>
      </c>
    </row>
    <row r="33" spans="12:15" ht="16.5" thickTop="1" thickBot="1" x14ac:dyDescent="0.3">
      <c r="L33" s="7" t="s">
        <v>40</v>
      </c>
      <c r="M33" s="7">
        <f>SUMIF(H15:H29,H32,M15:M29)</f>
        <v>3750</v>
      </c>
    </row>
    <row r="34" spans="12:15" ht="16.5" thickTop="1" thickBot="1" x14ac:dyDescent="0.3">
      <c r="L34" s="7" t="s">
        <v>41</v>
      </c>
      <c r="M34" s="8">
        <f>AVERAGE(M15:M29)</f>
        <v>4664.666666666667</v>
      </c>
      <c r="O34" s="10"/>
    </row>
    <row r="35" spans="12:15" ht="15.75" thickTop="1" x14ac:dyDescent="0.25"/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N27"/>
  <sheetViews>
    <sheetView tabSelected="1" topLeftCell="A3" workbookViewId="0">
      <selection activeCell="AK10" sqref="AK10"/>
    </sheetView>
  </sheetViews>
  <sheetFormatPr defaultRowHeight="15" x14ac:dyDescent="0.25"/>
  <cols>
    <col min="4" max="4" width="23.85546875" customWidth="1"/>
    <col min="5" max="5" width="19.42578125" customWidth="1"/>
    <col min="6" max="6" width="16.140625" customWidth="1"/>
    <col min="7" max="7" width="17.7109375" customWidth="1"/>
    <col min="8" max="8" width="13.85546875" customWidth="1"/>
    <col min="9" max="9" width="14" customWidth="1"/>
    <col min="10" max="13" width="11" customWidth="1"/>
    <col min="14" max="32" width="12" customWidth="1"/>
    <col min="33" max="33" width="14.42578125" customWidth="1"/>
    <col min="35" max="35" width="19" customWidth="1"/>
    <col min="36" max="36" width="23.7109375" customWidth="1"/>
    <col min="37" max="37" width="15.7109375" customWidth="1"/>
    <col min="38" max="38" width="23.7109375" customWidth="1"/>
    <col min="39" max="39" width="17.42578125" customWidth="1"/>
    <col min="40" max="40" width="26.42578125" customWidth="1"/>
  </cols>
  <sheetData>
    <row r="2" spans="3:40" x14ac:dyDescent="0.25">
      <c r="C2" s="12"/>
    </row>
    <row r="5" spans="3:40" x14ac:dyDescent="0.25">
      <c r="AG5" t="s">
        <v>43</v>
      </c>
    </row>
    <row r="8" spans="3:40" x14ac:dyDescent="0.25">
      <c r="D8" s="13" t="s">
        <v>0</v>
      </c>
      <c r="E8" s="14">
        <v>45689</v>
      </c>
      <c r="F8" s="14">
        <v>45690</v>
      </c>
      <c r="G8" s="14">
        <v>45691</v>
      </c>
      <c r="H8" s="14">
        <v>45692</v>
      </c>
      <c r="I8" s="14">
        <v>45693</v>
      </c>
      <c r="J8" s="14">
        <v>45694</v>
      </c>
      <c r="K8" s="14">
        <v>45695</v>
      </c>
      <c r="L8" s="14">
        <v>45696</v>
      </c>
      <c r="M8" s="14">
        <v>45697</v>
      </c>
      <c r="N8" s="14">
        <v>45698</v>
      </c>
      <c r="O8" s="14">
        <v>45699</v>
      </c>
      <c r="P8" s="14">
        <v>45700</v>
      </c>
      <c r="Q8" s="14">
        <v>45701</v>
      </c>
      <c r="R8" s="14">
        <v>45702</v>
      </c>
      <c r="S8" s="14">
        <v>45703</v>
      </c>
      <c r="T8" s="14">
        <v>45704</v>
      </c>
      <c r="U8" s="14">
        <v>45705</v>
      </c>
      <c r="V8" s="14">
        <v>45706</v>
      </c>
      <c r="W8" s="14">
        <v>45707</v>
      </c>
      <c r="X8" s="14">
        <v>45708</v>
      </c>
      <c r="Y8" s="14">
        <v>45709</v>
      </c>
      <c r="Z8" s="14">
        <v>45710</v>
      </c>
      <c r="AA8" s="14">
        <v>45711</v>
      </c>
      <c r="AB8" s="14">
        <v>45712</v>
      </c>
      <c r="AC8" s="14">
        <v>45713</v>
      </c>
      <c r="AD8" s="14">
        <v>45714</v>
      </c>
      <c r="AE8" s="14">
        <v>45715</v>
      </c>
      <c r="AF8" s="14">
        <v>45716</v>
      </c>
      <c r="AG8" s="13" t="s">
        <v>1</v>
      </c>
      <c r="AH8" s="13" t="s">
        <v>2</v>
      </c>
      <c r="AI8" s="13" t="s">
        <v>45</v>
      </c>
      <c r="AJ8" s="13" t="s">
        <v>46</v>
      </c>
      <c r="AK8" s="13" t="s">
        <v>47</v>
      </c>
      <c r="AL8" s="13" t="s">
        <v>5</v>
      </c>
      <c r="AM8" s="13" t="s">
        <v>59</v>
      </c>
      <c r="AN8" s="13" t="s">
        <v>60</v>
      </c>
    </row>
    <row r="9" spans="3:40" x14ac:dyDescent="0.25">
      <c r="D9" s="13" t="s">
        <v>7</v>
      </c>
      <c r="E9" s="17" t="s">
        <v>44</v>
      </c>
      <c r="F9" s="16" t="s">
        <v>43</v>
      </c>
      <c r="G9" s="16" t="s">
        <v>44</v>
      </c>
      <c r="H9" s="16" t="s">
        <v>43</v>
      </c>
      <c r="I9" s="16" t="s">
        <v>44</v>
      </c>
      <c r="J9" s="16" t="s">
        <v>43</v>
      </c>
      <c r="K9" s="16" t="s">
        <v>44</v>
      </c>
      <c r="L9" s="16" t="s">
        <v>44</v>
      </c>
      <c r="M9" s="16" t="s">
        <v>43</v>
      </c>
      <c r="N9" s="19" t="s">
        <v>43</v>
      </c>
      <c r="O9" s="19" t="s">
        <v>44</v>
      </c>
      <c r="P9" s="19" t="s">
        <v>43</v>
      </c>
      <c r="Q9" s="19" t="s">
        <v>44</v>
      </c>
      <c r="R9" s="19" t="s">
        <v>43</v>
      </c>
      <c r="S9" s="19" t="s">
        <v>44</v>
      </c>
      <c r="T9" s="19" t="s">
        <v>44</v>
      </c>
      <c r="U9" s="19" t="s">
        <v>44</v>
      </c>
      <c r="V9" s="19" t="s">
        <v>43</v>
      </c>
      <c r="W9" s="19" t="s">
        <v>44</v>
      </c>
      <c r="X9" s="19" t="s">
        <v>44</v>
      </c>
      <c r="Y9" s="19" t="s">
        <v>44</v>
      </c>
      <c r="Z9" s="19" t="s">
        <v>43</v>
      </c>
      <c r="AA9" s="19" t="s">
        <v>44</v>
      </c>
      <c r="AB9" s="19" t="s">
        <v>44</v>
      </c>
      <c r="AC9" s="19" t="s">
        <v>44</v>
      </c>
      <c r="AD9" s="19" t="s">
        <v>43</v>
      </c>
      <c r="AE9" s="19" t="s">
        <v>44</v>
      </c>
      <c r="AF9" s="20" t="s">
        <v>44</v>
      </c>
      <c r="AG9" s="13">
        <f>COUNTIF(E9:AF9,AC27)</f>
        <v>18</v>
      </c>
      <c r="AH9" s="13">
        <f>COUNTIF(E9:AF9,AG5)</f>
        <v>10</v>
      </c>
      <c r="AI9" s="13">
        <v>250</v>
      </c>
      <c r="AJ9" s="13">
        <f>SUM(AG9*AI9)</f>
        <v>4500</v>
      </c>
      <c r="AK9" s="15">
        <f>SUM(AG9/28)*100</f>
        <v>64.285714285714292</v>
      </c>
      <c r="AL9" s="13" t="s">
        <v>26</v>
      </c>
      <c r="AM9" s="13">
        <v>4750</v>
      </c>
      <c r="AN9" s="15">
        <f>SUM(AK9*AJ9)</f>
        <v>289285.71428571432</v>
      </c>
    </row>
    <row r="10" spans="3:40" x14ac:dyDescent="0.25">
      <c r="D10" s="13" t="s">
        <v>8</v>
      </c>
      <c r="E10" s="17" t="s">
        <v>44</v>
      </c>
      <c r="F10" s="16" t="s">
        <v>44</v>
      </c>
      <c r="G10" s="16" t="s">
        <v>43</v>
      </c>
      <c r="H10" s="16" t="s">
        <v>44</v>
      </c>
      <c r="I10" s="16" t="s">
        <v>43</v>
      </c>
      <c r="J10" s="16" t="s">
        <v>44</v>
      </c>
      <c r="K10" s="16" t="s">
        <v>43</v>
      </c>
      <c r="L10" s="16" t="s">
        <v>43</v>
      </c>
      <c r="M10" s="16" t="s">
        <v>44</v>
      </c>
      <c r="N10" s="16" t="s">
        <v>44</v>
      </c>
      <c r="O10" s="16" t="s">
        <v>43</v>
      </c>
      <c r="P10" s="16" t="s">
        <v>44</v>
      </c>
      <c r="Q10" s="16" t="s">
        <v>43</v>
      </c>
      <c r="R10" s="16" t="s">
        <v>44</v>
      </c>
      <c r="S10" s="16" t="s">
        <v>44</v>
      </c>
      <c r="T10" s="16" t="s">
        <v>44</v>
      </c>
      <c r="U10" s="16" t="s">
        <v>44</v>
      </c>
      <c r="V10" s="16" t="s">
        <v>44</v>
      </c>
      <c r="W10" s="16" t="s">
        <v>43</v>
      </c>
      <c r="X10" s="16" t="s">
        <v>44</v>
      </c>
      <c r="Y10" s="16" t="s">
        <v>43</v>
      </c>
      <c r="Z10" s="16" t="s">
        <v>43</v>
      </c>
      <c r="AA10" s="16" t="s">
        <v>44</v>
      </c>
      <c r="AB10" s="16" t="s">
        <v>44</v>
      </c>
      <c r="AC10" s="16" t="s">
        <v>44</v>
      </c>
      <c r="AD10" s="16" t="s">
        <v>44</v>
      </c>
      <c r="AE10" s="16" t="s">
        <v>43</v>
      </c>
      <c r="AF10" s="18" t="s">
        <v>43</v>
      </c>
      <c r="AG10" s="13">
        <f>COUNTIF(E10:AF10,AC27)</f>
        <v>17</v>
      </c>
      <c r="AH10" s="13">
        <f>COUNTIF(E10:AF10,AG5)</f>
        <v>11</v>
      </c>
      <c r="AI10" s="13">
        <v>350</v>
      </c>
      <c r="AJ10" s="13">
        <f t="shared" ref="AJ10:AJ23" si="0">SUM(AG10*AI10)</f>
        <v>5950</v>
      </c>
      <c r="AK10" s="15">
        <f t="shared" ref="AK10:AK23" si="1">SUM(AG10/28)*100</f>
        <v>60.714285714285708</v>
      </c>
      <c r="AL10" s="13" t="s">
        <v>39</v>
      </c>
      <c r="AM10" s="13">
        <v>6300</v>
      </c>
      <c r="AN10" s="15">
        <f t="shared" ref="AN10:AN23" si="2">SUM(AK10*AJ10)</f>
        <v>361249.99999999994</v>
      </c>
    </row>
    <row r="11" spans="3:40" x14ac:dyDescent="0.25">
      <c r="D11" s="13" t="s">
        <v>9</v>
      </c>
      <c r="E11" s="17" t="s">
        <v>44</v>
      </c>
      <c r="F11" s="16" t="s">
        <v>43</v>
      </c>
      <c r="G11" s="16" t="s">
        <v>44</v>
      </c>
      <c r="H11" s="16" t="s">
        <v>44</v>
      </c>
      <c r="I11" s="16" t="s">
        <v>44</v>
      </c>
      <c r="J11" s="16" t="s">
        <v>43</v>
      </c>
      <c r="K11" s="16" t="s">
        <v>44</v>
      </c>
      <c r="L11" s="16" t="s">
        <v>44</v>
      </c>
      <c r="M11" s="16" t="s">
        <v>43</v>
      </c>
      <c r="N11" s="16" t="s">
        <v>44</v>
      </c>
      <c r="O11" s="16" t="s">
        <v>43</v>
      </c>
      <c r="P11" s="16" t="s">
        <v>43</v>
      </c>
      <c r="Q11" s="16" t="s">
        <v>44</v>
      </c>
      <c r="R11" s="16" t="s">
        <v>43</v>
      </c>
      <c r="S11" s="16" t="s">
        <v>43</v>
      </c>
      <c r="T11" s="16" t="s">
        <v>44</v>
      </c>
      <c r="U11" s="16" t="s">
        <v>43</v>
      </c>
      <c r="V11" s="16" t="s">
        <v>43</v>
      </c>
      <c r="W11" s="16" t="s">
        <v>43</v>
      </c>
      <c r="X11" s="16" t="s">
        <v>43</v>
      </c>
      <c r="Y11" s="16" t="s">
        <v>44</v>
      </c>
      <c r="Z11" s="16" t="s">
        <v>44</v>
      </c>
      <c r="AA11" s="16" t="s">
        <v>43</v>
      </c>
      <c r="AB11" s="16" t="s">
        <v>43</v>
      </c>
      <c r="AC11" s="16" t="s">
        <v>44</v>
      </c>
      <c r="AD11" s="16" t="s">
        <v>44</v>
      </c>
      <c r="AE11" s="16" t="s">
        <v>43</v>
      </c>
      <c r="AF11" s="18" t="s">
        <v>43</v>
      </c>
      <c r="AG11" s="13">
        <f>COUNTIF(E11:AF11,AC27)</f>
        <v>13</v>
      </c>
      <c r="AH11" s="13">
        <f>COUNTIF(E11:AF11,AG5)</f>
        <v>15</v>
      </c>
      <c r="AI11" s="13">
        <v>450</v>
      </c>
      <c r="AJ11" s="13">
        <f t="shared" si="0"/>
        <v>5850</v>
      </c>
      <c r="AK11" s="15">
        <f t="shared" si="1"/>
        <v>46.428571428571431</v>
      </c>
      <c r="AL11" s="13" t="s">
        <v>29</v>
      </c>
      <c r="AM11" s="13">
        <v>8100</v>
      </c>
      <c r="AN11" s="15">
        <f t="shared" si="2"/>
        <v>271607.14285714284</v>
      </c>
    </row>
    <row r="12" spans="3:40" x14ac:dyDescent="0.25">
      <c r="D12" s="13" t="s">
        <v>10</v>
      </c>
      <c r="E12" s="17" t="s">
        <v>44</v>
      </c>
      <c r="F12" s="16" t="s">
        <v>44</v>
      </c>
      <c r="G12" s="16" t="s">
        <v>43</v>
      </c>
      <c r="H12" s="16" t="s">
        <v>43</v>
      </c>
      <c r="I12" s="16" t="s">
        <v>44</v>
      </c>
      <c r="J12" s="16" t="s">
        <v>44</v>
      </c>
      <c r="K12" s="16" t="s">
        <v>44</v>
      </c>
      <c r="L12" s="16" t="s">
        <v>44</v>
      </c>
      <c r="M12" s="16" t="s">
        <v>44</v>
      </c>
      <c r="N12" s="16" t="s">
        <v>43</v>
      </c>
      <c r="O12" s="16" t="s">
        <v>44</v>
      </c>
      <c r="P12" s="16" t="s">
        <v>44</v>
      </c>
      <c r="Q12" s="16" t="s">
        <v>44</v>
      </c>
      <c r="R12" s="16" t="s">
        <v>44</v>
      </c>
      <c r="S12" s="16" t="s">
        <v>44</v>
      </c>
      <c r="T12" s="16" t="s">
        <v>43</v>
      </c>
      <c r="U12" s="16" t="s">
        <v>42</v>
      </c>
      <c r="V12" s="16" t="s">
        <v>44</v>
      </c>
      <c r="W12" s="16" t="s">
        <v>43</v>
      </c>
      <c r="X12" s="16" t="s">
        <v>44</v>
      </c>
      <c r="Y12" s="16" t="s">
        <v>43</v>
      </c>
      <c r="Z12" s="16" t="s">
        <v>44</v>
      </c>
      <c r="AA12" s="16" t="s">
        <v>43</v>
      </c>
      <c r="AB12" s="16" t="s">
        <v>44</v>
      </c>
      <c r="AC12" s="16" t="s">
        <v>43</v>
      </c>
      <c r="AD12" s="16" t="s">
        <v>43</v>
      </c>
      <c r="AE12" s="16" t="s">
        <v>44</v>
      </c>
      <c r="AF12" s="18" t="s">
        <v>43</v>
      </c>
      <c r="AG12" s="13">
        <f>COUNTIF(E12:AF12,AC27)</f>
        <v>18</v>
      </c>
      <c r="AH12" s="13">
        <f>COUNTIF(E12:AF12,AG5)</f>
        <v>10</v>
      </c>
      <c r="AI12" s="13">
        <v>150</v>
      </c>
      <c r="AJ12" s="13">
        <f t="shared" si="0"/>
        <v>2700</v>
      </c>
      <c r="AK12" s="15">
        <f t="shared" si="1"/>
        <v>64.285714285714292</v>
      </c>
      <c r="AL12" s="13" t="s">
        <v>31</v>
      </c>
      <c r="AM12" s="13">
        <v>2100</v>
      </c>
      <c r="AN12" s="15">
        <f t="shared" si="2"/>
        <v>173571.42857142858</v>
      </c>
    </row>
    <row r="13" spans="3:40" x14ac:dyDescent="0.25">
      <c r="D13" s="13" t="s">
        <v>11</v>
      </c>
      <c r="E13" s="17" t="s">
        <v>44</v>
      </c>
      <c r="F13" s="16" t="s">
        <v>44</v>
      </c>
      <c r="G13" s="16" t="s">
        <v>43</v>
      </c>
      <c r="H13" s="16" t="s">
        <v>44</v>
      </c>
      <c r="I13" s="16" t="s">
        <v>43</v>
      </c>
      <c r="J13" s="16" t="s">
        <v>44</v>
      </c>
      <c r="K13" s="16" t="s">
        <v>44</v>
      </c>
      <c r="L13" s="16" t="s">
        <v>43</v>
      </c>
      <c r="M13" s="16" t="s">
        <v>43</v>
      </c>
      <c r="N13" s="16" t="s">
        <v>43</v>
      </c>
      <c r="O13" s="16" t="s">
        <v>44</v>
      </c>
      <c r="P13" s="16" t="s">
        <v>43</v>
      </c>
      <c r="Q13" s="16" t="s">
        <v>43</v>
      </c>
      <c r="R13" s="16" t="s">
        <v>43</v>
      </c>
      <c r="S13" s="16" t="s">
        <v>43</v>
      </c>
      <c r="T13" s="16" t="s">
        <v>43</v>
      </c>
      <c r="U13" s="16" t="s">
        <v>43</v>
      </c>
      <c r="V13" s="16" t="s">
        <v>43</v>
      </c>
      <c r="W13" s="16" t="s">
        <v>44</v>
      </c>
      <c r="X13" s="16" t="s">
        <v>43</v>
      </c>
      <c r="Y13" s="16" t="s">
        <v>43</v>
      </c>
      <c r="Z13" s="16" t="s">
        <v>43</v>
      </c>
      <c r="AA13" s="16" t="s">
        <v>43</v>
      </c>
      <c r="AB13" s="16" t="s">
        <v>43</v>
      </c>
      <c r="AC13" s="16" t="s">
        <v>44</v>
      </c>
      <c r="AD13" s="16" t="s">
        <v>44</v>
      </c>
      <c r="AE13" s="16" t="s">
        <v>44</v>
      </c>
      <c r="AF13" s="18" t="s">
        <v>44</v>
      </c>
      <c r="AG13" s="13">
        <f>COUNTIF(E13:AF13,AC27)</f>
        <v>11</v>
      </c>
      <c r="AH13" s="13">
        <f>COUNTIF(E13:AF13,AG5)</f>
        <v>17</v>
      </c>
      <c r="AI13" s="13">
        <v>750</v>
      </c>
      <c r="AJ13" s="13">
        <f t="shared" si="0"/>
        <v>8250</v>
      </c>
      <c r="AK13" s="15">
        <f t="shared" si="1"/>
        <v>39.285714285714285</v>
      </c>
      <c r="AL13" s="13" t="s">
        <v>48</v>
      </c>
      <c r="AM13" s="13">
        <v>12000</v>
      </c>
      <c r="AN13" s="15">
        <f t="shared" si="2"/>
        <v>324107.14285714284</v>
      </c>
    </row>
    <row r="14" spans="3:40" x14ac:dyDescent="0.25">
      <c r="D14" s="13" t="s">
        <v>12</v>
      </c>
      <c r="E14" s="17" t="s">
        <v>44</v>
      </c>
      <c r="F14" s="16" t="s">
        <v>43</v>
      </c>
      <c r="G14" s="16" t="s">
        <v>44</v>
      </c>
      <c r="H14" s="16" t="s">
        <v>43</v>
      </c>
      <c r="I14" s="16" t="s">
        <v>44</v>
      </c>
      <c r="J14" s="16" t="s">
        <v>43</v>
      </c>
      <c r="K14" s="16" t="s">
        <v>43</v>
      </c>
      <c r="L14" s="16" t="s">
        <v>44</v>
      </c>
      <c r="M14" s="16" t="s">
        <v>43</v>
      </c>
      <c r="N14" s="16" t="s">
        <v>44</v>
      </c>
      <c r="O14" s="16" t="s">
        <v>43</v>
      </c>
      <c r="P14" s="16" t="s">
        <v>44</v>
      </c>
      <c r="Q14" s="16" t="s">
        <v>44</v>
      </c>
      <c r="R14" s="16" t="s">
        <v>43</v>
      </c>
      <c r="S14" s="16" t="s">
        <v>44</v>
      </c>
      <c r="T14" s="16" t="s">
        <v>43</v>
      </c>
      <c r="U14" s="16" t="s">
        <v>44</v>
      </c>
      <c r="V14" s="16" t="s">
        <v>44</v>
      </c>
      <c r="W14" s="16" t="s">
        <v>44</v>
      </c>
      <c r="X14" s="16" t="s">
        <v>44</v>
      </c>
      <c r="Y14" s="16" t="s">
        <v>44</v>
      </c>
      <c r="Z14" s="16" t="s">
        <v>43</v>
      </c>
      <c r="AA14" s="16" t="s">
        <v>44</v>
      </c>
      <c r="AB14" s="16" t="s">
        <v>43</v>
      </c>
      <c r="AC14" s="16" t="s">
        <v>43</v>
      </c>
      <c r="AD14" s="16" t="s">
        <v>43</v>
      </c>
      <c r="AE14" s="16" t="s">
        <v>43</v>
      </c>
      <c r="AF14" s="18" t="s">
        <v>44</v>
      </c>
      <c r="AG14" s="13">
        <f>COUNTIF(E14:AF14,AC27)</f>
        <v>15</v>
      </c>
      <c r="AH14" s="13">
        <f>COUNTIF(E14:AF14,AG5)</f>
        <v>13</v>
      </c>
      <c r="AI14" s="13">
        <v>950</v>
      </c>
      <c r="AJ14" s="13">
        <f t="shared" si="0"/>
        <v>14250</v>
      </c>
      <c r="AK14" s="15">
        <f t="shared" si="1"/>
        <v>53.571428571428569</v>
      </c>
      <c r="AL14" s="13" t="s">
        <v>49</v>
      </c>
      <c r="AM14" s="13">
        <v>9500</v>
      </c>
      <c r="AN14" s="15">
        <f t="shared" si="2"/>
        <v>763392.85714285716</v>
      </c>
    </row>
    <row r="15" spans="3:40" x14ac:dyDescent="0.25">
      <c r="D15" s="13" t="s">
        <v>13</v>
      </c>
      <c r="E15" s="17" t="s">
        <v>44</v>
      </c>
      <c r="F15" s="16" t="s">
        <v>44</v>
      </c>
      <c r="G15" s="16" t="s">
        <v>43</v>
      </c>
      <c r="H15" s="16" t="s">
        <v>44</v>
      </c>
      <c r="I15" s="16" t="s">
        <v>43</v>
      </c>
      <c r="J15" s="16" t="s">
        <v>43</v>
      </c>
      <c r="K15" s="16" t="s">
        <v>43</v>
      </c>
      <c r="L15" s="16" t="s">
        <v>43</v>
      </c>
      <c r="M15" s="16" t="s">
        <v>44</v>
      </c>
      <c r="N15" s="16" t="s">
        <v>44</v>
      </c>
      <c r="O15" s="16" t="s">
        <v>44</v>
      </c>
      <c r="P15" s="16" t="s">
        <v>43</v>
      </c>
      <c r="Q15" s="16" t="s">
        <v>44</v>
      </c>
      <c r="R15" s="16" t="s">
        <v>44</v>
      </c>
      <c r="S15" s="16" t="s">
        <v>43</v>
      </c>
      <c r="T15" s="16" t="s">
        <v>44</v>
      </c>
      <c r="U15" s="16" t="s">
        <v>44</v>
      </c>
      <c r="V15" s="16" t="s">
        <v>43</v>
      </c>
      <c r="W15" s="16" t="s">
        <v>44</v>
      </c>
      <c r="X15" s="16" t="s">
        <v>43</v>
      </c>
      <c r="Y15" s="16" t="s">
        <v>43</v>
      </c>
      <c r="Z15" s="16" t="s">
        <v>43</v>
      </c>
      <c r="AA15" s="16" t="s">
        <v>44</v>
      </c>
      <c r="AB15" s="16" t="s">
        <v>44</v>
      </c>
      <c r="AC15" s="16" t="s">
        <v>44</v>
      </c>
      <c r="AD15" s="16" t="s">
        <v>44</v>
      </c>
      <c r="AE15" s="16" t="s">
        <v>44</v>
      </c>
      <c r="AF15" s="18" t="s">
        <v>44</v>
      </c>
      <c r="AG15" s="13">
        <f>COUNTIF(E15:AF15,AC27)</f>
        <v>17</v>
      </c>
      <c r="AH15" s="13">
        <f>COUNTIF(E15:AF15,AG5)</f>
        <v>11</v>
      </c>
      <c r="AI15" s="13">
        <v>200</v>
      </c>
      <c r="AJ15" s="13">
        <f t="shared" si="0"/>
        <v>3400</v>
      </c>
      <c r="AK15" s="15">
        <f t="shared" si="1"/>
        <v>60.714285714285708</v>
      </c>
      <c r="AL15" s="13" t="s">
        <v>50</v>
      </c>
      <c r="AM15" s="13">
        <v>3000</v>
      </c>
      <c r="AN15" s="15">
        <f t="shared" si="2"/>
        <v>206428.57142857142</v>
      </c>
    </row>
    <row r="16" spans="3:40" x14ac:dyDescent="0.25">
      <c r="D16" s="13" t="s">
        <v>14</v>
      </c>
      <c r="E16" s="17" t="s">
        <v>44</v>
      </c>
      <c r="F16" s="16" t="s">
        <v>43</v>
      </c>
      <c r="G16" s="16" t="s">
        <v>44</v>
      </c>
      <c r="H16" s="16" t="s">
        <v>43</v>
      </c>
      <c r="I16" s="16" t="s">
        <v>44</v>
      </c>
      <c r="J16" s="16" t="s">
        <v>44</v>
      </c>
      <c r="K16" s="16" t="s">
        <v>43</v>
      </c>
      <c r="L16" s="16" t="s">
        <v>44</v>
      </c>
      <c r="M16" s="16" t="s">
        <v>43</v>
      </c>
      <c r="N16" s="16" t="s">
        <v>43</v>
      </c>
      <c r="O16" s="16" t="s">
        <v>43</v>
      </c>
      <c r="P16" s="16" t="s">
        <v>44</v>
      </c>
      <c r="Q16" s="16" t="s">
        <v>43</v>
      </c>
      <c r="R16" s="16" t="s">
        <v>44</v>
      </c>
      <c r="S16" s="16" t="s">
        <v>44</v>
      </c>
      <c r="T16" s="16" t="s">
        <v>43</v>
      </c>
      <c r="U16" s="16" t="s">
        <v>44</v>
      </c>
      <c r="V16" s="16" t="s">
        <v>44</v>
      </c>
      <c r="W16" s="16" t="s">
        <v>43</v>
      </c>
      <c r="X16" s="16" t="s">
        <v>44</v>
      </c>
      <c r="Y16" s="16" t="s">
        <v>43</v>
      </c>
      <c r="Z16" s="16" t="s">
        <v>44</v>
      </c>
      <c r="AA16" s="16" t="s">
        <v>44</v>
      </c>
      <c r="AB16" s="16" t="s">
        <v>44</v>
      </c>
      <c r="AC16" s="16" t="s">
        <v>43</v>
      </c>
      <c r="AD16" s="16" t="s">
        <v>44</v>
      </c>
      <c r="AE16" s="16" t="s">
        <v>44</v>
      </c>
      <c r="AF16" s="18" t="s">
        <v>43</v>
      </c>
      <c r="AG16" s="13">
        <f>COUNTIF(E16:AF16,AC27)</f>
        <v>16</v>
      </c>
      <c r="AH16" s="13">
        <f>COUNTIF(E16:AF16,AG5)</f>
        <v>12</v>
      </c>
      <c r="AI16" s="13">
        <v>100</v>
      </c>
      <c r="AJ16" s="13">
        <f t="shared" si="0"/>
        <v>1600</v>
      </c>
      <c r="AK16" s="15">
        <f t="shared" si="1"/>
        <v>57.142857142857139</v>
      </c>
      <c r="AL16" s="13" t="s">
        <v>51</v>
      </c>
      <c r="AM16" s="13">
        <v>1800</v>
      </c>
      <c r="AN16" s="15">
        <f t="shared" si="2"/>
        <v>91428.57142857142</v>
      </c>
    </row>
    <row r="17" spans="4:40" x14ac:dyDescent="0.25">
      <c r="D17" s="13" t="s">
        <v>15</v>
      </c>
      <c r="E17" s="17" t="s">
        <v>44</v>
      </c>
      <c r="F17" s="16" t="s">
        <v>44</v>
      </c>
      <c r="G17" s="16" t="s">
        <v>43</v>
      </c>
      <c r="H17" s="16" t="s">
        <v>44</v>
      </c>
      <c r="I17" s="16" t="s">
        <v>44</v>
      </c>
      <c r="J17" s="16" t="s">
        <v>44</v>
      </c>
      <c r="K17" s="16" t="s">
        <v>44</v>
      </c>
      <c r="L17" s="16" t="s">
        <v>43</v>
      </c>
      <c r="M17" s="16" t="s">
        <v>44</v>
      </c>
      <c r="N17" s="16" t="s">
        <v>44</v>
      </c>
      <c r="O17" s="16" t="s">
        <v>44</v>
      </c>
      <c r="P17" s="16" t="s">
        <v>43</v>
      </c>
      <c r="Q17" s="16" t="s">
        <v>43</v>
      </c>
      <c r="R17" s="16" t="s">
        <v>43</v>
      </c>
      <c r="S17" s="16" t="s">
        <v>43</v>
      </c>
      <c r="T17" s="16" t="s">
        <v>44</v>
      </c>
      <c r="U17" s="16" t="s">
        <v>43</v>
      </c>
      <c r="V17" s="16" t="s">
        <v>43</v>
      </c>
      <c r="W17" s="16" t="s">
        <v>43</v>
      </c>
      <c r="X17" s="16" t="s">
        <v>43</v>
      </c>
      <c r="Y17" s="16" t="s">
        <v>44</v>
      </c>
      <c r="Z17" s="16" t="s">
        <v>44</v>
      </c>
      <c r="AA17" s="16" t="s">
        <v>43</v>
      </c>
      <c r="AB17" s="16" t="s">
        <v>43</v>
      </c>
      <c r="AC17" s="16" t="s">
        <v>44</v>
      </c>
      <c r="AD17" s="16" t="s">
        <v>43</v>
      </c>
      <c r="AE17" s="16" t="s">
        <v>44</v>
      </c>
      <c r="AF17" s="18" t="s">
        <v>43</v>
      </c>
      <c r="AG17" s="13">
        <f>COUNTIF(E17:AF17,AC27)</f>
        <v>14</v>
      </c>
      <c r="AH17" s="13">
        <f>COUNTIF(E17:AF17,AG5)</f>
        <v>14</v>
      </c>
      <c r="AI17" s="13">
        <v>605</v>
      </c>
      <c r="AJ17" s="13">
        <f t="shared" si="0"/>
        <v>8470</v>
      </c>
      <c r="AK17" s="15">
        <f t="shared" si="1"/>
        <v>50</v>
      </c>
      <c r="AL17" s="13" t="s">
        <v>52</v>
      </c>
      <c r="AM17" s="13">
        <v>10890</v>
      </c>
      <c r="AN17" s="15">
        <f t="shared" si="2"/>
        <v>423500</v>
      </c>
    </row>
    <row r="18" spans="4:40" x14ac:dyDescent="0.25">
      <c r="D18" s="13" t="s">
        <v>16</v>
      </c>
      <c r="E18" s="17" t="s">
        <v>44</v>
      </c>
      <c r="F18" s="16" t="s">
        <v>44</v>
      </c>
      <c r="G18" s="16" t="s">
        <v>44</v>
      </c>
      <c r="H18" s="16" t="s">
        <v>43</v>
      </c>
      <c r="I18" s="16" t="s">
        <v>43</v>
      </c>
      <c r="J18" s="16" t="s">
        <v>44</v>
      </c>
      <c r="K18" s="16" t="s">
        <v>44</v>
      </c>
      <c r="L18" s="16" t="s">
        <v>44</v>
      </c>
      <c r="M18" s="16" t="s">
        <v>44</v>
      </c>
      <c r="N18" s="16" t="s">
        <v>44</v>
      </c>
      <c r="O18" s="16" t="s">
        <v>43</v>
      </c>
      <c r="P18" s="16" t="s">
        <v>44</v>
      </c>
      <c r="Q18" s="16" t="s">
        <v>44</v>
      </c>
      <c r="R18" s="16" t="s">
        <v>44</v>
      </c>
      <c r="S18" s="16" t="s">
        <v>43</v>
      </c>
      <c r="T18" s="16" t="s">
        <v>43</v>
      </c>
      <c r="U18" s="16" t="s">
        <v>43</v>
      </c>
      <c r="V18" s="16" t="s">
        <v>44</v>
      </c>
      <c r="W18" s="16" t="s">
        <v>44</v>
      </c>
      <c r="X18" s="16" t="s">
        <v>44</v>
      </c>
      <c r="Y18" s="16" t="s">
        <v>44</v>
      </c>
      <c r="Z18" s="16" t="s">
        <v>44</v>
      </c>
      <c r="AA18" s="16" t="s">
        <v>44</v>
      </c>
      <c r="AB18" s="16" t="s">
        <v>44</v>
      </c>
      <c r="AC18" s="16" t="s">
        <v>43</v>
      </c>
      <c r="AD18" s="16" t="s">
        <v>43</v>
      </c>
      <c r="AE18" s="16" t="s">
        <v>43</v>
      </c>
      <c r="AF18" s="18" t="s">
        <v>44</v>
      </c>
      <c r="AG18" s="13">
        <f>COUNTIF(E18:AF18,AC27)</f>
        <v>19</v>
      </c>
      <c r="AH18" s="13">
        <f>COUNTIF(E18:AF18,AG5)</f>
        <v>9</v>
      </c>
      <c r="AI18" s="13">
        <v>250</v>
      </c>
      <c r="AJ18" s="13">
        <f t="shared" si="0"/>
        <v>4750</v>
      </c>
      <c r="AK18" s="15">
        <f t="shared" si="1"/>
        <v>67.857142857142861</v>
      </c>
      <c r="AL18" s="13" t="s">
        <v>53</v>
      </c>
      <c r="AM18" s="13">
        <v>3500</v>
      </c>
      <c r="AN18" s="15">
        <f t="shared" si="2"/>
        <v>322321.42857142858</v>
      </c>
    </row>
    <row r="19" spans="4:40" x14ac:dyDescent="0.25">
      <c r="D19" s="13" t="s">
        <v>17</v>
      </c>
      <c r="E19" s="17" t="s">
        <v>44</v>
      </c>
      <c r="F19" s="16" t="s">
        <v>43</v>
      </c>
      <c r="G19" s="16" t="s">
        <v>43</v>
      </c>
      <c r="H19" s="16" t="s">
        <v>44</v>
      </c>
      <c r="I19" s="16" t="s">
        <v>44</v>
      </c>
      <c r="J19" s="16" t="s">
        <v>43</v>
      </c>
      <c r="K19" s="16" t="s">
        <v>43</v>
      </c>
      <c r="L19" s="16" t="s">
        <v>44</v>
      </c>
      <c r="M19" s="16" t="s">
        <v>43</v>
      </c>
      <c r="N19" s="16" t="s">
        <v>43</v>
      </c>
      <c r="O19" s="16" t="s">
        <v>44</v>
      </c>
      <c r="P19" s="16" t="s">
        <v>44</v>
      </c>
      <c r="Q19" s="16" t="s">
        <v>44</v>
      </c>
      <c r="R19" s="16" t="s">
        <v>43</v>
      </c>
      <c r="S19" s="16" t="s">
        <v>44</v>
      </c>
      <c r="T19" s="16" t="s">
        <v>44</v>
      </c>
      <c r="U19" s="16" t="s">
        <v>43</v>
      </c>
      <c r="V19" s="16" t="s">
        <v>43</v>
      </c>
      <c r="W19" s="16" t="s">
        <v>43</v>
      </c>
      <c r="X19" s="16" t="s">
        <v>43</v>
      </c>
      <c r="Y19" s="16" t="s">
        <v>43</v>
      </c>
      <c r="Z19" s="16" t="s">
        <v>43</v>
      </c>
      <c r="AA19" s="16" t="s">
        <v>43</v>
      </c>
      <c r="AB19" s="16" t="s">
        <v>43</v>
      </c>
      <c r="AC19" s="16" t="s">
        <v>44</v>
      </c>
      <c r="AD19" s="16" t="s">
        <v>44</v>
      </c>
      <c r="AE19" s="16" t="s">
        <v>43</v>
      </c>
      <c r="AF19" s="18" t="s">
        <v>44</v>
      </c>
      <c r="AG19" s="13">
        <f>COUNTIF(E19:AF19,AC27)</f>
        <v>12</v>
      </c>
      <c r="AH19" s="13">
        <f>COUNTIF(E19:AF19,AG5)</f>
        <v>16</v>
      </c>
      <c r="AI19" s="13">
        <v>500</v>
      </c>
      <c r="AJ19" s="13">
        <f>SUM(AG19*AI19)</f>
        <v>6000</v>
      </c>
      <c r="AK19" s="15">
        <f t="shared" si="1"/>
        <v>42.857142857142854</v>
      </c>
      <c r="AL19" s="13" t="s">
        <v>54</v>
      </c>
      <c r="AM19" s="13">
        <v>8000</v>
      </c>
      <c r="AN19" s="15">
        <f t="shared" si="2"/>
        <v>257142.85714285713</v>
      </c>
    </row>
    <row r="20" spans="4:40" x14ac:dyDescent="0.25">
      <c r="D20" s="13" t="s">
        <v>18</v>
      </c>
      <c r="E20" s="17" t="s">
        <v>44</v>
      </c>
      <c r="F20" s="16" t="s">
        <v>44</v>
      </c>
      <c r="G20" s="16" t="s">
        <v>44</v>
      </c>
      <c r="H20" s="16" t="s">
        <v>44</v>
      </c>
      <c r="I20" s="16" t="s">
        <v>43</v>
      </c>
      <c r="J20" s="16" t="s">
        <v>43</v>
      </c>
      <c r="K20" s="16" t="s">
        <v>44</v>
      </c>
      <c r="L20" s="16" t="s">
        <v>43</v>
      </c>
      <c r="M20" s="16" t="s">
        <v>43</v>
      </c>
      <c r="N20" s="16" t="s">
        <v>43</v>
      </c>
      <c r="O20" s="16" t="s">
        <v>43</v>
      </c>
      <c r="P20" s="16" t="s">
        <v>43</v>
      </c>
      <c r="Q20" s="16" t="s">
        <v>43</v>
      </c>
      <c r="R20" s="16" t="s">
        <v>44</v>
      </c>
      <c r="S20" s="16" t="s">
        <v>44</v>
      </c>
      <c r="T20" s="16" t="s">
        <v>43</v>
      </c>
      <c r="U20" s="16" t="s">
        <v>44</v>
      </c>
      <c r="V20" s="16" t="s">
        <v>43</v>
      </c>
      <c r="W20" s="16" t="s">
        <v>44</v>
      </c>
      <c r="X20" s="16" t="s">
        <v>44</v>
      </c>
      <c r="Y20" s="16" t="s">
        <v>43</v>
      </c>
      <c r="Z20" s="16" t="s">
        <v>43</v>
      </c>
      <c r="AA20" s="16" t="s">
        <v>44</v>
      </c>
      <c r="AB20" s="16" t="s">
        <v>44</v>
      </c>
      <c r="AC20" s="16" t="s">
        <v>43</v>
      </c>
      <c r="AD20" s="16" t="s">
        <v>44</v>
      </c>
      <c r="AE20" s="16" t="s">
        <v>44</v>
      </c>
      <c r="AF20" s="18" t="s">
        <v>43</v>
      </c>
      <c r="AG20" s="13">
        <f>COUNTIF(E20:AF20,AC27)</f>
        <v>14</v>
      </c>
      <c r="AH20" s="13">
        <f>COUNTIF(E20:AF20,AG5)</f>
        <v>14</v>
      </c>
      <c r="AI20" s="13">
        <v>300</v>
      </c>
      <c r="AJ20" s="13">
        <f t="shared" si="0"/>
        <v>4200</v>
      </c>
      <c r="AK20" s="15">
        <f t="shared" si="1"/>
        <v>50</v>
      </c>
      <c r="AL20" s="13" t="s">
        <v>55</v>
      </c>
      <c r="AM20" s="13">
        <v>3900</v>
      </c>
      <c r="AN20" s="15">
        <f t="shared" si="2"/>
        <v>210000</v>
      </c>
    </row>
    <row r="21" spans="4:40" x14ac:dyDescent="0.25">
      <c r="D21" s="13" t="s">
        <v>19</v>
      </c>
      <c r="E21" s="17" t="s">
        <v>44</v>
      </c>
      <c r="F21" s="16" t="s">
        <v>44</v>
      </c>
      <c r="G21" s="16" t="s">
        <v>43</v>
      </c>
      <c r="H21" s="16" t="s">
        <v>43</v>
      </c>
      <c r="I21" s="16" t="s">
        <v>43</v>
      </c>
      <c r="J21" s="16" t="s">
        <v>44</v>
      </c>
      <c r="K21" s="16" t="s">
        <v>44</v>
      </c>
      <c r="L21" s="16" t="s">
        <v>43</v>
      </c>
      <c r="M21" s="16" t="s">
        <v>44</v>
      </c>
      <c r="N21" s="16" t="s">
        <v>44</v>
      </c>
      <c r="O21" s="16" t="s">
        <v>44</v>
      </c>
      <c r="P21" s="16" t="s">
        <v>44</v>
      </c>
      <c r="Q21" s="16" t="s">
        <v>44</v>
      </c>
      <c r="R21" s="16" t="s">
        <v>44</v>
      </c>
      <c r="S21" s="16" t="s">
        <v>43</v>
      </c>
      <c r="T21" s="16" t="s">
        <v>44</v>
      </c>
      <c r="U21" s="16" t="s">
        <v>44</v>
      </c>
      <c r="V21" s="16" t="s">
        <v>44</v>
      </c>
      <c r="W21" s="16" t="s">
        <v>43</v>
      </c>
      <c r="X21" s="16" t="s">
        <v>43</v>
      </c>
      <c r="Y21" s="16" t="s">
        <v>44</v>
      </c>
      <c r="Z21" s="16" t="s">
        <v>44</v>
      </c>
      <c r="AA21" s="16" t="s">
        <v>43</v>
      </c>
      <c r="AB21" s="16" t="s">
        <v>43</v>
      </c>
      <c r="AC21" s="16" t="s">
        <v>44</v>
      </c>
      <c r="AD21" s="16" t="s">
        <v>43</v>
      </c>
      <c r="AE21" s="16" t="s">
        <v>44</v>
      </c>
      <c r="AF21" s="18" t="s">
        <v>43</v>
      </c>
      <c r="AG21" s="13">
        <f>COUNTIF(E21:AF21,AC27)</f>
        <v>17</v>
      </c>
      <c r="AH21" s="13">
        <f>COUNTIF(E21:AF21,AG5)</f>
        <v>11</v>
      </c>
      <c r="AI21" s="13">
        <v>180</v>
      </c>
      <c r="AJ21" s="13">
        <f t="shared" si="0"/>
        <v>3060</v>
      </c>
      <c r="AK21" s="15">
        <f t="shared" si="1"/>
        <v>60.714285714285708</v>
      </c>
      <c r="AL21" s="13" t="s">
        <v>56</v>
      </c>
      <c r="AM21" s="13">
        <v>2520</v>
      </c>
      <c r="AN21" s="15">
        <f t="shared" si="2"/>
        <v>185785.71428571426</v>
      </c>
    </row>
    <row r="22" spans="4:40" x14ac:dyDescent="0.25">
      <c r="D22" s="13" t="s">
        <v>20</v>
      </c>
      <c r="E22" s="17" t="s">
        <v>44</v>
      </c>
      <c r="F22" s="16" t="s">
        <v>43</v>
      </c>
      <c r="G22" s="16" t="s">
        <v>44</v>
      </c>
      <c r="H22" s="16" t="s">
        <v>43</v>
      </c>
      <c r="I22" s="16" t="s">
        <v>44</v>
      </c>
      <c r="J22" s="16" t="s">
        <v>44</v>
      </c>
      <c r="K22" s="16" t="s">
        <v>43</v>
      </c>
      <c r="L22" s="16" t="s">
        <v>44</v>
      </c>
      <c r="M22" s="16" t="s">
        <v>44</v>
      </c>
      <c r="N22" s="16" t="s">
        <v>43</v>
      </c>
      <c r="O22" s="16" t="s">
        <v>43</v>
      </c>
      <c r="P22" s="16" t="s">
        <v>43</v>
      </c>
      <c r="Q22" s="16" t="s">
        <v>43</v>
      </c>
      <c r="R22" s="16" t="s">
        <v>43</v>
      </c>
      <c r="S22" s="16" t="s">
        <v>44</v>
      </c>
      <c r="T22" s="16" t="s">
        <v>43</v>
      </c>
      <c r="U22" s="16" t="s">
        <v>43</v>
      </c>
      <c r="V22" s="16" t="s">
        <v>43</v>
      </c>
      <c r="W22" s="16" t="s">
        <v>44</v>
      </c>
      <c r="X22" s="16" t="s">
        <v>44</v>
      </c>
      <c r="Y22" s="16" t="s">
        <v>44</v>
      </c>
      <c r="Z22" s="16" t="s">
        <v>44</v>
      </c>
      <c r="AA22" s="16" t="s">
        <v>44</v>
      </c>
      <c r="AB22" s="16" t="s">
        <v>44</v>
      </c>
      <c r="AC22" s="16" t="s">
        <v>43</v>
      </c>
      <c r="AD22" s="16" t="s">
        <v>44</v>
      </c>
      <c r="AE22" s="16" t="s">
        <v>43</v>
      </c>
      <c r="AF22" s="18" t="s">
        <v>44</v>
      </c>
      <c r="AG22" s="13">
        <f>COUNTIF(E22:AF22,AC27)</f>
        <v>15</v>
      </c>
      <c r="AH22" s="13">
        <f>COUNTIF(E22:AF22,AG5)</f>
        <v>13</v>
      </c>
      <c r="AI22" s="13">
        <v>240</v>
      </c>
      <c r="AJ22" s="13">
        <f t="shared" si="0"/>
        <v>3600</v>
      </c>
      <c r="AK22" s="15">
        <f t="shared" si="1"/>
        <v>53.571428571428569</v>
      </c>
      <c r="AL22" s="13" t="s">
        <v>57</v>
      </c>
      <c r="AM22" s="13">
        <v>4320</v>
      </c>
      <c r="AN22" s="15">
        <f t="shared" si="2"/>
        <v>192857.14285714284</v>
      </c>
    </row>
    <row r="23" spans="4:40" x14ac:dyDescent="0.25">
      <c r="D23" s="13" t="s">
        <v>38</v>
      </c>
      <c r="E23" s="21" t="s">
        <v>44</v>
      </c>
      <c r="F23" s="22" t="s">
        <v>44</v>
      </c>
      <c r="G23" s="22" t="s">
        <v>43</v>
      </c>
      <c r="H23" s="22" t="s">
        <v>44</v>
      </c>
      <c r="I23" s="22" t="s">
        <v>44</v>
      </c>
      <c r="J23" s="22" t="s">
        <v>43</v>
      </c>
      <c r="K23" s="22" t="s">
        <v>43</v>
      </c>
      <c r="L23" s="22" t="s">
        <v>43</v>
      </c>
      <c r="M23" s="22" t="s">
        <v>43</v>
      </c>
      <c r="N23" s="22" t="s">
        <v>44</v>
      </c>
      <c r="O23" s="22" t="s">
        <v>43</v>
      </c>
      <c r="P23" s="22" t="s">
        <v>44</v>
      </c>
      <c r="Q23" s="22" t="s">
        <v>44</v>
      </c>
      <c r="R23" s="22" t="s">
        <v>43</v>
      </c>
      <c r="S23" s="22" t="s">
        <v>44</v>
      </c>
      <c r="T23" s="22" t="s">
        <v>43</v>
      </c>
      <c r="U23" s="22" t="s">
        <v>43</v>
      </c>
      <c r="V23" s="22" t="s">
        <v>44</v>
      </c>
      <c r="W23" s="22" t="s">
        <v>43</v>
      </c>
      <c r="X23" s="22" t="s">
        <v>44</v>
      </c>
      <c r="Y23" s="22" t="s">
        <v>43</v>
      </c>
      <c r="Z23" s="22" t="s">
        <v>44</v>
      </c>
      <c r="AA23" s="22" t="s">
        <v>43</v>
      </c>
      <c r="AB23" s="22" t="s">
        <v>43</v>
      </c>
      <c r="AC23" s="22" t="s">
        <v>44</v>
      </c>
      <c r="AD23" s="22" t="s">
        <v>43</v>
      </c>
      <c r="AE23" s="22" t="s">
        <v>44</v>
      </c>
      <c r="AF23" s="23" t="s">
        <v>43</v>
      </c>
      <c r="AG23" s="13">
        <f>COUNTIF(E23:AF23,AC27)</f>
        <v>13</v>
      </c>
      <c r="AH23" s="13">
        <f>COUNTIF(E23:AF23,AG5)</f>
        <v>15</v>
      </c>
      <c r="AI23" s="13">
        <v>100</v>
      </c>
      <c r="AJ23" s="13">
        <f t="shared" si="0"/>
        <v>1300</v>
      </c>
      <c r="AK23" s="15">
        <f t="shared" si="1"/>
        <v>46.428571428571431</v>
      </c>
      <c r="AL23" s="13" t="s">
        <v>58</v>
      </c>
      <c r="AM23" s="13">
        <v>1300</v>
      </c>
      <c r="AN23" s="15">
        <f t="shared" si="2"/>
        <v>60357.142857142862</v>
      </c>
    </row>
    <row r="26" spans="4:40" x14ac:dyDescent="0.25">
      <c r="R26" s="11"/>
    </row>
    <row r="27" spans="4:40" x14ac:dyDescent="0.25">
      <c r="AC27" t="s">
        <v>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Nurture Infotech</dc:creator>
  <cp:lastModifiedBy>Nurture Infotech</cp:lastModifiedBy>
  <dcterms:created xsi:type="dcterms:W3CDTF">2025-01-31T13:25:32Z</dcterms:created>
  <dcterms:modified xsi:type="dcterms:W3CDTF">2025-03-31T11:49:55Z</dcterms:modified>
</cp:coreProperties>
</file>