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BOM!$A$169:$K$298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43" i="7" l="1"/>
  <c r="I273" i="7"/>
  <c r="B273" i="7" s="1"/>
  <c r="C145" i="7"/>
  <c r="C130" i="7"/>
  <c r="I242" i="7"/>
  <c r="B242" i="7" s="1"/>
  <c r="K273" i="7" l="1"/>
  <c r="J273" i="7"/>
  <c r="K242" i="7"/>
  <c r="J242" i="7"/>
  <c r="I214" i="7"/>
  <c r="B214" i="7" s="1"/>
  <c r="C65" i="7"/>
  <c r="C64" i="7"/>
  <c r="C107" i="7"/>
  <c r="C105" i="7"/>
  <c r="C104" i="7"/>
  <c r="I240" i="7"/>
  <c r="B240" i="7" s="1"/>
  <c r="I241" i="7"/>
  <c r="B241" i="7" s="1"/>
  <c r="K214" i="7" l="1"/>
  <c r="J214" i="7"/>
  <c r="K240" i="7"/>
  <c r="J240" i="7"/>
  <c r="K241" i="7"/>
  <c r="J241" i="7"/>
  <c r="D25" i="3" l="1"/>
  <c r="D23" i="3"/>
  <c r="D21" i="3"/>
  <c r="D19" i="3"/>
  <c r="D16" i="3"/>
  <c r="C62" i="7"/>
  <c r="D35" i="3" l="1"/>
  <c r="D33" i="3"/>
  <c r="D31" i="3"/>
  <c r="D29" i="3"/>
  <c r="D26" i="3"/>
  <c r="D45" i="3"/>
  <c r="D43" i="3"/>
  <c r="D41" i="3"/>
  <c r="D39" i="3"/>
  <c r="D36" i="3"/>
  <c r="C129" i="7" l="1"/>
  <c r="C165" i="7" l="1"/>
  <c r="C161" i="7"/>
  <c r="B159" i="7"/>
  <c r="C158" i="7"/>
  <c r="L158" i="7"/>
  <c r="C164" i="7" l="1"/>
  <c r="C117" i="7"/>
  <c r="C162" i="7"/>
  <c r="C81" i="7"/>
  <c r="L164" i="7"/>
  <c r="L117" i="7"/>
  <c r="C106" i="7" l="1"/>
  <c r="C108" i="7"/>
  <c r="L81" i="7"/>
  <c r="C27" i="7" l="1"/>
  <c r="C8" i="3"/>
  <c r="P74" i="3" l="1"/>
  <c r="R70" i="3" l="1"/>
  <c r="R71" i="3"/>
  <c r="R72" i="3"/>
  <c r="R73" i="3"/>
  <c r="R74" i="3"/>
  <c r="C20" i="7" l="1"/>
  <c r="C18" i="7"/>
  <c r="C17" i="7"/>
  <c r="L20" i="7"/>
  <c r="C22" i="7" l="1"/>
  <c r="C21" i="7"/>
  <c r="C19" i="7"/>
  <c r="C14" i="7"/>
  <c r="L22" i="7"/>
  <c r="L17" i="7"/>
  <c r="L21" i="7"/>
  <c r="L18" i="7"/>
  <c r="L19" i="7"/>
  <c r="L14" i="7"/>
  <c r="C66" i="7" l="1"/>
  <c r="C25" i="7"/>
  <c r="C46" i="3"/>
  <c r="L108" i="7"/>
  <c r="L104" i="7"/>
  <c r="L107" i="7"/>
  <c r="L66" i="7"/>
  <c r="C26" i="7" l="1"/>
  <c r="L64" i="7"/>
  <c r="L62" i="7"/>
  <c r="C99" i="7" l="1"/>
  <c r="C98" i="7"/>
  <c r="L25" i="7"/>
  <c r="L26" i="7"/>
  <c r="C41" i="7" l="1"/>
  <c r="C40" i="7"/>
  <c r="L41" i="7"/>
  <c r="L98" i="7"/>
  <c r="L99" i="7"/>
  <c r="L40" i="7"/>
  <c r="C132" i="7" l="1"/>
  <c r="C63" i="7"/>
  <c r="L161" i="7"/>
  <c r="L132" i="7"/>
  <c r="C39" i="7" l="1"/>
  <c r="C33" i="7"/>
  <c r="L106" i="7"/>
  <c r="L63" i="7"/>
  <c r="L65" i="7"/>
  <c r="K276" i="7" l="1"/>
  <c r="K289" i="7"/>
  <c r="L39" i="7"/>
  <c r="L33" i="7"/>
  <c r="C84" i="7" l="1"/>
  <c r="K280" i="7"/>
  <c r="K293" i="7"/>
  <c r="K292" i="7"/>
  <c r="L84" i="7"/>
  <c r="K291" i="7" l="1"/>
  <c r="K290" i="7"/>
  <c r="K284" i="7"/>
  <c r="B52" i="7"/>
  <c r="C6" i="7"/>
  <c r="C96" i="7"/>
  <c r="C95" i="7"/>
  <c r="C32" i="7"/>
  <c r="C159" i="7"/>
  <c r="C118" i="7"/>
  <c r="C82" i="7"/>
  <c r="K283" i="7"/>
  <c r="C131" i="7"/>
  <c r="C28" i="7"/>
  <c r="C121" i="7"/>
  <c r="K288" i="7"/>
  <c r="C10" i="7"/>
  <c r="K282" i="7"/>
  <c r="C59" i="7"/>
  <c r="C57" i="7"/>
  <c r="C56" i="7"/>
  <c r="C42" i="7"/>
  <c r="C37" i="7"/>
  <c r="C30" i="7"/>
  <c r="C9" i="7"/>
  <c r="C5" i="7"/>
  <c r="C163" i="7"/>
  <c r="C150" i="7"/>
  <c r="C160" i="7"/>
  <c r="C157" i="7"/>
  <c r="C156" i="7"/>
  <c r="C155" i="7"/>
  <c r="C154" i="7"/>
  <c r="C152" i="7"/>
  <c r="C153" i="7"/>
  <c r="C151" i="7"/>
  <c r="C149" i="7"/>
  <c r="C148" i="7"/>
  <c r="C146" i="7"/>
  <c r="C147" i="7"/>
  <c r="C77" i="7"/>
  <c r="C138" i="7"/>
  <c r="C100" i="7"/>
  <c r="L6" i="7"/>
  <c r="L150" i="7"/>
  <c r="L157" i="7"/>
  <c r="L5" i="7"/>
  <c r="L100" i="7"/>
  <c r="L153" i="7"/>
  <c r="L57" i="7"/>
  <c r="L146" i="7"/>
  <c r="L121" i="7"/>
  <c r="L129" i="7"/>
  <c r="C140" i="7" l="1"/>
  <c r="C141" i="7"/>
  <c r="C139" i="7"/>
  <c r="B139" i="7"/>
  <c r="L162" i="7"/>
  <c r="L30" i="7"/>
  <c r="L156" i="7"/>
  <c r="L154" i="7"/>
  <c r="L77" i="7"/>
  <c r="L28" i="7"/>
  <c r="L138" i="7"/>
  <c r="L147" i="7"/>
  <c r="L163" i="7"/>
  <c r="L139" i="7"/>
  <c r="L131" i="7"/>
  <c r="L37" i="7"/>
  <c r="L152" i="7"/>
  <c r="L56" i="7"/>
  <c r="L159" i="7"/>
  <c r="L96" i="7"/>
  <c r="L118" i="7"/>
  <c r="L148" i="7"/>
  <c r="L151" i="7"/>
  <c r="L9" i="7"/>
  <c r="L145" i="7"/>
  <c r="L141" i="7"/>
  <c r="L95" i="7"/>
  <c r="L160" i="7"/>
  <c r="L10" i="7"/>
  <c r="L149" i="7"/>
  <c r="L42" i="7"/>
  <c r="L155" i="7"/>
  <c r="L59" i="7"/>
  <c r="L82" i="7"/>
  <c r="C48" i="7" l="1"/>
  <c r="C72" i="7"/>
  <c r="C125" i="7"/>
  <c r="C142" i="7"/>
  <c r="C137" i="7"/>
  <c r="C136" i="7"/>
  <c r="C135" i="7"/>
  <c r="C134" i="7"/>
  <c r="C133" i="7"/>
  <c r="C128" i="7"/>
  <c r="C127" i="7"/>
  <c r="C126" i="7"/>
  <c r="C124" i="7"/>
  <c r="C123" i="7"/>
  <c r="C122" i="7"/>
  <c r="C120" i="7"/>
  <c r="C119" i="7"/>
  <c r="C116" i="7"/>
  <c r="C115" i="7"/>
  <c r="C114" i="7"/>
  <c r="C113" i="7"/>
  <c r="C112" i="7"/>
  <c r="C97" i="7"/>
  <c r="C13" i="7"/>
  <c r="C109" i="7"/>
  <c r="C60" i="5"/>
  <c r="C61" i="5" s="1"/>
  <c r="C91" i="7"/>
  <c r="C103" i="7"/>
  <c r="C102" i="7"/>
  <c r="C101" i="7"/>
  <c r="C94" i="7"/>
  <c r="C93" i="7"/>
  <c r="C90" i="7"/>
  <c r="C92" i="7"/>
  <c r="C89" i="7"/>
  <c r="C88" i="7"/>
  <c r="C87" i="7"/>
  <c r="C86" i="7"/>
  <c r="C55" i="7"/>
  <c r="C54" i="7"/>
  <c r="C53" i="7"/>
  <c r="C52" i="7"/>
  <c r="C85" i="7"/>
  <c r="C79" i="7"/>
  <c r="C83" i="7"/>
  <c r="C80" i="7"/>
  <c r="C78" i="7"/>
  <c r="C76" i="7"/>
  <c r="C75" i="7"/>
  <c r="C74" i="7"/>
  <c r="C73" i="7"/>
  <c r="C71" i="7"/>
  <c r="C70" i="7"/>
  <c r="C69" i="7"/>
  <c r="C68" i="7"/>
  <c r="C34" i="7"/>
  <c r="C8" i="7"/>
  <c r="C11" i="7"/>
  <c r="C12" i="7"/>
  <c r="C29" i="7"/>
  <c r="C31" i="7"/>
  <c r="C35" i="7"/>
  <c r="C36" i="7"/>
  <c r="C38" i="7"/>
  <c r="C43" i="7"/>
  <c r="C44" i="7"/>
  <c r="C49" i="7"/>
  <c r="C51" i="7"/>
  <c r="C50" i="7"/>
  <c r="C58" i="7"/>
  <c r="C60" i="7"/>
  <c r="C61" i="7"/>
  <c r="L140" i="7"/>
  <c r="L134" i="7"/>
  <c r="I260" i="7" l="1"/>
  <c r="B260" i="7" s="1"/>
  <c r="K260" i="7" s="1"/>
  <c r="I204" i="7"/>
  <c r="B204" i="7" s="1"/>
  <c r="I173" i="7"/>
  <c r="B173" i="7" s="1"/>
  <c r="K173" i="7" s="1"/>
  <c r="I237" i="7"/>
  <c r="B237" i="7" s="1"/>
  <c r="K237" i="7" s="1"/>
  <c r="I249" i="7"/>
  <c r="B249" i="7" s="1"/>
  <c r="K249" i="7" s="1"/>
  <c r="I248" i="7"/>
  <c r="B248" i="7" s="1"/>
  <c r="I259" i="7"/>
  <c r="B259" i="7" s="1"/>
  <c r="I258" i="7"/>
  <c r="B258" i="7" s="1"/>
  <c r="I262" i="7"/>
  <c r="B262" i="7" s="1"/>
  <c r="I263" i="7"/>
  <c r="B263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7" i="7"/>
  <c r="L133" i="7"/>
  <c r="J260" i="7" l="1"/>
  <c r="K204" i="7"/>
  <c r="J204" i="7"/>
  <c r="J173" i="7"/>
  <c r="J237" i="7"/>
  <c r="J249" i="7"/>
  <c r="K259" i="7"/>
  <c r="J259" i="7"/>
  <c r="K248" i="7"/>
  <c r="J248" i="7"/>
  <c r="K263" i="7"/>
  <c r="J263" i="7"/>
  <c r="K262" i="7"/>
  <c r="J262" i="7"/>
  <c r="K258" i="7"/>
  <c r="J258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2" i="7"/>
  <c r="L78" i="7"/>
  <c r="L27" i="7"/>
  <c r="L109" i="7"/>
  <c r="L90" i="7"/>
  <c r="L76" i="7"/>
  <c r="L75" i="7"/>
  <c r="L114" i="7"/>
  <c r="I209" i="7" l="1"/>
  <c r="B209" i="7" s="1"/>
  <c r="I208" i="7"/>
  <c r="B208" i="7" s="1"/>
  <c r="I235" i="7"/>
  <c r="B235" i="7" s="1"/>
  <c r="L68" i="7"/>
  <c r="L88" i="7"/>
  <c r="L92" i="7"/>
  <c r="L61" i="7"/>
  <c r="L69" i="7"/>
  <c r="L79" i="7"/>
  <c r="L94" i="7"/>
  <c r="L48" i="7"/>
  <c r="L142" i="7"/>
  <c r="L143" i="7"/>
  <c r="L83" i="7"/>
  <c r="L80" i="7"/>
  <c r="L115" i="7"/>
  <c r="L43" i="7"/>
  <c r="L38" i="7"/>
  <c r="L116" i="7"/>
  <c r="L51" i="7"/>
  <c r="L122" i="7"/>
  <c r="L11" i="7"/>
  <c r="L86" i="7"/>
  <c r="L29" i="7"/>
  <c r="L128" i="7"/>
  <c r="L73" i="7"/>
  <c r="L12" i="7"/>
  <c r="L113" i="7"/>
  <c r="L91" i="7"/>
  <c r="L49" i="7"/>
  <c r="L85" i="7"/>
  <c r="L71" i="7"/>
  <c r="L112" i="7"/>
  <c r="L93" i="7"/>
  <c r="L124" i="7"/>
  <c r="L13" i="7"/>
  <c r="L89" i="7"/>
  <c r="L119" i="7"/>
  <c r="L105" i="7"/>
  <c r="L72" i="7"/>
  <c r="L53" i="7"/>
  <c r="L102" i="7"/>
  <c r="L103" i="7"/>
  <c r="L70" i="7"/>
  <c r="L126" i="7"/>
  <c r="L58" i="7"/>
  <c r="L101" i="7"/>
  <c r="L8" i="7"/>
  <c r="L130" i="7"/>
  <c r="L54" i="7"/>
  <c r="L36" i="7"/>
  <c r="L135" i="7"/>
  <c r="L55" i="7"/>
  <c r="L137" i="7"/>
  <c r="L52" i="7"/>
  <c r="L31" i="7"/>
  <c r="L34" i="7"/>
  <c r="L44" i="7"/>
  <c r="L136" i="7"/>
  <c r="L60" i="7"/>
  <c r="L127" i="7"/>
  <c r="L123" i="7"/>
  <c r="L120" i="7"/>
  <c r="L125" i="7"/>
  <c r="K208" i="7" l="1"/>
  <c r="J208" i="7"/>
  <c r="J209" i="7"/>
  <c r="K209" i="7"/>
  <c r="K235" i="7"/>
  <c r="J235" i="7"/>
  <c r="L74" i="7"/>
  <c r="L87" i="7"/>
  <c r="L50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3" i="7"/>
  <c r="B213" i="7" s="1"/>
  <c r="I230" i="7"/>
  <c r="B230" i="7" s="1"/>
  <c r="I216" i="7"/>
  <c r="B216" i="7" s="1"/>
  <c r="I211" i="7"/>
  <c r="B211" i="7" s="1"/>
  <c r="I212" i="7"/>
  <c r="B212" i="7" s="1"/>
  <c r="I210" i="7"/>
  <c r="B210" i="7" s="1"/>
  <c r="I220" i="7"/>
  <c r="B220" i="7" s="1"/>
  <c r="I206" i="7"/>
  <c r="B206" i="7" s="1"/>
  <c r="I195" i="7"/>
  <c r="B195" i="7" s="1"/>
  <c r="I194" i="7"/>
  <c r="B194" i="7" s="1"/>
  <c r="L35" i="7"/>
  <c r="K239" i="7" l="1"/>
  <c r="K221" i="7"/>
  <c r="J221" i="7"/>
  <c r="K223" i="7"/>
  <c r="J223" i="7"/>
  <c r="K232" i="7"/>
  <c r="J232" i="7"/>
  <c r="K229" i="7"/>
  <c r="J229" i="7"/>
  <c r="K230" i="7"/>
  <c r="J230" i="7"/>
  <c r="J213" i="7"/>
  <c r="K213" i="7"/>
  <c r="K210" i="7"/>
  <c r="J210" i="7"/>
  <c r="K212" i="7"/>
  <c r="J212" i="7"/>
  <c r="K211" i="7"/>
  <c r="J211" i="7"/>
  <c r="K216" i="7"/>
  <c r="J216" i="7"/>
  <c r="K220" i="7"/>
  <c r="J220" i="7"/>
  <c r="K194" i="7"/>
  <c r="J194" i="7"/>
  <c r="J195" i="7"/>
  <c r="K195" i="7"/>
  <c r="K206" i="7"/>
  <c r="J206" i="7"/>
  <c r="I285" i="7" l="1"/>
  <c r="I178" i="7"/>
  <c r="B178" i="7" s="1"/>
  <c r="K178" i="7" s="1"/>
  <c r="I289" i="7"/>
  <c r="J289" i="7" s="1"/>
  <c r="I276" i="7"/>
  <c r="J276" i="7" s="1"/>
  <c r="I280" i="7"/>
  <c r="J280" i="7" s="1"/>
  <c r="I202" i="7"/>
  <c r="B202" i="7" s="1"/>
  <c r="J202" i="7" s="1"/>
  <c r="I293" i="7"/>
  <c r="J293" i="7" s="1"/>
  <c r="I292" i="7"/>
  <c r="J292" i="7" s="1"/>
  <c r="I284" i="7"/>
  <c r="J284" i="7" s="1"/>
  <c r="I291" i="7"/>
  <c r="J291" i="7" s="1"/>
  <c r="I290" i="7"/>
  <c r="J290" i="7" s="1"/>
  <c r="I283" i="7"/>
  <c r="J283" i="7" s="1"/>
  <c r="I199" i="7"/>
  <c r="B199" i="7" s="1"/>
  <c r="J199" i="7" s="1"/>
  <c r="I180" i="7"/>
  <c r="B180" i="7" s="1"/>
  <c r="I288" i="7"/>
  <c r="J288" i="7" s="1"/>
  <c r="I246" i="7"/>
  <c r="I282" i="7"/>
  <c r="J282" i="7" s="1"/>
  <c r="I272" i="7"/>
  <c r="I254" i="7"/>
  <c r="I243" i="7"/>
  <c r="I200" i="7"/>
  <c r="B200" i="7" s="1"/>
  <c r="K200" i="7" s="1"/>
  <c r="I203" i="7"/>
  <c r="B203" i="7" s="1"/>
  <c r="I201" i="7"/>
  <c r="B201" i="7" s="1"/>
  <c r="I271" i="7"/>
  <c r="I253" i="7"/>
  <c r="I244" i="7"/>
  <c r="I193" i="7"/>
  <c r="B193" i="7" s="1"/>
  <c r="J193" i="7" s="1"/>
  <c r="I261" i="7"/>
  <c r="I265" i="7"/>
  <c r="I256" i="7"/>
  <c r="I267" i="7"/>
  <c r="I252" i="7"/>
  <c r="I233" i="7"/>
  <c r="I255" i="7"/>
  <c r="I245" i="7"/>
  <c r="I266" i="7"/>
  <c r="I192" i="7"/>
  <c r="B192" i="7" s="1"/>
  <c r="J192" i="7" s="1"/>
  <c r="I269" i="7"/>
  <c r="I218" i="7"/>
  <c r="B218" i="7" s="1"/>
  <c r="I183" i="7"/>
  <c r="B183" i="7" s="1"/>
  <c r="K183" i="7" s="1"/>
  <c r="I250" i="7"/>
  <c r="I196" i="7"/>
  <c r="B196" i="7" s="1"/>
  <c r="I207" i="7"/>
  <c r="I251" i="7"/>
  <c r="I231" i="7"/>
  <c r="I189" i="7"/>
  <c r="B189" i="7" s="1"/>
  <c r="K189" i="7" s="1"/>
  <c r="I234" i="7"/>
  <c r="I217" i="7"/>
  <c r="B217" i="7" s="1"/>
  <c r="I270" i="7"/>
  <c r="I268" i="7"/>
  <c r="I197" i="7"/>
  <c r="B197" i="7" s="1"/>
  <c r="K197" i="7" s="1"/>
  <c r="I190" i="7"/>
  <c r="B190" i="7" s="1"/>
  <c r="K190" i="7" s="1"/>
  <c r="I191" i="7"/>
  <c r="B191" i="7" s="1"/>
  <c r="J191" i="7" s="1"/>
  <c r="I185" i="7"/>
  <c r="B185" i="7" s="1"/>
  <c r="J185" i="7" s="1"/>
  <c r="I177" i="7"/>
  <c r="B177" i="7" s="1"/>
  <c r="J177" i="7" s="1"/>
  <c r="I227" i="7"/>
  <c r="B227" i="7" s="1"/>
  <c r="I179" i="7"/>
  <c r="B179" i="7" s="1"/>
  <c r="J179" i="7" s="1"/>
  <c r="I172" i="7"/>
  <c r="B172" i="7" s="1"/>
  <c r="K172" i="7" s="1"/>
  <c r="I171" i="7"/>
  <c r="B171" i="7" s="1"/>
  <c r="K171" i="7" s="1"/>
  <c r="I277" i="7"/>
  <c r="K277" i="7" s="1"/>
  <c r="I281" i="7"/>
  <c r="I198" i="7"/>
  <c r="B198" i="7" s="1"/>
  <c r="K198" i="7" s="1"/>
  <c r="I278" i="7"/>
  <c r="K278" i="7" s="1"/>
  <c r="I188" i="7"/>
  <c r="B188" i="7" s="1"/>
  <c r="J188" i="7" s="1"/>
  <c r="I222" i="7"/>
  <c r="B222" i="7" s="1"/>
  <c r="I279" i="7"/>
  <c r="K279" i="7" s="1"/>
  <c r="I184" i="7"/>
  <c r="B184" i="7" s="1"/>
  <c r="J184" i="7" s="1"/>
  <c r="I174" i="7"/>
  <c r="B174" i="7" s="1"/>
  <c r="J174" i="7" s="1"/>
  <c r="I264" i="7"/>
  <c r="I186" i="7"/>
  <c r="B186" i="7" s="1"/>
  <c r="J186" i="7" s="1"/>
  <c r="I182" i="7"/>
  <c r="B182" i="7" s="1"/>
  <c r="J182" i="7" s="1"/>
  <c r="I175" i="7"/>
  <c r="B175" i="7" s="1"/>
  <c r="J175" i="7" s="1"/>
  <c r="I176" i="7"/>
  <c r="B176" i="7" s="1"/>
  <c r="J176" i="7" s="1"/>
  <c r="J178" i="7" l="1"/>
  <c r="K202" i="7"/>
  <c r="K199" i="7"/>
  <c r="B234" i="7"/>
  <c r="K234" i="7" s="1"/>
  <c r="B207" i="7"/>
  <c r="J207" i="7" s="1"/>
  <c r="B266" i="7"/>
  <c r="K266" i="7" s="1"/>
  <c r="B252" i="7"/>
  <c r="K252" i="7" s="1"/>
  <c r="B256" i="7"/>
  <c r="J256" i="7" s="1"/>
  <c r="B244" i="7"/>
  <c r="K244" i="7" s="1"/>
  <c r="B254" i="7"/>
  <c r="K254" i="7" s="1"/>
  <c r="B246" i="7"/>
  <c r="K246" i="7" s="1"/>
  <c r="B264" i="7"/>
  <c r="J264" i="7" s="1"/>
  <c r="B268" i="7"/>
  <c r="K268" i="7" s="1"/>
  <c r="B269" i="7"/>
  <c r="K269" i="7" s="1"/>
  <c r="B245" i="7"/>
  <c r="K245" i="7" s="1"/>
  <c r="B265" i="7"/>
  <c r="J265" i="7" s="1"/>
  <c r="B253" i="7"/>
  <c r="K253" i="7" s="1"/>
  <c r="B270" i="7"/>
  <c r="K270" i="7" s="1"/>
  <c r="B231" i="7"/>
  <c r="K231" i="7" s="1"/>
  <c r="B250" i="7"/>
  <c r="K250" i="7" s="1"/>
  <c r="B255" i="7"/>
  <c r="J255" i="7" s="1"/>
  <c r="B261" i="7"/>
  <c r="K261" i="7" s="1"/>
  <c r="B271" i="7"/>
  <c r="K271" i="7" s="1"/>
  <c r="B272" i="7"/>
  <c r="K272" i="7" s="1"/>
  <c r="B251" i="7"/>
  <c r="K251" i="7" s="1"/>
  <c r="B233" i="7"/>
  <c r="J233" i="7" s="1"/>
  <c r="B267" i="7"/>
  <c r="J267" i="7" s="1"/>
  <c r="B243" i="7"/>
  <c r="K243" i="7" s="1"/>
  <c r="K222" i="7"/>
  <c r="K227" i="7"/>
  <c r="J217" i="7"/>
  <c r="K218" i="7"/>
  <c r="K180" i="7"/>
  <c r="J180" i="7"/>
  <c r="J200" i="7"/>
  <c r="J190" i="7"/>
  <c r="K177" i="7"/>
  <c r="K201" i="7"/>
  <c r="J201" i="7"/>
  <c r="K203" i="7"/>
  <c r="J203" i="7"/>
  <c r="K193" i="7"/>
  <c r="J218" i="7"/>
  <c r="J197" i="7"/>
  <c r="K185" i="7"/>
  <c r="K192" i="7"/>
  <c r="J277" i="7"/>
  <c r="J183" i="7"/>
  <c r="K179" i="7"/>
  <c r="K191" i="7"/>
  <c r="J171" i="7"/>
  <c r="J278" i="7"/>
  <c r="K184" i="7"/>
  <c r="J189" i="7"/>
  <c r="J196" i="7"/>
  <c r="K196" i="7"/>
  <c r="K174" i="7"/>
  <c r="K281" i="7"/>
  <c r="K188" i="7"/>
  <c r="K182" i="7"/>
  <c r="J279" i="7"/>
  <c r="J172" i="7"/>
  <c r="J198" i="7"/>
  <c r="K186" i="7"/>
  <c r="K176" i="7"/>
  <c r="K175" i="7"/>
  <c r="L298" i="7" l="1"/>
  <c r="K255" i="7"/>
  <c r="J268" i="7"/>
  <c r="K207" i="7"/>
  <c r="J270" i="7"/>
  <c r="K233" i="7"/>
  <c r="J266" i="7"/>
  <c r="K264" i="7"/>
  <c r="K256" i="7"/>
  <c r="K267" i="7"/>
  <c r="K265" i="7"/>
  <c r="J269" i="7"/>
  <c r="J272" i="7"/>
  <c r="J261" i="7"/>
  <c r="J231" i="7"/>
  <c r="J253" i="7"/>
  <c r="J245" i="7"/>
  <c r="J246" i="7"/>
  <c r="J244" i="7"/>
  <c r="J252" i="7"/>
  <c r="J271" i="7"/>
  <c r="J251" i="7"/>
  <c r="J250" i="7"/>
  <c r="J254" i="7"/>
  <c r="J234" i="7"/>
  <c r="J243" i="7"/>
  <c r="K217" i="7"/>
  <c r="J227" i="7"/>
  <c r="J222" i="7"/>
  <c r="J281" i="7"/>
  <c r="P72" i="3"/>
  <c r="K298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<sst xmlns="http://schemas.openxmlformats.org/spreadsheetml/2006/main" count="794" uniqueCount="457">
  <si>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</si>
  <si>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</si>
  <si>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</si>
  <si>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</si>
  <si>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</si>
  <si>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</si>
  <si>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</si>
  <si>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</si>
  <si>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</si>
  <si>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</si>
  <si>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</si>
  <si>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</si>
  <si>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</si>
  <si>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</si>
  <si>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</si>
  <si>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</si>
  <si>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</si>
  <si>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</si>
  <si>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</si>
  <si>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</si>
  <si>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</si>
  <si>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</si>
  <si>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</si>
  <si>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</si>
  <si>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</si>
  <si>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</si>
  <si>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</si>
  <si>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</si>
  <si>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</si>
  <si>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</si>
  <si>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</si>
  <si>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</si>
  <si>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</si>
  <si>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</si>
  <si>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</si>
  <si>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</si>
  <si>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</si>
  <si>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</si>
  <si>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</si>
  <si>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</si>
  <si>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</si>
  <si>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</si>
  <si>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</si>
  <si>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</si>
  <si>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</si>
  <si>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</si>
  <si>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</si>
  <si>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</si>
  <si>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</si>
  <si>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</si>
  <si>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</si>
  <si>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</si>
  <si>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</si>
  <si>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</si>
  <si>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</si>
  <si>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</si>
  <si>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</si>
  <si>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</si>
  <si>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</si>
  <si>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</si>
  <si>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</si>
  <si>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</si>
  <si>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</si>
  <si>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</si>
  <si>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</si>
  <si>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</si>
  <si>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</si>
  <si>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</si>
  <si>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</si>
  <si>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</si>
  <si>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</si>
  <si>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</si>
  <si>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</si>
  <si>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</si>
  <si>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</si>
  <si>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</si>
  <si>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</si>
  <si>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</si>
  <si>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</si>
  <si>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</si>
  <si>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</si>
  <si>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</si>
  <si>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</si>
  <si>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</si>
  <si>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</si>
  <si>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</si>
  <si>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</si>
  <si>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</si>
  <si>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</si>
  <si>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</si>
  <si>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</si>
  <si>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</si>
  <si>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</si>
  <si>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</si>
  <si>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</si>
  <si>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</si>
  <si>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</si>
  <si>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</si>
  <si>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</si>
  <si>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</si>
  <si>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</si>
  <si>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</si>
  <si>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</si>
  <si>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</si>
  <si>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</si>
  <si>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</si>
  <si>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</si>
  <si>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</si>
  <si>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</si>
  <si>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</si>
  <si>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</si>
  <si>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</si>
  <si>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</si>
  <si>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</si>
  <si>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</si>
  <si>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</si>
  <si>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</si>
  <si>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</si>
  <si>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</si>
  <si>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</si>
  <si>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</si>
  <si>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</si>
  <si>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</si>
  <si>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</si>
  <si>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</si>
  <si>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</si>
  <si>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</si>
  <si>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</si>
  <si>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</si>
  <si>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</si>
  <si>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</si>
  <si>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</si>
  <si>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</si>
  <si>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</si>
  <si>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</si>
  <si>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</si>
  <si>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</si>
  <si>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</si>
  <si>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</si>
  <si>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</si>
  <si>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</si>
  <si>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</si>
  <si>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</si>
  <si>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</si>
  <si>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</si>
  <si>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</si>
  <si>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</si>
  <si>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</si>
  <si>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</si>
  <si>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</si>
  <si>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</si>
  <si>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</si>
  <si>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</si>
  <si>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</si>
  <si>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</si>
  <si>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</si>
  <si>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</si>
  <si>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</si>
  <si>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</si>
  <si>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</si>
  <si>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</si>
  <si>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</si>
  <si>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</si>
  <si>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</si>
  <si>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</si>
  <si>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</si>
  <si>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</si>
  <si>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</si>
  <si>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</si>
  <si>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</si>
  <si>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</si>
  <si>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</si>
  <si>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</si>
  <si>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</si>
  <si>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</si>
  <si>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</si>
  <si>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</si>
  <si>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</si>
  <si>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</si>
  <si>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</si>
  <si>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</si>
  <si>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</si>
  <si>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</si>
  <si>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</si>
  <si>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</si>
  <si>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</si>
  <si>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</si>
  <si>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</si>
  <si>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</si>
  <si>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</si>
  <si>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</si>
  <si>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</si>
  <si>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</si>
  <si>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</si>
  <si>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</si>
  <si>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</si>
  <si>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</si>
  <si>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</si>
  <si>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</si>
  <si>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</si>
  <si>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</si>
  <si>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</si>
  <si>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</si>
  <si>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</si>
  <si>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</si>
  <si>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</si>
  <si>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</si>
  <si>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</si>
  <si>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</si>
  <si>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</si>
  <si>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</si>
  <si>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</si>
  <si>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</si>
  <si>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</si>
  <si>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</si>
  <si>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</si>
  <si>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</si>
  <si>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</si>
  <si>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</si>
  <si>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</si>
  <si>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</si>
  <si>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</si>
  <si>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</si>
  <si>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</si>
  <si>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</si>
  <si>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</si>
  <si>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</si>
  <si>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</si>
  <si>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</si>
  <si>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</si>
  <si>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</si>
  <si>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</si>
  <si>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</si>
  <si>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</si>
  <si>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</si>
  <si>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</si>
  <si>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</si>
  <si>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</si>
  <si>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</si>
  <si>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</si>
  <si>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</si>
  <si>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</si>
  <si>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</si>
  <si>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</si>
  <si>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</si>
  <si>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</si>
  <si>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</si>
  <si>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</si>
  <si>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</si>
  <si>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</si>
  <si>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</si>
  <si>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</si>
  <si>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</si>
  <si>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</si>
  <si>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</si>
  <si>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</si>
  <si>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</si>
  <si>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</si>
  <si>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</si>
  <si>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</si>
  <si>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</si>
  <si>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</si>
  <si>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</si>
  <si>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</si>
  <si>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</si>
  <si>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</si>
  <si>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</si>
  <si>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</si>
  <si>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</si>
  <si>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</si>
  <si>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</si>
  <si>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</si>
  <si>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</si>
  <si>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</si>
  <si>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</si>
  <si>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</si>
  <si>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</si>
  <si>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</si>
  <si>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</si>
  <si>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</si>
  <si>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</si>
  <si>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</si>
  <si>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</si>
  <si>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</si>
  <si>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</si>
  <si>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</si>
  <si>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</si>
  <si>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</si>
  <si>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</si>
  <si>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</si>
  <si>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</si>
  <si>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</si>
  <si>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</si>
  <si>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</si>
  <si>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</si>
  <si>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</si>
  <si>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</si>
  <si>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</si>
  <si>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</si>
  <si>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</si>
  <si>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</si>
  <si>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</si>
  <si>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</si>
  <si>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</si>
  <si>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</si>
  <si>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</si>
  <si>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</si>
  <si>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</si>
  <si>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</si>
  <si>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</si>
  <si>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</si>
  <si>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</si>
  <si>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</si>
  <si>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</si>
  <si>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</si>
  <si>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</si>
  <si>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</si>
  <si>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</si>
  <si>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</si>
  <si>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</si>
  <si>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</si>
  <si>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</si>
  <si>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</si>
  <si>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</si>
  <si>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</si>
  <si>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</si>
  <si>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</si>
  <si>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</si>
  <si>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</si>
  <si>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</si>
  <si>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</si>
  <si>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</si>
  <si>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</si>
  <si>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</si>
  <si>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</si>
  <si>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</si>
  <si>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</si>
  <si>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</si>
  <si>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</si>
  <si>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</si>
  <si>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</si>
  <si>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</si>
  <si>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</si>
  <si>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</si>
  <si>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</si>
  <si>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</si>
  <si>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</si>
  <si>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</si>
  <si>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</si>
  <si>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</si>
  <si>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</si>
  <si>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</si>
  <si>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</si>
  <si>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</si>
  <si>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</si>
  <si>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</si>
  <si>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</si>
  <si>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</si>
  <si>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</si>
  <si>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</si>
  <si>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</si>
  <si>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</si>
  <si>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</si>
  <si>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</si>
  <si>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</si>
  <si>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</si>
  <si>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</si>
  <si>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</si>
  <si>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</si>
  <si>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</si>
  <si>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</si>
  <si>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</si>
  <si>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</si>
  <si>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</si>
  <si>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</si>
  <si>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</si>
  <si>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</si>
  <si>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</si>
  <si>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</si>
  <si>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</si>
  <si>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</si>
  <si>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</si>
  <si>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</si>
  <si>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</si>
  <si>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</si>
  <si>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</si>
  <si>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</si>
  <si>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</si>
  <si>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</si>
  <si>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</si>
  <si>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</si>
  <si>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</si>
  <si>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</si>
  <si>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</si>
  <si>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</si>
  <si>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</si>
  <si>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</si>
  <si>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</si>
  <si>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</si>
  <si>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</si>
  <si>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</si>
  <si>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</si>
  <si>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</si>
  <si>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</si>
  <si>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</si>
  <si>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</si>
  <si>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</si>
  <si>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</si>
  <si>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</si>
  <si>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</si>
  <si>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</si>
  <si>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</si>
  <si>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</si>
  <si>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</si>
  <si>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</si>
  <si>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</si>
  <si>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</si>
  <si>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</si>
  <si>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</si>
  <si>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</si>
  <si>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</si>
  <si>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</si>
  <si>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</si>
  <si>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</si>
  <si>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</si>
  <si>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</si>
  <si>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</si>
  <si>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</si>
  <si>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</si>
  <si>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</si>
  <si>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</si>
  <si>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</si>
  <si>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</si>
  <si>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</si>
  <si>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</si>
  <si>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Zahnriemenrad T2.5 32Z</t>
  </si>
  <si>
    <t>Ellbow, Zwischenwelle</t>
  </si>
  <si>
    <t>Zahnriemenscheibe</t>
  </si>
  <si>
    <t>https://www.kugellager-express.de/rillenkugellager-6816-61816-80x100x10-mm.html</t>
  </si>
  <si>
    <t>Kugellager für Schulter 2x 80x100x10</t>
  </si>
  <si>
    <t>Zahnriemen T5 430mm</t>
  </si>
  <si>
    <t>Zahnriemen T5 430mm 10mm Breite</t>
  </si>
  <si>
    <t>Zahnriemen T5 375mm 10mm Breite</t>
  </si>
  <si>
    <t>Zahnriemen T5 375mm</t>
  </si>
  <si>
    <t>Oberarm Riemen Motor Zwischenwelle</t>
  </si>
  <si>
    <t>Oberarm Riemen Zwischenwelle /Antrieb</t>
  </si>
  <si>
    <t>Zwischenwelle Zahnriemenscheibe Ellbogenflansch</t>
  </si>
  <si>
    <t>Zahnriemenscheibe T2,5, 32 Zähne (d=23,87)</t>
  </si>
  <si>
    <t>http://www.cncshop.at/index.php?a=10130</t>
  </si>
  <si>
    <t>bestellt bei amazon</t>
  </si>
  <si>
    <t>https://www.conrad.de/de/zahnriemen-sit-elatech-isync-profil-t5-breite-10-mm-gesamtlaenge-430-mm-anzahl-zaehne-86-1003924.html</t>
  </si>
  <si>
    <t>https://www.conrad.de/de/zahnriemen-sit-elatech-isync-profil-t5-breite-10-mm-gesamtlaenge-375-mm-anzahl-zaehne-75-1003906.html</t>
  </si>
  <si>
    <t>bestellt bei conrad</t>
  </si>
  <si>
    <t>Zahnriemen T5 450mm</t>
  </si>
  <si>
    <t>Schulter Zahnriemen Antrieb zwischenwelle</t>
  </si>
  <si>
    <t>Zahnriemen T5 450mm 10mm Breite</t>
  </si>
  <si>
    <t>Rillenkugellager DIN 625 SKF - SKF 61818 - 80x100x10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</si>
</sst>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70" zoomScale="80" zoomScaleNormal="80" workbookViewId="0">
      <selection activeCell="D22" sqref="D2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431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308</v>
      </c>
      <c r="C36" s="4">
        <f>C40/C38*(C44/C42)</f>
        <v>5.1333333333333329</v>
      </c>
      <c r="D36" s="4">
        <f>D40/D38*(D44/D42)</f>
        <v>7.1428571428571432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16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12.732395447351628</v>
      </c>
      <c r="E39" t="s">
        <v>30</v>
      </c>
    </row>
    <row r="40" spans="1:5" x14ac:dyDescent="0.3">
      <c r="B40" t="s">
        <v>32</v>
      </c>
      <c r="C40" s="7">
        <v>22</v>
      </c>
      <c r="D40" s="7">
        <v>32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25.464790894703256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145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427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148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146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413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433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276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420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147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4"/>
  <sheetViews>
    <sheetView tabSelected="1" topLeftCell="A239" zoomScale="85" zoomScaleNormal="85" workbookViewId="0">
      <selection activeCell="E249" sqref="E24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C176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INDIRECT(ADDRESS(MATCH(C5,C$171:C$295,0)+ROW($B$171)-1,12))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C202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INDIRECT(ADDRESS(MATCH(C6,C$171:C$295,0)+ROW($B$171)-1,12))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C269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INDIRECT(ADDRESS(MATCH(C8,C$171:C$295,0)+ROW($B$171)-1,12))</f>
        <v>Habs</v>
      </c>
    </row>
    <row r="9" spans="1:15" ht="13.8" customHeight="1" x14ac:dyDescent="0.3">
      <c r="B9" s="27">
        <v>4</v>
      </c>
      <c r="C9" s="26" t="str">
        <f>C177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C180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C185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C268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C256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C261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C258</f>
        <v>Rillenkugellager 3x7x3</v>
      </c>
      <c r="D17" t="s">
        <v>396</v>
      </c>
      <c r="E17" s="9"/>
      <c r="H17" s="19"/>
      <c r="I17" s="31"/>
      <c r="J17" s="32"/>
      <c r="K17" s="29"/>
      <c r="L17" t="str">
        <f t="shared" ref="L17:L22" ca="1" si="1">INDIRECT(ADDRESS(MATCH(C17,C$171:C$295,0)+ROW($B$171)-1,12))</f>
        <v>Habs</v>
      </c>
    </row>
    <row r="18" spans="1:12" s="8" customFormat="1" ht="13.8" customHeight="1" x14ac:dyDescent="0.3">
      <c r="B18" s="67">
        <v>8</v>
      </c>
      <c r="C18" s="68" t="str">
        <f>C258</f>
        <v>Rillenkugellager 3x7x3</v>
      </c>
      <c r="D18" s="8" t="s">
        <v>397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C176</f>
        <v>Zylinderkopfschraube Innensechskant M3 20mm</v>
      </c>
      <c r="D19" t="s">
        <v>405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C201</f>
        <v>Distanzbolzen 2x Innen M3 20mm, Schlüsselweite 5,5mm</v>
      </c>
      <c r="D20" t="s">
        <v>405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C197</f>
        <v>Silberstahlwelle 3mm Durchmesser</v>
      </c>
      <c r="D21" t="s">
        <v>400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C256</f>
        <v xml:space="preserve">Herkulex Servo DRS - 0101 </v>
      </c>
      <c r="D22" t="s">
        <v>401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C208</f>
        <v>Zahnriemenscheibe T2,5, 16 Zähne (d=12,73)</v>
      </c>
      <c r="D25" s="49" t="s">
        <v>437</v>
      </c>
      <c r="E25" s="52"/>
      <c r="H25" s="53"/>
      <c r="I25" s="54"/>
      <c r="J25" s="55"/>
      <c r="K25" s="56"/>
      <c r="L25" t="str">
        <f t="shared" ref="L25:L44" ca="1" si="2">INDIRECT(ADDRESS(MATCH(C25,C$171:C$295,0)+ROW($B$171)-1,12))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419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C249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C176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C190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C176</f>
        <v>Zylinderkopfschraube Innensechskant M3 20mm</v>
      </c>
      <c r="D30" t="s">
        <v>132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2</v>
      </c>
      <c r="C31" s="26" t="str">
        <f>C190</f>
        <v>Unterlegscheiben M3 Dicke 0,5mm, Außendurchmesser 7mm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C261</f>
        <v>Rillenkugellager 3x10x4</v>
      </c>
      <c r="D32" t="s">
        <v>142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C179</f>
        <v>Zylinderkopfschraube Innensechskant M2 6mm</v>
      </c>
      <c r="D33" t="s">
        <v>135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4</v>
      </c>
      <c r="C34" s="26" t="str">
        <f>C186</f>
        <v>Muttern M2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1</v>
      </c>
      <c r="C35" s="26" t="str">
        <f>C255</f>
        <v>Rotary Sensor</v>
      </c>
      <c r="D35" t="s">
        <v>138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2</v>
      </c>
      <c r="C36" s="26" t="str">
        <f>C191</f>
        <v>Unterlegscheiben M2 Dicke 0,5mm</v>
      </c>
      <c r="D36" t="s">
        <v>139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3</v>
      </c>
      <c r="C37" s="26" t="str">
        <f>C201</f>
        <v>Distanzbolzen 2x Innen M3 20mm, Schlüsselweite 5,5mm</v>
      </c>
      <c r="D37" t="s">
        <v>350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>
        <v>6</v>
      </c>
      <c r="C38" s="26" t="str">
        <f>C190</f>
        <v>Unterlegscheiben M3 Dicke 0,5mm, Außendurchmesser 7mm</v>
      </c>
      <c r="D38" t="s">
        <v>350</v>
      </c>
      <c r="E38" s="9"/>
      <c r="H38" s="19"/>
      <c r="I38" s="31"/>
      <c r="J38" s="32"/>
      <c r="K38" s="29"/>
      <c r="L38" t="str">
        <f t="shared" ca="1" si="2"/>
        <v>Habs</v>
      </c>
    </row>
    <row r="39" spans="1:12" ht="13.8" customHeight="1" x14ac:dyDescent="0.3">
      <c r="B39" s="27">
        <v>6</v>
      </c>
      <c r="C39" s="26" t="str">
        <f>C174</f>
        <v>Zylinderkopfschraube Innensechskant M3 30mm</v>
      </c>
      <c r="D39" t="s">
        <v>350</v>
      </c>
      <c r="E39" s="9"/>
      <c r="H39" s="19"/>
      <c r="I39" s="31"/>
      <c r="J39" s="32"/>
      <c r="K39" s="29"/>
      <c r="L39" t="str">
        <f t="shared" ca="1" si="2"/>
        <v>Habs</v>
      </c>
    </row>
    <row r="40" spans="1:12" ht="13.8" customHeight="1" x14ac:dyDescent="0.3">
      <c r="B40" s="27">
        <v>1</v>
      </c>
      <c r="C40" s="26" t="str">
        <f>C201</f>
        <v>Distanzbolzen 2x Innen M3 20mm, Schlüsselweite 5,5mm</v>
      </c>
      <c r="D40" t="s">
        <v>349</v>
      </c>
      <c r="E40" s="9"/>
      <c r="H40" s="19"/>
      <c r="I40" s="31"/>
      <c r="J40" s="32"/>
      <c r="K40" s="29"/>
      <c r="L40" t="str">
        <f t="shared" ca="1" si="2"/>
        <v>Habs</v>
      </c>
    </row>
    <row r="41" spans="1:12" ht="13.8" customHeight="1" x14ac:dyDescent="0.3">
      <c r="B41" s="27">
        <v>2</v>
      </c>
      <c r="C41" s="26" t="str">
        <f>C176</f>
        <v>Zylinderkopfschraube Innensechskant M3 20mm</v>
      </c>
      <c r="D41" t="s">
        <v>349</v>
      </c>
      <c r="E41" s="9"/>
      <c r="H41" s="19"/>
      <c r="I41" s="31"/>
      <c r="J41" s="32"/>
      <c r="K41" s="29"/>
      <c r="L41" t="str">
        <f t="shared" ca="1" si="2"/>
        <v>Habs</v>
      </c>
    </row>
    <row r="42" spans="1:12" ht="13.8" customHeight="1" x14ac:dyDescent="0.3">
      <c r="B42" s="27">
        <v>4</v>
      </c>
      <c r="C42" s="26" t="str">
        <f>C201</f>
        <v>Distanzbolzen 2x Innen M3 20mm, Schlüsselweite 5,5mm</v>
      </c>
      <c r="D42" t="s">
        <v>150</v>
      </c>
      <c r="E42" s="9"/>
      <c r="H42" s="19"/>
      <c r="I42" s="31"/>
      <c r="J42" s="32"/>
      <c r="K42" s="29"/>
      <c r="L42" t="str">
        <f t="shared" ca="1" si="2"/>
        <v>Habs</v>
      </c>
    </row>
    <row r="43" spans="1:12" ht="13.8" customHeight="1" x14ac:dyDescent="0.3">
      <c r="B43" s="27">
        <v>4</v>
      </c>
      <c r="C43" s="26" t="str">
        <f>C176</f>
        <v>Zylinderkopfschraube Innensechskant M3 20mm</v>
      </c>
      <c r="D43" t="s">
        <v>151</v>
      </c>
      <c r="E43" s="9"/>
      <c r="H43" s="19"/>
      <c r="I43" s="31"/>
      <c r="J43" s="32"/>
      <c r="K43" s="29"/>
      <c r="L43" t="str">
        <f t="shared" ca="1" si="2"/>
        <v>Habs</v>
      </c>
    </row>
    <row r="44" spans="1:12" ht="13.8" customHeight="1" x14ac:dyDescent="0.3">
      <c r="B44" s="27">
        <v>4</v>
      </c>
      <c r="C44" s="26" t="str">
        <f>C190</f>
        <v>Unterlegscheiben M3 Dicke 0,5mm, Außendurchmesser 7mm</v>
      </c>
      <c r="D44" t="s">
        <v>150</v>
      </c>
      <c r="E44" s="9"/>
      <c r="H44" s="19"/>
      <c r="I44" s="31"/>
      <c r="J44" s="32"/>
      <c r="K44" s="29"/>
      <c r="L44" t="str">
        <f t="shared" ca="1" si="2"/>
        <v>Habs</v>
      </c>
    </row>
    <row r="45" spans="1:12" ht="13.8" customHeight="1" x14ac:dyDescent="0.3">
      <c r="B45" s="27"/>
      <c r="C45" s="26"/>
      <c r="E45" s="9"/>
      <c r="H45" s="19"/>
      <c r="I45" s="31"/>
      <c r="J45" s="32"/>
      <c r="K45" s="29"/>
    </row>
    <row r="46" spans="1:12" ht="13.8" customHeight="1" x14ac:dyDescent="0.3">
      <c r="B46" s="27"/>
      <c r="C46" s="26"/>
      <c r="E46" s="9"/>
      <c r="H46" s="19"/>
      <c r="I46" s="31"/>
      <c r="J46" s="32"/>
      <c r="K46" s="29"/>
    </row>
    <row r="47" spans="1:12" ht="13.8" customHeight="1" x14ac:dyDescent="0.3">
      <c r="B47" s="27"/>
      <c r="C47" s="26"/>
      <c r="E47" s="9"/>
      <c r="H47" s="19"/>
      <c r="I47" s="31"/>
      <c r="J47" s="32"/>
      <c r="K47" s="29"/>
    </row>
    <row r="48" spans="1:12" ht="13.8" customHeight="1" x14ac:dyDescent="0.3">
      <c r="A48" t="s">
        <v>308</v>
      </c>
      <c r="B48" s="27">
        <v>2</v>
      </c>
      <c r="C48" s="26" t="str">
        <f>C269</f>
        <v>Rillenkugellager DIN 625 SKF - 61807 35x47x7mm</v>
      </c>
      <c r="D48" t="s">
        <v>149</v>
      </c>
      <c r="E48" s="9"/>
      <c r="H48" s="19"/>
      <c r="I48" s="31"/>
      <c r="J48" s="32"/>
      <c r="K48" s="29"/>
      <c r="L48" t="str">
        <f t="shared" ref="L48:L66" ca="1" si="3">INDIRECT(ADDRESS(MATCH(C48,C$171:C$295,0)+ROW($B$171)-1,12))</f>
        <v>Habs</v>
      </c>
    </row>
    <row r="49" spans="2:12" ht="13.8" customHeight="1" x14ac:dyDescent="0.3">
      <c r="B49" s="27">
        <v>2</v>
      </c>
      <c r="C49" s="26" t="str">
        <f>C267</f>
        <v>RillenKugellager 6x19x6</v>
      </c>
      <c r="D49" t="s">
        <v>154</v>
      </c>
      <c r="E49" s="9"/>
      <c r="H49" s="19"/>
      <c r="I49" s="31"/>
      <c r="J49" s="32"/>
      <c r="K49" s="29"/>
      <c r="L49" t="str">
        <f t="shared" ca="1" si="3"/>
        <v>Habs</v>
      </c>
    </row>
    <row r="50" spans="2:12" ht="13.8" customHeight="1" x14ac:dyDescent="0.3">
      <c r="B50" s="27">
        <v>4</v>
      </c>
      <c r="C50" s="26" t="str">
        <f>C261</f>
        <v>Rillenkugellager 3x10x4</v>
      </c>
      <c r="D50" t="s">
        <v>155</v>
      </c>
      <c r="E50" s="9"/>
      <c r="H50" s="19"/>
      <c r="I50" s="31"/>
      <c r="J50" s="32"/>
      <c r="K50" s="29"/>
      <c r="L50" t="str">
        <f t="shared" ca="1" si="3"/>
        <v>Habs</v>
      </c>
    </row>
    <row r="51" spans="2:12" ht="13.8" customHeight="1" x14ac:dyDescent="0.3">
      <c r="B51" s="27">
        <v>40</v>
      </c>
      <c r="C51" s="26" t="str">
        <f>C196</f>
        <v>Silberstahlwelle 6mm Durchmesser</v>
      </c>
      <c r="D51" t="s">
        <v>159</v>
      </c>
      <c r="E51" s="9"/>
      <c r="H51" s="19"/>
      <c r="I51" s="31"/>
      <c r="J51" s="32"/>
      <c r="K51" s="29"/>
      <c r="L51" t="str">
        <f t="shared" ca="1" si="3"/>
        <v>Habs</v>
      </c>
    </row>
    <row r="52" spans="2:12" ht="13.8" customHeight="1" x14ac:dyDescent="0.3">
      <c r="B52" s="27">
        <f>2*21</f>
        <v>42</v>
      </c>
      <c r="C52" s="26" t="str">
        <f>C197</f>
        <v>Silberstahlwelle 3mm Durchmesser</v>
      </c>
      <c r="D52" t="s">
        <v>264</v>
      </c>
      <c r="E52" s="9"/>
      <c r="H52" s="19"/>
      <c r="I52" s="31"/>
      <c r="J52" s="32"/>
      <c r="K52" s="29"/>
      <c r="L52" t="str">
        <f t="shared" ca="1" si="3"/>
        <v>Habs</v>
      </c>
    </row>
    <row r="53" spans="2:12" ht="13.8" customHeight="1" x14ac:dyDescent="0.3">
      <c r="B53" s="27">
        <v>1</v>
      </c>
      <c r="C53" s="26" t="str">
        <f>C279</f>
        <v>Metallbohrer 6mm</v>
      </c>
      <c r="D53" t="s">
        <v>124</v>
      </c>
      <c r="E53" s="9"/>
      <c r="H53" s="19"/>
      <c r="I53" s="31"/>
      <c r="J53" s="32"/>
      <c r="K53" s="29"/>
      <c r="L53" t="str">
        <f t="shared" ca="1" si="3"/>
        <v>Habs</v>
      </c>
    </row>
    <row r="54" spans="2:12" ht="13.8" customHeight="1" x14ac:dyDescent="0.3">
      <c r="B54" s="27">
        <v>1</v>
      </c>
      <c r="C54" s="26" t="str">
        <f>C277</f>
        <v>Gewindeschneider M3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2:12" ht="13.8" customHeight="1" x14ac:dyDescent="0.3">
      <c r="B55" s="27">
        <v>1</v>
      </c>
      <c r="C55" s="26" t="str">
        <f>C281</f>
        <v>Metallbohrer 2.5mm (als M3 Kernlochborer)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2:12" ht="13.8" customHeight="1" x14ac:dyDescent="0.3">
      <c r="B56" s="27">
        <v>3</v>
      </c>
      <c r="C56" s="26" t="str">
        <f>C176</f>
        <v>Zylinderkopfschraube Innensechskant M3 20mm</v>
      </c>
      <c r="D56" t="s">
        <v>351</v>
      </c>
      <c r="E56" s="9"/>
      <c r="H56" s="19"/>
      <c r="I56" s="31"/>
      <c r="J56" s="32"/>
      <c r="K56" s="29"/>
      <c r="L56" t="str">
        <f t="shared" ca="1" si="3"/>
        <v>Habs</v>
      </c>
    </row>
    <row r="57" spans="2:12" ht="13.8" customHeight="1" x14ac:dyDescent="0.3">
      <c r="B57" s="27">
        <v>3</v>
      </c>
      <c r="C57" s="26" t="str">
        <f>C185</f>
        <v>Muttern M3, Schlüsselweite 5.5 mm</v>
      </c>
      <c r="D57" t="s">
        <v>351</v>
      </c>
      <c r="E57" s="9"/>
      <c r="H57" s="19"/>
      <c r="I57" s="31"/>
      <c r="J57" s="32"/>
      <c r="K57" s="29"/>
      <c r="L57" t="str">
        <f t="shared" ca="1" si="3"/>
        <v>Habs</v>
      </c>
    </row>
    <row r="58" spans="2:12" ht="13.8" customHeight="1" x14ac:dyDescent="0.3">
      <c r="B58" s="27">
        <v>6</v>
      </c>
      <c r="C58" s="26" t="str">
        <f>C175</f>
        <v>Zylinderkopfschraube Innensechskant M3 25mm</v>
      </c>
      <c r="D58" t="s">
        <v>352</v>
      </c>
      <c r="E58" s="9"/>
      <c r="H58" s="19"/>
      <c r="I58" s="31"/>
      <c r="J58" s="32"/>
      <c r="K58" s="29"/>
      <c r="L58" t="str">
        <f t="shared" ca="1" si="3"/>
        <v>Habs</v>
      </c>
    </row>
    <row r="59" spans="2:12" ht="13.8" customHeight="1" x14ac:dyDescent="0.3">
      <c r="B59" s="27">
        <v>4</v>
      </c>
      <c r="C59" s="26" t="str">
        <f>C201</f>
        <v>Distanzbolzen 2x Innen M3 20mm, Schlüsselweite 5,5mm</v>
      </c>
      <c r="D59" t="s">
        <v>352</v>
      </c>
      <c r="E59" s="9"/>
      <c r="H59" s="19"/>
      <c r="I59" s="31"/>
      <c r="J59" s="32"/>
      <c r="K59" s="29"/>
      <c r="L59" t="str">
        <f t="shared" ca="1" si="3"/>
        <v>Habs</v>
      </c>
    </row>
    <row r="60" spans="2:12" ht="13.8" customHeight="1" x14ac:dyDescent="0.3">
      <c r="B60" s="27">
        <v>1</v>
      </c>
      <c r="C60" s="26" t="str">
        <f>C251</f>
        <v>NEMA 17 - 42x42x34 - 0,26Nm - 5mm Achse - 0.4A 12V</v>
      </c>
      <c r="D60" t="s">
        <v>129</v>
      </c>
      <c r="E60" s="9"/>
      <c r="H60" s="19"/>
      <c r="I60" s="31"/>
      <c r="J60" s="32"/>
      <c r="K60" s="29"/>
      <c r="L60" t="str">
        <f t="shared" ca="1" si="3"/>
        <v>Habs</v>
      </c>
    </row>
    <row r="61" spans="2:12" ht="13.8" customHeight="1" x14ac:dyDescent="0.3">
      <c r="B61" s="27">
        <v>1</v>
      </c>
      <c r="C61" s="26" t="str">
        <f>C255</f>
        <v>Rotary Sensor</v>
      </c>
      <c r="D61" t="s">
        <v>138</v>
      </c>
      <c r="E61" s="9"/>
      <c r="H61" s="19"/>
      <c r="I61" s="31"/>
      <c r="J61" s="32"/>
      <c r="K61" s="29"/>
      <c r="L61" t="str">
        <f t="shared" ca="1" si="3"/>
        <v>Habs</v>
      </c>
    </row>
    <row r="62" spans="2:12" ht="13.8" customHeight="1" x14ac:dyDescent="0.3">
      <c r="B62" s="27">
        <v>1</v>
      </c>
      <c r="C62" s="26" t="str">
        <f>C230</f>
        <v>Zahnriemen T2,5 145mm 6mm Breite</v>
      </c>
      <c r="D62" t="s">
        <v>355</v>
      </c>
      <c r="E62" s="9" t="s">
        <v>365</v>
      </c>
      <c r="H62" s="19"/>
      <c r="I62" s="31"/>
      <c r="J62" s="32"/>
      <c r="K62" s="29"/>
      <c r="L62" t="str">
        <f t="shared" ca="1" si="3"/>
        <v>Habs</v>
      </c>
    </row>
    <row r="63" spans="2:12" ht="13.8" customHeight="1" x14ac:dyDescent="0.3">
      <c r="B63" s="27">
        <v>1</v>
      </c>
      <c r="C63" s="26" t="str">
        <f>C229</f>
        <v>Zahnriemen T2,5 120mm 6mm Breite</v>
      </c>
      <c r="D63" t="s">
        <v>390</v>
      </c>
      <c r="E63" s="9"/>
      <c r="H63" s="19"/>
      <c r="I63" s="31"/>
      <c r="J63" s="32"/>
      <c r="K63" s="29"/>
      <c r="L63" t="str">
        <f t="shared" ca="1" si="3"/>
        <v>Habs</v>
      </c>
    </row>
    <row r="64" spans="2:12" s="49" customFormat="1" ht="13.8" customHeight="1" x14ac:dyDescent="0.3">
      <c r="B64" s="50">
        <v>1</v>
      </c>
      <c r="C64" s="51" t="str">
        <f>C206</f>
        <v>Zahnriemenscheibe T2,5, 12 Zähne (d=9,55)</v>
      </c>
      <c r="D64" s="49" t="s">
        <v>446</v>
      </c>
      <c r="E64" s="52"/>
      <c r="H64" s="53"/>
      <c r="I64" s="54"/>
      <c r="J64" s="55"/>
      <c r="K64" s="56"/>
      <c r="L64" s="49" t="str">
        <f t="shared" ca="1" si="3"/>
        <v>-</v>
      </c>
    </row>
    <row r="65" spans="1:12" s="49" customFormat="1" ht="13.8" customHeight="1" x14ac:dyDescent="0.3">
      <c r="B65" s="50">
        <v>1</v>
      </c>
      <c r="C65" s="51" t="str">
        <f>C213</f>
        <v>Zahnriemenscheibe T2,5, 30 Zähne (d=23,87)</v>
      </c>
      <c r="D65" s="49" t="s">
        <v>385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ht="13.8" customHeight="1" x14ac:dyDescent="0.3">
      <c r="B66" s="27">
        <v>1</v>
      </c>
      <c r="C66" s="26" t="str">
        <f>C207</f>
        <v xml:space="preserve"> Zahnriemenscheibe T2,5, 15 Zähne (d=11,94)</v>
      </c>
      <c r="D66" t="s">
        <v>385</v>
      </c>
      <c r="E66" s="9"/>
      <c r="H66" s="19"/>
      <c r="I66" s="31"/>
      <c r="J66" s="32"/>
      <c r="K66" s="29"/>
      <c r="L66" t="str">
        <f t="shared" ca="1" si="3"/>
        <v>-</v>
      </c>
    </row>
    <row r="67" spans="1:12" ht="13.8" customHeight="1" x14ac:dyDescent="0.3">
      <c r="B67" s="27"/>
      <c r="C67" s="26"/>
      <c r="E67" s="9"/>
      <c r="H67" s="19"/>
      <c r="I67" s="31"/>
      <c r="J67" s="32"/>
      <c r="K67" s="29"/>
    </row>
    <row r="68" spans="1:12" ht="13.8" customHeight="1" x14ac:dyDescent="0.3">
      <c r="A68" t="s">
        <v>3</v>
      </c>
      <c r="B68" s="27">
        <v>4</v>
      </c>
      <c r="C68" s="26" t="str">
        <f>C179</f>
        <v>Zylinderkopfschraube Innensechskant M2 6mm</v>
      </c>
      <c r="D68" t="s">
        <v>135</v>
      </c>
      <c r="E68" s="9"/>
      <c r="H68" s="19"/>
      <c r="I68" s="31"/>
      <c r="J68" s="32"/>
      <c r="K68" s="29"/>
      <c r="L68" t="str">
        <f t="shared" ref="L68:L109" ca="1" si="4">INDIRECT(ADDRESS(MATCH(C68,C$171:C$295,0)+ROW($B$171)-1,12))</f>
        <v>Habs</v>
      </c>
    </row>
    <row r="69" spans="1:12" ht="13.8" customHeight="1" x14ac:dyDescent="0.3">
      <c r="B69" s="27">
        <v>4</v>
      </c>
      <c r="C69" s="26" t="str">
        <f>C186</f>
        <v>Muttern M2</v>
      </c>
      <c r="D69" t="s">
        <v>135</v>
      </c>
      <c r="E69" s="9"/>
      <c r="H69" s="19"/>
      <c r="I69" s="31"/>
      <c r="J69" s="32"/>
      <c r="K69" s="29"/>
      <c r="L69" t="str">
        <f t="shared" ca="1" si="4"/>
        <v>Habs</v>
      </c>
    </row>
    <row r="70" spans="1:12" ht="13.8" customHeight="1" x14ac:dyDescent="0.3">
      <c r="B70" s="27">
        <v>1</v>
      </c>
      <c r="C70" s="26" t="str">
        <f>C255</f>
        <v>Rotary Sensor</v>
      </c>
      <c r="D70" t="s">
        <v>138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2</v>
      </c>
      <c r="C71" s="26" t="str">
        <f>C191</f>
        <v>Unterlegscheiben M2 Dicke 0,5mm</v>
      </c>
      <c r="D71" t="s">
        <v>139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C269</f>
        <v>Rillenkugellager DIN 625 SKF - 61807 35x47x7mm</v>
      </c>
      <c r="D72" t="s">
        <v>168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4</v>
      </c>
      <c r="C73" s="26" t="str">
        <f>C182</f>
        <v>Senkkopfschraube Innensechskant M3 10mm</v>
      </c>
      <c r="D73" t="s">
        <v>169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C182</f>
        <v>Senkkopfschraube Innensechskant M3 10mm</v>
      </c>
      <c r="D74" t="s">
        <v>171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C172</f>
        <v>Zylinderkopfschraube Innensechskant M3 40mm</v>
      </c>
      <c r="D75" t="s">
        <v>175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C174</f>
        <v>Zylinderkopfschraube Innensechskant M3 30mm</v>
      </c>
      <c r="D76" t="s">
        <v>176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8</v>
      </c>
      <c r="C77" s="26" t="str">
        <f>C185</f>
        <v>Muttern M3, Schlüsselweite 5.5 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12</v>
      </c>
      <c r="C78" s="26" t="str">
        <f>C190</f>
        <v>Unterlegscheiben M3 Dicke 0,5mm, Außendurchmesser 7mm</v>
      </c>
      <c r="D78" t="s">
        <v>177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4</v>
      </c>
      <c r="C79" s="26" t="str">
        <f>C171</f>
        <v>Zylinderkopfschraube Innensechskant M3 45mm</v>
      </c>
      <c r="D79" t="s">
        <v>178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8</v>
      </c>
      <c r="C80" s="26" t="str">
        <f>C264</f>
        <v>Rillenkugellager  4 x13 x 5 mm mit Flansch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4</v>
      </c>
      <c r="C81" s="26" t="str">
        <f>C265</f>
        <v xml:space="preserve">Rillenkugellager  4 x13 x 5 mm 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40</v>
      </c>
      <c r="C82" s="26" t="str">
        <f>C199</f>
        <v>Rohr 4mmx3.1mm (=M3)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12</v>
      </c>
      <c r="C83" s="26" t="str">
        <f>C190</f>
        <v>Unterlegscheiben M3 Dicke 0,5mm, Außendurchmesser 7mm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</v>
      </c>
      <c r="C84" s="26" t="str">
        <f>C188</f>
        <v>Madenschraube M3 16mm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72</v>
      </c>
      <c r="C85" s="26" t="str">
        <f>C198</f>
        <v>Silberstahlwelle 8mm Durchmesser</v>
      </c>
      <c r="D85" t="s">
        <v>183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2</v>
      </c>
      <c r="C86" s="26" t="str">
        <f>C189</f>
        <v>Madenschraube M3 5mm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C270</f>
        <v>Rillenkugellager 8x22x7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4</v>
      </c>
      <c r="C88" s="26" t="str">
        <f>C192</f>
        <v>Unterlegscheiben 8mm Innendurchmesser</v>
      </c>
      <c r="D88" t="s">
        <v>183</v>
      </c>
      <c r="E88" s="9"/>
      <c r="H88" s="19"/>
      <c r="I88" s="31"/>
      <c r="J88" s="32"/>
      <c r="K88" s="29"/>
      <c r="L88" t="str">
        <f t="shared" ca="1" si="4"/>
        <v>-</v>
      </c>
    </row>
    <row r="89" spans="2:12" ht="13.8" customHeight="1" x14ac:dyDescent="0.3">
      <c r="B89" s="27">
        <v>4</v>
      </c>
      <c r="C89" s="26" t="str">
        <f>C171</f>
        <v>Zylinderkopfschraube Innensechskant M3 45mm</v>
      </c>
      <c r="D89" t="s">
        <v>193</v>
      </c>
      <c r="E89" s="9"/>
      <c r="H89" s="19"/>
      <c r="I89" s="31"/>
      <c r="J89" s="32"/>
      <c r="K89" s="29"/>
      <c r="L89" t="str">
        <f t="shared" ca="1" si="4"/>
        <v>Habs</v>
      </c>
    </row>
    <row r="90" spans="2:12" ht="13.8" customHeight="1" x14ac:dyDescent="0.3">
      <c r="B90" s="27">
        <v>4</v>
      </c>
      <c r="C90" s="26" t="str">
        <f>C190</f>
        <v>Unterlegscheiben M3 Dicke 0,5mm, Außendurchmesser 7mm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C184</f>
        <v>Vierkant Mutter M3 Breite 5.5mm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1</v>
      </c>
      <c r="C92" s="26" t="str">
        <f>C171</f>
        <v>Zylinderkopfschraube Innensechskant M3 45mm</v>
      </c>
      <c r="D92" t="s">
        <v>192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4</v>
      </c>
      <c r="C93" s="26" t="str">
        <f>C190</f>
        <v>Unterlegscheiben M3 Dicke 0,5mm, Außendurchmesser 7mm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1</v>
      </c>
      <c r="C94" s="26" t="str">
        <f>C184</f>
        <v>Vierkant Mutter M3 Breite 5.5mm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2</v>
      </c>
      <c r="C95" s="26" t="str">
        <f>C265</f>
        <v xml:space="preserve">Rillenkugellager  4 x13 x 5 mm 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40</v>
      </c>
      <c r="C96" s="26" t="str">
        <f>C199</f>
        <v>Rohr 4mmx3.1mm (=M3)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1:12" ht="13.8" customHeight="1" x14ac:dyDescent="0.3">
      <c r="B97" s="27">
        <v>4</v>
      </c>
      <c r="C97" s="26" t="str">
        <f>C193</f>
        <v>Unterlegscheiben M3 Kunststoff 0,8mm, Außendurchmesser 7mm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1:12" ht="13.8" customHeight="1" x14ac:dyDescent="0.3">
      <c r="B98" s="27">
        <v>4</v>
      </c>
      <c r="C98" s="26" t="str">
        <f>C182</f>
        <v>Senkkopfschraube Innensechskant M3 10mm</v>
      </c>
      <c r="D98" t="s">
        <v>116</v>
      </c>
      <c r="E98" s="9"/>
      <c r="H98" s="19"/>
      <c r="I98" s="31"/>
      <c r="J98" s="32"/>
      <c r="K98" s="29"/>
      <c r="L98" t="str">
        <f t="shared" ca="1" si="4"/>
        <v>Habs</v>
      </c>
    </row>
    <row r="99" spans="1:12" ht="13.8" customHeight="1" x14ac:dyDescent="0.3">
      <c r="B99" s="27">
        <v>8</v>
      </c>
      <c r="C99" s="26" t="str">
        <f>C176</f>
        <v>Zylinderkopfschraube Innensechskant M3 20mm</v>
      </c>
      <c r="D99" t="s">
        <v>195</v>
      </c>
      <c r="E99" s="9"/>
      <c r="H99" s="19"/>
      <c r="I99" s="31"/>
      <c r="J99" s="32"/>
      <c r="K99" s="29"/>
      <c r="L99" t="str">
        <f t="shared" ca="1" si="4"/>
        <v>Habs</v>
      </c>
    </row>
    <row r="100" spans="1:12" ht="13.8" customHeight="1" x14ac:dyDescent="0.3">
      <c r="B100" s="27">
        <v>4</v>
      </c>
      <c r="C100" s="26" t="str">
        <f>C201</f>
        <v>Distanzbolzen 2x Innen M3 20mm, Schlüsselweite 5,5mm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1:12" ht="13.8" customHeight="1" x14ac:dyDescent="0.3">
      <c r="B101" s="27">
        <v>8</v>
      </c>
      <c r="C101" s="26" t="str">
        <f>C190</f>
        <v>Unterlegscheiben M3 Dicke 0,5mm, Außendurchmesser 7mm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1:12" ht="13.8" customHeight="1" x14ac:dyDescent="0.3">
      <c r="B102" s="27">
        <v>4</v>
      </c>
      <c r="C102" s="26" t="str">
        <f>C174</f>
        <v>Zylinderkopfschraube Innensechskant M3 30mm</v>
      </c>
      <c r="D102" t="s">
        <v>196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1:12" ht="13.8" customHeight="1" x14ac:dyDescent="0.3">
      <c r="B103" s="27">
        <v>4</v>
      </c>
      <c r="C103" s="26" t="str">
        <f>C190</f>
        <v>Unterlegscheiben M3 Dicke 0,5mm, Außendurchmesser 7mm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1:12" ht="13.8" customHeight="1" x14ac:dyDescent="0.3">
      <c r="B104" s="27">
        <v>1</v>
      </c>
      <c r="C104" s="26" t="str">
        <f>C240</f>
        <v>Zahnriemen T5 375mm 10mm Breite</v>
      </c>
      <c r="D104" t="s">
        <v>416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1:12" ht="13.8" customHeight="1" x14ac:dyDescent="0.3">
      <c r="B105" s="27">
        <v>1</v>
      </c>
      <c r="C105" s="26" t="str">
        <f>C241</f>
        <v>Zahnriemen T5 430mm 10mm Breite</v>
      </c>
      <c r="D105" t="s">
        <v>418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1:12" ht="13.8" customHeight="1" x14ac:dyDescent="0.3">
      <c r="B106" s="27">
        <v>1</v>
      </c>
      <c r="C106" s="26" t="str">
        <f>C222</f>
        <v>Zahnriemenscheibe T5, 14 Zähne (d=22,48)</v>
      </c>
      <c r="D106" t="s">
        <v>343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1:12" ht="13.8" customHeight="1" x14ac:dyDescent="0.3">
      <c r="B107" s="27">
        <v>1</v>
      </c>
      <c r="C107" s="26" t="str">
        <f>C222</f>
        <v>Zahnriemenscheibe T5, 14 Zähne (d=22,48)</v>
      </c>
      <c r="D107" t="s">
        <v>417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1:12" ht="13.8" customHeight="1" x14ac:dyDescent="0.3">
      <c r="B108" s="27">
        <v>1</v>
      </c>
      <c r="C108" s="26" t="str">
        <f>C227</f>
        <v>Zahnriemenscheibe T5, 48 Zähne (d=76,39)</v>
      </c>
      <c r="D108" t="s">
        <v>424</v>
      </c>
      <c r="E108" s="9"/>
      <c r="H108" s="19"/>
      <c r="I108" s="31"/>
      <c r="J108" s="32"/>
      <c r="K108" s="29"/>
      <c r="L108" t="str">
        <f t="shared" ca="1" si="4"/>
        <v>Habs</v>
      </c>
    </row>
    <row r="109" spans="1:12" ht="13.8" customHeight="1" x14ac:dyDescent="0.3">
      <c r="B109" s="27">
        <v>1</v>
      </c>
      <c r="C109" s="26" t="str">
        <f>C252</f>
        <v xml:space="preserve">NEMA 24 - 60x60x57 - 1.9Nm - 6,35mm Achse - 1.4A - 2.ST6018M2008 </v>
      </c>
      <c r="D109" t="s">
        <v>129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1:12" ht="13.8" customHeight="1" x14ac:dyDescent="0.3">
      <c r="B110" s="27"/>
      <c r="C110" s="26"/>
      <c r="E110" s="9"/>
      <c r="H110" s="19"/>
      <c r="I110" s="31"/>
      <c r="J110" s="32"/>
      <c r="K110" s="29"/>
    </row>
    <row r="111" spans="1:12" ht="13.8" customHeight="1" x14ac:dyDescent="0.3">
      <c r="B111" s="27"/>
      <c r="C111" s="26"/>
      <c r="E111" s="9"/>
      <c r="H111" s="19"/>
      <c r="I111" s="31"/>
      <c r="J111" s="32"/>
      <c r="K111" s="29"/>
    </row>
    <row r="112" spans="1:12" ht="13.8" customHeight="1" x14ac:dyDescent="0.3">
      <c r="A112" t="s">
        <v>309</v>
      </c>
      <c r="B112" s="27">
        <v>4</v>
      </c>
      <c r="C112" s="26" t="str">
        <f>C179</f>
        <v>Zylinderkopfschraube Innensechskant M2 6mm</v>
      </c>
      <c r="D112" t="s">
        <v>135</v>
      </c>
      <c r="E112" s="9"/>
      <c r="H112" s="19"/>
      <c r="I112" s="31"/>
      <c r="J112" s="32"/>
      <c r="K112" s="29"/>
      <c r="L112" t="str">
        <f t="shared" ref="L112:L143" ca="1" si="5">INDIRECT(ADDRESS(MATCH(C112,C$171:C$295,0)+ROW($B$171)-1,12))</f>
        <v>Habs</v>
      </c>
    </row>
    <row r="113" spans="2:12" ht="13.8" customHeight="1" x14ac:dyDescent="0.3">
      <c r="B113" s="27">
        <v>4</v>
      </c>
      <c r="C113" s="26" t="str">
        <f>C186</f>
        <v>Muttern M2</v>
      </c>
      <c r="D113" t="s">
        <v>135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2:12" ht="13.8" customHeight="1" x14ac:dyDescent="0.3">
      <c r="B114" s="27">
        <v>1</v>
      </c>
      <c r="C114" s="26" t="str">
        <f>C255</f>
        <v>Rotary Sensor</v>
      </c>
      <c r="D114" t="s">
        <v>138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2:12" ht="13.8" customHeight="1" x14ac:dyDescent="0.3">
      <c r="B115" s="27">
        <v>2</v>
      </c>
      <c r="C115" s="26" t="str">
        <f>C191</f>
        <v>Unterlegscheiben M2 Dicke 0,5mm</v>
      </c>
      <c r="D115" t="s">
        <v>139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2:12" ht="13.8" customHeight="1" x14ac:dyDescent="0.3">
      <c r="B116" s="27">
        <v>2</v>
      </c>
      <c r="C116" s="26" t="str">
        <f>C265</f>
        <v xml:space="preserve">Rillenkugellager  4 x13 x 5 mm </v>
      </c>
      <c r="D116" t="s">
        <v>214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2:12" ht="13.8" customHeight="1" x14ac:dyDescent="0.3">
      <c r="B117" s="27">
        <v>4</v>
      </c>
      <c r="C117" s="26" t="str">
        <f>C264</f>
        <v>Rillenkugellager  4 x13 x 5 mm mit Flansch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2:12" ht="13.8" customHeight="1" x14ac:dyDescent="0.3">
      <c r="B118" s="27">
        <v>40</v>
      </c>
      <c r="C118" s="26" t="str">
        <f>C199</f>
        <v>Rohr 4mmx3.1mm (=M3)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2:12" ht="13.8" customHeight="1" x14ac:dyDescent="0.3">
      <c r="B119" s="27">
        <v>4</v>
      </c>
      <c r="C119" s="26" t="str">
        <f>C193</f>
        <v>Unterlegscheiben M3 Kunststoff 0,8mm, Außendurchmesser 7mm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2:12" ht="13.8" customHeight="1" x14ac:dyDescent="0.3">
      <c r="B120" s="27">
        <v>4</v>
      </c>
      <c r="C120" s="26" t="str">
        <f>C184</f>
        <v>Vierkant Mutter M3 Breite 5.5mm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2:12" ht="13.8" customHeight="1" x14ac:dyDescent="0.3">
      <c r="B121" s="27">
        <v>2</v>
      </c>
      <c r="C121" s="26" t="str">
        <f>C176</f>
        <v>Zylinderkopfschraube Innensechskant M3 20mm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2:12" ht="13.8" customHeight="1" x14ac:dyDescent="0.3">
      <c r="B122" s="27">
        <v>3</v>
      </c>
      <c r="C122" s="26" t="str">
        <f>C190</f>
        <v>Unterlegscheiben M3 Dicke 0,5mm, Außendurchmesser 7mm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2:12" ht="13.8" customHeight="1" x14ac:dyDescent="0.3">
      <c r="B123" s="27">
        <v>1</v>
      </c>
      <c r="C123" s="26" t="str">
        <f>C172</f>
        <v>Zylinderkopfschraube Innensechskant M3 40mm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2:12" ht="13.8" customHeight="1" x14ac:dyDescent="0.3">
      <c r="B124" s="27">
        <v>1</v>
      </c>
      <c r="C124" s="26" t="str">
        <f>C171</f>
        <v>Zylinderkopfschraube Innensechskant M3 45mm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2:12" ht="13.8" customHeight="1" x14ac:dyDescent="0.3">
      <c r="B125" s="27">
        <v>1</v>
      </c>
      <c r="C125" s="26" t="str">
        <f>C175</f>
        <v>Zylinderkopfschraube Innensechskant M3 25mm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2:12" ht="13.8" customHeight="1" x14ac:dyDescent="0.3">
      <c r="B126" s="27">
        <v>2</v>
      </c>
      <c r="C126" s="26" t="str">
        <f>C270</f>
        <v>Rillenkugellager 8x22x7</v>
      </c>
      <c r="D126" t="s">
        <v>216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2:12" ht="13.8" customHeight="1" x14ac:dyDescent="0.3">
      <c r="B127" s="27">
        <v>120</v>
      </c>
      <c r="C127" s="26" t="str">
        <f>C198</f>
        <v>Silberstahlwelle 8mm Durchmesser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2:12" ht="13.8" customHeight="1" x14ac:dyDescent="0.3">
      <c r="B128" s="27">
        <v>1</v>
      </c>
      <c r="C128" s="26" t="str">
        <f>C227</f>
        <v>Zahnriemenscheibe T5, 48 Zähne (d=76,39)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C221</f>
        <v>Zahnriemenscheibe T5, 12 Zähne (d=19,10)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C242</f>
        <v>Zahnriemen T5 450mm 10mm Breite</v>
      </c>
      <c r="D130" t="s">
        <v>432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C222</f>
        <v>Zahnriemenscheibe T5, 14 Zähne (d=22,48)</v>
      </c>
      <c r="D131" t="s">
        <v>221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C239</f>
        <v>Zahnriemen T5 340mm 10mm Breite</v>
      </c>
      <c r="D132" t="s">
        <v>222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4</v>
      </c>
      <c r="C133" s="26" t="str">
        <f>C176</f>
        <v>Zylinderkopfschraube Innensechskant M3 20mm</v>
      </c>
      <c r="D133" t="s">
        <v>223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C185</f>
        <v>Muttern M3, Schlüsselweite 5.5 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C190</f>
        <v>Unterlegscheiben M3 Dicke 0,5mm, Außendurchmesser 7mm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C171</f>
        <v>Zylinderkopfschraube Innensechskant M3 45mm</v>
      </c>
      <c r="D136" t="s">
        <v>224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C190</f>
        <v>Unterlegscheiben M3 Dicke 0,5mm, Außendurchmesser 7mm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C201</f>
        <v>Distanzbolzen 2x Innen M3 20mm, Schlüsselweite 5,5mm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f>50*6</f>
        <v>300</v>
      </c>
      <c r="C139" s="26" t="str">
        <f>C203</f>
        <v>Gewindestange M3</v>
      </c>
      <c r="D139" t="s">
        <v>225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v>6</v>
      </c>
      <c r="C140" s="26" t="str">
        <f>C200</f>
        <v>Unterlegscheiben M3 Stahl  0,8mm, Außendurchmesser 9mm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C201</f>
        <v>Distanzbolzen 2x Innen M3 20mm, Schlüsselweite 5,5mm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1</v>
      </c>
      <c r="C142" s="26" t="str">
        <f>C253</f>
        <v>NEMA 24 - 60x60x87 - 3.0Nm - 8mm Achse - 4.0A</v>
      </c>
      <c r="D142" t="s">
        <v>129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2</v>
      </c>
      <c r="C143" s="26" t="str">
        <f>C273</f>
        <v>Rillenkugellager DIN 625 SKF - SKF 61818 - 80x100x10</v>
      </c>
      <c r="D143" t="s">
        <v>228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A145" t="s">
        <v>310</v>
      </c>
      <c r="B145" s="27">
        <v>1</v>
      </c>
      <c r="C145" s="26" t="str">
        <f>C271</f>
        <v>Rillenkugellager DIN 625 SKF - SKF 61818 - 90x115x13</v>
      </c>
      <c r="D145" t="s">
        <v>229</v>
      </c>
      <c r="E145" s="9"/>
      <c r="H145" s="19"/>
      <c r="I145" s="31"/>
      <c r="J145" s="32"/>
      <c r="K145" s="29"/>
      <c r="L145" t="str">
        <f t="shared" ref="L145:L164" ca="1" si="6">INDIRECT(ADDRESS(MATCH(C145,C$171:C$295,0)+ROW($B$171)-1,12))</f>
        <v>Habs</v>
      </c>
    </row>
    <row r="146" spans="1:12" ht="13.8" customHeight="1" x14ac:dyDescent="0.3">
      <c r="B146" s="27">
        <v>6</v>
      </c>
      <c r="C146" s="26" t="str">
        <f>C172</f>
        <v>Zylinderkopfschraube Innensechskant M3 40mm</v>
      </c>
      <c r="D146" t="s">
        <v>225</v>
      </c>
      <c r="E146" s="9"/>
      <c r="H146" s="19"/>
      <c r="I146" s="31"/>
      <c r="J146" s="32"/>
      <c r="K146" s="29"/>
      <c r="L146" t="str">
        <f t="shared" ca="1" si="6"/>
        <v>Habs</v>
      </c>
    </row>
    <row r="147" spans="1:12" ht="13.8" customHeight="1" x14ac:dyDescent="0.3">
      <c r="B147" s="27">
        <v>6</v>
      </c>
      <c r="C147" s="26" t="str">
        <f>C200</f>
        <v>Unterlegscheiben M3 Stahl  0,8mm, Außendurchmesser 9mm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8</v>
      </c>
      <c r="C148" s="26" t="str">
        <f>C182</f>
        <v>Senkkopfschraube Innensechskant M3 10mm</v>
      </c>
      <c r="D148" t="s">
        <v>238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C201</f>
        <v>Distanzbolzen 2x Innen M3 20mm, Schlüsselweite 5,5mm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C174</f>
        <v>Zylinderkopfschraube Innensechskant M3 30mm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1</v>
      </c>
      <c r="C151" s="26" t="str">
        <f>C255</f>
        <v>Rotary Sensor</v>
      </c>
      <c r="D151" t="s">
        <v>138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4</v>
      </c>
      <c r="C152" s="26" t="str">
        <f>C179</f>
        <v>Zylinderkopfschraube Innensechskant M2 6mm</v>
      </c>
      <c r="D152" t="s">
        <v>135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C186</f>
        <v>Muttern M2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C185</f>
        <v>Muttern M3, Schlüsselweite 5.5 mm</v>
      </c>
      <c r="D154" t="s">
        <v>239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C176</f>
        <v>Zylinderkopfschraube Innensechskant M3 20mm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C190</f>
        <v>Unterlegscheiben M3 Dicke 0,5mm, Außendurchmesser 7mm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2</v>
      </c>
      <c r="C157" s="26" t="str">
        <f>C265</f>
        <v xml:space="preserve">Rillenkugellager  4 x13 x 5 mm </v>
      </c>
      <c r="D157" t="s">
        <v>240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4</v>
      </c>
      <c r="C158" s="26" t="str">
        <f>C264</f>
        <v>Rillenkugellager  4 x13 x 5 mm mit Flansch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f>2*12</f>
        <v>24</v>
      </c>
      <c r="C159" s="26" t="str">
        <f>C199</f>
        <v>Rohr 4mmx3.1mm (=M3)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v>8</v>
      </c>
      <c r="C160" s="26" t="str">
        <f>C193</f>
        <v>Unterlegscheiben M3 Kunststoff 0,8mm, Außendurchmesser 7mm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1</v>
      </c>
      <c r="C161" s="26" t="str">
        <f>C220</f>
        <v>Zahnriemenscheibe T5, 10 Zähne (d=15,92)</v>
      </c>
      <c r="D161" t="s">
        <v>345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C245</f>
        <v>Zahnriemen T5 510mm 10mm Breite</v>
      </c>
      <c r="D162" t="s">
        <v>421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C254</f>
        <v>NEMA 23 - 57x57x56 - 1,26Nm - 6,35mm Achse - 2.8A</v>
      </c>
      <c r="D163" t="s">
        <v>241</v>
      </c>
      <c r="E163" s="9"/>
      <c r="H163" s="19"/>
      <c r="I163" s="31"/>
      <c r="J163" s="32"/>
      <c r="K163" s="29"/>
      <c r="L163" t="str">
        <f t="shared" ca="1" si="6"/>
        <v>Habs</v>
      </c>
    </row>
    <row r="164" spans="1:12" ht="13.8" customHeight="1" x14ac:dyDescent="0.3">
      <c r="B164" s="27">
        <v>16</v>
      </c>
      <c r="C164" s="26" t="str">
        <f>C260</f>
        <v>Rillenkugellager 3x8x3</v>
      </c>
      <c r="D164" t="s">
        <v>422</v>
      </c>
      <c r="E164" s="9"/>
      <c r="H164" s="19"/>
      <c r="I164" s="31"/>
      <c r="J164" s="32"/>
      <c r="K164" s="29"/>
      <c r="L164" t="str">
        <f t="shared" ca="1" si="6"/>
        <v>-</v>
      </c>
    </row>
    <row r="165" spans="1:12" ht="13.8" customHeight="1" x14ac:dyDescent="0.3">
      <c r="B165" s="27">
        <v>1</v>
      </c>
      <c r="C165" s="26" t="str">
        <f>C204</f>
        <v>Passfeder 2x2x8 DIN 6885</v>
      </c>
      <c r="D165" t="s">
        <v>430</v>
      </c>
      <c r="E165" s="9"/>
      <c r="H165" s="19"/>
      <c r="I165" s="31"/>
      <c r="J165" s="32"/>
      <c r="K165" s="29"/>
    </row>
    <row r="166" spans="1:12" ht="13.8" customHeight="1" x14ac:dyDescent="0.3">
      <c r="B166" s="27"/>
      <c r="C166" s="26"/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A169" s="6" t="s">
        <v>0</v>
      </c>
      <c r="C169" s="26"/>
      <c r="E169" s="9"/>
      <c r="H169" s="19"/>
      <c r="I169" s="30"/>
    </row>
    <row r="170" spans="1:12" ht="13.8" customHeight="1" x14ac:dyDescent="0.3">
      <c r="B170" t="s">
        <v>311</v>
      </c>
      <c r="C170" s="26" t="s">
        <v>366</v>
      </c>
      <c r="E170" s="9"/>
      <c r="G170" t="s">
        <v>312</v>
      </c>
      <c r="H170" s="19" t="s">
        <v>313</v>
      </c>
      <c r="I170" s="30" t="s">
        <v>314</v>
      </c>
      <c r="J170" s="1" t="s">
        <v>316</v>
      </c>
      <c r="K170" s="1" t="s">
        <v>315</v>
      </c>
    </row>
    <row r="171" spans="1:12" ht="13.8" customHeight="1" x14ac:dyDescent="0.3">
      <c r="B171" s="27">
        <f t="shared" ref="B171:B202" si="7">ROUNDUP(I171/G171,0)</f>
        <v>1</v>
      </c>
      <c r="C171" s="26" t="s">
        <v>179</v>
      </c>
      <c r="E171" s="9" t="s">
        <v>215</v>
      </c>
      <c r="G171">
        <v>50</v>
      </c>
      <c r="H171" s="19">
        <v>2.5</v>
      </c>
      <c r="I171" s="31">
        <f t="shared" ref="I171:I180" si="8">SUMIF(C$1:C$169,"="&amp;C171,B$1:B$169)</f>
        <v>14</v>
      </c>
      <c r="J171" s="32">
        <f t="shared" ref="J171:J176" si="9">G171*B171-I171</f>
        <v>36</v>
      </c>
      <c r="K171" s="29">
        <f>B171*H171</f>
        <v>2.5</v>
      </c>
      <c r="L171" t="s">
        <v>317</v>
      </c>
    </row>
    <row r="172" spans="1:12" ht="13.8" customHeight="1" x14ac:dyDescent="0.3">
      <c r="B172" s="27">
        <f t="shared" si="7"/>
        <v>1</v>
      </c>
      <c r="C172" s="26" t="s">
        <v>173</v>
      </c>
      <c r="E172" s="9" t="s">
        <v>273</v>
      </c>
      <c r="G172">
        <v>50</v>
      </c>
      <c r="H172" s="19">
        <v>2.5</v>
      </c>
      <c r="I172" s="31">
        <f t="shared" si="8"/>
        <v>11</v>
      </c>
      <c r="J172" s="32">
        <f t="shared" si="9"/>
        <v>39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7"/>
        <v>0</v>
      </c>
      <c r="C173" s="26" t="s">
        <v>415</v>
      </c>
      <c r="E173" s="9" t="s">
        <v>273</v>
      </c>
      <c r="G173">
        <v>50</v>
      </c>
      <c r="H173" s="19">
        <v>2.5</v>
      </c>
      <c r="I173" s="31">
        <f t="shared" si="8"/>
        <v>0</v>
      </c>
      <c r="J173" s="32">
        <f t="shared" ref="J173" si="10">G173*B173-I173</f>
        <v>0</v>
      </c>
      <c r="K173" s="29">
        <f>B173*H173</f>
        <v>0</v>
      </c>
      <c r="L173" t="s">
        <v>318</v>
      </c>
    </row>
    <row r="174" spans="1:12" ht="13.8" customHeight="1" x14ac:dyDescent="0.3">
      <c r="B174" s="27">
        <f t="shared" ref="B174" si="11">ROUNDUP(I174/G174,0)</f>
        <v>1</v>
      </c>
      <c r="C174" s="26" t="s">
        <v>174</v>
      </c>
      <c r="E174" s="9" t="s">
        <v>273</v>
      </c>
      <c r="G174">
        <v>50</v>
      </c>
      <c r="H174" s="19">
        <v>2.5</v>
      </c>
      <c r="I174" s="31">
        <f t="shared" si="8"/>
        <v>22</v>
      </c>
      <c r="J174" s="32">
        <f t="shared" si="9"/>
        <v>28</v>
      </c>
      <c r="K174" s="29">
        <f>B174*H174</f>
        <v>2.5</v>
      </c>
      <c r="L174" t="s">
        <v>317</v>
      </c>
    </row>
    <row r="175" spans="1:12" ht="13.8" customHeight="1" x14ac:dyDescent="0.3">
      <c r="B175" s="27">
        <f t="shared" ref="B175" si="12">ROUNDUP(I175/G175,0)</f>
        <v>1</v>
      </c>
      <c r="C175" s="26" t="s">
        <v>163</v>
      </c>
      <c r="E175" s="9" t="s">
        <v>273</v>
      </c>
      <c r="G175">
        <v>50</v>
      </c>
      <c r="H175" s="19">
        <v>2.5</v>
      </c>
      <c r="I175" s="31">
        <f t="shared" si="8"/>
        <v>7</v>
      </c>
      <c r="J175" s="32">
        <f>G175*B175-I175</f>
        <v>43</v>
      </c>
      <c r="K175" s="29">
        <f t="shared" ref="K175" si="13">B175*H175</f>
        <v>2.5</v>
      </c>
      <c r="L175" t="s">
        <v>317</v>
      </c>
    </row>
    <row r="176" spans="1:12" ht="13.8" customHeight="1" x14ac:dyDescent="0.3">
      <c r="B176" s="27">
        <f t="shared" si="7"/>
        <v>1</v>
      </c>
      <c r="C176" s="26" t="s">
        <v>117</v>
      </c>
      <c r="E176" s="9" t="s">
        <v>273</v>
      </c>
      <c r="G176">
        <v>50</v>
      </c>
      <c r="H176" s="19">
        <v>2.5</v>
      </c>
      <c r="I176" s="31">
        <f t="shared" si="8"/>
        <v>39</v>
      </c>
      <c r="J176" s="32">
        <f t="shared" si="9"/>
        <v>11</v>
      </c>
      <c r="K176" s="29">
        <f>B176*H176</f>
        <v>2.5</v>
      </c>
      <c r="L176" t="s">
        <v>317</v>
      </c>
    </row>
    <row r="177" spans="2:12" ht="13.8" customHeight="1" x14ac:dyDescent="0.3">
      <c r="B177" s="27">
        <f t="shared" ref="B177" si="14">ROUNDUP(I177/G177,0)</f>
        <v>1</v>
      </c>
      <c r="C177" s="26" t="s">
        <v>161</v>
      </c>
      <c r="E177" s="9" t="s">
        <v>162</v>
      </c>
      <c r="G177">
        <v>50</v>
      </c>
      <c r="H177" s="19">
        <v>2.5</v>
      </c>
      <c r="I177" s="31">
        <f t="shared" si="8"/>
        <v>4</v>
      </c>
      <c r="J177" s="32">
        <f t="shared" ref="J177" si="15">G177*B177-I177</f>
        <v>46</v>
      </c>
      <c r="K177" s="29">
        <f t="shared" ref="K177:K269" si="16">B177*H177</f>
        <v>2.5</v>
      </c>
      <c r="L177" t="s">
        <v>317</v>
      </c>
    </row>
    <row r="178" spans="2:12" ht="13.8" customHeight="1" x14ac:dyDescent="0.3">
      <c r="B178" s="27">
        <f t="shared" ref="B178" si="17">ROUNDUP(I178/G178,0)</f>
        <v>0</v>
      </c>
      <c r="C178" s="26" t="s">
        <v>298</v>
      </c>
      <c r="E178" s="9" t="s">
        <v>273</v>
      </c>
      <c r="G178">
        <v>50</v>
      </c>
      <c r="H178" s="19">
        <v>2.5</v>
      </c>
      <c r="I178" s="31">
        <f t="shared" si="8"/>
        <v>0</v>
      </c>
      <c r="J178" s="32">
        <f t="shared" ref="J178" si="18">G178*B178-I178</f>
        <v>0</v>
      </c>
      <c r="K178" s="29">
        <f t="shared" ref="K178" si="19">B178*H178</f>
        <v>0</v>
      </c>
      <c r="L178" t="s">
        <v>317</v>
      </c>
    </row>
    <row r="179" spans="2:12" ht="13.8" customHeight="1" x14ac:dyDescent="0.3">
      <c r="B179" s="27">
        <f>ROUNDUP(I179/G179,0)</f>
        <v>1</v>
      </c>
      <c r="C179" s="26" t="s">
        <v>134</v>
      </c>
      <c r="E179" s="9" t="s">
        <v>272</v>
      </c>
      <c r="G179">
        <v>20</v>
      </c>
      <c r="H179" s="19">
        <v>1.8</v>
      </c>
      <c r="I179" s="31">
        <f t="shared" si="8"/>
        <v>16</v>
      </c>
      <c r="J179" s="32">
        <f>G179*B179-I179</f>
        <v>4</v>
      </c>
      <c r="K179" s="29">
        <f>B179*H179</f>
        <v>1.8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248</v>
      </c>
      <c r="E180" s="9" t="s">
        <v>271</v>
      </c>
      <c r="G180">
        <v>20</v>
      </c>
      <c r="H180" s="19">
        <v>1.8</v>
      </c>
      <c r="I180" s="31">
        <f t="shared" si="8"/>
        <v>4</v>
      </c>
      <c r="J180" s="32">
        <f>G180*B180-I180</f>
        <v>16</v>
      </c>
      <c r="K180" s="29">
        <f>B180*H180</f>
        <v>1.8</v>
      </c>
      <c r="L180" t="s">
        <v>317</v>
      </c>
    </row>
    <row r="181" spans="2:12" ht="13.8" customHeight="1" x14ac:dyDescent="0.3">
      <c r="B181" s="27"/>
      <c r="C181" s="26"/>
      <c r="E181" s="9"/>
      <c r="H181" s="19"/>
      <c r="I181" s="31"/>
      <c r="J181" s="32"/>
      <c r="K181" s="29"/>
    </row>
    <row r="182" spans="2:12" ht="13.8" customHeight="1" x14ac:dyDescent="0.3">
      <c r="B182" s="27">
        <f t="shared" ref="B182" si="20">ROUNDUP(I182/G182,0)</f>
        <v>1</v>
      </c>
      <c r="C182" s="26" t="s">
        <v>170</v>
      </c>
      <c r="E182" s="9" t="s">
        <v>274</v>
      </c>
      <c r="G182">
        <v>50</v>
      </c>
      <c r="H182" s="19">
        <v>2.99</v>
      </c>
      <c r="I182" s="31">
        <f>SUMIF(C$1:C$169,"="&amp;C182,B$1:B$169)</f>
        <v>20</v>
      </c>
      <c r="J182" s="32">
        <f t="shared" ref="J182" si="21">G182*B182-I182</f>
        <v>30</v>
      </c>
      <c r="K182" s="29">
        <f t="shared" ref="K182" si="22">B182*H182</f>
        <v>2.99</v>
      </c>
      <c r="L182" t="s">
        <v>317</v>
      </c>
    </row>
    <row r="183" spans="2:12" ht="13.8" customHeight="1" x14ac:dyDescent="0.3">
      <c r="B183" s="27">
        <f t="shared" ref="B183" si="23">ROUNDUP(I183/G183,0)</f>
        <v>0</v>
      </c>
      <c r="C183" s="26" t="s">
        <v>194</v>
      </c>
      <c r="E183" s="9" t="s">
        <v>275</v>
      </c>
      <c r="F183" t="s">
        <v>172</v>
      </c>
      <c r="G183">
        <v>20</v>
      </c>
      <c r="H183" s="19">
        <v>2.95</v>
      </c>
      <c r="I183" s="31">
        <f>SUMIF(C$1:C$169,"="&amp;C183,B$1:B$169)</f>
        <v>0</v>
      </c>
      <c r="J183" s="32">
        <f t="shared" ref="J183" si="24">G183*B183-I183</f>
        <v>0</v>
      </c>
      <c r="K183" s="29">
        <f t="shared" ref="K183" si="25">B183*H183</f>
        <v>0</v>
      </c>
      <c r="L183" t="s">
        <v>317</v>
      </c>
    </row>
    <row r="184" spans="2:12" ht="13.8" customHeight="1" x14ac:dyDescent="0.3">
      <c r="B184" s="27">
        <f t="shared" si="7"/>
        <v>1</v>
      </c>
      <c r="C184" s="26" t="s">
        <v>166</v>
      </c>
      <c r="E184" s="9" t="s">
        <v>111</v>
      </c>
      <c r="G184">
        <v>100</v>
      </c>
      <c r="H184" s="19">
        <v>2.09</v>
      </c>
      <c r="I184" s="31">
        <f>SUMIF(C$1:C$169,"="&amp;C184,B$1:B$169)</f>
        <v>9</v>
      </c>
      <c r="J184" s="32">
        <f t="shared" ref="J184:J266" si="26">G184*B184-I184</f>
        <v>91</v>
      </c>
      <c r="K184" s="29">
        <f t="shared" si="16"/>
        <v>2.09</v>
      </c>
      <c r="L184" t="s">
        <v>317</v>
      </c>
    </row>
    <row r="185" spans="2:12" ht="13.8" customHeight="1" x14ac:dyDescent="0.3">
      <c r="B185" s="27">
        <f t="shared" ref="B185" si="27">ROUNDUP(I185/G185,0)</f>
        <v>1</v>
      </c>
      <c r="C185" s="26" t="s">
        <v>165</v>
      </c>
      <c r="E185" s="9" t="s">
        <v>119</v>
      </c>
      <c r="G185">
        <v>100</v>
      </c>
      <c r="H185" s="19">
        <v>2.09</v>
      </c>
      <c r="I185" s="31">
        <f>SUMIF(C$1:C$169,"="&amp;C185,B$1:B$169)</f>
        <v>23</v>
      </c>
      <c r="J185" s="32">
        <f t="shared" ref="J185" si="28">G185*B185-I185</f>
        <v>77</v>
      </c>
      <c r="K185" s="29">
        <f t="shared" si="16"/>
        <v>2.09</v>
      </c>
      <c r="L185" t="s">
        <v>317</v>
      </c>
    </row>
    <row r="186" spans="2:12" ht="13.8" customHeight="1" x14ac:dyDescent="0.3">
      <c r="B186" s="27">
        <f t="shared" ref="B186:B188" si="29">ROUNDUP(I186/G186,0)</f>
        <v>1</v>
      </c>
      <c r="C186" s="26" t="s">
        <v>167</v>
      </c>
      <c r="E186" s="9" t="s">
        <v>266</v>
      </c>
      <c r="G186">
        <v>100</v>
      </c>
      <c r="H186" s="19">
        <v>2.09</v>
      </c>
      <c r="I186" s="31">
        <f>SUMIF(C$1:C$169,"="&amp;C186,B$1:B$169)</f>
        <v>16</v>
      </c>
      <c r="J186" s="32">
        <f t="shared" ref="J186:J188" si="30">G186*B186-I186</f>
        <v>84</v>
      </c>
      <c r="K186" s="29">
        <f t="shared" ref="K186:K188" si="31">B186*H186</f>
        <v>2.09</v>
      </c>
      <c r="L186" t="s">
        <v>317</v>
      </c>
    </row>
    <row r="187" spans="2:12" ht="13.8" customHeight="1" x14ac:dyDescent="0.3">
      <c r="B187" s="27"/>
      <c r="C187" s="26"/>
      <c r="E187" s="9"/>
      <c r="H187" s="19"/>
      <c r="I187" s="31"/>
      <c r="J187" s="32"/>
      <c r="K187" s="29"/>
    </row>
    <row r="188" spans="2:12" ht="13.8" customHeight="1" x14ac:dyDescent="0.3">
      <c r="B188" s="27">
        <f t="shared" si="29"/>
        <v>1</v>
      </c>
      <c r="C188" s="26" t="s">
        <v>190</v>
      </c>
      <c r="E188" s="9" t="s">
        <v>297</v>
      </c>
      <c r="G188">
        <v>50</v>
      </c>
      <c r="H188" s="19">
        <v>4.8899999999999997</v>
      </c>
      <c r="I188" s="31">
        <f t="shared" ref="I188:I204" si="32">SUMIF(C$1:C$169,"="&amp;C188,B$1:B$169)</f>
        <v>1</v>
      </c>
      <c r="J188" s="32">
        <f t="shared" si="30"/>
        <v>49</v>
      </c>
      <c r="K188" s="29">
        <f t="shared" si="31"/>
        <v>4.8899999999999997</v>
      </c>
      <c r="L188" t="s">
        <v>317</v>
      </c>
    </row>
    <row r="189" spans="2:12" ht="13.8" customHeight="1" x14ac:dyDescent="0.3">
      <c r="B189" s="27">
        <f t="shared" ref="B189" si="33">ROUNDUP(I189/G189,0)</f>
        <v>1</v>
      </c>
      <c r="C189" s="26" t="s">
        <v>189</v>
      </c>
      <c r="E189" s="9" t="s">
        <v>297</v>
      </c>
      <c r="G189">
        <v>50</v>
      </c>
      <c r="H189" s="19">
        <v>2.29</v>
      </c>
      <c r="I189" s="31">
        <f t="shared" si="32"/>
        <v>2</v>
      </c>
      <c r="J189" s="32">
        <f t="shared" ref="J189" si="34">G189*B189-I189</f>
        <v>48</v>
      </c>
      <c r="K189" s="29">
        <f t="shared" ref="K189" si="35">B189*H189</f>
        <v>2.29</v>
      </c>
      <c r="L189" t="s">
        <v>317</v>
      </c>
    </row>
    <row r="190" spans="2:12" ht="13.8" customHeight="1" x14ac:dyDescent="0.3">
      <c r="B190" s="27">
        <f t="shared" si="7"/>
        <v>1</v>
      </c>
      <c r="C190" s="26" t="s">
        <v>213</v>
      </c>
      <c r="E190" s="9" t="s">
        <v>131</v>
      </c>
      <c r="G190">
        <v>100</v>
      </c>
      <c r="H190" s="19">
        <v>1.79</v>
      </c>
      <c r="I190" s="31">
        <f t="shared" si="32"/>
        <v>73</v>
      </c>
      <c r="J190" s="32">
        <f t="shared" si="26"/>
        <v>27</v>
      </c>
      <c r="K190" s="29">
        <f t="shared" si="16"/>
        <v>1.79</v>
      </c>
      <c r="L190" t="s">
        <v>317</v>
      </c>
    </row>
    <row r="191" spans="2:12" ht="13.8" customHeight="1" x14ac:dyDescent="0.3">
      <c r="B191" s="27">
        <f t="shared" si="7"/>
        <v>1</v>
      </c>
      <c r="C191" s="26" t="s">
        <v>140</v>
      </c>
      <c r="E191" s="9" t="s">
        <v>141</v>
      </c>
      <c r="G191">
        <v>100</v>
      </c>
      <c r="H191" s="19">
        <v>1.79</v>
      </c>
      <c r="I191" s="31">
        <f t="shared" si="32"/>
        <v>6</v>
      </c>
      <c r="J191" s="32">
        <f>G191*B191-I191</f>
        <v>94</v>
      </c>
      <c r="K191" s="29">
        <f t="shared" si="16"/>
        <v>1.79</v>
      </c>
      <c r="L191" t="s">
        <v>317</v>
      </c>
    </row>
    <row r="192" spans="2:12" ht="13.8" customHeight="1" x14ac:dyDescent="0.3">
      <c r="B192" s="27">
        <f t="shared" ref="B192:B193" si="36">ROUNDUP(I192/G192,0)</f>
        <v>1</v>
      </c>
      <c r="C192" s="26" t="s">
        <v>191</v>
      </c>
      <c r="E192" s="9" t="s">
        <v>292</v>
      </c>
      <c r="G192">
        <v>50</v>
      </c>
      <c r="H192" s="19">
        <v>4.33</v>
      </c>
      <c r="I192" s="31">
        <f t="shared" si="32"/>
        <v>4</v>
      </c>
      <c r="J192" s="32">
        <f>G192*B192-I192</f>
        <v>46</v>
      </c>
      <c r="K192" s="29">
        <f t="shared" ref="K192:K193" si="37">B192*H192</f>
        <v>4.33</v>
      </c>
      <c r="L192" t="s">
        <v>259</v>
      </c>
    </row>
    <row r="193" spans="2:12" ht="13.8" customHeight="1" x14ac:dyDescent="0.3">
      <c r="B193" s="27">
        <f t="shared" si="36"/>
        <v>2</v>
      </c>
      <c r="C193" s="26" t="s">
        <v>212</v>
      </c>
      <c r="E193" s="9" t="s">
        <v>211</v>
      </c>
      <c r="G193">
        <v>10</v>
      </c>
      <c r="H193" s="19">
        <v>1.98</v>
      </c>
      <c r="I193" s="31">
        <f t="shared" si="32"/>
        <v>16</v>
      </c>
      <c r="J193" s="32">
        <f>G193*B193-I193</f>
        <v>4</v>
      </c>
      <c r="K193" s="29">
        <f t="shared" si="37"/>
        <v>3.96</v>
      </c>
      <c r="L193" t="s">
        <v>317</v>
      </c>
    </row>
    <row r="194" spans="2:12" ht="13.8" customHeight="1" x14ac:dyDescent="0.3">
      <c r="B194" s="27">
        <f t="shared" ref="B194:B195" si="38">ROUNDUP(I194/G194,0)</f>
        <v>0</v>
      </c>
      <c r="C194" s="26" t="s">
        <v>322</v>
      </c>
      <c r="E194" s="9" t="s">
        <v>305</v>
      </c>
      <c r="G194">
        <v>10</v>
      </c>
      <c r="H194" s="19">
        <v>1.98</v>
      </c>
      <c r="I194" s="31">
        <f t="shared" si="32"/>
        <v>0</v>
      </c>
      <c r="J194" s="32">
        <f>G194*B194-I194</f>
        <v>0</v>
      </c>
      <c r="K194" s="29">
        <f t="shared" ref="K194:K195" si="39">B194*H194</f>
        <v>0</v>
      </c>
      <c r="L194" t="s">
        <v>317</v>
      </c>
    </row>
    <row r="195" spans="2:12" ht="13.8" customHeight="1" x14ac:dyDescent="0.3">
      <c r="B195" s="27">
        <f t="shared" si="38"/>
        <v>0</v>
      </c>
      <c r="C195" s="26" t="s">
        <v>304</v>
      </c>
      <c r="E195" s="9" t="s">
        <v>234</v>
      </c>
      <c r="G195">
        <v>10</v>
      </c>
      <c r="H195" s="19">
        <v>1.98</v>
      </c>
      <c r="I195" s="31">
        <f t="shared" si="32"/>
        <v>0</v>
      </c>
      <c r="J195" s="32">
        <f>G195*B195-I195</f>
        <v>0</v>
      </c>
      <c r="K195" s="29">
        <f t="shared" si="39"/>
        <v>0</v>
      </c>
      <c r="L195" t="s">
        <v>317</v>
      </c>
    </row>
    <row r="196" spans="2:12" ht="13.8" customHeight="1" x14ac:dyDescent="0.3">
      <c r="B196" s="27">
        <f>ROUNDUP(I196/G196,0)</f>
        <v>1</v>
      </c>
      <c r="C196" s="26" t="s">
        <v>143</v>
      </c>
      <c r="E196" s="9" t="s">
        <v>128</v>
      </c>
      <c r="G196">
        <v>500</v>
      </c>
      <c r="H196" s="19">
        <v>4.49</v>
      </c>
      <c r="I196" s="31">
        <f t="shared" si="32"/>
        <v>40</v>
      </c>
      <c r="J196" s="32">
        <f t="shared" ref="J196" si="40">G196*B196-I196</f>
        <v>460</v>
      </c>
      <c r="K196" s="29">
        <f t="shared" si="16"/>
        <v>4.49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158</v>
      </c>
      <c r="E197" s="9" t="s">
        <v>110</v>
      </c>
      <c r="G197">
        <v>500</v>
      </c>
      <c r="H197" s="19">
        <v>2.4900000000000002</v>
      </c>
      <c r="I197" s="31">
        <f t="shared" si="32"/>
        <v>142</v>
      </c>
      <c r="J197" s="32">
        <f t="shared" ref="J197:J198" si="41">G197*B197-I197</f>
        <v>358</v>
      </c>
      <c r="K197" s="29">
        <f t="shared" si="16"/>
        <v>2.4900000000000002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181</v>
      </c>
      <c r="E198" s="9" t="s">
        <v>182</v>
      </c>
      <c r="G198">
        <v>500</v>
      </c>
      <c r="H198" s="19">
        <v>4.49</v>
      </c>
      <c r="I198" s="31">
        <f t="shared" si="32"/>
        <v>192</v>
      </c>
      <c r="J198" s="32">
        <f t="shared" si="41"/>
        <v>308</v>
      </c>
      <c r="K198" s="29">
        <f t="shared" ref="K198" si="42">B198*H198</f>
        <v>4.49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261</v>
      </c>
      <c r="E199" s="9" t="s">
        <v>182</v>
      </c>
      <c r="G199">
        <v>500</v>
      </c>
      <c r="H199" s="19">
        <v>4.49</v>
      </c>
      <c r="I199" s="31">
        <f t="shared" si="32"/>
        <v>144</v>
      </c>
      <c r="J199" s="32">
        <f t="shared" ref="J199" si="43">G199*B199-I199</f>
        <v>356</v>
      </c>
      <c r="K199" s="29">
        <f t="shared" ref="K199" si="44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235</v>
      </c>
      <c r="E200" s="9" t="s">
        <v>234</v>
      </c>
      <c r="G200">
        <v>100</v>
      </c>
      <c r="H200" s="19">
        <v>1.59</v>
      </c>
      <c r="I200" s="31">
        <f t="shared" si="32"/>
        <v>12</v>
      </c>
      <c r="J200" s="32">
        <f t="shared" ref="J200" si="45">G200*B200-I200</f>
        <v>88</v>
      </c>
      <c r="K200" s="29">
        <f t="shared" ref="K200" si="46">B200*H200</f>
        <v>1.59</v>
      </c>
      <c r="L200" t="s">
        <v>317</v>
      </c>
    </row>
    <row r="201" spans="2:12" ht="13.8" customHeight="1" x14ac:dyDescent="0.3">
      <c r="B201" s="27">
        <f t="shared" si="7"/>
        <v>37</v>
      </c>
      <c r="C201" s="26" t="s">
        <v>231</v>
      </c>
      <c r="E201" s="9" t="s">
        <v>230</v>
      </c>
      <c r="G201">
        <v>1</v>
      </c>
      <c r="H201" s="19">
        <v>0.3</v>
      </c>
      <c r="I201" s="31">
        <f t="shared" si="32"/>
        <v>37</v>
      </c>
      <c r="J201" s="32">
        <f t="shared" ref="J201" si="47">G201*B201-I201</f>
        <v>0</v>
      </c>
      <c r="K201" s="29">
        <f t="shared" ref="K201" si="48">B201*H201</f>
        <v>11.1</v>
      </c>
      <c r="L201" t="s">
        <v>317</v>
      </c>
    </row>
    <row r="202" spans="2:12" ht="13.8" customHeight="1" x14ac:dyDescent="0.3">
      <c r="B202" s="27">
        <f t="shared" si="7"/>
        <v>1</v>
      </c>
      <c r="C202" s="26" t="s">
        <v>263</v>
      </c>
      <c r="E202" s="9" t="s">
        <v>262</v>
      </c>
      <c r="G202">
        <v>10</v>
      </c>
      <c r="H202" s="19">
        <v>2.09</v>
      </c>
      <c r="I202" s="31">
        <f t="shared" si="32"/>
        <v>3</v>
      </c>
      <c r="J202" s="32">
        <f t="shared" ref="J202" si="49">G202*B202-I202</f>
        <v>7</v>
      </c>
      <c r="K202" s="29">
        <f t="shared" ref="K202" si="50">B202*H202</f>
        <v>2.09</v>
      </c>
      <c r="L202" t="s">
        <v>317</v>
      </c>
    </row>
    <row r="203" spans="2:12" ht="13.8" customHeight="1" x14ac:dyDescent="0.3">
      <c r="B203" s="27">
        <f>ROUNDUP(I203/G203,0)</f>
        <v>1</v>
      </c>
      <c r="C203" s="26" t="s">
        <v>233</v>
      </c>
      <c r="E203" s="9" t="s">
        <v>232</v>
      </c>
      <c r="G203">
        <v>500</v>
      </c>
      <c r="H203" s="19">
        <v>1.69</v>
      </c>
      <c r="I203" s="31">
        <f t="shared" si="32"/>
        <v>300</v>
      </c>
      <c r="J203" s="32">
        <f t="shared" ref="J203" si="51">G203*B203-I203</f>
        <v>200</v>
      </c>
      <c r="K203" s="29">
        <f>B203*H203</f>
        <v>1.69</v>
      </c>
      <c r="L203" t="s">
        <v>317</v>
      </c>
    </row>
    <row r="204" spans="2:12" ht="13.8" customHeight="1" x14ac:dyDescent="0.3">
      <c r="B204" s="27">
        <f>ROUNDUP(I204/G204,0)</f>
        <v>1</v>
      </c>
      <c r="C204" t="s">
        <v>428</v>
      </c>
      <c r="E204" t="s">
        <v>429</v>
      </c>
      <c r="G204">
        <v>1</v>
      </c>
      <c r="H204" s="19">
        <v>0.45</v>
      </c>
      <c r="I204" s="31">
        <f t="shared" si="32"/>
        <v>1</v>
      </c>
      <c r="J204" s="32">
        <f t="shared" ref="J204" si="52">G204*B204-I204</f>
        <v>0</v>
      </c>
      <c r="K204" s="29">
        <f>B204*H204</f>
        <v>0.45</v>
      </c>
      <c r="L204" t="s">
        <v>317</v>
      </c>
    </row>
    <row r="205" spans="2:12" ht="13.8" customHeight="1" x14ac:dyDescent="0.3">
      <c r="E205" s="9"/>
      <c r="H205" s="19"/>
      <c r="I205" s="31"/>
      <c r="J205" s="32"/>
      <c r="K205" s="29"/>
    </row>
    <row r="206" spans="2:12" ht="13.8" customHeight="1" x14ac:dyDescent="0.3">
      <c r="B206" s="27">
        <f>ROUNDUP(I206/G206,0)</f>
        <v>1</v>
      </c>
      <c r="C206" s="26" t="s">
        <v>360</v>
      </c>
      <c r="E206" s="9" t="s">
        <v>320</v>
      </c>
      <c r="G206">
        <v>1</v>
      </c>
      <c r="H206" s="19">
        <v>4.96</v>
      </c>
      <c r="I206" s="31">
        <f t="shared" ref="I206:I218" si="53">SUMIF(C$1:C$169,"="&amp;C206,B$1:B$169)</f>
        <v>1</v>
      </c>
      <c r="J206" s="32">
        <f>G206*B206-I206</f>
        <v>0</v>
      </c>
      <c r="K206" s="29">
        <f>B206*H206</f>
        <v>4.96</v>
      </c>
      <c r="L206" t="s">
        <v>259</v>
      </c>
    </row>
    <row r="207" spans="2:12" ht="13.8" customHeight="1" x14ac:dyDescent="0.3">
      <c r="B207" s="27">
        <f>ROUNDUP(I207/G207,0)</f>
        <v>1</v>
      </c>
      <c r="C207" s="26" t="s">
        <v>368</v>
      </c>
      <c r="E207" t="s">
        <v>367</v>
      </c>
      <c r="G207">
        <v>1</v>
      </c>
      <c r="H207" s="19">
        <v>5.0999999999999996</v>
      </c>
      <c r="I207" s="31">
        <f t="shared" si="53"/>
        <v>1</v>
      </c>
      <c r="J207" s="32">
        <f t="shared" ref="J207" si="54">G207*B207-I207</f>
        <v>0</v>
      </c>
      <c r="K207" s="29">
        <f>B207*H207</f>
        <v>5.0999999999999996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359</v>
      </c>
      <c r="E208" s="9" t="s">
        <v>347</v>
      </c>
      <c r="G208">
        <v>1</v>
      </c>
      <c r="H208" s="19">
        <v>5.0999999999999996</v>
      </c>
      <c r="I208" s="31">
        <f t="shared" si="53"/>
        <v>1</v>
      </c>
      <c r="J208" s="32">
        <f>G208*B208-I208</f>
        <v>0</v>
      </c>
      <c r="K208" s="29">
        <f>B208*H208</f>
        <v>5.0999999999999996</v>
      </c>
      <c r="L208" t="s">
        <v>317</v>
      </c>
    </row>
    <row r="209" spans="2:12" ht="13.8" customHeight="1" x14ac:dyDescent="0.3">
      <c r="B209" s="27">
        <f t="shared" ref="B209" si="55">ROUNDUP(I209/G209,0)</f>
        <v>0</v>
      </c>
      <c r="C209" s="26" t="s">
        <v>369</v>
      </c>
      <c r="E209" s="9" t="s">
        <v>320</v>
      </c>
      <c r="G209">
        <v>1</v>
      </c>
      <c r="H209" s="19">
        <v>4.96</v>
      </c>
      <c r="I209" s="31">
        <f t="shared" si="53"/>
        <v>0</v>
      </c>
      <c r="J209" s="32">
        <f t="shared" ref="J209" si="56">G209*B209-I209</f>
        <v>0</v>
      </c>
      <c r="K209" s="29">
        <f t="shared" ref="K209" si="57">B209*H209</f>
        <v>0</v>
      </c>
      <c r="L209" t="s">
        <v>259</v>
      </c>
    </row>
    <row r="210" spans="2:12" ht="13.8" customHeight="1" x14ac:dyDescent="0.3">
      <c r="B210" s="27">
        <f>ROUNDUP(I210/G210,0)</f>
        <v>0</v>
      </c>
      <c r="C210" s="26" t="s">
        <v>358</v>
      </c>
      <c r="E210" s="48" t="s">
        <v>332</v>
      </c>
      <c r="G210">
        <v>1</v>
      </c>
      <c r="H210" s="19">
        <v>4.54</v>
      </c>
      <c r="I210" s="31">
        <f t="shared" si="53"/>
        <v>0</v>
      </c>
      <c r="J210" s="32">
        <f>G210*B210-I210</f>
        <v>0</v>
      </c>
      <c r="K210" s="29">
        <f>B210*H210</f>
        <v>0</v>
      </c>
      <c r="L210" t="s">
        <v>317</v>
      </c>
    </row>
    <row r="211" spans="2:12" ht="13.8" customHeight="1" x14ac:dyDescent="0.3">
      <c r="B211" s="27">
        <f t="shared" ref="B211" si="58">ROUNDUP(I211/G211,0)</f>
        <v>0</v>
      </c>
      <c r="C211" s="26" t="s">
        <v>356</v>
      </c>
      <c r="E211" s="26" t="s">
        <v>335</v>
      </c>
      <c r="G211">
        <v>1</v>
      </c>
      <c r="H211" s="19">
        <v>4.54</v>
      </c>
      <c r="I211" s="31">
        <f t="shared" si="53"/>
        <v>0</v>
      </c>
      <c r="J211" s="32">
        <f t="shared" ref="J211" si="59">G211*B211-I211</f>
        <v>0</v>
      </c>
      <c r="K211" s="29">
        <f t="shared" ref="K211" si="60">B211*H211</f>
        <v>0</v>
      </c>
      <c r="L211" t="s">
        <v>317</v>
      </c>
    </row>
    <row r="212" spans="2:12" ht="13.8" customHeight="1" x14ac:dyDescent="0.3">
      <c r="B212" s="27">
        <f t="shared" ref="B212" si="61">ROUNDUP(I212/G212,0)</f>
        <v>0</v>
      </c>
      <c r="C212" s="26" t="s">
        <v>357</v>
      </c>
      <c r="E212" s="26" t="s">
        <v>333</v>
      </c>
      <c r="G212">
        <v>1</v>
      </c>
      <c r="H212" s="19">
        <v>4.54</v>
      </c>
      <c r="I212" s="31">
        <f t="shared" si="53"/>
        <v>0</v>
      </c>
      <c r="J212" s="32">
        <f t="shared" ref="J212" si="62">G212*B212-I212</f>
        <v>0</v>
      </c>
      <c r="K212" s="29">
        <f t="shared" ref="K212" si="63">B212*H212</f>
        <v>0</v>
      </c>
      <c r="L212" t="s">
        <v>317</v>
      </c>
    </row>
    <row r="213" spans="2:12" ht="13.8" customHeight="1" x14ac:dyDescent="0.3">
      <c r="B213" s="27">
        <f t="shared" ref="B213:B215" si="64">ROUNDUP(I213/G213,0)</f>
        <v>1</v>
      </c>
      <c r="C213" s="26" t="s">
        <v>361</v>
      </c>
      <c r="E213" s="9" t="s">
        <v>336</v>
      </c>
      <c r="G213">
        <v>1</v>
      </c>
      <c r="H213" s="19">
        <v>5.44</v>
      </c>
      <c r="I213" s="31">
        <f t="shared" si="53"/>
        <v>1</v>
      </c>
      <c r="J213" s="32">
        <f t="shared" ref="J213:J215" si="65">G213*B213-I213</f>
        <v>0</v>
      </c>
      <c r="K213" s="29">
        <f t="shared" ref="K213:K215" si="66">B213*H213</f>
        <v>5.44</v>
      </c>
      <c r="L213" t="s">
        <v>317</v>
      </c>
    </row>
    <row r="214" spans="2:12" ht="13.8" customHeight="1" x14ac:dyDescent="0.3">
      <c r="B214" s="27">
        <f t="shared" ref="B214" si="67">ROUNDUP(I214/G214,0)</f>
        <v>0</v>
      </c>
      <c r="C214" s="26" t="s">
        <v>447</v>
      </c>
      <c r="E214" s="9" t="s">
        <v>448</v>
      </c>
      <c r="G214">
        <v>1</v>
      </c>
      <c r="H214" s="19">
        <v>5.44</v>
      </c>
      <c r="I214" s="31">
        <f t="shared" si="53"/>
        <v>0</v>
      </c>
      <c r="J214" s="32">
        <f t="shared" ref="J214" si="68">G214*B214-I214</f>
        <v>0</v>
      </c>
      <c r="K214" s="29">
        <f t="shared" ref="K214" si="69">B214*H214</f>
        <v>0</v>
      </c>
      <c r="L214" t="s">
        <v>317</v>
      </c>
    </row>
    <row r="215" spans="2:12" ht="13.8" customHeight="1" x14ac:dyDescent="0.3">
      <c r="B215" s="27">
        <f t="shared" si="64"/>
        <v>0</v>
      </c>
      <c r="C215" s="26" t="s">
        <v>384</v>
      </c>
      <c r="E215" s="9" t="s">
        <v>383</v>
      </c>
      <c r="G215">
        <v>1</v>
      </c>
      <c r="H215" s="19">
        <v>5.44</v>
      </c>
      <c r="I215" s="31">
        <f t="shared" si="53"/>
        <v>0</v>
      </c>
      <c r="J215" s="32">
        <f t="shared" si="65"/>
        <v>0</v>
      </c>
      <c r="K215" s="29">
        <f t="shared" si="66"/>
        <v>0</v>
      </c>
      <c r="L215" t="s">
        <v>317</v>
      </c>
    </row>
    <row r="216" spans="2:12" ht="13.8" customHeight="1" x14ac:dyDescent="0.3">
      <c r="B216" s="27">
        <f t="shared" ref="B216" si="70">ROUNDUP(I216/G216,0)</f>
        <v>0</v>
      </c>
      <c r="C216" s="26" t="s">
        <v>362</v>
      </c>
      <c r="E216" s="9" t="s">
        <v>334</v>
      </c>
      <c r="G216">
        <v>1</v>
      </c>
      <c r="H216" s="19">
        <v>5.44</v>
      </c>
      <c r="I216" s="31">
        <f t="shared" si="53"/>
        <v>0</v>
      </c>
      <c r="J216" s="32">
        <f t="shared" ref="J216" si="71">G216*B216-I216</f>
        <v>0</v>
      </c>
      <c r="K216" s="29">
        <f t="shared" ref="K216" si="72">B216*H216</f>
        <v>0</v>
      </c>
      <c r="L216" t="s">
        <v>259</v>
      </c>
    </row>
    <row r="217" spans="2:12" ht="13.8" customHeight="1" x14ac:dyDescent="0.3">
      <c r="B217" s="27">
        <f t="shared" ref="B217:B272" si="73">ROUNDUP(I217/G217,0)</f>
        <v>0</v>
      </c>
      <c r="C217" s="26" t="s">
        <v>364</v>
      </c>
      <c r="E217" s="9" t="s">
        <v>125</v>
      </c>
      <c r="G217">
        <v>1</v>
      </c>
      <c r="H217" s="19">
        <v>5.44</v>
      </c>
      <c r="I217" s="31">
        <f t="shared" si="53"/>
        <v>0</v>
      </c>
      <c r="J217" s="32">
        <f t="shared" ref="J217" si="74">G217*B217-I217</f>
        <v>0</v>
      </c>
      <c r="K217" s="29">
        <f t="shared" si="16"/>
        <v>0</v>
      </c>
      <c r="L217" t="s">
        <v>259</v>
      </c>
    </row>
    <row r="218" spans="2:12" ht="13.8" customHeight="1" x14ac:dyDescent="0.3">
      <c r="B218" s="27">
        <f t="shared" si="73"/>
        <v>0</v>
      </c>
      <c r="C218" s="26" t="s">
        <v>363</v>
      </c>
      <c r="E218" s="9" t="s">
        <v>164</v>
      </c>
      <c r="G218">
        <v>1</v>
      </c>
      <c r="H218" s="19">
        <v>6.34</v>
      </c>
      <c r="I218" s="31">
        <f t="shared" si="53"/>
        <v>0</v>
      </c>
      <c r="J218" s="32">
        <f t="shared" ref="J218" si="75">G218*B218-I218</f>
        <v>0</v>
      </c>
      <c r="K218" s="29">
        <f t="shared" ref="K218" si="76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386</v>
      </c>
      <c r="E220" s="9" t="s">
        <v>321</v>
      </c>
      <c r="G220">
        <v>1</v>
      </c>
      <c r="H220" s="19">
        <v>4.3899999999999997</v>
      </c>
      <c r="I220" s="31">
        <f t="shared" ref="I220:I227" si="77">SUMIF(C$1:C$169,"="&amp;C220,B$1:B$169)</f>
        <v>1</v>
      </c>
      <c r="J220" s="32">
        <f t="shared" ref="J220" si="78">G220*B220-I220</f>
        <v>0</v>
      </c>
      <c r="K220" s="29">
        <f t="shared" ref="K220" si="79">B220*H220</f>
        <v>4.3899999999999997</v>
      </c>
      <c r="L220" t="s">
        <v>317</v>
      </c>
    </row>
    <row r="221" spans="2:12" ht="13.8" customHeight="1" x14ac:dyDescent="0.3">
      <c r="B221" s="27">
        <f t="shared" ref="B221" si="80">ROUNDUP(I221/G221,0)</f>
        <v>1</v>
      </c>
      <c r="C221" s="26" t="s">
        <v>380</v>
      </c>
      <c r="E221" s="9" t="s">
        <v>344</v>
      </c>
      <c r="G221">
        <v>1</v>
      </c>
      <c r="H221" s="19">
        <v>5.07</v>
      </c>
      <c r="I221" s="31">
        <f t="shared" si="77"/>
        <v>1</v>
      </c>
      <c r="J221" s="32">
        <f t="shared" ref="J221" si="81">G221*B221-I221</f>
        <v>0</v>
      </c>
      <c r="K221" s="29">
        <f t="shared" ref="K221" si="82">B221*H221</f>
        <v>5.07</v>
      </c>
      <c r="L221" t="s">
        <v>317</v>
      </c>
    </row>
    <row r="222" spans="2:12" ht="13.8" customHeight="1" x14ac:dyDescent="0.3">
      <c r="B222" s="27">
        <f>ROUNDUP(I222/G222,0)</f>
        <v>3</v>
      </c>
      <c r="C222" s="26" t="s">
        <v>379</v>
      </c>
      <c r="E222" s="9" t="s">
        <v>185</v>
      </c>
      <c r="G222">
        <v>1</v>
      </c>
      <c r="H222" s="19">
        <v>5.23</v>
      </c>
      <c r="I222" s="31">
        <f t="shared" si="77"/>
        <v>3</v>
      </c>
      <c r="J222" s="32">
        <f t="shared" ref="J222" si="83">G222*B222-I222</f>
        <v>0</v>
      </c>
      <c r="K222" s="29">
        <f t="shared" ref="K222" si="84">B222*H222</f>
        <v>15.690000000000001</v>
      </c>
      <c r="L222" t="s">
        <v>317</v>
      </c>
    </row>
    <row r="223" spans="2:12" ht="13.8" customHeight="1" x14ac:dyDescent="0.3">
      <c r="B223" s="27">
        <f t="shared" ref="B223" si="85">ROUNDUP(I223/G223,0)</f>
        <v>0</v>
      </c>
      <c r="C223" s="26" t="s">
        <v>378</v>
      </c>
      <c r="E223" s="9" t="s">
        <v>348</v>
      </c>
      <c r="G223">
        <v>1</v>
      </c>
      <c r="H223" s="19">
        <v>5.23</v>
      </c>
      <c r="I223" s="31">
        <f t="shared" si="77"/>
        <v>0</v>
      </c>
      <c r="J223" s="32">
        <f t="shared" ref="J223" si="86">G223*B223-I223</f>
        <v>0</v>
      </c>
      <c r="K223" s="29">
        <f t="shared" ref="K223" si="87">B223*H223</f>
        <v>0</v>
      </c>
      <c r="L223" t="s">
        <v>317</v>
      </c>
    </row>
    <row r="224" spans="2:12" ht="13.8" customHeight="1" x14ac:dyDescent="0.3">
      <c r="B224" s="27">
        <f t="shared" si="73"/>
        <v>0</v>
      </c>
      <c r="C224" s="26" t="s">
        <v>371</v>
      </c>
      <c r="E224" s="9" t="s">
        <v>370</v>
      </c>
      <c r="G224">
        <v>1</v>
      </c>
      <c r="H224" s="19">
        <v>5.23</v>
      </c>
      <c r="I224" s="31">
        <f t="shared" si="77"/>
        <v>0</v>
      </c>
      <c r="J224" s="32">
        <f t="shared" ref="J224" si="88">G224*B224-I224</f>
        <v>0</v>
      </c>
      <c r="K224" s="29">
        <f t="shared" ref="K224" si="89">B224*H224</f>
        <v>0</v>
      </c>
      <c r="L224" t="s">
        <v>259</v>
      </c>
    </row>
    <row r="225" spans="2:12" ht="13.8" customHeight="1" x14ac:dyDescent="0.3">
      <c r="B225" s="27">
        <f t="shared" ref="B225" si="90">ROUNDUP(I225/G225,0)</f>
        <v>0</v>
      </c>
      <c r="C225" s="26" t="s">
        <v>373</v>
      </c>
      <c r="E225" s="9" t="s">
        <v>372</v>
      </c>
      <c r="G225">
        <v>1</v>
      </c>
      <c r="H225" s="19">
        <v>6.67</v>
      </c>
      <c r="I225" s="31">
        <f t="shared" si="77"/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91">ROUNDUP(I226/G226,0)</f>
        <v>0</v>
      </c>
      <c r="C226" s="26" t="s">
        <v>375</v>
      </c>
      <c r="E226" s="9" t="s">
        <v>374</v>
      </c>
      <c r="G226">
        <v>1</v>
      </c>
      <c r="H226" s="19">
        <v>6.67</v>
      </c>
      <c r="I226" s="31">
        <f t="shared" si="77"/>
        <v>0</v>
      </c>
      <c r="J226" s="32">
        <f t="shared" ref="J226" si="92">G226*B226-I226</f>
        <v>0</v>
      </c>
      <c r="K226" s="29">
        <f t="shared" ref="K226" si="93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387</v>
      </c>
      <c r="E227" s="9" t="s">
        <v>184</v>
      </c>
      <c r="G227">
        <v>1</v>
      </c>
      <c r="H227" s="19">
        <v>11.6</v>
      </c>
      <c r="I227" s="31">
        <f t="shared" si="77"/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94">ROUNDUP(I229/G229,0)</f>
        <v>1</v>
      </c>
      <c r="C229" s="26" t="s">
        <v>339</v>
      </c>
      <c r="E229" s="9" t="s">
        <v>340</v>
      </c>
      <c r="G229">
        <v>1</v>
      </c>
      <c r="H229" s="19">
        <v>4</v>
      </c>
      <c r="I229" s="31">
        <f t="shared" ref="I229:I246" si="95">SUMIF(C$1:C$169,"="&amp;C229,B$1:B$169)</f>
        <v>1</v>
      </c>
      <c r="J229" s="32">
        <f>G229*B229-I229</f>
        <v>0</v>
      </c>
      <c r="K229" s="29">
        <f t="shared" ref="K229:K234" si="96">B229*H229</f>
        <v>4</v>
      </c>
      <c r="L229" t="s">
        <v>317</v>
      </c>
    </row>
    <row r="230" spans="2:12" ht="13.8" customHeight="1" x14ac:dyDescent="0.3">
      <c r="B230" s="27">
        <f t="shared" ref="B230" si="97">ROUNDUP(I230/G230,0)</f>
        <v>1</v>
      </c>
      <c r="C230" s="26" t="s">
        <v>338</v>
      </c>
      <c r="E230" s="9" t="s">
        <v>337</v>
      </c>
      <c r="G230">
        <v>1</v>
      </c>
      <c r="H230" s="19">
        <v>4.24</v>
      </c>
      <c r="I230" s="31">
        <f t="shared" si="95"/>
        <v>1</v>
      </c>
      <c r="J230" s="32">
        <f t="shared" ref="J230" si="98">G230*B230-I230</f>
        <v>0</v>
      </c>
      <c r="K230" s="29">
        <f t="shared" si="96"/>
        <v>4.24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 t="shared" si="95"/>
        <v>0</v>
      </c>
      <c r="J231" s="32">
        <f t="shared" ref="J231" si="99">G231*B231-I231</f>
        <v>0</v>
      </c>
      <c r="K231" s="29">
        <f t="shared" si="96"/>
        <v>0</v>
      </c>
      <c r="L231" t="s">
        <v>317</v>
      </c>
    </row>
    <row r="232" spans="2:12" ht="13.8" customHeight="1" x14ac:dyDescent="0.3">
      <c r="B232" s="27">
        <f t="shared" ref="B232" si="100">ROUNDUP(I232/G232,0)</f>
        <v>0</v>
      </c>
      <c r="C232" s="26" t="s">
        <v>342</v>
      </c>
      <c r="E232" s="9" t="s">
        <v>341</v>
      </c>
      <c r="G232">
        <v>1</v>
      </c>
      <c r="H232" s="19">
        <v>4</v>
      </c>
      <c r="I232" s="31">
        <f t="shared" si="95"/>
        <v>0</v>
      </c>
      <c r="J232" s="32">
        <f>G232*B232-I232</f>
        <v>0</v>
      </c>
      <c r="K232" s="29">
        <f t="shared" si="96"/>
        <v>0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 t="shared" si="95"/>
        <v>0</v>
      </c>
      <c r="J233" s="32">
        <f t="shared" ref="J233" si="101">G233*B233-I233</f>
        <v>0</v>
      </c>
      <c r="K233" s="29">
        <f t="shared" si="96"/>
        <v>0</v>
      </c>
      <c r="L233" t="s">
        <v>317</v>
      </c>
    </row>
    <row r="234" spans="2:12" ht="13.8" customHeight="1" x14ac:dyDescent="0.3">
      <c r="B234" s="27">
        <f t="shared" si="73"/>
        <v>0</v>
      </c>
      <c r="C234" s="26" t="s">
        <v>201</v>
      </c>
      <c r="E234" s="9" t="s">
        <v>133</v>
      </c>
      <c r="G234">
        <v>1</v>
      </c>
      <c r="H234" s="19">
        <v>4.96</v>
      </c>
      <c r="I234" s="31">
        <f t="shared" si="95"/>
        <v>0</v>
      </c>
      <c r="J234" s="32">
        <f>G234*B234-I234</f>
        <v>0</v>
      </c>
      <c r="K234" s="29">
        <f t="shared" si="96"/>
        <v>0</v>
      </c>
      <c r="L234" t="s">
        <v>317</v>
      </c>
    </row>
    <row r="235" spans="2:12" ht="13.8" customHeight="1" x14ac:dyDescent="0.3">
      <c r="B235" s="27">
        <f t="shared" ref="B235:B238" si="102">ROUNDUP(I235/G235,0)</f>
        <v>1</v>
      </c>
      <c r="C235" s="26" t="s">
        <v>354</v>
      </c>
      <c r="E235" s="26" t="s">
        <v>353</v>
      </c>
      <c r="G235">
        <v>1</v>
      </c>
      <c r="H235" s="19">
        <v>4.96</v>
      </c>
      <c r="I235" s="31">
        <f t="shared" si="95"/>
        <v>1</v>
      </c>
      <c r="J235" s="32">
        <f>G235*B235-I235</f>
        <v>0</v>
      </c>
      <c r="K235" s="29">
        <f t="shared" ref="K235:K237" si="103">B235*H235</f>
        <v>4.96</v>
      </c>
      <c r="L235" t="s">
        <v>317</v>
      </c>
    </row>
    <row r="236" spans="2:12" ht="13.8" customHeight="1" x14ac:dyDescent="0.3">
      <c r="B236" s="27">
        <f t="shared" si="102"/>
        <v>0</v>
      </c>
      <c r="C236" s="26" t="s">
        <v>382</v>
      </c>
      <c r="E236" s="9" t="s">
        <v>381</v>
      </c>
      <c r="G236">
        <v>1</v>
      </c>
      <c r="H236" s="19">
        <v>4</v>
      </c>
      <c r="I236" s="31">
        <f t="shared" si="95"/>
        <v>0</v>
      </c>
      <c r="J236" s="32">
        <f>G236*B236-I236</f>
        <v>0</v>
      </c>
      <c r="K236" s="29">
        <f t="shared" si="103"/>
        <v>0</v>
      </c>
      <c r="L236" t="s">
        <v>317</v>
      </c>
    </row>
    <row r="237" spans="2:12" ht="13.8" customHeight="1" x14ac:dyDescent="0.3">
      <c r="B237" s="27">
        <f t="shared" ref="B237" si="104">ROUNDUP(I237/G237,0)</f>
        <v>0</v>
      </c>
      <c r="C237" s="26" t="s">
        <v>389</v>
      </c>
      <c r="E237" t="s">
        <v>388</v>
      </c>
      <c r="G237">
        <v>1</v>
      </c>
      <c r="H237" s="19">
        <v>4.96</v>
      </c>
      <c r="I237" s="31">
        <f t="shared" si="95"/>
        <v>0</v>
      </c>
      <c r="J237" s="32">
        <f>G237*B237-I237</f>
        <v>0</v>
      </c>
      <c r="K237" s="29">
        <f t="shared" si="103"/>
        <v>0</v>
      </c>
      <c r="L237" t="s">
        <v>317</v>
      </c>
    </row>
    <row r="238" spans="2:12" ht="13.8" customHeight="1" x14ac:dyDescent="0.3">
      <c r="B238" s="27">
        <f t="shared" si="102"/>
        <v>0</v>
      </c>
      <c r="C238" s="26" t="s">
        <v>377</v>
      </c>
      <c r="E238" t="s">
        <v>376</v>
      </c>
      <c r="G238">
        <v>1</v>
      </c>
      <c r="H238" s="19">
        <v>4.96</v>
      </c>
      <c r="I238" s="31">
        <f t="shared" si="95"/>
        <v>0</v>
      </c>
      <c r="J238" s="32">
        <f>G238*B238-I238</f>
        <v>0</v>
      </c>
      <c r="K238" s="29">
        <f t="shared" ref="K238" si="105">B238*H238</f>
        <v>0</v>
      </c>
      <c r="L238" t="s">
        <v>317</v>
      </c>
    </row>
    <row r="239" spans="2:12" ht="13.8" customHeight="1" x14ac:dyDescent="0.3">
      <c r="B239" s="27">
        <f t="shared" ref="B239:B244" si="106">ROUNDUP(I239/G239,0)</f>
        <v>1</v>
      </c>
      <c r="C239" s="26" t="s">
        <v>203</v>
      </c>
      <c r="E239" s="9" t="s">
        <v>198</v>
      </c>
      <c r="G239">
        <v>1</v>
      </c>
      <c r="H239" s="19">
        <v>7.13</v>
      </c>
      <c r="I239" s="31">
        <f t="shared" si="95"/>
        <v>1</v>
      </c>
      <c r="J239" s="32">
        <f t="shared" ref="J239:J241" si="107">G239*B239-I239</f>
        <v>0</v>
      </c>
      <c r="K239" s="29">
        <f t="shared" ref="K239:K241" si="108">B239*H239</f>
        <v>7.13</v>
      </c>
      <c r="L239" t="s">
        <v>317</v>
      </c>
    </row>
    <row r="240" spans="2:12" ht="13.8" customHeight="1" x14ac:dyDescent="0.3">
      <c r="B240" s="27">
        <f t="shared" si="106"/>
        <v>1</v>
      </c>
      <c r="C240" s="26" t="s">
        <v>442</v>
      </c>
      <c r="E240" s="9" t="s">
        <v>220</v>
      </c>
      <c r="G240">
        <v>1</v>
      </c>
      <c r="H240" s="19">
        <v>7.88</v>
      </c>
      <c r="I240" s="31">
        <f t="shared" si="95"/>
        <v>1</v>
      </c>
      <c r="J240" s="32">
        <f t="shared" ref="J240" si="109">G240*B240-I240</f>
        <v>0</v>
      </c>
      <c r="K240" s="29">
        <f t="shared" ref="K240" si="110">B240*H240</f>
        <v>7.88</v>
      </c>
      <c r="L240" t="s">
        <v>317</v>
      </c>
    </row>
    <row r="241" spans="2:12" ht="13.8" customHeight="1" x14ac:dyDescent="0.3">
      <c r="B241" s="27">
        <f t="shared" si="106"/>
        <v>1</v>
      </c>
      <c r="C241" s="26" t="s">
        <v>441</v>
      </c>
      <c r="E241" s="9" t="s">
        <v>220</v>
      </c>
      <c r="G241">
        <v>1</v>
      </c>
      <c r="H241" s="19">
        <v>7.88</v>
      </c>
      <c r="I241" s="31">
        <f t="shared" si="95"/>
        <v>1</v>
      </c>
      <c r="J241" s="32">
        <f t="shared" si="107"/>
        <v>0</v>
      </c>
      <c r="K241" s="29">
        <f t="shared" si="108"/>
        <v>7.88</v>
      </c>
      <c r="L241" t="s">
        <v>317</v>
      </c>
    </row>
    <row r="242" spans="2:12" ht="13.8" customHeight="1" x14ac:dyDescent="0.3">
      <c r="B242" s="27">
        <f t="shared" si="106"/>
        <v>1</v>
      </c>
      <c r="C242" s="26" t="s">
        <v>455</v>
      </c>
      <c r="E242" s="9" t="s">
        <v>220</v>
      </c>
      <c r="G242">
        <v>1</v>
      </c>
      <c r="H242" s="19">
        <v>7.88</v>
      </c>
      <c r="I242" s="31">
        <f t="shared" ref="I242" si="111">SUMIF(C$1:C$169,"="&amp;C242,B$1:B$169)</f>
        <v>1</v>
      </c>
      <c r="J242" s="32">
        <f t="shared" ref="J242" si="112">G242*B242-I242</f>
        <v>0</v>
      </c>
      <c r="K242" s="29">
        <f t="shared" ref="K242" si="113">B242*H242</f>
        <v>7.88</v>
      </c>
      <c r="L242" t="s">
        <v>317</v>
      </c>
    </row>
    <row r="243" spans="2:12" ht="13.8" customHeight="1" x14ac:dyDescent="0.3">
      <c r="B243" s="27">
        <f t="shared" si="106"/>
        <v>0</v>
      </c>
      <c r="C243" s="26" t="s">
        <v>219</v>
      </c>
      <c r="E243" s="9" t="s">
        <v>220</v>
      </c>
      <c r="G243">
        <v>1</v>
      </c>
      <c r="H243" s="19">
        <v>7.88</v>
      </c>
      <c r="I243" s="31">
        <f t="shared" si="95"/>
        <v>0</v>
      </c>
      <c r="J243" s="32">
        <f t="shared" ref="J243" si="114">G243*B243-I243</f>
        <v>0</v>
      </c>
      <c r="K243" s="29">
        <f t="shared" ref="K243" si="115">B243*H243</f>
        <v>0</v>
      </c>
      <c r="L243" t="s">
        <v>317</v>
      </c>
    </row>
    <row r="244" spans="2:12" ht="13.8" customHeight="1" x14ac:dyDescent="0.3">
      <c r="B244" s="27">
        <f t="shared" si="106"/>
        <v>0</v>
      </c>
      <c r="C244" s="26" t="s">
        <v>218</v>
      </c>
      <c r="E244" s="9" t="s">
        <v>217</v>
      </c>
      <c r="G244">
        <v>1</v>
      </c>
      <c r="H244" s="19">
        <v>7.88</v>
      </c>
      <c r="I244" s="31">
        <f t="shared" si="95"/>
        <v>0</v>
      </c>
      <c r="J244" s="32">
        <f t="shared" ref="J244" si="116">G244*B244-I244</f>
        <v>0</v>
      </c>
      <c r="K244" s="29">
        <f t="shared" ref="K244" si="117">B244*H244</f>
        <v>0</v>
      </c>
      <c r="L244" t="s">
        <v>317</v>
      </c>
    </row>
    <row r="245" spans="2:12" ht="13.8" customHeight="1" x14ac:dyDescent="0.3">
      <c r="B245" s="27">
        <f t="shared" si="73"/>
        <v>1</v>
      </c>
      <c r="C245" s="26" t="s">
        <v>204</v>
      </c>
      <c r="E245" s="9" t="s">
        <v>346</v>
      </c>
      <c r="G245">
        <v>1</v>
      </c>
      <c r="H245" s="19">
        <v>8.8699999999999992</v>
      </c>
      <c r="I245" s="31">
        <f t="shared" si="95"/>
        <v>1</v>
      </c>
      <c r="J245" s="32">
        <f t="shared" ref="J245" si="118">G245*B245-I245</f>
        <v>0</v>
      </c>
      <c r="K245" s="29">
        <f t="shared" ref="K245" si="119">B245*H245</f>
        <v>8.8699999999999992</v>
      </c>
      <c r="L245" t="s">
        <v>317</v>
      </c>
    </row>
    <row r="246" spans="2:12" ht="13.8" customHeight="1" x14ac:dyDescent="0.3">
      <c r="B246" s="27">
        <f t="shared" si="73"/>
        <v>0</v>
      </c>
      <c r="C246" s="26" t="s">
        <v>243</v>
      </c>
      <c r="E246" s="9" t="s">
        <v>242</v>
      </c>
      <c r="G246">
        <v>1</v>
      </c>
      <c r="H246" s="19">
        <v>7.13</v>
      </c>
      <c r="I246" s="31">
        <f t="shared" si="95"/>
        <v>0</v>
      </c>
      <c r="J246" s="32">
        <f t="shared" ref="J246" si="120">G246*B246-I246</f>
        <v>0</v>
      </c>
      <c r="K246" s="29">
        <f t="shared" ref="K246" si="121">B246*H246</f>
        <v>0</v>
      </c>
      <c r="L246" t="s">
        <v>317</v>
      </c>
    </row>
    <row r="247" spans="2:12" ht="13.8" customHeight="1" x14ac:dyDescent="0.3">
      <c r="B247" s="27"/>
      <c r="C247" s="26"/>
      <c r="H247" s="19"/>
      <c r="I247" s="31"/>
      <c r="J247" s="32"/>
      <c r="K247" s="29"/>
    </row>
    <row r="248" spans="2:12" ht="13.8" customHeight="1" x14ac:dyDescent="0.3">
      <c r="B248" s="27">
        <f t="shared" ref="B248" si="122">ROUNDUP(I248/G248,0)</f>
        <v>0</v>
      </c>
      <c r="C248" s="26" t="s">
        <v>409</v>
      </c>
      <c r="E248" s="9" t="s">
        <v>408</v>
      </c>
      <c r="G248">
        <v>1</v>
      </c>
      <c r="H248" s="19">
        <v>14.5</v>
      </c>
      <c r="I248" s="31">
        <f t="shared" ref="I248:I256" si="123">SUMIF(C$1:C$169,"="&amp;C248,B$1:B$169)</f>
        <v>0</v>
      </c>
      <c r="J248" s="32">
        <f t="shared" ref="J248" si="124">G248*B248-I248</f>
        <v>0</v>
      </c>
      <c r="K248" s="29">
        <f t="shared" ref="K248" si="125">B248*H248</f>
        <v>0</v>
      </c>
      <c r="L248" t="s">
        <v>317</v>
      </c>
    </row>
    <row r="249" spans="2:12" ht="13.8" customHeight="1" x14ac:dyDescent="0.3">
      <c r="B249" s="27">
        <f t="shared" ref="B249" si="126">ROUNDUP(I249/G249,0)</f>
        <v>1</v>
      </c>
      <c r="C249" s="26" t="s">
        <v>412</v>
      </c>
      <c r="E249" t="s">
        <v>411</v>
      </c>
      <c r="G249">
        <v>1</v>
      </c>
      <c r="H249" s="19">
        <v>14.5</v>
      </c>
      <c r="I249" s="31">
        <f t="shared" si="123"/>
        <v>1</v>
      </c>
      <c r="J249" s="32">
        <f t="shared" ref="J249" si="127">G249*B249-I249</f>
        <v>0</v>
      </c>
      <c r="K249" s="29">
        <f t="shared" ref="K249" si="128">B249*H249</f>
        <v>14.5</v>
      </c>
      <c r="L249" t="s">
        <v>317</v>
      </c>
    </row>
    <row r="250" spans="2:12" ht="13.8" customHeight="1" x14ac:dyDescent="0.3">
      <c r="B250" s="27">
        <f t="shared" si="73"/>
        <v>0</v>
      </c>
      <c r="C250" s="26" t="s">
        <v>393</v>
      </c>
      <c r="E250" s="9" t="s">
        <v>392</v>
      </c>
      <c r="G250">
        <v>1</v>
      </c>
      <c r="H250" s="19">
        <v>14.5</v>
      </c>
      <c r="I250" s="31">
        <f t="shared" si="123"/>
        <v>0</v>
      </c>
      <c r="J250" s="32">
        <f t="shared" si="26"/>
        <v>0</v>
      </c>
      <c r="K250" s="29">
        <f t="shared" si="16"/>
        <v>0</v>
      </c>
      <c r="L250" t="s">
        <v>317</v>
      </c>
    </row>
    <row r="251" spans="2:12" ht="13.8" customHeight="1" x14ac:dyDescent="0.3">
      <c r="B251" s="27">
        <f t="shared" si="73"/>
        <v>1</v>
      </c>
      <c r="C251" s="26" t="s">
        <v>410</v>
      </c>
      <c r="E251" s="9" t="s">
        <v>300</v>
      </c>
      <c r="G251">
        <v>1</v>
      </c>
      <c r="H251" s="19">
        <v>8.5</v>
      </c>
      <c r="I251" s="31">
        <f t="shared" si="123"/>
        <v>1</v>
      </c>
      <c r="J251" s="32">
        <f t="shared" ref="J251" si="129">G251*B251-I251</f>
        <v>0</v>
      </c>
      <c r="K251" s="29">
        <f t="shared" ref="K251" si="130">B251*H251</f>
        <v>8.5</v>
      </c>
      <c r="L251" t="s">
        <v>317</v>
      </c>
    </row>
    <row r="252" spans="2:12" ht="13.8" customHeight="1" x14ac:dyDescent="0.3">
      <c r="B252" s="27">
        <f t="shared" si="73"/>
        <v>1</v>
      </c>
      <c r="C252" s="26" t="s">
        <v>414</v>
      </c>
      <c r="E252" s="9" t="s">
        <v>200</v>
      </c>
      <c r="G252">
        <v>1</v>
      </c>
      <c r="H252" s="19">
        <v>54.2</v>
      </c>
      <c r="I252" s="31">
        <f t="shared" si="123"/>
        <v>1</v>
      </c>
      <c r="J252" s="32">
        <f t="shared" ref="J252" si="131">G252*B252-I252</f>
        <v>0</v>
      </c>
      <c r="K252" s="29">
        <f t="shared" ref="K252" si="132">B252*H252</f>
        <v>54.2</v>
      </c>
      <c r="L252" t="s">
        <v>317</v>
      </c>
    </row>
    <row r="253" spans="2:12" ht="13.8" customHeight="1" x14ac:dyDescent="0.3">
      <c r="B253" s="27">
        <f t="shared" si="73"/>
        <v>1</v>
      </c>
      <c r="C253" s="26" t="s">
        <v>434</v>
      </c>
      <c r="E253" s="9" t="s">
        <v>301</v>
      </c>
      <c r="G253">
        <v>1</v>
      </c>
      <c r="H253" s="19">
        <v>37</v>
      </c>
      <c r="I253" s="31">
        <f t="shared" si="123"/>
        <v>1</v>
      </c>
      <c r="J253" s="32">
        <f t="shared" ref="J253" si="133">G253*B253-I253</f>
        <v>0</v>
      </c>
      <c r="K253" s="29">
        <f t="shared" ref="K253" si="134">B253*H253</f>
        <v>37</v>
      </c>
      <c r="L253" t="s">
        <v>317</v>
      </c>
    </row>
    <row r="254" spans="2:12" ht="13.8" customHeight="1" x14ac:dyDescent="0.3">
      <c r="B254" s="27">
        <f t="shared" si="73"/>
        <v>1</v>
      </c>
      <c r="C254" s="26" t="s">
        <v>296</v>
      </c>
      <c r="E254" s="9" t="s">
        <v>299</v>
      </c>
      <c r="G254">
        <v>1</v>
      </c>
      <c r="H254" s="19">
        <v>18</v>
      </c>
      <c r="I254" s="31">
        <f t="shared" si="123"/>
        <v>1</v>
      </c>
      <c r="J254" s="32">
        <f t="shared" ref="J254" si="135">G254*B254-I254</f>
        <v>0</v>
      </c>
      <c r="K254" s="29">
        <f t="shared" ref="K254" si="136">B254*H254</f>
        <v>18</v>
      </c>
      <c r="L254" t="s">
        <v>317</v>
      </c>
    </row>
    <row r="255" spans="2:12" ht="13.8" customHeight="1" x14ac:dyDescent="0.3">
      <c r="B255" s="27">
        <f t="shared" si="73"/>
        <v>5</v>
      </c>
      <c r="C255" s="26" t="s">
        <v>136</v>
      </c>
      <c r="E255" s="9" t="s">
        <v>77</v>
      </c>
      <c r="G255">
        <v>1</v>
      </c>
      <c r="H255" s="19">
        <v>14.53</v>
      </c>
      <c r="I255" s="31">
        <f t="shared" si="123"/>
        <v>5</v>
      </c>
      <c r="J255" s="32">
        <f t="shared" si="26"/>
        <v>0</v>
      </c>
      <c r="K255" s="29">
        <f t="shared" si="16"/>
        <v>72.649999999999991</v>
      </c>
      <c r="L255" t="s">
        <v>317</v>
      </c>
    </row>
    <row r="256" spans="2:12" ht="13.8" customHeight="1" x14ac:dyDescent="0.3">
      <c r="B256" s="27">
        <f t="shared" si="73"/>
        <v>2</v>
      </c>
      <c r="C256" s="26" t="s">
        <v>404</v>
      </c>
      <c r="E256" s="9" t="s">
        <v>207</v>
      </c>
      <c r="G256">
        <v>1</v>
      </c>
      <c r="H256" s="19">
        <v>36.42</v>
      </c>
      <c r="I256" s="31">
        <f t="shared" si="123"/>
        <v>2</v>
      </c>
      <c r="J256" s="32">
        <f t="shared" ref="J256" si="137">G256*B256-I256</f>
        <v>0</v>
      </c>
      <c r="K256" s="29">
        <f t="shared" ref="K256" si="138">B256*H256</f>
        <v>72.84</v>
      </c>
      <c r="L256" t="s">
        <v>317</v>
      </c>
    </row>
    <row r="257" spans="2:12" ht="13.8" customHeight="1" x14ac:dyDescent="0.3">
      <c r="B257" s="27"/>
      <c r="C257" s="26"/>
      <c r="E257" s="9"/>
      <c r="H257" s="19"/>
      <c r="I257" s="31"/>
      <c r="J257" s="32"/>
      <c r="K257" s="29"/>
    </row>
    <row r="258" spans="2:12" ht="13.8" customHeight="1" x14ac:dyDescent="0.3">
      <c r="B258" s="27">
        <f t="shared" ref="B258:B263" si="139">ROUNDUP(I258/G258,0)</f>
        <v>16</v>
      </c>
      <c r="C258" s="26" t="s">
        <v>402</v>
      </c>
      <c r="E258" s="9" t="s">
        <v>403</v>
      </c>
      <c r="G258">
        <v>1</v>
      </c>
      <c r="H258" s="19">
        <v>1.35</v>
      </c>
      <c r="I258" s="31">
        <f t="shared" ref="I258:I272" si="140">SUMIF(C$1:C$169,"="&amp;C258,B$1:B$169)</f>
        <v>16</v>
      </c>
      <c r="J258" s="32">
        <f t="shared" ref="J258" si="141">G258*B258-I258</f>
        <v>0</v>
      </c>
      <c r="K258" s="29">
        <f t="shared" ref="K258:K263" si="142">B258*H258</f>
        <v>21.6</v>
      </c>
      <c r="L258" t="s">
        <v>317</v>
      </c>
    </row>
    <row r="259" spans="2:12" ht="13.8" customHeight="1" x14ac:dyDescent="0.3">
      <c r="B259" s="27">
        <f t="shared" si="139"/>
        <v>0</v>
      </c>
      <c r="C259" s="26" t="s">
        <v>423</v>
      </c>
      <c r="E259" s="9" t="s">
        <v>406</v>
      </c>
      <c r="G259">
        <v>1</v>
      </c>
      <c r="H259" s="19">
        <v>1.35</v>
      </c>
      <c r="I259" s="31">
        <f t="shared" si="140"/>
        <v>0</v>
      </c>
      <c r="J259" s="32">
        <f t="shared" ref="J259" si="143">G259*B259-I259</f>
        <v>0</v>
      </c>
      <c r="K259" s="29">
        <f t="shared" si="142"/>
        <v>0</v>
      </c>
      <c r="L259" t="s">
        <v>259</v>
      </c>
    </row>
    <row r="260" spans="2:12" ht="13.8" customHeight="1" x14ac:dyDescent="0.3">
      <c r="B260" s="27">
        <f t="shared" si="139"/>
        <v>16</v>
      </c>
      <c r="C260" s="26" t="s">
        <v>407</v>
      </c>
      <c r="E260" s="9" t="s">
        <v>426</v>
      </c>
      <c r="G260">
        <v>1</v>
      </c>
      <c r="H260" s="19">
        <v>1.35</v>
      </c>
      <c r="I260" s="31">
        <f t="shared" si="140"/>
        <v>16</v>
      </c>
      <c r="J260" s="32">
        <f t="shared" ref="J260" si="144">G260*B260-I260</f>
        <v>0</v>
      </c>
      <c r="K260" s="29">
        <f t="shared" si="142"/>
        <v>21.6</v>
      </c>
      <c r="L260" t="s">
        <v>259</v>
      </c>
    </row>
    <row r="261" spans="2:12" ht="13.8" customHeight="1" x14ac:dyDescent="0.3">
      <c r="B261" s="27">
        <f t="shared" si="139"/>
        <v>7</v>
      </c>
      <c r="C261" s="26" t="s">
        <v>157</v>
      </c>
      <c r="E261" s="9" t="s">
        <v>156</v>
      </c>
      <c r="G261">
        <v>1</v>
      </c>
      <c r="H261" s="19">
        <v>1.05</v>
      </c>
      <c r="I261" s="31">
        <f t="shared" si="140"/>
        <v>7</v>
      </c>
      <c r="J261" s="32">
        <f t="shared" ref="J261" si="145">G261*B261-I261</f>
        <v>0</v>
      </c>
      <c r="K261" s="29">
        <f t="shared" si="142"/>
        <v>7.3500000000000005</v>
      </c>
      <c r="L261" t="s">
        <v>317</v>
      </c>
    </row>
    <row r="262" spans="2:12" ht="13.8" customHeight="1" x14ac:dyDescent="0.3">
      <c r="B262" s="27">
        <f t="shared" si="139"/>
        <v>0</v>
      </c>
      <c r="C262" s="26" t="s">
        <v>399</v>
      </c>
      <c r="E262" s="9" t="s">
        <v>398</v>
      </c>
      <c r="G262">
        <v>1</v>
      </c>
      <c r="H262" s="19">
        <v>1.35</v>
      </c>
      <c r="I262" s="31">
        <f t="shared" si="140"/>
        <v>0</v>
      </c>
      <c r="J262" s="32">
        <f t="shared" ref="J262" si="146">G262*B262-I262</f>
        <v>0</v>
      </c>
      <c r="K262" s="29">
        <f t="shared" si="142"/>
        <v>0</v>
      </c>
      <c r="L262" t="s">
        <v>317</v>
      </c>
    </row>
    <row r="263" spans="2:12" ht="13.8" customHeight="1" x14ac:dyDescent="0.3">
      <c r="B263" s="27">
        <f t="shared" si="139"/>
        <v>0</v>
      </c>
      <c r="C263" s="26" t="s">
        <v>395</v>
      </c>
      <c r="E263" s="9" t="s">
        <v>394</v>
      </c>
      <c r="G263">
        <v>1</v>
      </c>
      <c r="H263" s="19">
        <v>2.19</v>
      </c>
      <c r="I263" s="31">
        <f t="shared" si="140"/>
        <v>0</v>
      </c>
      <c r="J263" s="32">
        <f t="shared" ref="J263" si="147">G263*B263-I263</f>
        <v>0</v>
      </c>
      <c r="K263" s="29">
        <f t="shared" si="142"/>
        <v>0</v>
      </c>
      <c r="L263" t="s">
        <v>259</v>
      </c>
    </row>
    <row r="264" spans="2:12" ht="13.8" customHeight="1" x14ac:dyDescent="0.3">
      <c r="B264" s="27">
        <f t="shared" si="73"/>
        <v>16</v>
      </c>
      <c r="C264" s="26" t="s">
        <v>197</v>
      </c>
      <c r="E264" s="9" t="s">
        <v>208</v>
      </c>
      <c r="G264">
        <v>1</v>
      </c>
      <c r="H264" s="19">
        <v>1.54</v>
      </c>
      <c r="I264" s="31">
        <f t="shared" si="140"/>
        <v>16</v>
      </c>
      <c r="J264" s="32">
        <f t="shared" ref="J264" si="148">G264*B264-I264</f>
        <v>0</v>
      </c>
      <c r="K264" s="29">
        <f t="shared" ref="K264" si="149">B264*H264</f>
        <v>24.64</v>
      </c>
      <c r="L264" t="s">
        <v>317</v>
      </c>
    </row>
    <row r="265" spans="2:12" ht="13.8" customHeight="1" x14ac:dyDescent="0.3">
      <c r="B265" s="27">
        <f t="shared" si="73"/>
        <v>10</v>
      </c>
      <c r="C265" s="26" t="s">
        <v>210</v>
      </c>
      <c r="E265" s="9" t="s">
        <v>209</v>
      </c>
      <c r="G265">
        <v>1</v>
      </c>
      <c r="H265" s="19">
        <v>1.54</v>
      </c>
      <c r="I265" s="31">
        <f t="shared" si="140"/>
        <v>10</v>
      </c>
      <c r="J265" s="32">
        <f t="shared" ref="J265" si="150">G265*B265-I265</f>
        <v>0</v>
      </c>
      <c r="K265" s="29">
        <f t="shared" ref="K265" si="151">B265*H265</f>
        <v>15.4</v>
      </c>
      <c r="L265" t="s">
        <v>317</v>
      </c>
    </row>
    <row r="266" spans="2:12" ht="13.8" customHeight="1" x14ac:dyDescent="0.3">
      <c r="B266" s="27">
        <f t="shared" si="73"/>
        <v>0</v>
      </c>
      <c r="C266" s="26" t="s">
        <v>127</v>
      </c>
      <c r="E266" s="9" t="s">
        <v>126</v>
      </c>
      <c r="G266">
        <v>1</v>
      </c>
      <c r="H266" s="19">
        <v>1.95</v>
      </c>
      <c r="I266" s="31">
        <f t="shared" si="140"/>
        <v>0</v>
      </c>
      <c r="J266" s="32">
        <f t="shared" si="26"/>
        <v>0</v>
      </c>
      <c r="K266" s="29">
        <f t="shared" si="16"/>
        <v>0</v>
      </c>
      <c r="L266" t="s">
        <v>317</v>
      </c>
    </row>
    <row r="267" spans="2:12" ht="13.8" customHeight="1" x14ac:dyDescent="0.3">
      <c r="B267" s="27">
        <f>ROUNDUP(I267/G267,0)</f>
        <v>2</v>
      </c>
      <c r="C267" s="26" t="s">
        <v>152</v>
      </c>
      <c r="E267" s="9" t="s">
        <v>153</v>
      </c>
      <c r="G267">
        <v>1</v>
      </c>
      <c r="H267" s="19">
        <v>1</v>
      </c>
      <c r="I267" s="31">
        <f t="shared" si="140"/>
        <v>2</v>
      </c>
      <c r="J267" s="32">
        <f t="shared" ref="J267" si="152">G267*B267-I267</f>
        <v>0</v>
      </c>
      <c r="K267" s="29">
        <f>B267*H267</f>
        <v>2</v>
      </c>
      <c r="L267" t="s">
        <v>317</v>
      </c>
    </row>
    <row r="268" spans="2:12" ht="13.8" customHeight="1" x14ac:dyDescent="0.3">
      <c r="B268" s="27">
        <f t="shared" si="73"/>
        <v>2</v>
      </c>
      <c r="C268" s="26" t="s">
        <v>121</v>
      </c>
      <c r="E268" s="9" t="s">
        <v>123</v>
      </c>
      <c r="G268">
        <v>1</v>
      </c>
      <c r="H268" s="19">
        <v>1.39</v>
      </c>
      <c r="I268" s="31">
        <f t="shared" si="140"/>
        <v>2</v>
      </c>
      <c r="J268" s="32">
        <f t="shared" ref="J268" si="153">G268*B268-I268</f>
        <v>0</v>
      </c>
      <c r="K268" s="29">
        <f t="shared" si="16"/>
        <v>2.78</v>
      </c>
      <c r="L268" t="s">
        <v>317</v>
      </c>
    </row>
    <row r="269" spans="2:12" ht="13.8" customHeight="1" x14ac:dyDescent="0.3">
      <c r="B269" s="27">
        <f t="shared" si="73"/>
        <v>5</v>
      </c>
      <c r="C269" s="26" t="s">
        <v>114</v>
      </c>
      <c r="E269" s="9" t="s">
        <v>75</v>
      </c>
      <c r="G269">
        <v>1</v>
      </c>
      <c r="H269" s="19">
        <v>3.29</v>
      </c>
      <c r="I269" s="31">
        <f t="shared" si="140"/>
        <v>5</v>
      </c>
      <c r="J269" s="32">
        <f t="shared" ref="J269" si="154">G269*B269-I269</f>
        <v>0</v>
      </c>
      <c r="K269" s="29">
        <f t="shared" si="16"/>
        <v>16.45</v>
      </c>
      <c r="L269" t="s">
        <v>317</v>
      </c>
    </row>
    <row r="270" spans="2:12" ht="13.8" customHeight="1" x14ac:dyDescent="0.3">
      <c r="B270" s="27">
        <f t="shared" si="73"/>
        <v>4</v>
      </c>
      <c r="C270" s="26" t="s">
        <v>226</v>
      </c>
      <c r="E270" s="9" t="s">
        <v>227</v>
      </c>
      <c r="G270">
        <v>1</v>
      </c>
      <c r="H270" s="19">
        <v>1</v>
      </c>
      <c r="I270" s="31">
        <f t="shared" si="140"/>
        <v>4</v>
      </c>
      <c r="J270" s="32">
        <f t="shared" ref="J270" si="155">G270*B270-I270</f>
        <v>0</v>
      </c>
      <c r="K270" s="29">
        <f t="shared" ref="K270" si="156">B270*H270</f>
        <v>4</v>
      </c>
      <c r="L270" t="s">
        <v>317</v>
      </c>
    </row>
    <row r="271" spans="2:12" ht="13.8" customHeight="1" x14ac:dyDescent="0.3">
      <c r="B271" s="27">
        <f t="shared" si="73"/>
        <v>1</v>
      </c>
      <c r="C271" s="26" t="s">
        <v>108</v>
      </c>
      <c r="E271" s="9" t="s">
        <v>236</v>
      </c>
      <c r="G271">
        <v>1</v>
      </c>
      <c r="H271" s="19">
        <v>20</v>
      </c>
      <c r="I271" s="31">
        <f t="shared" si="140"/>
        <v>1</v>
      </c>
      <c r="J271" s="32">
        <f t="shared" ref="J271" si="157">G271*B271-I271</f>
        <v>0</v>
      </c>
      <c r="K271" s="29">
        <f t="shared" ref="K271" si="158">B271*H271</f>
        <v>20</v>
      </c>
      <c r="L271" t="s">
        <v>317</v>
      </c>
    </row>
    <row r="272" spans="2:12" ht="13.8" customHeight="1" x14ac:dyDescent="0.3">
      <c r="B272" s="27">
        <f t="shared" si="73"/>
        <v>0</v>
      </c>
      <c r="C272" s="26" t="s">
        <v>237</v>
      </c>
      <c r="E272" s="9" t="s">
        <v>247</v>
      </c>
      <c r="G272">
        <v>1</v>
      </c>
      <c r="H272" s="19">
        <v>18.079999999999998</v>
      </c>
      <c r="I272" s="31">
        <f t="shared" si="140"/>
        <v>0</v>
      </c>
      <c r="J272" s="32">
        <f t="shared" ref="J272" si="159">G272*B272-I272</f>
        <v>0</v>
      </c>
      <c r="K272" s="29">
        <f t="shared" ref="K272" si="160">B272*H272</f>
        <v>0</v>
      </c>
      <c r="L272" t="s">
        <v>317</v>
      </c>
    </row>
    <row r="273" spans="1:12" ht="13.8" customHeight="1" x14ac:dyDescent="0.3">
      <c r="B273" s="27">
        <f t="shared" ref="B273" si="161">ROUNDUP(I273/G273,0)</f>
        <v>2</v>
      </c>
      <c r="C273" s="26" t="s">
        <v>456</v>
      </c>
      <c r="E273" s="9" t="s">
        <v>247</v>
      </c>
      <c r="G273">
        <v>1</v>
      </c>
      <c r="H273" s="19">
        <v>18.079999999999998</v>
      </c>
      <c r="I273" s="31">
        <f t="shared" ref="I273" si="162">SUMIF(C$1:C$169,"="&amp;C273,B$1:B$169)</f>
        <v>2</v>
      </c>
      <c r="J273" s="32">
        <f t="shared" ref="J273" si="163">G273*B273-I273</f>
        <v>0</v>
      </c>
      <c r="K273" s="29">
        <f t="shared" ref="K273" si="164">B273*H273</f>
        <v>36.159999999999997</v>
      </c>
      <c r="L273" t="s">
        <v>317</v>
      </c>
    </row>
    <row r="274" spans="1:12" ht="13.8" customHeight="1" x14ac:dyDescent="0.3">
      <c r="B274" s="27"/>
      <c r="C274" s="26"/>
      <c r="E274" s="9"/>
      <c r="H274" s="19"/>
      <c r="I274" s="31"/>
      <c r="J274" s="32"/>
      <c r="K274" s="29"/>
    </row>
    <row r="275" spans="1:12" ht="13.8" customHeight="1" x14ac:dyDescent="0.3">
      <c r="A275" s="6" t="s">
        <v>188</v>
      </c>
      <c r="B275" s="27"/>
      <c r="E275"/>
      <c r="H275" s="19"/>
      <c r="I275" s="31"/>
      <c r="J275" s="32"/>
      <c r="K275" s="29"/>
    </row>
    <row r="276" spans="1:12" ht="13.8" customHeight="1" x14ac:dyDescent="0.3">
      <c r="A276" s="6"/>
      <c r="B276" s="27">
        <v>1</v>
      </c>
      <c r="C276" s="26" t="s">
        <v>303</v>
      </c>
      <c r="E276" t="s">
        <v>302</v>
      </c>
      <c r="G276">
        <v>1</v>
      </c>
      <c r="H276" s="19">
        <v>10.99</v>
      </c>
      <c r="I276" s="31">
        <f t="shared" ref="I276:I285" si="165">SUMIF(C$1:C$169,"="&amp;C276,B$1:B$169)</f>
        <v>0</v>
      </c>
      <c r="J276" s="32">
        <f t="shared" ref="J276" si="166">G276*B276-I276</f>
        <v>1</v>
      </c>
      <c r="K276" s="29">
        <f t="shared" ref="K276" si="167">B276*H276</f>
        <v>10.99</v>
      </c>
      <c r="L276" t="s">
        <v>317</v>
      </c>
    </row>
    <row r="277" spans="1:12" ht="13.8" customHeight="1" x14ac:dyDescent="0.3">
      <c r="B277" s="27">
        <v>1</v>
      </c>
      <c r="C277" s="26" t="s">
        <v>180</v>
      </c>
      <c r="E277" s="9" t="s">
        <v>284</v>
      </c>
      <c r="G277">
        <v>1</v>
      </c>
      <c r="H277" s="19">
        <v>10.99</v>
      </c>
      <c r="I277" s="31">
        <f t="shared" si="165"/>
        <v>1</v>
      </c>
      <c r="J277" s="32">
        <f t="shared" ref="J277:J278" si="168">G277*B277-I277</f>
        <v>0</v>
      </c>
      <c r="K277" s="29">
        <f t="shared" ref="K277:K278" si="169">B277*H277</f>
        <v>10.99</v>
      </c>
      <c r="L277" t="s">
        <v>317</v>
      </c>
    </row>
    <row r="278" spans="1:12" ht="13.8" customHeight="1" x14ac:dyDescent="0.3">
      <c r="B278" s="27">
        <v>1</v>
      </c>
      <c r="C278" s="26" t="s">
        <v>186</v>
      </c>
      <c r="E278" s="9" t="s">
        <v>287</v>
      </c>
      <c r="G278">
        <v>1</v>
      </c>
      <c r="H278" s="19">
        <v>2.8</v>
      </c>
      <c r="I278" s="31">
        <f t="shared" si="165"/>
        <v>0</v>
      </c>
      <c r="J278" s="32">
        <f t="shared" si="168"/>
        <v>1</v>
      </c>
      <c r="K278" s="29">
        <f t="shared" si="169"/>
        <v>2.8</v>
      </c>
      <c r="L278" t="s">
        <v>317</v>
      </c>
    </row>
    <row r="279" spans="1:12" ht="13.8" customHeight="1" x14ac:dyDescent="0.3">
      <c r="B279" s="27">
        <v>1</v>
      </c>
      <c r="C279" s="26" t="s">
        <v>187</v>
      </c>
      <c r="E279" s="9" t="s">
        <v>288</v>
      </c>
      <c r="G279">
        <v>1</v>
      </c>
      <c r="H279" s="19">
        <v>2.8</v>
      </c>
      <c r="I279" s="31">
        <f t="shared" si="165"/>
        <v>1</v>
      </c>
      <c r="J279" s="32">
        <f t="shared" ref="J279" si="170">G279*B279-I279</f>
        <v>0</v>
      </c>
      <c r="K279" s="29">
        <f t="shared" ref="K279" si="171">B279*H279</f>
        <v>2.8</v>
      </c>
      <c r="L279" t="s">
        <v>317</v>
      </c>
    </row>
    <row r="280" spans="1:12" ht="13.8" customHeight="1" x14ac:dyDescent="0.3">
      <c r="B280" s="27">
        <v>1</v>
      </c>
      <c r="C280" s="26" t="s">
        <v>286</v>
      </c>
      <c r="E280" s="9" t="s">
        <v>289</v>
      </c>
      <c r="G280">
        <v>1</v>
      </c>
      <c r="H280" s="19">
        <v>2.8</v>
      </c>
      <c r="I280" s="31">
        <f t="shared" si="165"/>
        <v>0</v>
      </c>
      <c r="J280" s="32">
        <f>G280*B280-I280</f>
        <v>1</v>
      </c>
      <c r="K280" s="29">
        <f>B280*H280</f>
        <v>2.8</v>
      </c>
      <c r="L280" t="s">
        <v>317</v>
      </c>
    </row>
    <row r="281" spans="1:12" ht="13.8" customHeight="1" x14ac:dyDescent="0.3">
      <c r="B281" s="27">
        <v>1</v>
      </c>
      <c r="C281" s="26" t="s">
        <v>285</v>
      </c>
      <c r="E281" s="9" t="s">
        <v>290</v>
      </c>
      <c r="G281">
        <v>1</v>
      </c>
      <c r="H281" s="19">
        <v>2.8</v>
      </c>
      <c r="I281" s="31">
        <f t="shared" si="165"/>
        <v>1</v>
      </c>
      <c r="J281" s="32">
        <f t="shared" ref="J281" si="172">G281*B281-I281</f>
        <v>0</v>
      </c>
      <c r="K281" s="29">
        <f t="shared" ref="K281" si="173">B281*H281</f>
        <v>2.8</v>
      </c>
      <c r="L281" t="s">
        <v>317</v>
      </c>
    </row>
    <row r="282" spans="1:12" ht="13.8" customHeight="1" x14ac:dyDescent="0.3">
      <c r="B282" s="27">
        <v>1</v>
      </c>
      <c r="C282" s="26" t="s">
        <v>73</v>
      </c>
      <c r="E282" s="9" t="s">
        <v>256</v>
      </c>
      <c r="G282">
        <v>1</v>
      </c>
      <c r="H282" s="19">
        <v>1839</v>
      </c>
      <c r="I282" s="31">
        <f t="shared" si="165"/>
        <v>0</v>
      </c>
      <c r="J282" s="32">
        <f t="shared" ref="J282" si="174">G282*B282-I282</f>
        <v>1</v>
      </c>
      <c r="K282" s="29">
        <f t="shared" ref="K282" si="175">B282*H282</f>
        <v>1839</v>
      </c>
      <c r="L282" t="s">
        <v>317</v>
      </c>
    </row>
    <row r="283" spans="1:12" ht="13.8" customHeight="1" x14ac:dyDescent="0.3">
      <c r="B283" s="27">
        <v>1</v>
      </c>
      <c r="C283" s="26" t="s">
        <v>257</v>
      </c>
      <c r="E283" s="9" t="s">
        <v>258</v>
      </c>
      <c r="G283">
        <v>1</v>
      </c>
      <c r="H283" s="19">
        <v>31.5</v>
      </c>
      <c r="I283" s="31">
        <f t="shared" si="165"/>
        <v>0</v>
      </c>
      <c r="J283" s="32">
        <f t="shared" ref="J283" si="176">G283*B283-I283</f>
        <v>1</v>
      </c>
      <c r="K283" s="29">
        <f t="shared" ref="K283" si="177">B283*H283</f>
        <v>31.5</v>
      </c>
      <c r="L283" t="s">
        <v>317</v>
      </c>
    </row>
    <row r="284" spans="1:12" ht="13.8" customHeight="1" x14ac:dyDescent="0.3">
      <c r="B284" s="27">
        <v>1</v>
      </c>
      <c r="C284" s="26" t="s">
        <v>265</v>
      </c>
      <c r="E284" s="9" t="s">
        <v>258</v>
      </c>
      <c r="G284">
        <v>1</v>
      </c>
      <c r="H284" s="19">
        <v>49</v>
      </c>
      <c r="I284" s="31">
        <f t="shared" si="165"/>
        <v>0</v>
      </c>
      <c r="J284" s="32">
        <f t="shared" ref="J284" si="178">G284*B284-I284</f>
        <v>1</v>
      </c>
      <c r="K284" s="29">
        <f t="shared" ref="K284" si="179">B284*H284</f>
        <v>49</v>
      </c>
      <c r="L284" t="s">
        <v>317</v>
      </c>
    </row>
    <row r="285" spans="1:12" ht="13.8" customHeight="1" x14ac:dyDescent="0.3">
      <c r="B285" s="27">
        <v>1</v>
      </c>
      <c r="C285" s="26" t="s">
        <v>291</v>
      </c>
      <c r="E285" s="9" t="s">
        <v>292</v>
      </c>
      <c r="H285" s="19"/>
      <c r="I285" s="31">
        <f t="shared" si="165"/>
        <v>0</v>
      </c>
      <c r="J285" s="32"/>
      <c r="K285" s="29"/>
      <c r="L285" t="s">
        <v>317</v>
      </c>
    </row>
    <row r="286" spans="1:12" ht="13.8" customHeight="1" x14ac:dyDescent="0.3">
      <c r="B286" s="27"/>
      <c r="H286" s="19"/>
      <c r="I286" s="31"/>
      <c r="J286" s="32"/>
      <c r="K286" s="29"/>
    </row>
    <row r="287" spans="1:12" ht="13.8" customHeight="1" x14ac:dyDescent="0.3">
      <c r="A287" s="6" t="s">
        <v>254</v>
      </c>
      <c r="H287" s="19"/>
      <c r="I287" s="31"/>
      <c r="J287" s="32"/>
      <c r="K287" s="29"/>
    </row>
    <row r="288" spans="1:12" ht="13.8" customHeight="1" x14ac:dyDescent="0.3">
      <c r="B288" s="27">
        <v>1</v>
      </c>
      <c r="C288" s="26" t="s">
        <v>255</v>
      </c>
      <c r="E288" s="9" t="s">
        <v>294</v>
      </c>
      <c r="G288">
        <v>1</v>
      </c>
      <c r="H288" s="19">
        <v>0.87</v>
      </c>
      <c r="I288" s="31">
        <f t="shared" ref="I288:I293" si="180">SUMIF(C$1:C$169,"="&amp;C288,B$1:B$169)</f>
        <v>0</v>
      </c>
      <c r="J288" s="32">
        <f t="shared" ref="J288:J289" si="181">G288*B288-I288</f>
        <v>1</v>
      </c>
      <c r="K288" s="29">
        <f t="shared" ref="K288:K289" si="182">B288*H288</f>
        <v>0.87</v>
      </c>
      <c r="L288" t="s">
        <v>317</v>
      </c>
    </row>
    <row r="289" spans="1:12" ht="13.8" customHeight="1" x14ac:dyDescent="0.3">
      <c r="B289" s="27">
        <v>1</v>
      </c>
      <c r="C289" s="26" t="s">
        <v>260</v>
      </c>
      <c r="E289" s="9" t="s">
        <v>293</v>
      </c>
      <c r="G289">
        <v>1</v>
      </c>
      <c r="H289" s="19">
        <v>0.8</v>
      </c>
      <c r="I289" s="31">
        <f t="shared" si="180"/>
        <v>0</v>
      </c>
      <c r="J289" s="32">
        <f t="shared" si="181"/>
        <v>1</v>
      </c>
      <c r="K289" s="29">
        <f t="shared" si="182"/>
        <v>0.8</v>
      </c>
      <c r="L289" t="s">
        <v>317</v>
      </c>
    </row>
    <row r="290" spans="1:12" ht="13.8" customHeight="1" x14ac:dyDescent="0.3">
      <c r="B290" s="27">
        <v>5</v>
      </c>
      <c r="C290" s="26" t="s">
        <v>277</v>
      </c>
      <c r="E290" s="9" t="s">
        <v>295</v>
      </c>
      <c r="G290">
        <v>1</v>
      </c>
      <c r="H290" s="19">
        <v>19.989999999999998</v>
      </c>
      <c r="I290" s="31">
        <f t="shared" si="180"/>
        <v>0</v>
      </c>
      <c r="J290" s="32">
        <f t="shared" ref="J290:J291" si="183">G290*B290-I290</f>
        <v>5</v>
      </c>
      <c r="K290" s="29">
        <f t="shared" ref="K290:K291" si="184">B290*H290</f>
        <v>99.949999999999989</v>
      </c>
      <c r="L290" t="s">
        <v>317</v>
      </c>
    </row>
    <row r="291" spans="1:12" ht="13.8" customHeight="1" x14ac:dyDescent="0.3">
      <c r="B291" s="27">
        <v>1</v>
      </c>
      <c r="C291" s="26" t="s">
        <v>283</v>
      </c>
      <c r="E291" s="9" t="s">
        <v>282</v>
      </c>
      <c r="G291">
        <v>1</v>
      </c>
      <c r="H291" s="19">
        <v>44</v>
      </c>
      <c r="I291" s="31">
        <f t="shared" si="180"/>
        <v>0</v>
      </c>
      <c r="J291" s="32">
        <f t="shared" si="183"/>
        <v>1</v>
      </c>
      <c r="K291" s="29">
        <f t="shared" si="184"/>
        <v>44</v>
      </c>
      <c r="L291" t="s">
        <v>317</v>
      </c>
    </row>
    <row r="292" spans="1:12" ht="13.8" customHeight="1" x14ac:dyDescent="0.3">
      <c r="B292" s="27">
        <v>5</v>
      </c>
      <c r="C292" s="26" t="s">
        <v>278</v>
      </c>
      <c r="E292" s="9" t="s">
        <v>279</v>
      </c>
      <c r="G292">
        <v>1</v>
      </c>
      <c r="H292" s="19">
        <v>2.0499999999999998</v>
      </c>
      <c r="I292" s="31">
        <f t="shared" si="180"/>
        <v>0</v>
      </c>
      <c r="J292" s="32">
        <f t="shared" ref="J292:J293" si="185">G292*B292-I292</f>
        <v>5</v>
      </c>
      <c r="K292" s="29">
        <f t="shared" ref="K292:K293" si="186">B292*H292</f>
        <v>10.25</v>
      </c>
      <c r="L292" t="s">
        <v>317</v>
      </c>
    </row>
    <row r="293" spans="1:12" ht="13.8" customHeight="1" x14ac:dyDescent="0.3">
      <c r="B293" s="27">
        <v>5</v>
      </c>
      <c r="C293" s="26" t="s">
        <v>280</v>
      </c>
      <c r="E293" s="9" t="s">
        <v>281</v>
      </c>
      <c r="G293">
        <v>1</v>
      </c>
      <c r="H293" s="19">
        <v>1.95</v>
      </c>
      <c r="I293" s="31">
        <f t="shared" si="180"/>
        <v>0</v>
      </c>
      <c r="J293" s="32">
        <f t="shared" si="185"/>
        <v>5</v>
      </c>
      <c r="K293" s="29">
        <f t="shared" si="186"/>
        <v>9.75</v>
      </c>
      <c r="L293" t="s">
        <v>317</v>
      </c>
    </row>
    <row r="294" spans="1:12" ht="13.8" customHeight="1" x14ac:dyDescent="0.3">
      <c r="B294" s="27"/>
      <c r="C294" s="26"/>
      <c r="E294" s="9"/>
      <c r="H294" s="19"/>
      <c r="I294" s="31"/>
      <c r="J294" s="32"/>
      <c r="K294" s="29"/>
    </row>
    <row r="295" spans="1:12" ht="13.8" customHeight="1" x14ac:dyDescent="0.3">
      <c r="B295" s="27"/>
      <c r="E295" s="9"/>
      <c r="H295" s="19"/>
      <c r="I295" s="31"/>
      <c r="J295" s="32"/>
      <c r="K295" s="29"/>
    </row>
    <row r="296" spans="1:12" ht="13.8" customHeight="1" x14ac:dyDescent="0.3">
      <c r="B296" s="27"/>
      <c r="H296" s="19"/>
      <c r="I296" s="31"/>
      <c r="J296" s="32"/>
      <c r="K296" s="29"/>
    </row>
    <row r="297" spans="1:12" ht="13.8" customHeight="1" x14ac:dyDescent="0.3">
      <c r="H297" s="19"/>
      <c r="I297" s="31"/>
      <c r="J297" s="32"/>
      <c r="K297" s="29" t="s">
        <v>245</v>
      </c>
      <c r="L297" s="1" t="s">
        <v>246</v>
      </c>
    </row>
    <row r="298" spans="1:12" ht="13.8" customHeight="1" x14ac:dyDescent="0.35">
      <c r="B298" s="27"/>
      <c r="E298" s="22"/>
      <c r="H298" s="19"/>
      <c r="I298" s="31"/>
      <c r="J298" s="32"/>
      <c r="K298" s="33">
        <f>SUM(K171:K296)</f>
        <v>2769.5499999999997</v>
      </c>
      <c r="L298" s="28">
        <f ca="1">SUMIF(L1:L296,"=-",K1:K296)</f>
        <v>35.99</v>
      </c>
    </row>
    <row r="299" spans="1:12" ht="13.8" customHeight="1" x14ac:dyDescent="0.3">
      <c r="A299" t="s">
        <v>425</v>
      </c>
      <c r="B299" s="27"/>
      <c r="C299" t="s">
        <v>435</v>
      </c>
      <c r="D299" t="s">
        <v>436</v>
      </c>
      <c r="E299" s="9" t="s">
        <v>448</v>
      </c>
      <c r="H299" s="19"/>
      <c r="I299" s="31"/>
      <c r="J299" s="32"/>
    </row>
    <row r="300" spans="1:12" ht="13.8" customHeight="1" x14ac:dyDescent="0.3">
      <c r="B300" s="27"/>
      <c r="C300" t="s">
        <v>439</v>
      </c>
      <c r="D300" t="s">
        <v>438</v>
      </c>
      <c r="E300" s="9"/>
      <c r="G300" t="s">
        <v>449</v>
      </c>
      <c r="H300" s="19"/>
      <c r="I300" s="31"/>
      <c r="J300" s="32"/>
    </row>
    <row r="301" spans="1:12" ht="13.8" customHeight="1" x14ac:dyDescent="0.3">
      <c r="B301" s="27"/>
      <c r="C301" t="s">
        <v>440</v>
      </c>
      <c r="D301" t="s">
        <v>445</v>
      </c>
      <c r="E301" s="9" t="s">
        <v>450</v>
      </c>
      <c r="G301" t="s">
        <v>452</v>
      </c>
      <c r="H301" s="19"/>
      <c r="I301" s="31"/>
      <c r="J301" s="32"/>
    </row>
    <row r="302" spans="1:12" x14ac:dyDescent="0.3">
      <c r="C302" t="s">
        <v>443</v>
      </c>
      <c r="D302" t="s">
        <v>444</v>
      </c>
      <c r="E302" s="23" t="s">
        <v>451</v>
      </c>
      <c r="G302" t="s">
        <v>452</v>
      </c>
      <c r="H302" s="19"/>
      <c r="I302" s="30"/>
    </row>
    <row r="303" spans="1:12" x14ac:dyDescent="0.3">
      <c r="C303" t="s">
        <v>453</v>
      </c>
      <c r="D303" t="s">
        <v>454</v>
      </c>
      <c r="E303" s="24"/>
      <c r="I303" s="30"/>
    </row>
    <row r="305" spans="4:11" x14ac:dyDescent="0.3">
      <c r="E305" s="22"/>
      <c r="I305" s="30"/>
      <c r="J305"/>
      <c r="K305"/>
    </row>
    <row r="306" spans="4:11" x14ac:dyDescent="0.3">
      <c r="E306" s="22"/>
      <c r="I306" s="30"/>
      <c r="J306"/>
      <c r="K306"/>
    </row>
    <row r="307" spans="4:11" x14ac:dyDescent="0.3">
      <c r="D307" s="6"/>
      <c r="E307" s="22"/>
      <c r="I307" s="30"/>
      <c r="J307"/>
      <c r="K307"/>
    </row>
    <row r="308" spans="4:11" x14ac:dyDescent="0.3">
      <c r="D308" s="8"/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E310" s="24"/>
      <c r="I310" s="30"/>
      <c r="J310"/>
      <c r="K310"/>
    </row>
    <row r="311" spans="4:11" x14ac:dyDescent="0.3">
      <c r="E311" s="22"/>
      <c r="I311" s="30"/>
      <c r="J311"/>
      <c r="K311"/>
    </row>
    <row r="312" spans="4:11" x14ac:dyDescent="0.3">
      <c r="I312" s="30"/>
      <c r="J312"/>
      <c r="K312"/>
    </row>
    <row r="313" spans="4:11" x14ac:dyDescent="0.3">
      <c r="E313" s="22"/>
      <c r="I313" s="30"/>
      <c r="J313"/>
      <c r="K313"/>
    </row>
    <row r="314" spans="4:11" x14ac:dyDescent="0.3">
      <c r="D314" s="6"/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ht="15" customHeight="1" x14ac:dyDescent="0.3">
      <c r="E316" s="22"/>
      <c r="I316" s="30"/>
      <c r="J316"/>
      <c r="K316"/>
    </row>
    <row r="317" spans="4:11" x14ac:dyDescent="0.3">
      <c r="E317" s="21"/>
      <c r="I317" s="30"/>
      <c r="J317"/>
      <c r="K317"/>
    </row>
    <row r="318" spans="4:11" x14ac:dyDescent="0.3">
      <c r="E318" s="22"/>
      <c r="I318" s="30"/>
      <c r="J318"/>
      <c r="K318"/>
    </row>
    <row r="319" spans="4:11" x14ac:dyDescent="0.3">
      <c r="E319" s="21"/>
      <c r="I319" s="30"/>
      <c r="J319"/>
      <c r="K319"/>
    </row>
    <row r="320" spans="4:11" ht="15" customHeight="1" x14ac:dyDescent="0.3">
      <c r="E320" s="21"/>
      <c r="I320" s="30"/>
      <c r="J320"/>
      <c r="K320"/>
    </row>
    <row r="321" spans="5:11" ht="15" customHeight="1" x14ac:dyDescent="0.3">
      <c r="E321" s="21"/>
      <c r="I321" s="30"/>
      <c r="J321"/>
      <c r="K321"/>
    </row>
    <row r="322" spans="5:11" x14ac:dyDescent="0.3">
      <c r="E322" s="21"/>
      <c r="I322" s="30"/>
      <c r="J322"/>
      <c r="K322"/>
    </row>
    <row r="323" spans="5:11" x14ac:dyDescent="0.3">
      <c r="H323" s="19"/>
      <c r="I323" s="30"/>
      <c r="J323"/>
      <c r="K323"/>
    </row>
    <row r="324" spans="5:11" x14ac:dyDescent="0.3">
      <c r="H324" s="20"/>
      <c r="I324" s="30"/>
      <c r="J324"/>
      <c r="K324"/>
    </row>
  </sheetData>
  <conditionalFormatting sqref="B4:K14 B26:D26 F26:K26 B19:K25 L175 D205:K205 B206:K206 B207:D207 F207:K207 F210:K212 B210:D212 B208:K209 B277:K285 D295:K295 B295 B288:K294 C276 G276:K276 F235:K238 B235:D238 B247:C247 E248 F247:K249 B248:D249 B171:K203 B204 F204:K204 D204 B27:K168 B213:K234 E299:E301 B239:K246 B250:K274">
    <cfRule type="expression" dxfId="28" priority="192">
      <formula>$L4=$O$6</formula>
    </cfRule>
  </conditionalFormatting>
  <conditionalFormatting sqref="N4:XFD6 M7:XFD13 A4:L13 A14:XFD14 A205 D205:XFD205 A206:XFD206 A207:D207 F207:XFD207 F210:XFD212 A210:D212 A208:XFD209 A295:B295 D295:XFD295 C276 G276:L276 A277:XFD285 A235:D238 F235:XFD238 A247:C247 E248 A248:D249 F247:XFD249 A171:XFD203 A204:B204 F204:XFD204 D204 A19:XFD168 A288:XFD294 A213:XFD234 E299:E301 A239:XFD246 A250:XFD274">
    <cfRule type="expression" dxfId="27" priority="193">
      <formula>$L4=$O$5</formula>
    </cfRule>
    <cfRule type="expression" dxfId="26" priority="194">
      <formula>$L4=$O$4</formula>
    </cfRule>
  </conditionalFormatting>
  <conditionalFormatting sqref="E249">
    <cfRule type="expression" dxfId="25" priority="196">
      <formula>$L247=$O$6</formula>
    </cfRule>
  </conditionalFormatting>
  <conditionalFormatting sqref="E249">
    <cfRule type="expression" dxfId="24" priority="199">
      <formula>$L247=$O$5</formula>
    </cfRule>
    <cfRule type="expression" dxfId="23" priority="200">
      <formula>$L247=$O$4</formula>
    </cfRule>
  </conditionalFormatting>
  <conditionalFormatting sqref="E235">
    <cfRule type="expression" dxfId="22" priority="208">
      <formula>$L248=$O$6</formula>
    </cfRule>
  </conditionalFormatting>
  <conditionalFormatting sqref="E235">
    <cfRule type="expression" dxfId="21" priority="212">
      <formula>$L248=$O$5</formula>
    </cfRule>
    <cfRule type="expression" dxfId="20" priority="213">
      <formula>$L248=$O$4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2">
    <cfRule type="expression" dxfId="8" priority="214">
      <formula>$L205=$O$6</formula>
    </cfRule>
  </conditionalFormatting>
  <conditionalFormatting sqref="E212">
    <cfRule type="expression" dxfId="7" priority="215">
      <formula>$L205=$O$5</formula>
    </cfRule>
    <cfRule type="expression" dxfId="6" priority="216">
      <formula>$L205=$O$4</formula>
    </cfRule>
  </conditionalFormatting>
  <conditionalFormatting sqref="E210">
    <cfRule type="expression" dxfId="5" priority="217">
      <formula>$L205=$O$6</formula>
    </cfRule>
  </conditionalFormatting>
  <conditionalFormatting sqref="E210">
    <cfRule type="expression" dxfId="4" priority="218">
      <formula>$L205=$O$5</formula>
    </cfRule>
    <cfRule type="expression" dxfId="3" priority="219">
      <formula>$L205=$O$4</formula>
    </cfRule>
  </conditionalFormatting>
  <conditionalFormatting sqref="E211">
    <cfRule type="expression" dxfId="2" priority="220">
      <formula>$L203=$O$6</formula>
    </cfRule>
  </conditionalFormatting>
  <conditionalFormatting sqref="E211">
    <cfRule type="expression" dxfId="1" priority="222">
      <formula>$L203=$O$5</formula>
    </cfRule>
    <cfRule type="expression" dxfId="0" priority="223">
      <formula>$L203=$O$4</formula>
    </cfRule>
  </conditionalFormatting>
  <dataValidations disablePrompts="1" count="1">
    <dataValidation type="list" allowBlank="1" showInputMessage="1" showErrorMessage="1" sqref="L171:L204 L276:L285 L206:L256 L288:L293 L258:L273">
      <formula1>$O$1:$O$6</formula1>
    </dataValidation>
  </dataValidations>
  <hyperlinks>
    <hyperlink ref="E266" r:id="rId1"/>
    <hyperlink ref="E255" r:id="rId2"/>
    <hyperlink ref="E252" r:id="rId3"/>
    <hyperlink ref="E210" r:id="rId4"/>
    <hyperlink ref="E236" r:id="rId5"/>
    <hyperlink ref="E250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2016-09-30T20:33:10Z</dcterms:modified>
</cp:coreProperties>
</file>