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6"/>
  </bookViews>
  <sheets>
    <sheet name="Kräfte" sheetId="3" r:id="rId1"/>
    <sheet name="Zahnriemenscheiben" sheetId="5" r:id="rId2"/>
    <sheet name="DIN" sheetId="8" r:id="rId3"/>
    <sheet name="Rotary Encoder" sheetId="6" r:id="rId4"/>
    <sheet name="Herkulex Servo" sheetId="10" r:id="rId5"/>
    <sheet name="PiBot Stepper Driver" sheetId="11" r:id="rId6"/>
    <sheet name="BOM" sheetId="7" r:id="rId7"/>
  </sheets>
  <definedNames>
    <definedName name="_xlnm.Print_Area" localSheetId="6">BOM!$A$141:$K$271</definedName>
    <definedName name="Kaufstatus">BOM!$L:$L</definedName>
    <definedName name="ShoppingStatus">BOM!$L:$L</definedName>
  </definedNames>
  <calcPr calcId="152511"/>
</workbook>
</file>

<file path=xl/calcChain.xml><?xml version="1.0" encoding="utf-8"?>
<calcChain xmlns="http://schemas.openxmlformats.org/spreadsheetml/2006/main">
  <c r="C134" i="7" l="1"/>
  <c r="C109" i="7"/>
  <c r="C107" i="7"/>
  <c r="C9" i="3" l="1"/>
  <c r="C8" i="3"/>
  <c r="C7" i="3"/>
  <c r="C24" i="7"/>
  <c r="G40" i="5" l="1"/>
  <c r="G37" i="5"/>
  <c r="H37" i="5" l="1"/>
  <c r="C19" i="7" l="1"/>
  <c r="D51" i="3"/>
  <c r="D49" i="3"/>
  <c r="D46" i="3"/>
  <c r="C53" i="7"/>
  <c r="L19" i="7"/>
  <c r="C34" i="7" l="1"/>
  <c r="C29" i="7"/>
  <c r="C16" i="7"/>
  <c r="C8" i="7"/>
  <c r="C9" i="7"/>
  <c r="C11" i="7"/>
  <c r="C10" i="7"/>
  <c r="C49" i="7"/>
  <c r="S74" i="3"/>
  <c r="C25" i="7"/>
  <c r="L34" i="7"/>
  <c r="L8" i="7"/>
  <c r="L9" i="7"/>
  <c r="L29" i="7"/>
  <c r="L10" i="7"/>
  <c r="C108" i="7" l="1"/>
  <c r="C117" i="7" l="1"/>
  <c r="C119" i="7"/>
  <c r="C85" i="7" l="1"/>
  <c r="C83" i="7"/>
  <c r="C82" i="7"/>
  <c r="D25" i="3" l="1"/>
  <c r="D23" i="3"/>
  <c r="D21" i="3"/>
  <c r="D19" i="3"/>
  <c r="D16" i="3"/>
  <c r="C51" i="7"/>
  <c r="D35" i="3" l="1"/>
  <c r="D33" i="3"/>
  <c r="D31" i="3"/>
  <c r="D29" i="3"/>
  <c r="D26" i="3"/>
  <c r="D45" i="3"/>
  <c r="D43" i="3"/>
  <c r="D41" i="3"/>
  <c r="D39" i="3"/>
  <c r="D36" i="3"/>
  <c r="C106" i="7" l="1"/>
  <c r="C137" i="7" l="1"/>
  <c r="C133" i="7"/>
  <c r="B131" i="7"/>
  <c r="C130" i="7"/>
  <c r="L130" i="7"/>
  <c r="C136" i="7" l="1"/>
  <c r="C94" i="7"/>
  <c r="C66" i="7"/>
  <c r="L94" i="7"/>
  <c r="L136" i="7"/>
  <c r="C84" i="7" l="1"/>
  <c r="C86" i="7"/>
  <c r="L66" i="7"/>
  <c r="S70" i="3" l="1"/>
  <c r="S71" i="3"/>
  <c r="S72" i="3"/>
  <c r="S73" i="3"/>
  <c r="C7" i="7" l="1"/>
  <c r="C4" i="7"/>
  <c r="L7" i="7"/>
  <c r="C12" i="7" l="1"/>
  <c r="C5" i="7"/>
  <c r="C6" i="7"/>
  <c r="L5" i="7"/>
  <c r="L12" i="7"/>
  <c r="L6" i="7"/>
  <c r="C23" i="7" l="1"/>
  <c r="C46" i="3"/>
  <c r="L53" i="7"/>
  <c r="L85" i="7"/>
  <c r="L86" i="7"/>
  <c r="L51" i="7"/>
  <c r="L82" i="7"/>
  <c r="L4" i="7"/>
  <c r="C79" i="7" l="1"/>
  <c r="C78" i="7"/>
  <c r="L23" i="7"/>
  <c r="L24" i="7"/>
  <c r="C36" i="7" l="1"/>
  <c r="C35" i="7"/>
  <c r="L79" i="7"/>
  <c r="L78" i="7"/>
  <c r="L35" i="7"/>
  <c r="L36" i="7"/>
  <c r="C52" i="7" l="1"/>
  <c r="L133" i="7"/>
  <c r="L109" i="7"/>
  <c r="C33" i="7" l="1"/>
  <c r="C30" i="7"/>
  <c r="L84" i="7"/>
  <c r="K250" i="7" l="1"/>
  <c r="K262" i="7"/>
  <c r="L33" i="7"/>
  <c r="L52"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67" i="7"/>
  <c r="L80" i="7"/>
  <c r="L63" i="7"/>
  <c r="L119" i="7"/>
  <c r="L115" i="7"/>
  <c r="L112" i="7"/>
  <c r="L123" i="7"/>
  <c r="L106" i="7"/>
  <c r="L32" i="7"/>
  <c r="L46" i="7"/>
  <c r="L127" i="7"/>
  <c r="L121" i="7"/>
  <c r="L108" i="7"/>
  <c r="L16" i="7"/>
  <c r="L17" i="7"/>
  <c r="L126" i="7"/>
  <c r="L76" i="7"/>
  <c r="L135" i="7"/>
  <c r="L128" i="7"/>
  <c r="L95" i="7"/>
  <c r="L27" i="7"/>
  <c r="L48" i="7"/>
  <c r="L132" i="7"/>
  <c r="L12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14" i="7"/>
  <c r="L113" i="7"/>
  <c r="L134" i="7"/>
  <c r="L124" i="7"/>
  <c r="L122" i="7"/>
  <c r="L131"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8" i="7"/>
  <c r="L25" i="7"/>
  <c r="L62" i="7"/>
  <c r="L61" i="7"/>
  <c r="L91" i="7"/>
  <c r="L87" i="7"/>
  <c r="I181" i="7" l="1"/>
  <c r="B181" i="7" s="1"/>
  <c r="I180" i="7"/>
  <c r="B180" i="7" s="1"/>
  <c r="I207" i="7"/>
  <c r="B207" i="7" s="1"/>
  <c r="L72" i="7"/>
  <c r="L20" i="7"/>
  <c r="L49" i="7"/>
  <c r="L99" i="7"/>
  <c r="L44" i="7"/>
  <c r="L39" i="7"/>
  <c r="L92" i="7"/>
  <c r="L103" i="7"/>
  <c r="L93" i="7"/>
  <c r="L43" i="7"/>
  <c r="L73" i="7"/>
  <c r="L96" i="7"/>
  <c r="L75" i="7"/>
  <c r="L65" i="7"/>
  <c r="L97" i="7"/>
  <c r="L100" i="7"/>
  <c r="L18" i="7"/>
  <c r="L111" i="7"/>
  <c r="L107" i="7"/>
  <c r="L104" i="7"/>
  <c r="L50" i="7"/>
  <c r="L47" i="7"/>
  <c r="L117" i="7"/>
  <c r="L90" i="7"/>
  <c r="L41" i="7"/>
  <c r="L101" i="7"/>
  <c r="L58" i="7"/>
  <c r="L116" i="7"/>
  <c r="L64" i="7"/>
  <c r="L74" i="7"/>
  <c r="L69" i="7"/>
  <c r="L57" i="7"/>
  <c r="L15" i="7"/>
  <c r="L81" i="7"/>
  <c r="L55" i="7"/>
  <c r="L83" i="7"/>
  <c r="L102" i="7"/>
  <c r="L56" i="7"/>
  <c r="K180" i="7" l="1"/>
  <c r="J180" i="7"/>
  <c r="J181" i="7"/>
  <c r="K181" i="7"/>
  <c r="K207" i="7"/>
  <c r="J207" i="7"/>
  <c r="L42" i="7"/>
  <c r="L60" i="7"/>
  <c r="L40" i="7"/>
  <c r="L45" i="7"/>
  <c r="L105" i="7"/>
  <c r="L59" i="7"/>
  <c r="L7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41" i="3" l="1"/>
  <c r="C64" i="5" l="1"/>
  <c r="C37" i="5"/>
  <c r="C38" i="5" l="1"/>
  <c r="C78" i="3"/>
  <c r="C90" i="3"/>
  <c r="C45" i="3"/>
  <c r="C43" i="3"/>
  <c r="C39" i="3"/>
  <c r="C36" i="3"/>
  <c r="C49" i="3"/>
  <c r="C51" i="3"/>
  <c r="C39" i="5" l="1"/>
  <c r="H38" i="5" s="1"/>
  <c r="G38" i="5"/>
  <c r="G39" i="5" s="1"/>
  <c r="G41" i="5"/>
  <c r="I38" i="5"/>
  <c r="C26" i="3"/>
  <c r="C35" i="3"/>
  <c r="C33" i="3"/>
  <c r="C31" i="3"/>
  <c r="C29" i="3"/>
  <c r="C40" i="5" l="1"/>
  <c r="C25" i="3"/>
  <c r="C91" i="3" s="1"/>
  <c r="C23" i="3"/>
  <c r="C21" i="3"/>
  <c r="C85" i="3" s="1"/>
  <c r="C19" i="3"/>
  <c r="C15" i="3"/>
  <c r="C79" i="3" s="1"/>
  <c r="C13" i="3"/>
  <c r="C16" i="3"/>
  <c r="C10" i="3"/>
  <c r="C55" i="3" l="1"/>
  <c r="C59" i="3" s="1"/>
  <c r="C57" i="3"/>
  <c r="C62" i="3" l="1"/>
  <c r="C60" i="3"/>
  <c r="C65" i="3" s="1"/>
  <c r="C72" i="3" s="1"/>
  <c r="F72" i="3" s="1"/>
  <c r="C61" i="3"/>
  <c r="C58" i="3"/>
  <c r="C66" i="3" l="1"/>
  <c r="C73" i="3" s="1"/>
  <c r="F73" i="3" s="1"/>
  <c r="C67" i="3"/>
  <c r="C74" i="3" s="1"/>
  <c r="F74" i="3" s="1"/>
  <c r="C63" i="3"/>
  <c r="C70" i="3" s="1"/>
  <c r="F70" i="3" s="1"/>
  <c r="C80" i="3"/>
  <c r="C81" i="3" s="1"/>
  <c r="C92" i="3"/>
  <c r="C93" i="3" s="1"/>
  <c r="C86" i="3"/>
  <c r="C87" i="3" s="1"/>
  <c r="C64" i="3"/>
  <c r="C71" i="3" s="1"/>
  <c r="F71" i="3" s="1"/>
</calcChain>
</file>

<file path=xl/sharedStrings.xml><?xml version="1.0" encoding="utf-8"?>
<sst xmlns="http://schemas.openxmlformats.org/spreadsheetml/2006/main" count="862" uniqueCount="529">
  <si>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</si>
  <si>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</si>
  <si>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</si>
  <si>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</si>
  <si>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</si>
  <si>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</si>
  <si>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</si>
  <si>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</si>
  <si>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</si>
  <si>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</si>
  <si>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</si>
  <si>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</si>
  <si>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</si>
  <si>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</si>
  <si>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</si>
  <si>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</si>
  <si>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</si>
  <si>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</si>
  <si>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</si>
  <si>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</si>
  <si>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</si>
  <si>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</si>
  <si>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</si>
  <si>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</si>
  <si>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</si>
  <si>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</si>
  <si>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</si>
  <si>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</si>
  <si>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</si>
  <si>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</si>
  <si>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</si>
  <si>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</si>
  <si>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</si>
  <si>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</si>
  <si>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</si>
  <si>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</si>
  <si>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</si>
  <si>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</si>
  <si>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</si>
  <si>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</si>
  <si>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</si>
  <si>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</si>
  <si>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</si>
  <si>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</si>
  <si>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</si>
  <si>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</si>
  <si>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</si>
  <si>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</si>
  <si>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</si>
  <si>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</si>
  <si>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</si>
  <si>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</si>
  <si>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</si>
  <si>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</si>
  <si>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</si>
  <si>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</si>
  <si>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</si>
  <si>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</si>
  <si>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</si>
  <si>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</si>
  <si>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</si>
  <si>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</si>
  <si>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</si>
  <si>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</si>
  <si>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</si>
  <si>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</si>
  <si>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</si>
  <si>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</si>
  <si>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</si>
  <si>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</si>
  <si>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</si>
  <si>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</si>
  <si>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</si>
  <si>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</si>
  <si>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</si>
  <si>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</si>
  <si>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</si>
  <si>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</si>
  <si>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</si>
  <si>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</si>
  <si>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</si>
  <si>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</si>
  <si>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</si>
  <si>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</si>
  <si>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</si>
  <si>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</si>
  <si>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</si>
  <si>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</si>
  <si>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</si>
  <si>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</si>
  <si>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</si>
  <si>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</si>
  <si>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</si>
  <si>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</si>
  <si>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</si>
  <si>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</si>
  <si>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</si>
  <si>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</si>
  <si>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</si>
  <si>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</si>
  <si>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</si>
  <si>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</si>
  <si>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</si>
  <si>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</si>
  <si>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</si>
  <si>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</si>
  <si>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</si>
  <si>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</si>
  <si>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</si>
  <si>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</si>
  <si>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</si>
  <si>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</si>
  <si>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</si>
  <si>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</si>
  <si>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</si>
  <si>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</si>
  <si>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</si>
  <si>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</si>
  <si>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</si>
  <si>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</si>
  <si>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</si>
  <si>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</si>
  <si>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</si>
  <si>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</si>
  <si>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</si>
  <si>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</si>
  <si>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</si>
  <si>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</si>
  <si>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</si>
  <si>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</si>
  <si>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</si>
  <si>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</si>
  <si>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</si>
  <si>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</si>
  <si>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</si>
  <si>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</si>
  <si>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</si>
  <si>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</si>
  <si>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</si>
  <si>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</si>
  <si>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</si>
  <si>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</si>
  <si>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</si>
  <si>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</si>
  <si>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</si>
  <si>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</si>
  <si>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</si>
  <si>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</si>
  <si>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</si>
  <si>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</si>
  <si>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</si>
  <si>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</si>
  <si>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</si>
  <si>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</si>
  <si>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</si>
  <si>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</si>
  <si>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</si>
  <si>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</si>
  <si>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</si>
  <si>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</si>
  <si>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</si>
  <si>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</si>
  <si>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</si>
  <si>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</si>
  <si>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</si>
  <si>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</si>
  <si>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</si>
  <si>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</si>
  <si>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</si>
  <si>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</si>
  <si>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</si>
  <si>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</si>
  <si>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</si>
  <si>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</si>
  <si>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</si>
  <si>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</si>
  <si>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</si>
  <si>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</si>
  <si>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</si>
  <si>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</si>
  <si>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</si>
  <si>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</si>
  <si>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</si>
  <si>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</si>
  <si>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</si>
  <si>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</si>
  <si>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</si>
  <si>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</si>
  <si>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</si>
  <si>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</si>
  <si>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</si>
  <si>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</si>
  <si>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</si>
  <si>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</si>
  <si>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</si>
  <si>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</si>
  <si>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</si>
  <si>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</si>
  <si>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</si>
  <si>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</si>
  <si>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</si>
  <si>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</si>
  <si>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</si>
  <si>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</si>
  <si>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</si>
  <si>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</si>
  <si>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</si>
  <si>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</si>
  <si>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</si>
  <si>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</si>
  <si>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</si>
  <si>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</si>
  <si>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</si>
  <si>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</si>
  <si>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</si>
  <si>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</si>
  <si>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</si>
  <si>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</si>
  <si>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</si>
  <si>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</si>
  <si>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</si>
  <si>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</si>
  <si>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</si>
  <si>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</si>
  <si>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</si>
  <si>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</si>
  <si>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</si>
  <si>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</si>
  <si>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</si>
  <si>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</si>
  <si>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</si>
  <si>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</si>
  <si>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</si>
  <si>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</si>
  <si>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</si>
  <si>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</si>
  <si>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</si>
  <si>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</si>
  <si>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</si>
  <si>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</si>
  <si>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</si>
  <si>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</si>
  <si>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</si>
  <si>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</si>
  <si>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</si>
  <si>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</si>
  <si>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</si>
  <si>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</si>
  <si>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</si>
  <si>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</si>
  <si>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</si>
  <si>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</si>
  <si>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</si>
  <si>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</si>
  <si>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</si>
  <si>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</si>
  <si>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</si>
  <si>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</si>
  <si>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</si>
  <si>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</si>
  <si>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</si>
  <si>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</si>
  <si>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</si>
  <si>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</si>
  <si>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</si>
  <si>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</si>
  <si>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</si>
  <si>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</si>
  <si>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</si>
  <si>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</si>
  <si>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</si>
  <si>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</si>
  <si>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</si>
  <si>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</si>
  <si>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</si>
  <si>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</si>
  <si>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</si>
  <si>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</si>
  <si>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</si>
  <si>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</si>
  <si>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</si>
  <si>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</si>
  <si>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</si>
  <si>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</si>
  <si>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</si>
  <si>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</si>
  <si>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</si>
  <si>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</si>
  <si>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</si>
  <si>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</si>
  <si>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</si>
  <si>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</si>
  <si>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</si>
  <si>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</si>
  <si>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</si>
  <si>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</si>
  <si>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</si>
  <si>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</si>
  <si>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</si>
  <si>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</si>
  <si>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</si>
  <si>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</si>
  <si>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</si>
  <si>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</si>
  <si>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</si>
  <si>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</si>
  <si>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</si>
  <si>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</si>
  <si>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</si>
  <si>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</si>
  <si>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</si>
  <si>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</si>
  <si>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</si>
  <si>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</si>
  <si>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</si>
  <si>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</si>
  <si>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</si>
  <si>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</si>
  <si>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</si>
  <si>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</si>
  <si>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</si>
  <si>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</si>
  <si>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</si>
  <si>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</si>
  <si>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</si>
  <si>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</si>
  <si>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</si>
  <si>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</si>
  <si>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</si>
  <si>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</si>
  <si>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</si>
  <si>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</si>
  <si>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</si>
  <si>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</si>
  <si>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</si>
  <si>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</si>
  <si>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</si>
  <si>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</si>
  <si>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</si>
  <si>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</si>
  <si>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</si>
  <si>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</si>
  <si>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</si>
  <si>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</si>
  <si>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</si>
  <si>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</si>
  <si>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</si>
  <si>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</si>
  <si>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</si>
  <si>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</si>
  <si>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</si>
  <si>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</si>
  <si>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</si>
  <si>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</si>
  <si>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</si>
  <si>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</si>
  <si>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</si>
  <si>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</si>
  <si>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</si>
  <si>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</si>
  <si>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</si>
  <si>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</si>
  <si>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</si>
  <si>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</si>
  <si>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</si>
  <si>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</si>
  <si>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</si>
  <si>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</si>
  <si>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</si>
  <si>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</si>
  <si>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</si>
  <si>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</si>
  <si>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</si>
  <si>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</si>
  <si>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</si>
  <si>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</si>
  <si>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</si>
  <si>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</si>
  <si>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</si>
  <si>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</si>
  <si>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</si>
  <si>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</si>
  <si>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</si>
  <si>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</si>
  <si>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</si>
  <si>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</si>
  <si>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</si>
  <si>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</si>
  <si>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</si>
  <si>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</si>
  <si>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</si>
  <si>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</si>
  <si>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</si>
  <si>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</si>
  <si>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</si>
  <si>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</si>
  <si>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</si>
  <si>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</si>
  <si>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</si>
  <si>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</si>
  <si>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</si>
  <si>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</si>
  <si>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</si>
  <si>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</si>
  <si>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</si>
  <si>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</si>
  <si>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</si>
  <si>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</si>
  <si>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</si>
  <si>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</si>
  <si>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</si>
  <si>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</si>
  <si>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</si>
  <si>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</si>
  <si>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</si>
  <si>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</si>
  <si>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</si>
  <si>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</si>
  <si>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</si>
  <si>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</si>
  <si>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</si>
  <si>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</si>
  <si>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</si>
  <si>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</si>
  <si>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</si>
  <si>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</si>
  <si>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</si>
  <si>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</si>
  <si>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</si>
  <si>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</si>
  <si>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</si>
  <si>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</si>
  <si>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</si>
  <si>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</si>
  <si>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</si>
  <si>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</si>
  <si>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</si>
  <si>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</si>
  <si>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</si>
  <si>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</si>
  <si>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</si>
  <si>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</si>
  <si>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</si>
  <si>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</si>
  <si>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</si>
  <si>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</si>
  <si>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</si>
  <si>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</si>
  <si>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</si>
  <si>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</si>
  <si>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</si>
  <si>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</si>
  <si>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</si>
  <si>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</si>
  <si>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</si>
  <si>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</si>
  <si>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</si>
  <si>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</si>
  <si>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</si>
  <si>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</si>
  <si>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</si>
  <si>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</si>
  <si>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</si>
  <si>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</si>
  <si>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</si>
  <si>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</si>
  <si>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Snorre</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</si>
  <si>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</si>
  <si>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</si>
  <si>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</si>
  <si>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</si>
  <si>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</si>
  <si>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</si>
  <si>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</si>
  <si>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</si>
  <si>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</si>
  <si>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</si>
  <si>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</si>
  <si>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</si>
  <si>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</si>
  <si>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</si>
  <si>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</si>
  <si>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</si>
  <si>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</si>
  <si>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</si>
  <si>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</si>
  <si>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</si>
  <si>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</si>
  <si>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</si>
  <si>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</si>
  <si>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</si>
  <si>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</si>
  <si>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</si>
  <si>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</si>
  <si>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</si>
  <si>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</si>
  <si>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</si>
  <si>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</si>
  <si>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</si>
  <si>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Hüftbasis</t>
  </si>
  <si>
    <t>Unterarm rechts (riemenseite)</t>
  </si>
  <si>
    <t>nicht gedruckt</t>
  </si>
  <si>
    <t>Oberarmmittelblock</t>
  </si>
  <si>
    <t>Schraublöcher von 8 auf 9mm vergößert damit man bessrer schrauben kann (harmlos)</t>
  </si>
  <si>
    <t>loo0</t>
  </si>
  <si>
    <t>schulter links (sensor Seite)</t>
  </si>
  <si>
    <t>Kabelkanal deutlich vergrößert, ohne Vergrößerung geht sensorkabel nicht durch</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</si>
  <si>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</si>
  <si>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</si>
  <si>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</si>
  <si>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</si>
  <si>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</si>
  <si>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Riemenspanner Block</t>
  </si>
  <si>
    <t>nur in rot gedruckt.</t>
  </si>
  <si>
    <t>Oberarm Basisrechts(Kabelführung)</t>
  </si>
  <si>
    <t>Kabelführung deutlich vergrößert</t>
  </si>
  <si>
    <t>Oberarm Motordeckel</t>
  </si>
  <si>
    <t>gedruckt, nicht montiert, aber Megnet halter leicht abgebogen</t>
  </si>
  <si>
    <t>schulter Block</t>
  </si>
  <si>
    <t>Stand der Ohren nach unten verlagert um stabiler zu werden. Damit müssen beide Ohren neu gedruckt werden</t>
  </si>
  <si>
    <t>schulter rechts</t>
  </si>
  <si>
    <t>Anschlag der Riemenspanners gespiegelt(loses Ende sollte nicht unter Spannung stehen), und weil Mittenblock in der Höhe jetzt tiefer liegt</t>
  </si>
  <si>
    <t>Sechskant Schraubenlöcher einen tick zu eng, Lagerzylinde nicht stramm, um 0,2 größer gemacht. Kabelschächte entfernt, müssen jetzt durch die Bodenplatte. Auflage für Sensor an Sensorform angepasst (wurde kleiner)</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</si>
  <si>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</si>
  <si>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</si>
  <si>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</si>
  <si>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</si>
  <si>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</si>
  <si>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gedruckt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</si>
</sst>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0" zoomScale="80" zoomScaleNormal="80" workbookViewId="0">
      <selection activeCell="P71" sqref="P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5" x14ac:dyDescent="0.3">
      <c r="C2" t="s">
        <v>466</v>
      </c>
      <c r="D2" t="s">
        <v>467</v>
      </c>
    </row>
    <row r="3" spans="1:5" x14ac:dyDescent="0.3">
      <c r="A3" t="s">
        <v>3</v>
      </c>
      <c r="C3">
        <v>400</v>
      </c>
      <c r="E3" t="s">
        <v>30</v>
      </c>
    </row>
    <row r="4" spans="1:5" x14ac:dyDescent="0.3">
      <c r="A4" t="s">
        <v>4</v>
      </c>
      <c r="C4">
        <v>270</v>
      </c>
      <c r="E4" t="s">
        <v>30</v>
      </c>
    </row>
    <row r="5" spans="1:5" x14ac:dyDescent="0.3">
      <c r="A5" t="s">
        <v>8</v>
      </c>
      <c r="C5">
        <v>100</v>
      </c>
      <c r="E5" t="s">
        <v>30</v>
      </c>
    </row>
    <row r="6" spans="1:5" x14ac:dyDescent="0.3">
      <c r="A6" t="s">
        <v>5</v>
      </c>
      <c r="C6" s="2">
        <v>0.8</v>
      </c>
      <c r="E6" t="s">
        <v>6</v>
      </c>
    </row>
    <row r="7" spans="1:5" x14ac:dyDescent="0.3">
      <c r="A7" t="s">
        <v>10</v>
      </c>
      <c r="C7" s="2">
        <f>Q72+0.2</f>
        <v>0.97</v>
      </c>
      <c r="E7" t="s">
        <v>6</v>
      </c>
    </row>
    <row r="8" spans="1:5" x14ac:dyDescent="0.3">
      <c r="A8" t="s">
        <v>11</v>
      </c>
      <c r="C8" s="2">
        <f>Q73+Q74 +0.4</f>
        <v>0.81</v>
      </c>
      <c r="E8" t="s">
        <v>6</v>
      </c>
    </row>
    <row r="9" spans="1:5" x14ac:dyDescent="0.3">
      <c r="A9" t="s">
        <v>12</v>
      </c>
      <c r="C9" s="2">
        <f>Q74+0.1</f>
        <v>0.33</v>
      </c>
      <c r="E9" t="s">
        <v>6</v>
      </c>
    </row>
    <row r="10" spans="1:5" x14ac:dyDescent="0.3">
      <c r="A10" t="s">
        <v>397</v>
      </c>
      <c r="C10" s="5">
        <f>C14/C12</f>
        <v>9</v>
      </c>
      <c r="D10" s="5"/>
      <c r="E10" t="s">
        <v>15</v>
      </c>
    </row>
    <row r="11" spans="1:5" x14ac:dyDescent="0.3">
      <c r="B11" t="s">
        <v>29</v>
      </c>
      <c r="C11" s="8">
        <v>5</v>
      </c>
      <c r="D11" s="8"/>
      <c r="E11" t="s">
        <v>30</v>
      </c>
    </row>
    <row r="12" spans="1:5" x14ac:dyDescent="0.3">
      <c r="B12" t="s">
        <v>31</v>
      </c>
      <c r="C12" s="6">
        <v>10</v>
      </c>
      <c r="D12" s="6"/>
      <c r="E12" t="s">
        <v>28</v>
      </c>
    </row>
    <row r="13" spans="1:5" x14ac:dyDescent="0.3">
      <c r="B13" t="s">
        <v>36</v>
      </c>
      <c r="C13" s="4">
        <f>C12*C11/PI()</f>
        <v>15.915494309189533</v>
      </c>
      <c r="D13" s="4"/>
      <c r="E13" t="s">
        <v>30</v>
      </c>
    </row>
    <row r="14" spans="1:5" x14ac:dyDescent="0.3">
      <c r="B14" t="s">
        <v>32</v>
      </c>
      <c r="C14" s="7">
        <v>90</v>
      </c>
      <c r="D14" s="7"/>
      <c r="E14" t="s">
        <v>28</v>
      </c>
    </row>
    <row r="15" spans="1:5" x14ac:dyDescent="0.3">
      <c r="B15" t="s">
        <v>37</v>
      </c>
      <c r="C15" s="4">
        <f>C14*C11/PI()</f>
        <v>143.23944878270581</v>
      </c>
      <c r="D15" s="4"/>
      <c r="E15" t="s">
        <v>30</v>
      </c>
    </row>
    <row r="16" spans="1:5" x14ac:dyDescent="0.3">
      <c r="A16" t="s">
        <v>19</v>
      </c>
      <c r="C16" s="5">
        <f>C20/C18*(C24/C22)</f>
        <v>22.857142857142858</v>
      </c>
      <c r="D16" s="5">
        <f>D20/D18*(D24/D22)</f>
        <v>24</v>
      </c>
      <c r="E16" t="s">
        <v>15</v>
      </c>
    </row>
    <row r="17" spans="1:5" x14ac:dyDescent="0.3">
      <c r="B17" t="s">
        <v>29</v>
      </c>
      <c r="C17">
        <v>5</v>
      </c>
      <c r="D17">
        <v>5</v>
      </c>
      <c r="E17" t="s">
        <v>30</v>
      </c>
    </row>
    <row r="18" spans="1:5" x14ac:dyDescent="0.3">
      <c r="B18" t="s">
        <v>31</v>
      </c>
      <c r="C18" s="6">
        <v>12</v>
      </c>
      <c r="D18" s="6">
        <v>12</v>
      </c>
      <c r="E18" t="s">
        <v>28</v>
      </c>
    </row>
    <row r="19" spans="1:5" x14ac:dyDescent="0.3">
      <c r="B19" t="s">
        <v>36</v>
      </c>
      <c r="C19" s="4">
        <f>C18*C17/PI()</f>
        <v>19.098593171027442</v>
      </c>
      <c r="D19" s="4">
        <f>D18*D17/PI()</f>
        <v>19.098593171027442</v>
      </c>
      <c r="E19" t="s">
        <v>30</v>
      </c>
    </row>
    <row r="20" spans="1:5" x14ac:dyDescent="0.3">
      <c r="B20" t="s">
        <v>32</v>
      </c>
      <c r="C20" s="7">
        <v>48</v>
      </c>
      <c r="D20" s="7">
        <v>48</v>
      </c>
      <c r="E20" t="s">
        <v>28</v>
      </c>
    </row>
    <row r="21" spans="1:5" x14ac:dyDescent="0.3">
      <c r="B21" t="s">
        <v>37</v>
      </c>
      <c r="C21" s="4">
        <f>C20*C17/PI()</f>
        <v>76.394372684109769</v>
      </c>
      <c r="D21" s="4">
        <f>D20*D17/PI()</f>
        <v>76.394372684109769</v>
      </c>
      <c r="E21" t="s">
        <v>30</v>
      </c>
    </row>
    <row r="22" spans="1:5" x14ac:dyDescent="0.3">
      <c r="B22" t="s">
        <v>34</v>
      </c>
      <c r="C22" s="6">
        <v>14</v>
      </c>
      <c r="D22" s="6">
        <v>12</v>
      </c>
      <c r="E22" t="s">
        <v>28</v>
      </c>
    </row>
    <row r="23" spans="1:5" x14ac:dyDescent="0.3">
      <c r="B23" t="s">
        <v>38</v>
      </c>
      <c r="C23" s="4">
        <f>C22*C17/PI()</f>
        <v>22.281692032865347</v>
      </c>
      <c r="D23" s="4">
        <f>D22*D17/PI()</f>
        <v>19.098593171027442</v>
      </c>
      <c r="E23" t="s">
        <v>30</v>
      </c>
    </row>
    <row r="24" spans="1:5" x14ac:dyDescent="0.3">
      <c r="B24" t="s">
        <v>35</v>
      </c>
      <c r="C24" s="7">
        <v>80</v>
      </c>
      <c r="D24" s="7">
        <v>72</v>
      </c>
      <c r="E24" t="s">
        <v>28</v>
      </c>
    </row>
    <row r="25" spans="1:5" x14ac:dyDescent="0.3">
      <c r="B25" t="s">
        <v>39</v>
      </c>
      <c r="C25" s="4">
        <f>C24*C17/PI()</f>
        <v>127.32395447351627</v>
      </c>
      <c r="D25" s="4">
        <f>D24*D17/PI()</f>
        <v>114.59155902616465</v>
      </c>
      <c r="E25" t="s">
        <v>30</v>
      </c>
    </row>
    <row r="26" spans="1:5" x14ac:dyDescent="0.3">
      <c r="A26" t="s">
        <v>14</v>
      </c>
      <c r="C26" s="5">
        <f>C30/C28*(C34/C32)</f>
        <v>11.428571428571427</v>
      </c>
      <c r="D26" s="5">
        <f>D30/D28*(D34/D32)</f>
        <v>11.755102040816325</v>
      </c>
      <c r="E26" t="s">
        <v>15</v>
      </c>
    </row>
    <row r="27" spans="1:5" x14ac:dyDescent="0.3">
      <c r="B27" t="s">
        <v>29</v>
      </c>
      <c r="C27">
        <v>5</v>
      </c>
      <c r="D27">
        <v>5</v>
      </c>
      <c r="E27" t="s">
        <v>30</v>
      </c>
    </row>
    <row r="28" spans="1:5" x14ac:dyDescent="0.3">
      <c r="B28" t="s">
        <v>31</v>
      </c>
      <c r="C28" s="6">
        <v>18</v>
      </c>
      <c r="D28" s="6">
        <v>14</v>
      </c>
      <c r="E28" t="s">
        <v>28</v>
      </c>
    </row>
    <row r="29" spans="1:5" x14ac:dyDescent="0.3">
      <c r="B29" t="s">
        <v>36</v>
      </c>
      <c r="C29" s="4">
        <f>C28*C27/PI()</f>
        <v>28.647889756541161</v>
      </c>
      <c r="D29" s="4">
        <f>D28*D27/PI()</f>
        <v>22.281692032865347</v>
      </c>
      <c r="E29" t="s">
        <v>30</v>
      </c>
    </row>
    <row r="30" spans="1:5" x14ac:dyDescent="0.3">
      <c r="B30" t="s">
        <v>32</v>
      </c>
      <c r="C30" s="7">
        <v>48</v>
      </c>
      <c r="D30" s="7">
        <v>48</v>
      </c>
      <c r="E30" t="s">
        <v>28</v>
      </c>
    </row>
    <row r="31" spans="1:5" x14ac:dyDescent="0.3">
      <c r="B31" t="s">
        <v>33</v>
      </c>
      <c r="C31" s="4">
        <f>C30*C27/PI()</f>
        <v>76.394372684109769</v>
      </c>
      <c r="D31" s="4">
        <f>D30*D27/PI()</f>
        <v>76.394372684109769</v>
      </c>
      <c r="E31" t="s">
        <v>30</v>
      </c>
    </row>
    <row r="32" spans="1:5" x14ac:dyDescent="0.3">
      <c r="B32" t="s">
        <v>34</v>
      </c>
      <c r="C32" s="6">
        <v>14</v>
      </c>
      <c r="D32" s="6">
        <v>14</v>
      </c>
      <c r="E32" t="s">
        <v>28</v>
      </c>
    </row>
    <row r="33" spans="1:5" x14ac:dyDescent="0.3">
      <c r="B33" t="s">
        <v>38</v>
      </c>
      <c r="C33" s="4">
        <f>C32*C27/PI()</f>
        <v>22.281692032865347</v>
      </c>
      <c r="D33" s="4">
        <f>D32*D27/PI()</f>
        <v>22.281692032865347</v>
      </c>
      <c r="E33" t="s">
        <v>30</v>
      </c>
    </row>
    <row r="34" spans="1:5" x14ac:dyDescent="0.3">
      <c r="B34" t="s">
        <v>35</v>
      </c>
      <c r="C34" s="7">
        <v>60</v>
      </c>
      <c r="D34" s="7">
        <v>48</v>
      </c>
      <c r="E34" t="s">
        <v>28</v>
      </c>
    </row>
    <row r="35" spans="1:5" x14ac:dyDescent="0.3">
      <c r="B35" t="s">
        <v>39</v>
      </c>
      <c r="C35" s="4">
        <f>C34*C27/PI()</f>
        <v>95.4929658551372</v>
      </c>
      <c r="D35" s="4">
        <f>D34*D27/PI()</f>
        <v>76.394372684109769</v>
      </c>
      <c r="E35" t="s">
        <v>30</v>
      </c>
    </row>
    <row r="36" spans="1:5" x14ac:dyDescent="0.3">
      <c r="A36" t="s">
        <v>83</v>
      </c>
      <c r="B36" t="s">
        <v>291</v>
      </c>
      <c r="C36" s="4">
        <f>C40/C38*(C44/C42)</f>
        <v>5.1333333333333329</v>
      </c>
      <c r="D36" s="4">
        <f>D40/D38*(D44/D42)</f>
        <v>7.4374999999999991</v>
      </c>
      <c r="E36" t="s">
        <v>15</v>
      </c>
    </row>
    <row r="37" spans="1:5" x14ac:dyDescent="0.3">
      <c r="B37" t="s">
        <v>29</v>
      </c>
      <c r="C37">
        <v>2.5</v>
      </c>
      <c r="D37">
        <v>2.5</v>
      </c>
      <c r="E37" t="s">
        <v>30</v>
      </c>
    </row>
    <row r="38" spans="1:5" x14ac:dyDescent="0.3">
      <c r="B38" t="s">
        <v>31</v>
      </c>
      <c r="C38" s="6">
        <v>15</v>
      </c>
      <c r="D38" s="6">
        <v>14</v>
      </c>
      <c r="E38" t="s">
        <v>28</v>
      </c>
    </row>
    <row r="39" spans="1:5" x14ac:dyDescent="0.3">
      <c r="B39" t="s">
        <v>36</v>
      </c>
      <c r="C39" s="4">
        <f>C38*C37/PI()</f>
        <v>11.93662073189215</v>
      </c>
      <c r="D39" s="4">
        <f>D38*D37/PI()</f>
        <v>11.140846016432674</v>
      </c>
      <c r="E39" t="s">
        <v>30</v>
      </c>
    </row>
    <row r="40" spans="1:5" x14ac:dyDescent="0.3">
      <c r="B40" t="s">
        <v>32</v>
      </c>
      <c r="C40" s="7">
        <v>22</v>
      </c>
      <c r="D40" s="7">
        <v>34</v>
      </c>
      <c r="E40" t="s">
        <v>28</v>
      </c>
    </row>
    <row r="41" spans="1:5" x14ac:dyDescent="0.3">
      <c r="B41" t="s">
        <v>37</v>
      </c>
      <c r="C41" s="4">
        <f>C40*C37/PI()</f>
        <v>17.507043740108486</v>
      </c>
      <c r="D41" s="4">
        <f>D40*D37/PI()</f>
        <v>27.056340325622209</v>
      </c>
      <c r="E41" t="s">
        <v>30</v>
      </c>
    </row>
    <row r="42" spans="1:5" x14ac:dyDescent="0.3">
      <c r="B42" t="s">
        <v>34</v>
      </c>
      <c r="C42" s="6">
        <v>16</v>
      </c>
      <c r="D42" s="6">
        <v>16</v>
      </c>
      <c r="E42" t="s">
        <v>28</v>
      </c>
    </row>
    <row r="43" spans="1:5" x14ac:dyDescent="0.3">
      <c r="B43" t="s">
        <v>38</v>
      </c>
      <c r="C43" s="4">
        <f>C42*C37/PI()</f>
        <v>12.732395447351628</v>
      </c>
      <c r="D43" s="4">
        <f>D42*D37/PI()</f>
        <v>12.732395447351628</v>
      </c>
      <c r="E43" t="s">
        <v>30</v>
      </c>
    </row>
    <row r="44" spans="1:5" x14ac:dyDescent="0.3">
      <c r="B44" t="s">
        <v>35</v>
      </c>
      <c r="C44" s="7">
        <v>56</v>
      </c>
      <c r="D44" s="7">
        <v>49</v>
      </c>
      <c r="E44" t="s">
        <v>28</v>
      </c>
    </row>
    <row r="45" spans="1:5" x14ac:dyDescent="0.3">
      <c r="B45" t="s">
        <v>39</v>
      </c>
      <c r="C45" s="4">
        <f>C44*C37/PI()</f>
        <v>44.563384065730695</v>
      </c>
      <c r="D45" s="4">
        <f>D44*D37/PI()</f>
        <v>38.992961057514357</v>
      </c>
      <c r="E45" t="s">
        <v>30</v>
      </c>
    </row>
    <row r="46" spans="1:5" x14ac:dyDescent="0.3">
      <c r="A46" t="s">
        <v>136</v>
      </c>
      <c r="C46" s="4">
        <f>C50/C48</f>
        <v>3.5</v>
      </c>
      <c r="D46" s="4">
        <f>D50/D48</f>
        <v>4.333333333333333</v>
      </c>
      <c r="E46" t="s">
        <v>15</v>
      </c>
    </row>
    <row r="47" spans="1:5" x14ac:dyDescent="0.3">
      <c r="B47" t="s">
        <v>29</v>
      </c>
      <c r="C47">
        <v>2.5</v>
      </c>
      <c r="D47">
        <v>2.5</v>
      </c>
      <c r="E47" t="s">
        <v>30</v>
      </c>
    </row>
    <row r="48" spans="1:5" x14ac:dyDescent="0.3">
      <c r="B48" t="s">
        <v>34</v>
      </c>
      <c r="C48" s="6">
        <v>16</v>
      </c>
      <c r="D48" s="6">
        <v>15</v>
      </c>
      <c r="E48" t="s">
        <v>28</v>
      </c>
    </row>
    <row r="49" spans="1:5" x14ac:dyDescent="0.3">
      <c r="B49" t="s">
        <v>38</v>
      </c>
      <c r="C49" s="4">
        <f>C48*C47/PI()</f>
        <v>12.732395447351628</v>
      </c>
      <c r="D49" s="4">
        <f>D48*D47/PI()</f>
        <v>11.93662073189215</v>
      </c>
      <c r="E49" t="s">
        <v>30</v>
      </c>
    </row>
    <row r="50" spans="1:5" x14ac:dyDescent="0.3">
      <c r="B50" t="s">
        <v>35</v>
      </c>
      <c r="C50" s="7">
        <v>56</v>
      </c>
      <c r="D50" s="7">
        <v>65</v>
      </c>
      <c r="E50" t="s">
        <v>28</v>
      </c>
    </row>
    <row r="51" spans="1:5" x14ac:dyDescent="0.3">
      <c r="B51" t="s">
        <v>39</v>
      </c>
      <c r="C51" s="4">
        <f>C50*C47/PI()</f>
        <v>44.563384065730695</v>
      </c>
      <c r="D51" s="4">
        <f>D50*D47/PI()</f>
        <v>51.725356504865985</v>
      </c>
      <c r="E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1.442520646875</v>
      </c>
      <c r="D64" s="2"/>
      <c r="E64" t="s">
        <v>13</v>
      </c>
    </row>
    <row r="65" spans="1:31" x14ac:dyDescent="0.3">
      <c r="A65" t="s">
        <v>25</v>
      </c>
      <c r="C65" s="2">
        <f>C60/C26</f>
        <v>0.92421236250000027</v>
      </c>
      <c r="D65" s="2"/>
      <c r="E65" t="s">
        <v>13</v>
      </c>
    </row>
    <row r="66" spans="1:31" x14ac:dyDescent="0.3">
      <c r="A66" t="s">
        <v>139</v>
      </c>
      <c r="C66" s="2">
        <f>C61/D36</f>
        <v>7.4523025210084054E-2</v>
      </c>
      <c r="D66" s="2"/>
      <c r="E66" t="s">
        <v>13</v>
      </c>
    </row>
    <row r="67" spans="1:31" x14ac:dyDescent="0.3">
      <c r="A67" t="s">
        <v>137</v>
      </c>
      <c r="C67" s="2">
        <f>C62/D46</f>
        <v>0.12790730769230774</v>
      </c>
      <c r="D67" s="2"/>
      <c r="E67" t="s">
        <v>13</v>
      </c>
    </row>
    <row r="68" spans="1:31" ht="57.6" x14ac:dyDescent="0.3">
      <c r="C68" s="2"/>
      <c r="D68" s="2"/>
      <c r="F68" t="s">
        <v>468</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475</v>
      </c>
    </row>
    <row r="69" spans="1:31" ht="28.8" x14ac:dyDescent="0.3">
      <c r="C69" s="2"/>
      <c r="D69" s="2"/>
      <c r="G69" s="10" t="s">
        <v>49</v>
      </c>
      <c r="H69" s="10" t="s">
        <v>50</v>
      </c>
      <c r="I69" s="10" t="s">
        <v>51</v>
      </c>
      <c r="J69" s="10" t="s">
        <v>52</v>
      </c>
      <c r="K69" s="10" t="s">
        <v>30</v>
      </c>
      <c r="L69" s="12"/>
      <c r="M69" s="10" t="s">
        <v>67</v>
      </c>
      <c r="N69" s="10" t="s">
        <v>53</v>
      </c>
      <c r="O69" s="10" t="s">
        <v>54</v>
      </c>
      <c r="P69" s="10" t="s">
        <v>480</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1.8752768409375</v>
      </c>
      <c r="D71" s="2"/>
      <c r="E71" t="s">
        <v>13</v>
      </c>
      <c r="F71" s="53">
        <f>M71/C71/100</f>
        <v>1.5997637972749781</v>
      </c>
      <c r="G71" s="11" t="s">
        <v>399</v>
      </c>
      <c r="H71" s="18">
        <v>1.8</v>
      </c>
      <c r="I71" s="18" t="s">
        <v>55</v>
      </c>
      <c r="J71" s="18" t="s">
        <v>64</v>
      </c>
      <c r="K71" s="18" t="s">
        <v>66</v>
      </c>
      <c r="L71" s="18">
        <v>8</v>
      </c>
      <c r="M71" s="18">
        <v>300</v>
      </c>
      <c r="N71" s="18">
        <v>4</v>
      </c>
      <c r="O71" s="18" t="s">
        <v>58</v>
      </c>
      <c r="P71" s="18">
        <v>4.37</v>
      </c>
      <c r="Q71" s="14">
        <v>1.4</v>
      </c>
      <c r="S71" s="52">
        <f>0.6801*N71</f>
        <v>2.7204000000000002</v>
      </c>
    </row>
    <row r="72" spans="1:31" ht="17.399999999999999" customHeight="1" x14ac:dyDescent="0.3">
      <c r="A72" t="s">
        <v>21</v>
      </c>
      <c r="C72" s="2">
        <f>C65*(1+C53)</f>
        <v>1.2014760712500003</v>
      </c>
      <c r="D72" s="2"/>
      <c r="E72" t="s">
        <v>13</v>
      </c>
      <c r="F72" s="53">
        <f>M72/C72/100</f>
        <v>1.5813881320360081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476</v>
      </c>
      <c r="U73" s="51" t="s">
        <v>477</v>
      </c>
      <c r="V73" s="10" t="s">
        <v>465</v>
      </c>
      <c r="W73" s="51" t="s">
        <v>478</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479</v>
      </c>
      <c r="H74" s="51">
        <v>1.8</v>
      </c>
      <c r="I74" s="51" t="s">
        <v>55</v>
      </c>
      <c r="J74" s="51" t="s">
        <v>59</v>
      </c>
      <c r="K74" s="51" t="s">
        <v>60</v>
      </c>
      <c r="L74" s="51">
        <v>5</v>
      </c>
      <c r="M74" s="51">
        <v>26</v>
      </c>
      <c r="N74" s="51">
        <v>0.4</v>
      </c>
      <c r="O74" s="51" t="s">
        <v>56</v>
      </c>
      <c r="P74" s="51">
        <v>30</v>
      </c>
      <c r="Q74" s="55">
        <v>0.23</v>
      </c>
      <c r="R74" s="11"/>
      <c r="S74" s="52">
        <f>0.6801*N74</f>
        <v>0.27204</v>
      </c>
      <c r="T74" s="12" t="s">
        <v>476</v>
      </c>
      <c r="U74" s="12" t="s">
        <v>477</v>
      </c>
      <c r="V74" s="12" t="s">
        <v>464</v>
      </c>
      <c r="W74" s="12" t="s">
        <v>478</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f>(C15/1000/2)</f>
        <v>7.1619724391352904E-2</v>
      </c>
      <c r="D79" s="16"/>
      <c r="E79" t="s">
        <v>96</v>
      </c>
    </row>
    <row r="80" spans="1:31" x14ac:dyDescent="0.3">
      <c r="A80" t="s">
        <v>91</v>
      </c>
      <c r="C80" s="16">
        <f>C58/C79</f>
        <v>111.27037373746393</v>
      </c>
      <c r="D80" s="16"/>
      <c r="E80" t="s">
        <v>88</v>
      </c>
    </row>
    <row r="81" spans="1:6" x14ac:dyDescent="0.3">
      <c r="A81" t="s">
        <v>92</v>
      </c>
      <c r="C81" s="16">
        <f>(C78)*C80*2*PI()</f>
        <v>699.13237739161468</v>
      </c>
      <c r="D81" s="16"/>
      <c r="E81" t="s">
        <v>89</v>
      </c>
    </row>
    <row r="83" spans="1:6" x14ac:dyDescent="0.3">
      <c r="A83" t="s">
        <v>93</v>
      </c>
    </row>
    <row r="84" spans="1:6" x14ac:dyDescent="0.3">
      <c r="A84" t="s">
        <v>90</v>
      </c>
      <c r="C84" s="17">
        <v>1</v>
      </c>
      <c r="D84" s="17"/>
      <c r="E84" t="s">
        <v>97</v>
      </c>
    </row>
    <row r="85" spans="1:6" x14ac:dyDescent="0.3">
      <c r="A85" t="s">
        <v>95</v>
      </c>
      <c r="C85" s="17">
        <f>(C21/1000/2)</f>
        <v>3.8197186342054885E-2</v>
      </c>
      <c r="D85" s="17"/>
      <c r="E85" t="s">
        <v>96</v>
      </c>
    </row>
    <row r="86" spans="1:6" x14ac:dyDescent="0.3">
      <c r="A86" t="s">
        <v>91</v>
      </c>
      <c r="C86" s="17">
        <f>C59/C85</f>
        <v>863.20233654744686</v>
      </c>
      <c r="D86" s="17"/>
      <c r="E86" t="s">
        <v>88</v>
      </c>
      <c r="F86" s="17"/>
    </row>
    <row r="87" spans="1:6" x14ac:dyDescent="0.3">
      <c r="A87" t="s">
        <v>92</v>
      </c>
      <c r="C87" s="17">
        <f>(C84)*C86*2*PI()</f>
        <v>5423.6602381180064</v>
      </c>
      <c r="D87" s="17"/>
      <c r="E87" t="s">
        <v>89</v>
      </c>
    </row>
    <row r="88" spans="1:6" ht="22.8" customHeight="1" x14ac:dyDescent="0.3"/>
    <row r="89" spans="1:6" x14ac:dyDescent="0.3">
      <c r="A89" t="s">
        <v>94</v>
      </c>
    </row>
    <row r="90" spans="1:6" x14ac:dyDescent="0.3">
      <c r="A90" t="s">
        <v>90</v>
      </c>
      <c r="C90" s="17">
        <f>60*C18/C20</f>
        <v>15</v>
      </c>
      <c r="D90" s="17"/>
      <c r="E90" t="s">
        <v>97</v>
      </c>
    </row>
    <row r="91" spans="1:6" x14ac:dyDescent="0.3">
      <c r="A91" t="s">
        <v>95</v>
      </c>
      <c r="C91" s="17">
        <f>(C25/1000/2)</f>
        <v>6.3661977236758135E-2</v>
      </c>
      <c r="D91" s="17"/>
      <c r="E91" t="s">
        <v>96</v>
      </c>
    </row>
    <row r="92" spans="1:6" x14ac:dyDescent="0.3">
      <c r="A92" t="s">
        <v>91</v>
      </c>
      <c r="C92" s="17">
        <f>C59/(C20/C18)/C91</f>
        <v>129.48035048211705</v>
      </c>
      <c r="D92" s="17"/>
      <c r="E92" t="s">
        <v>88</v>
      </c>
    </row>
    <row r="93" spans="1:6" x14ac:dyDescent="0.3">
      <c r="A93" t="s">
        <v>92</v>
      </c>
      <c r="C93" s="17">
        <f>(C90/60)*C92*2*PI()</f>
        <v>203.38725892942526</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85"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469</v>
      </c>
      <c r="G36">
        <v>0.55000000000000004</v>
      </c>
    </row>
    <row r="37" spans="1:9" x14ac:dyDescent="0.3">
      <c r="A37" t="s">
        <v>100</v>
      </c>
      <c r="C37" s="2">
        <f>C36*2.5/PI()</f>
        <v>51.725356504865985</v>
      </c>
      <c r="D37" t="s">
        <v>30</v>
      </c>
      <c r="E37" s="2" t="s">
        <v>470</v>
      </c>
      <c r="G37">
        <f>RADIANS(25-360/C36/2)</f>
        <v>0.38800011832797016</v>
      </c>
      <c r="H37" s="4">
        <f>DEGREES(G37)</f>
        <v>22.23076923076923</v>
      </c>
    </row>
    <row r="38" spans="1:9" x14ac:dyDescent="0.3">
      <c r="A38" t="s">
        <v>99</v>
      </c>
      <c r="C38" s="2">
        <f>C37-G36</f>
        <v>51.175356504865988</v>
      </c>
      <c r="D38" t="s">
        <v>30</v>
      </c>
      <c r="E38" t="s">
        <v>471</v>
      </c>
      <c r="G38">
        <f>(2.5-1-2*SIN(RADIANS(20))*0.7)/C37*C38</f>
        <v>1.0103135950204958</v>
      </c>
      <c r="H38">
        <f>(1*(C38/2-0.7)/(C39/2)*C38/C39)</f>
        <v>1.0533682448534774</v>
      </c>
      <c r="I38">
        <f>2*SIN(RADIANS(G37))*0.7*C38/C39</f>
        <v>9.8661406332788554E-3</v>
      </c>
    </row>
    <row r="39" spans="1:9" x14ac:dyDescent="0.3">
      <c r="A39" t="s">
        <v>472</v>
      </c>
      <c r="C39" s="2">
        <f>C38-2</f>
        <v>49.175356504865988</v>
      </c>
      <c r="D39" t="s">
        <v>30</v>
      </c>
      <c r="E39" t="s">
        <v>415</v>
      </c>
      <c r="G39">
        <f>C38+1.4*((G38/2)/TAN(G37))</f>
        <v>52.905688224779105</v>
      </c>
    </row>
    <row r="40" spans="1:9" x14ac:dyDescent="0.3">
      <c r="A40" t="s">
        <v>415</v>
      </c>
      <c r="C40" s="2">
        <f>G39</f>
        <v>52.905688224779105</v>
      </c>
      <c r="E40" t="s">
        <v>473</v>
      </c>
      <c r="G40">
        <f>2.5-1-2*(SIN(RADIANS(20)))*0.7</f>
        <v>1.0211717993440639</v>
      </c>
    </row>
    <row r="41" spans="1:9" x14ac:dyDescent="0.3">
      <c r="C41" s="2"/>
      <c r="E41" t="s">
        <v>474</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6"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495</v>
      </c>
    </row>
    <row r="14" spans="1:4" x14ac:dyDescent="0.3">
      <c r="A14" t="s">
        <v>433</v>
      </c>
      <c r="B14" t="s">
        <v>434</v>
      </c>
      <c r="D14" t="s">
        <v>496</v>
      </c>
    </row>
    <row r="15" spans="1:4" x14ac:dyDescent="0.3">
      <c r="A15" t="s">
        <v>437</v>
      </c>
      <c r="B15" t="s">
        <v>438</v>
      </c>
      <c r="D15" t="s">
        <v>439</v>
      </c>
    </row>
    <row r="16" spans="1:4" x14ac:dyDescent="0.3">
      <c r="A16" t="s">
        <v>439</v>
      </c>
      <c r="B16" t="s">
        <v>440</v>
      </c>
      <c r="D16" t="s">
        <v>437</v>
      </c>
    </row>
    <row r="17" spans="1:4" x14ac:dyDescent="0.3">
      <c r="A17" t="s">
        <v>435</v>
      </c>
      <c r="B17" t="s">
        <v>436</v>
      </c>
      <c r="D17" t="s">
        <v>497</v>
      </c>
    </row>
    <row r="19" spans="1:4" x14ac:dyDescent="0.3">
      <c r="B19" t="s">
        <v>442</v>
      </c>
      <c r="C19" t="s">
        <v>443</v>
      </c>
      <c r="D19" t="s">
        <v>445</v>
      </c>
    </row>
    <row r="20" spans="1:4" x14ac:dyDescent="0.3">
      <c r="A20" t="s">
        <v>441</v>
      </c>
      <c r="B20" t="s">
        <v>498</v>
      </c>
    </row>
    <row r="21" spans="1:4" x14ac:dyDescent="0.3">
      <c r="A21" t="s">
        <v>444</v>
      </c>
      <c r="B21" t="s">
        <v>504</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3"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1"/>
  <sheetViews>
    <sheetView tabSelected="1" topLeftCell="A272" zoomScale="85" zoomScaleNormal="85" workbookViewId="0">
      <selection activeCell="A283" sqref="A283:XFD283"/>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424</v>
      </c>
      <c r="E5" s="9"/>
      <c r="H5" s="19"/>
      <c r="I5" s="31"/>
      <c r="J5" s="32"/>
      <c r="K5" s="29"/>
      <c r="L5" t="str">
        <f t="shared" ca="1" si="0"/>
        <v>Habs</v>
      </c>
    </row>
    <row r="6" spans="1:15" ht="13.8" customHeight="1" x14ac:dyDescent="0.3">
      <c r="B6" s="27">
        <v>6</v>
      </c>
      <c r="C6" s="26" t="str">
        <f>C145</f>
        <v>Zylinderkopfschraube Innensechskant M3 20mm</v>
      </c>
      <c r="D6" t="s">
        <v>422</v>
      </c>
      <c r="E6" s="9"/>
      <c r="H6" s="19"/>
      <c r="I6" s="31"/>
      <c r="J6" s="32"/>
      <c r="K6" s="29"/>
      <c r="L6" t="str">
        <f t="shared" ca="1" si="0"/>
        <v>Habs</v>
      </c>
    </row>
    <row r="7" spans="1:15" ht="13.8" customHeight="1" x14ac:dyDescent="0.3">
      <c r="B7" s="27">
        <v>1</v>
      </c>
      <c r="C7" s="26" t="str">
        <f>C173</f>
        <v>Distanzbolzen 2x Innen M3 20mm, Schlüsselweite 5,5mm</v>
      </c>
      <c r="D7" t="s">
        <v>423</v>
      </c>
      <c r="E7" s="9"/>
      <c r="H7" s="19"/>
      <c r="I7" s="31"/>
      <c r="J7" s="32"/>
      <c r="K7" s="29"/>
      <c r="L7" t="str">
        <f t="shared" ca="1" si="0"/>
        <v>Habs</v>
      </c>
    </row>
    <row r="8" spans="1:15" ht="13.8" customHeight="1" x14ac:dyDescent="0.3">
      <c r="B8" s="27">
        <v>2</v>
      </c>
      <c r="C8" s="26" t="str">
        <f>C173</f>
        <v>Distanzbolzen 2x Innen M3 20mm, Schlüsselweite 5,5mm</v>
      </c>
      <c r="D8" t="s">
        <v>423</v>
      </c>
      <c r="E8" s="9"/>
      <c r="H8" s="19"/>
      <c r="I8" s="31"/>
      <c r="J8" s="32"/>
      <c r="K8" s="29"/>
      <c r="L8" t="str">
        <f t="shared" ca="1" si="0"/>
        <v>Habs</v>
      </c>
    </row>
    <row r="9" spans="1:15" ht="13.8" customHeight="1" x14ac:dyDescent="0.3">
      <c r="B9" s="27">
        <v>4</v>
      </c>
      <c r="C9" s="26" t="str">
        <f>C145</f>
        <v>Zylinderkopfschraube Innensechskant M3 20mm</v>
      </c>
      <c r="D9" t="s">
        <v>423</v>
      </c>
      <c r="E9" s="9"/>
      <c r="H9" s="19"/>
      <c r="I9" s="31"/>
      <c r="J9" s="32"/>
      <c r="K9" s="29"/>
      <c r="L9" t="str">
        <f t="shared" ca="1" si="0"/>
        <v>Habs</v>
      </c>
    </row>
    <row r="10" spans="1:15" ht="13.8" customHeight="1" x14ac:dyDescent="0.3">
      <c r="B10" s="27">
        <v>2</v>
      </c>
      <c r="C10" s="26" t="str">
        <f>C145</f>
        <v>Zylinderkopfschraube Innensechskant M3 20mm</v>
      </c>
      <c r="D10" t="s">
        <v>425</v>
      </c>
      <c r="E10" s="9"/>
      <c r="H10" s="19"/>
      <c r="I10" s="31"/>
      <c r="J10" s="32"/>
      <c r="K10" s="29"/>
      <c r="L10" t="str">
        <f t="shared" ca="1" si="0"/>
        <v>Habs</v>
      </c>
    </row>
    <row r="11" spans="1:15" ht="13.8" customHeight="1" x14ac:dyDescent="0.3">
      <c r="B11" s="27">
        <v>2</v>
      </c>
      <c r="C11" s="26" t="str">
        <f>C157</f>
        <v>Muttern M3, Schlüsselweite 5.5 mm</v>
      </c>
      <c r="D11" t="s">
        <v>425</v>
      </c>
      <c r="E11" s="9"/>
      <c r="H11" s="19"/>
      <c r="I11" s="31"/>
      <c r="J11" s="32"/>
      <c r="K11" s="29"/>
    </row>
    <row r="12" spans="1:15" ht="13.8" customHeight="1" x14ac:dyDescent="0.3">
      <c r="B12" s="27">
        <v>1</v>
      </c>
      <c r="C12" s="26" t="str">
        <f>C229</f>
        <v xml:space="preserve">Herkulex Servo DRS - 0101 </v>
      </c>
      <c r="D12" t="s">
        <v>421</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454</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452</v>
      </c>
      <c r="E18" s="9"/>
      <c r="H18" s="19"/>
      <c r="I18" s="31"/>
      <c r="J18" s="32"/>
      <c r="K18" s="29"/>
      <c r="L18">
        <f t="shared" ca="1" si="1"/>
        <v>0</v>
      </c>
    </row>
    <row r="19" spans="1:12" ht="13.8" customHeight="1" x14ac:dyDescent="0.3">
      <c r="B19" s="27">
        <v>1</v>
      </c>
      <c r="C19" s="26" t="str">
        <f>C243</f>
        <v>Rillenkugellager DIN 625 SKF - 61807 35x44x5mm</v>
      </c>
      <c r="D19" t="s">
        <v>453</v>
      </c>
      <c r="E19" s="9"/>
      <c r="H19" s="19"/>
      <c r="I19" s="31"/>
      <c r="J19" s="32"/>
      <c r="K19" s="29"/>
      <c r="L19" t="str">
        <f t="shared" ca="1" si="1"/>
        <v>Habs</v>
      </c>
    </row>
    <row r="20" spans="1:12" ht="13.8" customHeight="1" x14ac:dyDescent="0.3">
      <c r="B20" s="27">
        <v>1</v>
      </c>
      <c r="C20" s="26" t="str">
        <f>C229</f>
        <v xml:space="preserve">Herkulex Servo DRS - 0101 </v>
      </c>
      <c r="D20" t="s">
        <v>426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401</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427</v>
      </c>
      <c r="E24" s="9"/>
      <c r="H24" s="19"/>
      <c r="I24" s="31"/>
      <c r="J24" s="32"/>
      <c r="K24" s="29"/>
      <c r="L24" t="str">
        <f t="shared" ca="1" si="2"/>
        <v>Habs</v>
      </c>
    </row>
    <row r="25" spans="1:12" ht="13.8" customHeight="1" x14ac:dyDescent="0.3">
      <c r="B25" s="27">
        <v>1</v>
      </c>
      <c r="C25" s="26" t="str">
        <f>C224</f>
        <v>NEMA 17 - 42x42x34 - 0,26Nm - 5mm Achse - 0.4A 12V - 17HS13-404s</v>
      </c>
      <c r="D25" t="s">
        <v>428</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429</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430</v>
      </c>
      <c r="E31" s="9"/>
      <c r="H31" s="19"/>
      <c r="I31" s="31"/>
      <c r="J31" s="32"/>
      <c r="K31" s="29"/>
      <c r="L31" t="str">
        <f t="shared" ca="1" si="2"/>
        <v>Habs</v>
      </c>
    </row>
    <row r="32" spans="1:12" ht="13.8" customHeight="1" x14ac:dyDescent="0.3">
      <c r="B32" s="27">
        <v>3</v>
      </c>
      <c r="C32" s="26" t="str">
        <f>C173</f>
        <v>Distanzbolzen 2x Innen M3 20mm, Schlüsselweite 5,5mm</v>
      </c>
      <c r="D32" t="s">
        <v>431</v>
      </c>
      <c r="E32" s="9"/>
      <c r="H32" s="19"/>
      <c r="I32" s="31"/>
      <c r="J32" s="32"/>
      <c r="K32" s="29"/>
      <c r="L32" t="str">
        <f t="shared" ca="1" si="2"/>
        <v>Habs</v>
      </c>
    </row>
    <row r="33" spans="1:12" ht="13.8" customHeight="1" x14ac:dyDescent="0.3">
      <c r="B33" s="27">
        <v>4</v>
      </c>
      <c r="C33" s="26" t="str">
        <f>C147</f>
        <v>Zylinderkopfschraube Innensechskant M3 30mm</v>
      </c>
      <c r="D33" t="s">
        <v>431</v>
      </c>
      <c r="E33" s="9"/>
      <c r="H33" s="19"/>
      <c r="I33" s="31"/>
      <c r="J33" s="32"/>
      <c r="K33" s="29"/>
      <c r="L33" t="str">
        <f t="shared" ca="1" si="2"/>
        <v>Habs</v>
      </c>
    </row>
    <row r="34" spans="1:12" ht="13.8" customHeight="1" x14ac:dyDescent="0.3">
      <c r="B34" s="27">
        <v>2</v>
      </c>
      <c r="C34" s="26" t="str">
        <f>C145</f>
        <v>Zylinderkopfschraube Innensechskant M3 20mm</v>
      </c>
      <c r="D34" t="s">
        <v>431</v>
      </c>
      <c r="E34" s="9"/>
      <c r="H34" s="19"/>
      <c r="I34" s="31"/>
      <c r="J34" s="32"/>
      <c r="K34" s="29"/>
      <c r="L34" t="str">
        <f t="shared" ca="1" si="2"/>
        <v>Habs</v>
      </c>
    </row>
    <row r="35" spans="1:12" ht="13.8" customHeight="1" x14ac:dyDescent="0.3">
      <c r="B35" s="27">
        <v>3</v>
      </c>
      <c r="C35" s="26" t="str">
        <f>C173</f>
        <v>Distanzbolzen 2x Innen M3 20mm, Schlüsselweite 5,5mm</v>
      </c>
      <c r="D35" t="s">
        <v>432</v>
      </c>
      <c r="E35" s="9"/>
      <c r="H35" s="19"/>
      <c r="I35" s="31"/>
      <c r="J35" s="32"/>
      <c r="K35" s="29"/>
      <c r="L35" t="str">
        <f t="shared" ca="1" si="2"/>
        <v>Habs</v>
      </c>
    </row>
    <row r="36" spans="1:12" ht="13.8" customHeight="1" x14ac:dyDescent="0.3">
      <c r="B36" s="27">
        <v>6</v>
      </c>
      <c r="C36" s="26" t="str">
        <f>C145</f>
        <v>Zylinderkopfschraube Innensechskant M3 20mm</v>
      </c>
      <c r="D36" t="s">
        <v>432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409</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408</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404</v>
      </c>
      <c r="E186" s="9" t="s">
        <v>405</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455</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403</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402</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406</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411</v>
      </c>
      <c r="E221" s="9" t="s">
        <v>410</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413</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414</v>
      </c>
      <c r="E223" s="9" t="s">
        <v>410</v>
      </c>
      <c r="G223">
        <v>1</v>
      </c>
      <c r="H223" s="19">
        <v>14.5</v>
      </c>
      <c r="I223" s="31">
        <f t="shared" si="30"/>
        <v>1</v>
      </c>
      <c r="J223" s="32">
        <f t="shared" si="31"/>
        <v>0</v>
      </c>
      <c r="K223" s="29">
        <f t="shared" si="32"/>
        <v>14.5</v>
      </c>
      <c r="L223" t="s">
        <v>300</v>
      </c>
    </row>
    <row r="224" spans="2:12" ht="13.8" customHeight="1" x14ac:dyDescent="0.3">
      <c r="B224" s="27">
        <f t="shared" si="29"/>
        <v>1</v>
      </c>
      <c r="C224" s="26" t="s">
        <v>418</v>
      </c>
      <c r="E224" s="9" t="s">
        <v>419</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400</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412</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407</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481</v>
      </c>
      <c r="D272" t="s">
        <v>487</v>
      </c>
      <c r="E272" s="9"/>
      <c r="H272" s="19"/>
      <c r="I272" s="31"/>
      <c r="J272" s="32"/>
    </row>
    <row r="273" spans="1:11" ht="13.8" customHeight="1" x14ac:dyDescent="0.3">
      <c r="B273" s="27"/>
      <c r="C273" t="s">
        <v>482</v>
      </c>
      <c r="D273" t="s">
        <v>486</v>
      </c>
      <c r="E273" s="9"/>
      <c r="H273" s="19"/>
      <c r="I273" s="31"/>
      <c r="J273" s="32"/>
    </row>
    <row r="274" spans="1:11" x14ac:dyDescent="0.3">
      <c r="C274" t="s">
        <v>483</v>
      </c>
      <c r="D274" t="s">
        <v>488</v>
      </c>
      <c r="E274" s="24"/>
      <c r="I274" s="30"/>
    </row>
    <row r="275" spans="1:11" x14ac:dyDescent="0.3">
      <c r="C275" t="s">
        <v>484</v>
      </c>
      <c r="D275" t="s">
        <v>485</v>
      </c>
    </row>
    <row r="276" spans="1:11" x14ac:dyDescent="0.3">
      <c r="C276" t="s">
        <v>489</v>
      </c>
      <c r="D276" t="s">
        <v>492</v>
      </c>
      <c r="E276" s="22"/>
      <c r="I276" s="30"/>
      <c r="J276"/>
      <c r="K276"/>
    </row>
    <row r="277" spans="1:11" x14ac:dyDescent="0.3">
      <c r="C277" t="s">
        <v>491</v>
      </c>
      <c r="D277" t="s">
        <v>490</v>
      </c>
      <c r="E277" s="22"/>
      <c r="I277" s="30"/>
      <c r="J277"/>
      <c r="K277"/>
    </row>
    <row r="278" spans="1:11" x14ac:dyDescent="0.3">
      <c r="C278" t="s">
        <v>493</v>
      </c>
      <c r="D278" s="6" t="s">
        <v>494</v>
      </c>
      <c r="E278" s="22"/>
      <c r="I278" s="30"/>
      <c r="J278"/>
      <c r="K278"/>
    </row>
    <row r="279" spans="1:11" x14ac:dyDescent="0.3">
      <c r="D279" s="8"/>
      <c r="I279" s="30"/>
      <c r="J279"/>
      <c r="K279"/>
    </row>
    <row r="280" spans="1:11" x14ac:dyDescent="0.3">
      <c r="E280" s="22"/>
      <c r="I280" s="30"/>
      <c r="J280"/>
      <c r="K280"/>
    </row>
    <row r="281" spans="1:11" x14ac:dyDescent="0.3">
      <c r="A281" t="s">
        <v>507</v>
      </c>
      <c r="E281" s="24"/>
      <c r="I281" s="30"/>
      <c r="J281"/>
      <c r="K281"/>
    </row>
    <row r="282" spans="1:11" x14ac:dyDescent="0.3">
      <c r="A282" t="s">
        <v>511</v>
      </c>
      <c r="E282" s="24"/>
      <c r="I282" s="30"/>
      <c r="J282"/>
      <c r="K282"/>
    </row>
    <row r="283" spans="1:11" x14ac:dyDescent="0.3">
      <c r="B283" t="s">
        <v>517</v>
      </c>
      <c r="C283" t="s">
        <v>518</v>
      </c>
      <c r="D283" s="8" t="s">
        <v>519</v>
      </c>
      <c r="E283" s="21"/>
      <c r="I283" s="30"/>
      <c r="J283"/>
      <c r="K283"/>
    </row>
    <row r="284" spans="1:11" x14ac:dyDescent="0.3">
      <c r="D284" s="8"/>
      <c r="E284" s="21"/>
      <c r="I284" s="30"/>
      <c r="J284"/>
      <c r="K284"/>
    </row>
    <row r="285" spans="1:11" x14ac:dyDescent="0.3">
      <c r="A285" t="s">
        <v>510</v>
      </c>
      <c r="E285" s="24"/>
      <c r="I285" s="30"/>
      <c r="J285"/>
      <c r="K285"/>
    </row>
    <row r="287" spans="1:11" x14ac:dyDescent="0.3">
      <c r="B287" t="s">
        <v>528</v>
      </c>
      <c r="C287" t="s">
        <v>499</v>
      </c>
      <c r="D287" t="s">
        <v>522</v>
      </c>
      <c r="E287" s="22"/>
      <c r="I287" s="30"/>
      <c r="J287"/>
      <c r="K287"/>
    </row>
    <row r="289" spans="1:11" x14ac:dyDescent="0.3">
      <c r="B289" t="s">
        <v>501</v>
      </c>
      <c r="C289" t="s">
        <v>514</v>
      </c>
      <c r="D289" s="8" t="s">
        <v>515</v>
      </c>
      <c r="E289" s="21"/>
      <c r="I289" s="30"/>
      <c r="J289"/>
      <c r="K289"/>
    </row>
    <row r="290" spans="1:11" x14ac:dyDescent="0.3">
      <c r="B290" t="s">
        <v>501</v>
      </c>
      <c r="C290" t="s">
        <v>512</v>
      </c>
      <c r="D290" s="8" t="s">
        <v>513</v>
      </c>
      <c r="E290" s="22"/>
      <c r="I290" s="30"/>
      <c r="J290"/>
      <c r="K290"/>
    </row>
    <row r="291" spans="1:11" x14ac:dyDescent="0.3">
      <c r="B291" t="s">
        <v>501</v>
      </c>
      <c r="C291" t="s">
        <v>516</v>
      </c>
    </row>
    <row r="293" spans="1:11" x14ac:dyDescent="0.3">
      <c r="B293" t="s">
        <v>501</v>
      </c>
      <c r="C293" t="s">
        <v>505</v>
      </c>
      <c r="D293" s="8" t="s">
        <v>506</v>
      </c>
      <c r="E293" s="21"/>
      <c r="I293" s="30"/>
      <c r="J293"/>
      <c r="K293"/>
    </row>
    <row r="294" spans="1:11" x14ac:dyDescent="0.3">
      <c r="B294" t="s">
        <v>501</v>
      </c>
      <c r="C294" t="s">
        <v>520</v>
      </c>
      <c r="D294" s="8" t="s">
        <v>521</v>
      </c>
      <c r="E294" s="22"/>
      <c r="I294" s="30"/>
      <c r="J294"/>
      <c r="K294"/>
    </row>
    <row r="295" spans="1:11" x14ac:dyDescent="0.3">
      <c r="D295" s="8"/>
      <c r="E295" s="22"/>
      <c r="I295" s="30"/>
      <c r="J295"/>
      <c r="K295"/>
    </row>
    <row r="296" spans="1:11" x14ac:dyDescent="0.3">
      <c r="A296" t="s">
        <v>509</v>
      </c>
    </row>
    <row r="297" spans="1:11" x14ac:dyDescent="0.3">
      <c r="B297" t="s">
        <v>501</v>
      </c>
      <c r="C297" t="s">
        <v>500</v>
      </c>
      <c r="D297" t="s">
        <v>508</v>
      </c>
      <c r="I297" s="30"/>
      <c r="J297"/>
      <c r="K297"/>
    </row>
    <row r="298" spans="1:11" ht="15" customHeight="1" x14ac:dyDescent="0.3">
      <c r="B298" t="s">
        <v>501</v>
      </c>
      <c r="C298" t="s">
        <v>502</v>
      </c>
      <c r="D298" s="8" t="s">
        <v>503</v>
      </c>
      <c r="E298" s="22"/>
      <c r="I298" s="30"/>
      <c r="J298"/>
      <c r="K298"/>
    </row>
    <row r="299" spans="1:11" x14ac:dyDescent="0.3">
      <c r="B299" t="s">
        <v>501</v>
      </c>
      <c r="C299" t="s">
        <v>514</v>
      </c>
      <c r="D299" s="8" t="s">
        <v>523</v>
      </c>
      <c r="E299" s="21"/>
      <c r="I299" s="30"/>
      <c r="J299"/>
      <c r="K299"/>
    </row>
    <row r="300" spans="1:11" x14ac:dyDescent="0.3">
      <c r="B300" t="s">
        <v>501</v>
      </c>
      <c r="C300" t="s">
        <v>524</v>
      </c>
      <c r="D300" s="8" t="s">
        <v>527</v>
      </c>
      <c r="H300" s="19"/>
      <c r="I300" s="30"/>
      <c r="J300"/>
      <c r="K300"/>
    </row>
    <row r="301" spans="1:11" x14ac:dyDescent="0.3">
      <c r="B301" t="s">
        <v>501</v>
      </c>
      <c r="C301" t="s">
        <v>525</v>
      </c>
      <c r="D301" s="8" t="s">
        <v>526</v>
      </c>
      <c r="H301" s="20"/>
      <c r="I301" s="30"/>
      <c r="J301"/>
      <c r="K301"/>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Kräfte</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2016-11-19T00:01:32Z</dcterms:modified>
</cp:coreProperties>
</file>