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firstSheet="1" activeTab="8"/>
  </bookViews>
  <sheets>
    <sheet name="Bezugsquellen" sheetId="2" r:id="rId1"/>
    <sheet name="Kräfte" sheetId="3" r:id="rId2"/>
    <sheet name="Andreas BOM" sheetId="1" r:id="rId3"/>
    <sheet name="Zahnriemenscheiben" sheetId="5" r:id="rId4"/>
    <sheet name="Stepper" sheetId="4" r:id="rId5"/>
    <sheet name="DIN" sheetId="8" r:id="rId6"/>
    <sheet name="Rotary Encoder" sheetId="6" r:id="rId7"/>
    <sheet name="Drehkranz" sheetId="9" r:id="rId8"/>
    <sheet name="BOM" sheetId="7" r:id="rId9"/>
  </sheets>
  <calcPr calcId="145621"/>
</workbook>
</file>

<file path=xl/calcChain.xml><?xml version="1.0" encoding="utf-8"?>
<calcChain xmlns="http://schemas.openxmlformats.org/spreadsheetml/2006/main">
  <c r="C160" i="7" l="1"/>
  <c r="I203" i="7"/>
  <c r="B203" i="7" s="1"/>
  <c r="C161" i="7"/>
  <c r="K224" i="7"/>
  <c r="C151" i="7"/>
  <c r="C159" i="7"/>
  <c r="C158" i="7"/>
  <c r="C157" i="7"/>
  <c r="C156" i="7"/>
  <c r="C155" i="7"/>
  <c r="C153" i="7"/>
  <c r="C154" i="7"/>
  <c r="C152" i="7"/>
  <c r="C150" i="7"/>
  <c r="C149" i="7"/>
  <c r="C147" i="7"/>
  <c r="C148" i="7"/>
  <c r="C146" i="7"/>
  <c r="K180" i="7"/>
  <c r="C80" i="7"/>
  <c r="C139" i="7"/>
  <c r="C104" i="7"/>
  <c r="C105" i="7"/>
  <c r="K203" i="7" l="1"/>
  <c r="J203" i="7"/>
  <c r="C141" i="7"/>
  <c r="C142" i="7"/>
  <c r="C140" i="7"/>
  <c r="B140" i="7"/>
  <c r="C144" i="7" l="1"/>
  <c r="C42" i="7"/>
  <c r="C75" i="7"/>
  <c r="C125" i="7"/>
  <c r="C143" i="7"/>
  <c r="I224" i="7" s="1"/>
  <c r="J224" i="7" s="1"/>
  <c r="K223" i="7"/>
  <c r="C138" i="7"/>
  <c r="C137" i="7"/>
  <c r="C136" i="7"/>
  <c r="C135" i="7"/>
  <c r="C134" i="7"/>
  <c r="C133" i="7"/>
  <c r="K218" i="7"/>
  <c r="C132" i="7"/>
  <c r="C131" i="7"/>
  <c r="C130" i="7"/>
  <c r="K217" i="7"/>
  <c r="K216" i="7"/>
  <c r="C129" i="7"/>
  <c r="C128" i="7"/>
  <c r="C127" i="7"/>
  <c r="C126" i="7"/>
  <c r="C124" i="7"/>
  <c r="C123" i="7"/>
  <c r="C122" i="7"/>
  <c r="C121" i="7"/>
  <c r="C120" i="7"/>
  <c r="C119" i="7"/>
  <c r="C118" i="7"/>
  <c r="C117" i="7"/>
  <c r="C116" i="7"/>
  <c r="C115" i="7"/>
  <c r="C114" i="7"/>
  <c r="C48" i="7"/>
  <c r="B48" i="7"/>
  <c r="C102" i="7"/>
  <c r="C101" i="7"/>
  <c r="C11" i="7"/>
  <c r="C112" i="7"/>
  <c r="K222" i="7"/>
  <c r="C60" i="5"/>
  <c r="C88" i="7"/>
  <c r="C111" i="7"/>
  <c r="K215" i="7"/>
  <c r="C110" i="7"/>
  <c r="K209" i="7"/>
  <c r="C109" i="7"/>
  <c r="K214" i="7"/>
  <c r="C97" i="7"/>
  <c r="C108" i="7"/>
  <c r="C107" i="7"/>
  <c r="C106" i="7"/>
  <c r="C103" i="7"/>
  <c r="I180" i="7" s="1"/>
  <c r="J180" i="7" s="1"/>
  <c r="C100" i="7"/>
  <c r="C99" i="7"/>
  <c r="C96" i="7"/>
  <c r="C98" i="7"/>
  <c r="C95" i="7"/>
  <c r="C94" i="7"/>
  <c r="C93" i="7"/>
  <c r="C92" i="7"/>
  <c r="C89" i="7"/>
  <c r="C91" i="7"/>
  <c r="C90" i="7"/>
  <c r="C52" i="7"/>
  <c r="C51" i="7"/>
  <c r="C50" i="7"/>
  <c r="C49" i="7"/>
  <c r="C22" i="7"/>
  <c r="C21" i="7"/>
  <c r="C20" i="7"/>
  <c r="K210" i="7"/>
  <c r="C87" i="7"/>
  <c r="K208" i="7"/>
  <c r="C86" i="7"/>
  <c r="C85" i="7"/>
  <c r="C82" i="7"/>
  <c r="C84" i="7"/>
  <c r="C83" i="7"/>
  <c r="C81" i="7"/>
  <c r="C79" i="7"/>
  <c r="C78" i="7"/>
  <c r="C77" i="7"/>
  <c r="C7" i="7"/>
  <c r="C76" i="7"/>
  <c r="C74" i="7"/>
  <c r="C73" i="7"/>
  <c r="C72" i="7"/>
  <c r="C71" i="7"/>
  <c r="C33" i="7"/>
  <c r="C3" i="7"/>
  <c r="I238" i="7" s="1"/>
  <c r="B238" i="7" s="1"/>
  <c r="C6" i="7"/>
  <c r="C8" i="7"/>
  <c r="C9" i="7"/>
  <c r="C10" i="7"/>
  <c r="C13" i="7"/>
  <c r="C14" i="7"/>
  <c r="C15" i="7"/>
  <c r="C16" i="7"/>
  <c r="C17" i="7"/>
  <c r="C18" i="7"/>
  <c r="C19" i="7"/>
  <c r="C23" i="7"/>
  <c r="C24" i="7"/>
  <c r="C25" i="7"/>
  <c r="C26" i="7"/>
  <c r="C27" i="7"/>
  <c r="C28" i="7"/>
  <c r="C29" i="7"/>
  <c r="C30" i="7"/>
  <c r="C31" i="7"/>
  <c r="C32" i="7"/>
  <c r="C34" i="7"/>
  <c r="C35" i="7"/>
  <c r="C36" i="7"/>
  <c r="C37" i="7"/>
  <c r="C39" i="7"/>
  <c r="C40" i="7"/>
  <c r="C43" i="7"/>
  <c r="C44" i="7"/>
  <c r="C46" i="7"/>
  <c r="C47" i="7"/>
  <c r="C45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9" i="7"/>
  <c r="K211" i="7"/>
  <c r="K212" i="7"/>
  <c r="K220" i="7"/>
  <c r="K221" i="7"/>
  <c r="K238" i="7" l="1"/>
  <c r="J238" i="7"/>
  <c r="I217" i="7"/>
  <c r="J217" i="7" s="1"/>
  <c r="I195" i="7"/>
  <c r="B195" i="7" s="1"/>
  <c r="K195" i="7" s="1"/>
  <c r="I200" i="7"/>
  <c r="B200" i="7" s="1"/>
  <c r="I197" i="7"/>
  <c r="B197" i="7" s="1"/>
  <c r="I218" i="7"/>
  <c r="J218" i="7" s="1"/>
  <c r="I237" i="7"/>
  <c r="B237" i="7" s="1"/>
  <c r="K237" i="7" s="1"/>
  <c r="I223" i="7"/>
  <c r="J223" i="7" s="1"/>
  <c r="I216" i="7"/>
  <c r="J216" i="7" s="1"/>
  <c r="I191" i="7"/>
  <c r="B191" i="7" s="1"/>
  <c r="J191" i="7" s="1"/>
  <c r="I235" i="7"/>
  <c r="B235" i="7" s="1"/>
  <c r="J235" i="7" s="1"/>
  <c r="I230" i="7"/>
  <c r="B230" i="7" s="1"/>
  <c r="J230" i="7" s="1"/>
  <c r="I226" i="7"/>
  <c r="B226" i="7" s="1"/>
  <c r="J226" i="7" s="1"/>
  <c r="I234" i="7"/>
  <c r="B234" i="7" s="1"/>
  <c r="J234" i="7" s="1"/>
  <c r="I228" i="7"/>
  <c r="B228" i="7" s="1"/>
  <c r="J228" i="7" s="1"/>
  <c r="I175" i="7"/>
  <c r="B175" i="7" s="1"/>
  <c r="J175" i="7" s="1"/>
  <c r="I184" i="7"/>
  <c r="B184" i="7" s="1"/>
  <c r="K184" i="7" s="1"/>
  <c r="I199" i="7"/>
  <c r="B199" i="7" s="1"/>
  <c r="K199" i="7" s="1"/>
  <c r="I222" i="7"/>
  <c r="J222" i="7" s="1"/>
  <c r="I213" i="7"/>
  <c r="B213" i="7" s="1"/>
  <c r="J213" i="7" s="1"/>
  <c r="I225" i="7"/>
  <c r="B225" i="7" s="1"/>
  <c r="J225" i="7" s="1"/>
  <c r="I215" i="7"/>
  <c r="J215" i="7" s="1"/>
  <c r="I231" i="7"/>
  <c r="B231" i="7" s="1"/>
  <c r="K231" i="7" s="1"/>
  <c r="I209" i="7"/>
  <c r="J209" i="7" s="1"/>
  <c r="I214" i="7"/>
  <c r="J214" i="7" s="1"/>
  <c r="I190" i="7"/>
  <c r="B190" i="7" s="1"/>
  <c r="J190" i="7" s="1"/>
  <c r="I233" i="7"/>
  <c r="B233" i="7" s="1"/>
  <c r="K233" i="7" s="1"/>
  <c r="I207" i="7"/>
  <c r="B207" i="7" s="1"/>
  <c r="K207" i="7" s="1"/>
  <c r="I179" i="7"/>
  <c r="B179" i="7" s="1"/>
  <c r="K179" i="7" s="1"/>
  <c r="I205" i="7"/>
  <c r="B205" i="7" s="1"/>
  <c r="J205" i="7" s="1"/>
  <c r="I220" i="7"/>
  <c r="J220" i="7" s="1"/>
  <c r="I192" i="7"/>
  <c r="B192" i="7" s="1"/>
  <c r="I202" i="7"/>
  <c r="B202" i="7" s="1"/>
  <c r="J202" i="7" s="1"/>
  <c r="I221" i="7"/>
  <c r="J221" i="7" s="1"/>
  <c r="I212" i="7"/>
  <c r="J212" i="7" s="1"/>
  <c r="I206" i="7"/>
  <c r="B206" i="7" s="1"/>
  <c r="J206" i="7" s="1"/>
  <c r="I196" i="7"/>
  <c r="B196" i="7" s="1"/>
  <c r="J196" i="7" s="1"/>
  <c r="I187" i="7"/>
  <c r="B187" i="7" s="1"/>
  <c r="K187" i="7" s="1"/>
  <c r="I211" i="7"/>
  <c r="J211" i="7" s="1"/>
  <c r="I204" i="7"/>
  <c r="B204" i="7" s="1"/>
  <c r="J204" i="7" s="1"/>
  <c r="I236" i="7"/>
  <c r="B236" i="7" s="1"/>
  <c r="K236" i="7" s="1"/>
  <c r="I232" i="7"/>
  <c r="B232" i="7" s="1"/>
  <c r="K232" i="7" s="1"/>
  <c r="I198" i="7"/>
  <c r="B198" i="7" s="1"/>
  <c r="K198" i="7" s="1"/>
  <c r="I193" i="7"/>
  <c r="B193" i="7" s="1"/>
  <c r="K193" i="7" s="1"/>
  <c r="I188" i="7"/>
  <c r="B188" i="7" s="1"/>
  <c r="K188" i="7" s="1"/>
  <c r="I189" i="7"/>
  <c r="B189" i="7" s="1"/>
  <c r="J189" i="7" s="1"/>
  <c r="I182" i="7"/>
  <c r="B182" i="7" s="1"/>
  <c r="J182" i="7" s="1"/>
  <c r="I177" i="7"/>
  <c r="B177" i="7" s="1"/>
  <c r="J177" i="7" s="1"/>
  <c r="I173" i="7"/>
  <c r="B173" i="7" s="1"/>
  <c r="J173" i="7" s="1"/>
  <c r="I171" i="7"/>
  <c r="B171" i="7" s="1"/>
  <c r="K171" i="7" s="1"/>
  <c r="I208" i="7"/>
  <c r="J208" i="7" s="1"/>
  <c r="I174" i="7"/>
  <c r="B174" i="7" s="1"/>
  <c r="J174" i="7" s="1"/>
  <c r="I166" i="7"/>
  <c r="B166" i="7" s="1"/>
  <c r="K166" i="7" s="1"/>
  <c r="I165" i="7"/>
  <c r="B165" i="7" s="1"/>
  <c r="K165" i="7" s="1"/>
  <c r="I241" i="7"/>
  <c r="K241" i="7" s="1"/>
  <c r="I244" i="7"/>
  <c r="I194" i="7"/>
  <c r="B194" i="7" s="1"/>
  <c r="K194" i="7" s="1"/>
  <c r="I242" i="7"/>
  <c r="K242" i="7" s="1"/>
  <c r="I186" i="7"/>
  <c r="B186" i="7" s="1"/>
  <c r="J186" i="7" s="1"/>
  <c r="I210" i="7"/>
  <c r="J210" i="7" s="1"/>
  <c r="I243" i="7"/>
  <c r="K243" i="7" s="1"/>
  <c r="I181" i="7"/>
  <c r="B181" i="7" s="1"/>
  <c r="J181" i="7" s="1"/>
  <c r="I172" i="7"/>
  <c r="B172" i="7" s="1"/>
  <c r="J172" i="7" s="1"/>
  <c r="I167" i="7"/>
  <c r="B167" i="7" s="1"/>
  <c r="J167" i="7" s="1"/>
  <c r="I229" i="7"/>
  <c r="B229" i="7" s="1"/>
  <c r="J229" i="7" s="1"/>
  <c r="I183" i="7"/>
  <c r="B183" i="7" s="1"/>
  <c r="J183" i="7" s="1"/>
  <c r="I178" i="7"/>
  <c r="B178" i="7" s="1"/>
  <c r="J178" i="7" s="1"/>
  <c r="I170" i="7"/>
  <c r="B170" i="7" s="1"/>
  <c r="J170" i="7" s="1"/>
  <c r="I169" i="7"/>
  <c r="B169" i="7" s="1"/>
  <c r="J169" i="7" s="1"/>
  <c r="I168" i="7"/>
  <c r="B168" i="7" s="1"/>
  <c r="J168" i="7" s="1"/>
  <c r="J199" i="7" l="1"/>
  <c r="J195" i="7"/>
  <c r="J184" i="7"/>
  <c r="J188" i="7"/>
  <c r="K173" i="7"/>
  <c r="K196" i="7"/>
  <c r="K202" i="7"/>
  <c r="K197" i="7"/>
  <c r="J197" i="7"/>
  <c r="K200" i="7"/>
  <c r="J200" i="7"/>
  <c r="K205" i="7"/>
  <c r="J237" i="7"/>
  <c r="K175" i="7"/>
  <c r="J231" i="7"/>
  <c r="J233" i="7"/>
  <c r="K234" i="7"/>
  <c r="K235" i="7"/>
  <c r="K230" i="7"/>
  <c r="K191" i="7"/>
  <c r="K206" i="7"/>
  <c r="K204" i="7"/>
  <c r="J207" i="7"/>
  <c r="K213" i="7"/>
  <c r="K177" i="7"/>
  <c r="J193" i="7"/>
  <c r="K226" i="7"/>
  <c r="J232" i="7"/>
  <c r="K182" i="7"/>
  <c r="K190" i="7"/>
  <c r="K228" i="7"/>
  <c r="J241" i="7"/>
  <c r="K225" i="7"/>
  <c r="J179" i="7"/>
  <c r="K174" i="7"/>
  <c r="J198" i="7"/>
  <c r="K189" i="7"/>
  <c r="J171" i="7"/>
  <c r="J165" i="7"/>
  <c r="J242" i="7"/>
  <c r="K181" i="7"/>
  <c r="J187" i="7"/>
  <c r="J192" i="7"/>
  <c r="K192" i="7"/>
  <c r="J236" i="7"/>
  <c r="K167" i="7"/>
  <c r="K244" i="7"/>
  <c r="K186" i="7"/>
  <c r="K178" i="7"/>
  <c r="K172" i="7"/>
  <c r="J243" i="7"/>
  <c r="J166" i="7"/>
  <c r="J194" i="7"/>
  <c r="K183" i="7"/>
  <c r="K229" i="7"/>
  <c r="K168" i="7"/>
  <c r="K169" i="7"/>
  <c r="K170" i="7"/>
  <c r="K248" i="7" l="1"/>
  <c r="J244" i="7"/>
  <c r="O76" i="3"/>
  <c r="O81" i="3"/>
  <c r="O82" i="3"/>
  <c r="O77" i="3" l="1"/>
  <c r="O90" i="3"/>
  <c r="O78" i="3" l="1"/>
  <c r="O96" i="3"/>
  <c r="O91" i="3" l="1"/>
  <c r="C41" i="3"/>
  <c r="O94" i="3"/>
  <c r="O92" i="3"/>
  <c r="C51" i="3"/>
  <c r="O89" i="3"/>
  <c r="O85" i="3" l="1"/>
  <c r="C8" i="3" l="1"/>
  <c r="O75" i="3"/>
  <c r="C61" i="5" l="1"/>
  <c r="C62" i="5" s="1"/>
  <c r="C63" i="5" s="1"/>
  <c r="C37" i="5"/>
  <c r="C38" i="5" s="1"/>
  <c r="C39" i="5" l="1"/>
  <c r="C40" i="5" s="1"/>
  <c r="C98" i="3"/>
  <c r="C110" i="3"/>
  <c r="C45" i="3"/>
  <c r="C43" i="3"/>
  <c r="C39" i="3"/>
  <c r="C36" i="3"/>
  <c r="C53" i="3"/>
  <c r="O95" i="3"/>
  <c r="C55" i="3"/>
  <c r="C49" i="3"/>
  <c r="C46" i="3"/>
  <c r="C9" i="3"/>
  <c r="O93" i="3"/>
  <c r="O84" i="3" l="1"/>
  <c r="O86" i="3"/>
  <c r="O80" i="3"/>
  <c r="O74" i="3" l="1"/>
  <c r="O88" i="3"/>
  <c r="O87" i="3"/>
  <c r="O83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11" i="3" s="1"/>
  <c r="C23" i="3"/>
  <c r="C21" i="3"/>
  <c r="C105" i="3" s="1"/>
  <c r="C19" i="3"/>
  <c r="C15" i="3"/>
  <c r="C99" i="3" s="1"/>
  <c r="C13" i="3"/>
  <c r="C16" i="3"/>
  <c r="C10" i="3"/>
  <c r="C59" i="3" l="1"/>
  <c r="C65" i="3" s="1"/>
  <c r="C61" i="3"/>
  <c r="C66" i="3" l="1"/>
  <c r="C70" i="3" s="1"/>
  <c r="C77" i="3" s="1"/>
  <c r="C71" i="3"/>
  <c r="C78" i="3" s="1"/>
  <c r="C64" i="3"/>
  <c r="C69" i="3" s="1"/>
  <c r="C76" i="3" s="1"/>
  <c r="C63" i="3"/>
  <c r="C62" i="3"/>
  <c r="C67" i="3" l="1"/>
  <c r="C74" i="3" s="1"/>
  <c r="C100" i="3"/>
  <c r="C101" i="3" s="1"/>
  <c r="C112" i="3"/>
  <c r="C113" i="3" s="1"/>
  <c r="C106" i="3"/>
  <c r="C107" i="3" s="1"/>
  <c r="C68" i="3"/>
  <c r="C75" i="3" s="1"/>
</calcChain>
</file>

<file path=xl/sharedStrings.xml><?xml version="1.0" encoding="utf-8"?>
<sst xmlns="http://schemas.openxmlformats.org/spreadsheetml/2006/main" count="1854" uniqueCount="842">
  <si>
    <t>Bauteilnummer</t>
  </si>
  <si>
    <t>Stücklistenstruktur</t>
  </si>
  <si>
    <t>ANZAHL</t>
  </si>
  <si>
    <t>Beschreibung</t>
  </si>
  <si>
    <t>Dateiname</t>
  </si>
  <si>
    <t>Material</t>
  </si>
  <si>
    <t>Geschätzte Kosten</t>
  </si>
  <si>
    <t>Masse</t>
  </si>
  <si>
    <t>60zGelenk</t>
  </si>
  <si>
    <t>Normal</t>
  </si>
  <si>
    <t>60zGelenk.ipt</t>
  </si>
  <si>
    <t>ABS-Kunststoff</t>
  </si>
  <si>
    <t>0,141 kg</t>
  </si>
  <si>
    <t>Cable_Cover</t>
  </si>
  <si>
    <t>Cable_Cover.ipt</t>
  </si>
  <si>
    <t>0,009 kg</t>
  </si>
  <si>
    <t>Cover_G2</t>
  </si>
  <si>
    <t>Cover_G2.ipt</t>
  </si>
  <si>
    <t>0,012 kg</t>
  </si>
  <si>
    <t>CoverBase</t>
  </si>
  <si>
    <t>CoverBase.ipt</t>
  </si>
  <si>
    <t>0,707 kg</t>
  </si>
  <si>
    <t>Drehkranz</t>
  </si>
  <si>
    <t>Drehkranz.ipt</t>
  </si>
  <si>
    <t>0,077 kg</t>
  </si>
  <si>
    <t>Drehkranz_B</t>
  </si>
  <si>
    <t>Drehkranz_B.ipt</t>
  </si>
  <si>
    <t>0,091 kg</t>
  </si>
  <si>
    <t>EncoderDistanz</t>
  </si>
  <si>
    <t>EncoderDistanz.ipt</t>
  </si>
  <si>
    <t>0,007 kg</t>
  </si>
  <si>
    <t>GripperMount_b</t>
  </si>
  <si>
    <t>GripperMount_b.ipt</t>
  </si>
  <si>
    <t>GripperMountPlate</t>
  </si>
  <si>
    <t>GripperMountPlate.ipt</t>
  </si>
  <si>
    <t>0,003 kg</t>
  </si>
  <si>
    <t>GripperMountPlatehock</t>
  </si>
  <si>
    <t>GripperMountPlatehock.ipt</t>
  </si>
  <si>
    <t>LagerKlemme</t>
  </si>
  <si>
    <t>LagerKlemme.ipt</t>
  </si>
  <si>
    <t>0,006 kg</t>
  </si>
  <si>
    <t>magHexMount</t>
  </si>
  <si>
    <t>magHexMount.ipt</t>
  </si>
  <si>
    <t>0,001 kg</t>
  </si>
  <si>
    <t>MotorCoverN24_3</t>
  </si>
  <si>
    <t>MotorCoverN24_3.ipt</t>
  </si>
  <si>
    <t>0,120 kg</t>
  </si>
  <si>
    <t>OberArm_A</t>
  </si>
  <si>
    <t>OberArm_A.ipt</t>
  </si>
  <si>
    <t>0,438 kg</t>
  </si>
  <si>
    <t>OberArm_B</t>
  </si>
  <si>
    <t>OberArm_B.ipt</t>
  </si>
  <si>
    <t>0,450 kg</t>
  </si>
  <si>
    <t>OberArm_C</t>
  </si>
  <si>
    <t>Printed out of 3 parts</t>
  </si>
  <si>
    <t>OberArm_C.ipt</t>
  </si>
  <si>
    <t>1,000 kg</t>
  </si>
  <si>
    <t>OberArmMagnet</t>
  </si>
  <si>
    <t>OberArmMagnet.ipt</t>
  </si>
  <si>
    <t>0,029 kg</t>
  </si>
  <si>
    <t>RotBase</t>
  </si>
  <si>
    <t>RotBase.ipt</t>
  </si>
  <si>
    <t>0,911 kg</t>
  </si>
  <si>
    <t>rotBaseMagnetMount</t>
  </si>
  <si>
    <t>rotBaseMagnetMount.ipt</t>
  </si>
  <si>
    <t>0,008 kg</t>
  </si>
  <si>
    <t>rotNema23Mount</t>
  </si>
  <si>
    <t>rotNema23Mount.ipt</t>
  </si>
  <si>
    <t>0,063 kg</t>
  </si>
  <si>
    <t>RotoatorGear - Z60</t>
  </si>
  <si>
    <t>RotoatorGear.ipt</t>
  </si>
  <si>
    <t>0,046 kg</t>
  </si>
  <si>
    <t>Shoulder_basis_N24</t>
  </si>
  <si>
    <t>Shoulder_basis_N24.ipt</t>
  </si>
  <si>
    <t>0,888 kg</t>
  </si>
  <si>
    <t>Synchrone Riemenscheibe T2.5 - Z60</t>
  </si>
  <si>
    <t>Synchrone Riemenscheibe_60z_2.ipt</t>
  </si>
  <si>
    <t>0,019 kg</t>
  </si>
  <si>
    <t>unterArmSegment_A</t>
  </si>
  <si>
    <t>unterArmSegment_A.ipt</t>
  </si>
  <si>
    <t>0,288 kg</t>
  </si>
  <si>
    <t>unterArmSegment_B</t>
  </si>
  <si>
    <t>unterArmSegment_B.ipt</t>
  </si>
  <si>
    <t>0,284 kg</t>
  </si>
  <si>
    <t>Wrist_A</t>
  </si>
  <si>
    <t>Printed out of 2 parts</t>
  </si>
  <si>
    <t>Wrist_A.ipt</t>
  </si>
  <si>
    <t>0,236 kg</t>
  </si>
  <si>
    <t>Wrist_Cover_2</t>
  </si>
  <si>
    <t>Wrist_Cover_2.ipt</t>
  </si>
  <si>
    <t>0,005 kg</t>
  </si>
  <si>
    <t>WristBearingHolder</t>
  </si>
  <si>
    <t>WristBearingHolder.ipt</t>
  </si>
  <si>
    <t>WristCableHolder</t>
  </si>
  <si>
    <t>WristCableHolder.ipt</t>
  </si>
  <si>
    <t>0,004 kg</t>
  </si>
  <si>
    <t>encoder_kappe</t>
  </si>
  <si>
    <t>encoder_kappe.ipt</t>
  </si>
  <si>
    <t>Nema23</t>
  </si>
  <si>
    <t>Gekauft</t>
  </si>
  <si>
    <t>HIGH TORQUE MOTOR BIPOLAIR - 5709X-01S, Single Shaft</t>
  </si>
  <si>
    <t>Nema23.ipt</t>
  </si>
  <si>
    <t>Allgemein</t>
  </si>
  <si>
    <t>20,00 €</t>
  </si>
  <si>
    <t>0,159 kg</t>
  </si>
  <si>
    <t>Alu_Belt_tens</t>
  </si>
  <si>
    <t>Alu_Belt_tens.ipt</t>
  </si>
  <si>
    <t>Aluminium 6061</t>
  </si>
  <si>
    <t>Belt_T_Spacer</t>
  </si>
  <si>
    <t>Belt_T_Spacer.ipt</t>
  </si>
  <si>
    <t>Synchrone Riemenscheibe T2.5 - Z16</t>
  </si>
  <si>
    <t>Synchrone Riemenscheibe16.ipt</t>
  </si>
  <si>
    <t>Synchrone Riemenscheibe T5 - Z16 -10mm</t>
  </si>
  <si>
    <t>STEP AP203</t>
  </si>
  <si>
    <t>16221600.ipt</t>
  </si>
  <si>
    <t>0,021 kg</t>
  </si>
  <si>
    <t>Synchrone Riemenscheibe T5 - Z16 -16mm</t>
  </si>
  <si>
    <t>Synchrone Riemenscheibe21.ipt</t>
  </si>
  <si>
    <t>4,58 €</t>
  </si>
  <si>
    <t>0,026 kg</t>
  </si>
  <si>
    <t>Synchrone RiemenscheibeT25_z44</t>
  </si>
  <si>
    <t>Synchrone RiemenscheibeT25_z44.ipt</t>
  </si>
  <si>
    <t>29,550 g</t>
  </si>
  <si>
    <t>Synchrone RiemenscheibeT5_z48</t>
  </si>
  <si>
    <t>Synchrone RiemenscheibeT5_z48.ipt</t>
  </si>
  <si>
    <t>0,100 kg</t>
  </si>
  <si>
    <t>Welle_wrist</t>
  </si>
  <si>
    <t>Welle_wrist.ipt</t>
  </si>
  <si>
    <t>Edelstahl</t>
  </si>
  <si>
    <t>0,011 kg</t>
  </si>
  <si>
    <t>ISO 13337 - 3 x 20</t>
  </si>
  <si>
    <t>Spannstifte, mit Schlitz, für geringe Beanspruchung</t>
  </si>
  <si>
    <t>ISO 13337 - 3 x 20BS EN ISO.ipt</t>
  </si>
  <si>
    <t>Edelstahl, austenitisch</t>
  </si>
  <si>
    <t>0,000 kg</t>
  </si>
  <si>
    <t>ISO 13337 - 3 x 26</t>
  </si>
  <si>
    <t>ISO 13337 - 3 x 26BS EN ISO.ipt</t>
  </si>
  <si>
    <t>Nema17 - L48</t>
  </si>
  <si>
    <t>HIGH TORQUE MOTOR BIPOLAR - 4209L-01P, Single Shaft</t>
  </si>
  <si>
    <t>Nema17 48.ipt</t>
  </si>
  <si>
    <t>Eisen, duktil</t>
  </si>
  <si>
    <t>0,390 kg</t>
  </si>
  <si>
    <t>Nema17 - L60</t>
  </si>
  <si>
    <t>Nema17_60.ipt</t>
  </si>
  <si>
    <t>Eisen, grau</t>
  </si>
  <si>
    <t>0,500 kg</t>
  </si>
  <si>
    <t>Encoder with LEDs</t>
  </si>
  <si>
    <t>encoder.ipt</t>
  </si>
  <si>
    <t>Generisch</t>
  </si>
  <si>
    <t>Encoder without LEDs</t>
  </si>
  <si>
    <t>encoder_bare.ipt</t>
  </si>
  <si>
    <t>Zahnriemen T2,5 - Z127  - L317.5mm</t>
  </si>
  <si>
    <t>Twisted_Belt.ipt</t>
  </si>
  <si>
    <t>Welle 5x4+7.5x15+5x4</t>
  </si>
  <si>
    <t>Welle2.ipt</t>
  </si>
  <si>
    <t>Messing, weicher Gelbton</t>
  </si>
  <si>
    <t>Distanzhuelse_M3x5mm</t>
  </si>
  <si>
    <t>Distanzhuelse_M3x5mm.ipt</t>
  </si>
  <si>
    <t>Nickel-Kupfer-Legierung 400</t>
  </si>
  <si>
    <t>0,09 €</t>
  </si>
  <si>
    <t>Distanzhuelse_M4x20mm</t>
  </si>
  <si>
    <t>Distanzhuelse_M4x20mm.ipt</t>
  </si>
  <si>
    <t>0,20 €</t>
  </si>
  <si>
    <t>encoder_kappe_clear</t>
  </si>
  <si>
    <t>encoder_kappe_clear.ipt</t>
  </si>
  <si>
    <t>Polycarbonat, klar</t>
  </si>
  <si>
    <t>Zahnriemen T2,5 - Z80  - L200mm</t>
  </si>
  <si>
    <t>*Varies*</t>
  </si>
  <si>
    <t>Rubber</t>
  </si>
  <si>
    <t>Zahnriemen T5 - Z100 - L500mm - 16mm</t>
  </si>
  <si>
    <t>Zahnriemen1.ipt</t>
  </si>
  <si>
    <t>Zahnriemen T5 - Z102  - L510mm</t>
  </si>
  <si>
    <t>Zahnriemen T5 - Z126 - L630mm</t>
  </si>
  <si>
    <t>Zahnriemen T5 - Z68  - L340</t>
  </si>
  <si>
    <t>ISO 7380-1 - M4 x 30</t>
  </si>
  <si>
    <t>Innensechskant-Rundkopfschraube - Produktklasse A</t>
  </si>
  <si>
    <t>ISO 7380-1 - M4 x 30.ipt</t>
  </si>
  <si>
    <t>Stahl</t>
  </si>
  <si>
    <t>ISO 7380-1 - M4 x 35</t>
  </si>
  <si>
    <t>ISO 7380-1 - M4 x 35.ipt</t>
  </si>
  <si>
    <t>Nema24 - L88</t>
  </si>
  <si>
    <t>http://www.omc-stepperonline.com/nema-24-dual-shaft-cnc-stepper-motor-35a-31nm439-ozin-24hs343504d-p-384.html</t>
  </si>
  <si>
    <t>Nema24.ipt</t>
  </si>
  <si>
    <t>Stahl, Guss</t>
  </si>
  <si>
    <t>1,340 kg</t>
  </si>
  <si>
    <t>EncoderMagnet</t>
  </si>
  <si>
    <t>EncoderMagnet.ipt</t>
  </si>
  <si>
    <t>Stahl, Kohlenstoff</t>
  </si>
  <si>
    <t>DIN 125 - A 3,2</t>
  </si>
  <si>
    <t>Unterlegscheibe</t>
  </si>
  <si>
    <t>DIN 125 - A 3,2.ipt</t>
  </si>
  <si>
    <t>Stahl, weich</t>
  </si>
  <si>
    <t>DIN 125 - A 4,3</t>
  </si>
  <si>
    <t>DIN 125 - A 4,3.ipt</t>
  </si>
  <si>
    <t>DIN 125 - A 5,3</t>
  </si>
  <si>
    <t>DIN 125 - A 5,3.ipt</t>
  </si>
  <si>
    <t>DIN 125 - A 6,4</t>
  </si>
  <si>
    <t>DIN 125 - A 6,4.ipt</t>
  </si>
  <si>
    <t>DIN 125 - A 8,4</t>
  </si>
  <si>
    <t>DIN 125 - A 8,4.ipt</t>
  </si>
  <si>
    <t>0,002 kg</t>
  </si>
  <si>
    <t>DIN 562 - M4</t>
  </si>
  <si>
    <t>Vierkantmutter</t>
  </si>
  <si>
    <t>DIN 562 - M4 x 7.ipt</t>
  </si>
  <si>
    <t>DIN 625 SKF - SKF 608</t>
  </si>
  <si>
    <t>Kugellager, einreihig SKF</t>
  </si>
  <si>
    <t>DIN 625 SKF - SKF 608.ipt</t>
  </si>
  <si>
    <t>DIN 625 SKF - SKF 61807</t>
  </si>
  <si>
    <t>DIN 625 SKF - SKF 61807.ipt</t>
  </si>
  <si>
    <t>0,027 kg</t>
  </si>
  <si>
    <t>DIN 625 SKF - SKF 61818</t>
  </si>
  <si>
    <t>DIN 625 SKF - SKF 61818.ipt</t>
  </si>
  <si>
    <t>0,265 kg</t>
  </si>
  <si>
    <t>DIN 625 SKF - SKF 624</t>
  </si>
  <si>
    <t>DIN 625 SKF - SKF 624.ipt</t>
  </si>
  <si>
    <t>DIN 625 SKF - SKF 626</t>
  </si>
  <si>
    <t>DIN 625 SKF - SKF 626.ipt</t>
  </si>
  <si>
    <t>DIN 625 T1 - 619/6 - 6 x 15 x 5</t>
  </si>
  <si>
    <t>Rillenkugellager</t>
  </si>
  <si>
    <t>DIN 625 T1 - 619_6 - 6 x 11 x 5.ipt</t>
  </si>
  <si>
    <t>DIN 625 T1 - 624 - 4 x 13 x 5</t>
  </si>
  <si>
    <t>DIN 625 T1 - 624 - 4 x 13 x 5.ipt</t>
  </si>
  <si>
    <t>DIN 7991 - M3x16</t>
  </si>
  <si>
    <t>Senkschrauben mit Innensechskant</t>
  </si>
  <si>
    <t>DIN 7991 - M3x16.ipt</t>
  </si>
  <si>
    <t>DIN 7991 - M3x20</t>
  </si>
  <si>
    <t>DIN 7991 - M3x20.ipt</t>
  </si>
  <si>
    <t>DIN 7991 - M3x25</t>
  </si>
  <si>
    <t>DIN 7991 - M3x25.ipt</t>
  </si>
  <si>
    <t>DIN 7991 - M4x25</t>
  </si>
  <si>
    <t>DIN 7991 - M4x25.ipt</t>
  </si>
  <si>
    <t>DIN 7991 - M4x30</t>
  </si>
  <si>
    <t>DIN 7991 - M4x30.ipt</t>
  </si>
  <si>
    <t>DIN 9021 - 4,3</t>
  </si>
  <si>
    <t>DIN 9021 - 4,3.ipt</t>
  </si>
  <si>
    <t>DIN 912 - M2 x 20</t>
  </si>
  <si>
    <t>Zylinderkopfschraube</t>
  </si>
  <si>
    <t>DIN 912 - M2 x 0,4 x 20 x 19.ipt</t>
  </si>
  <si>
    <t>DIN 912 - M3 x 10</t>
  </si>
  <si>
    <t>DIN 912 - M3 x 0,5 x 10 x 8,75.ipt</t>
  </si>
  <si>
    <t>DIN 912 - M3 x 16</t>
  </si>
  <si>
    <t>DIN 912 - M3 x 0,5 x 16 x 14,75.ipt</t>
  </si>
  <si>
    <t>DIN 912 - M4 x 20</t>
  </si>
  <si>
    <t>DIN 912 - M4 x 0,7 x 20 x 18,25.ipt</t>
  </si>
  <si>
    <t>DIN 912 - M4 x 25</t>
  </si>
  <si>
    <t>DIN 912 - M4 x 0,7 x 25 x 23,25.ipt</t>
  </si>
  <si>
    <t>DIN 912 - M4 x 30</t>
  </si>
  <si>
    <t>DIN 912 - M4 x 0,7 x 30 x 20.ipt</t>
  </si>
  <si>
    <t>DIN 912 - M4 x 35</t>
  </si>
  <si>
    <t>DIN 912 - M4 x 0,7 x 35 x 20.ipt</t>
  </si>
  <si>
    <t>DIN 912 - M4 x 40</t>
  </si>
  <si>
    <t>DIN 912 - M4 x 0,7 x 40 x 20.ipt</t>
  </si>
  <si>
    <t>DIN 912 - M4 x 50</t>
  </si>
  <si>
    <t>DIN 912 - M4 x 0,7 x50.ipt</t>
  </si>
  <si>
    <t>DIN 912 - M4 x 55</t>
  </si>
  <si>
    <t>DIN 912 - M4 x 0,7 x55.ipt</t>
  </si>
  <si>
    <t>DIN 912 - M4 x 60</t>
  </si>
  <si>
    <t>DIN 912 - M4 x 0,7 x 60.ipt</t>
  </si>
  <si>
    <t>DIN 912 - M4 x 70</t>
  </si>
  <si>
    <t>DIN 912 - M4 x 0,7 x 70.ipt</t>
  </si>
  <si>
    <t>DIN 913 - M3 x 3</t>
  </si>
  <si>
    <t>Gewindestift</t>
  </si>
  <si>
    <t>DIN 913 - M3 x 3.ipt</t>
  </si>
  <si>
    <t>DIN 913 - M3 x 8</t>
  </si>
  <si>
    <t>DIN 913 - M3 x 8.ipt</t>
  </si>
  <si>
    <t>DIN 913 - M4 x 16</t>
  </si>
  <si>
    <t>DIN 913 - M4 x 16.ipt</t>
  </si>
  <si>
    <t>DIN 913 - M4 x 4</t>
  </si>
  <si>
    <t>DIN 913 - M4 x 4.ipt</t>
  </si>
  <si>
    <t>DIN 913 - M4 x 6</t>
  </si>
  <si>
    <t>DIN 913 - M4 x 6.ipt</t>
  </si>
  <si>
    <t>DIN 931-1 - M8 x 50</t>
  </si>
  <si>
    <t>Sechskantschraube</t>
  </si>
  <si>
    <t>DIN 931-1 - M8 x 50.ipt</t>
  </si>
  <si>
    <t>DIN 931-1 - M8 x 55</t>
  </si>
  <si>
    <t>DIN 931-1 - M8 x 55.ipt</t>
  </si>
  <si>
    <t>0,028 kg</t>
  </si>
  <si>
    <t>DIN 933 - M4  x 25</t>
  </si>
  <si>
    <t>DIN 933 - M4  x 25.ipt</t>
  </si>
  <si>
    <t>DIN 933 - M4  x 30</t>
  </si>
  <si>
    <t>DIN 933 - M4  x 30.ipt</t>
  </si>
  <si>
    <t>DIN 933 - M4  x 40</t>
  </si>
  <si>
    <t>DIN 933 - M4  x 40.ipt</t>
  </si>
  <si>
    <t>DIN 933 - M4  x 55</t>
  </si>
  <si>
    <t>DIN 933 - M4  x 55.ipt</t>
  </si>
  <si>
    <t>DIN 934 - M3</t>
  </si>
  <si>
    <t>Sechskantmutter</t>
  </si>
  <si>
    <t>DIN 934 - M3 x 0,5.ipt</t>
  </si>
  <si>
    <t>DIN 934 - M4</t>
  </si>
  <si>
    <t>DIN 934 - M4 x 0,7.ipt</t>
  </si>
  <si>
    <t>DIN 985 - M4</t>
  </si>
  <si>
    <t>DIN 985 - M4.ipt</t>
  </si>
  <si>
    <t>DIN 985 - M8</t>
  </si>
  <si>
    <t>DIN 985 - M8.ipt</t>
  </si>
  <si>
    <t>F624 ZZ 4x13x5</t>
  </si>
  <si>
    <t>Kugellager mit Flansch</t>
  </si>
  <si>
    <t>DIN 625 SKF - SKF 624_flansch.ipt</t>
  </si>
  <si>
    <t>1,65 €</t>
  </si>
  <si>
    <t>Welle 5x15+6x45</t>
  </si>
  <si>
    <t>Welle1.ipt</t>
  </si>
  <si>
    <t>Steel</t>
  </si>
  <si>
    <t>Welle 8x120mm</t>
  </si>
  <si>
    <t>0,047 kg</t>
  </si>
  <si>
    <t>Welle 8x80mm</t>
  </si>
  <si>
    <t>0,032 kg</t>
  </si>
  <si>
    <t>[HerkuleX] DRS-010X</t>
  </si>
  <si>
    <t>[HerkuleX] DRS-010X.iam</t>
  </si>
  <si>
    <t>0,014 kg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</si>
  <si>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</si>
  <si>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</si>
  <si>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</si>
  <si>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</si>
  <si>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</si>
  <si>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</si>
  <si>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</si>
  <si>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</si>
  <si>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</si>
  <si>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</si>
  <si>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</si>
  <si>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</si>
  <si>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</si>
  <si>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</si>
  <si>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</si>
  <si>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</si>
  <si>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</si>
  <si>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</si>
  <si>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</si>
  <si>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</si>
  <si>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</si>
  <si>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</si>
  <si>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</si>
  <si>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</si>
  <si>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</si>
  <si>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</si>
  <si>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</si>
  <si>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</si>
  <si>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</si>
  <si>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</si>
  <si>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</si>
  <si>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</si>
  <si>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</si>
  <si>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</si>
  <si>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</si>
  <si>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</si>
  <si>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</si>
  <si>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</si>
  <si>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</si>
  <si>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</si>
  <si>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</si>
  <si>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</si>
  <si>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</si>
  <si>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</si>
  <si>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</si>
  <si>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</si>
  <si>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</si>
  <si>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</si>
  <si>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</si>
  <si>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</si>
  <si>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</si>
  <si>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</si>
  <si>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</si>
  <si>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</si>
  <si>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</si>
  <si>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</si>
  <si>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</si>
  <si>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</si>
  <si>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</si>
  <si>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</si>
  <si>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</si>
  <si>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</si>
  <si>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</si>
  <si>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</si>
  <si>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</si>
  <si>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</si>
  <si>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</si>
  <si>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</si>
  <si>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</si>
  <si>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</si>
  <si>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</si>
  <si>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</si>
  <si>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</si>
  <si>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</si>
  <si>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</si>
  <si>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</si>
  <si>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</si>
  <si>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</si>
  <si>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</si>
  <si>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</si>
  <si>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</si>
  <si>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</si>
  <si>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</si>
  <si>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</si>
  <si>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</si>
  <si>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</si>
  <si>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</si>
  <si>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</si>
  <si>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</si>
  <si>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</si>
  <si>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</si>
  <si>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</si>
  <si>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</si>
  <si>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</si>
  <si>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</si>
  <si>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</si>
  <si>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</si>
  <si>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</si>
  <si>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</si>
  <si>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</si>
  <si>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</si>
  <si>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</si>
  <si>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</si>
  <si>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</si>
  <si>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</si>
  <si>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</si>
  <si>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</si>
  <si>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</si>
  <si>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</si>
  <si>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</si>
  <si>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</si>
  <si>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</si>
  <si>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</si>
  <si>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</si>
  <si>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</si>
  <si>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</si>
  <si>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</si>
  <si>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</si>
  <si>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</si>
  <si>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</si>
  <si>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</si>
  <si>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</si>
  <si>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</si>
  <si>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</si>
  <si>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</si>
  <si>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</si>
  <si>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</si>
  <si>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</si>
  <si>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</si>
  <si>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</si>
  <si>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</si>
  <si>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</si>
  <si>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</si>
  <si>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</si>
  <si>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</si>
  <si>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</si>
  <si>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</si>
  <si>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</si>
  <si>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</si>
  <si>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</si>
  <si>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</si>
  <si>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</si>
  <si>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</si>
  <si>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</si>
  <si>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</si>
  <si>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</si>
  <si>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</si>
  <si>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</si>
  <si>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</si>
  <si>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</si>
  <si>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</si>
  <si>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</si>
  <si>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</si>
  <si>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</si>
  <si>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</si>
  <si>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</si>
  <si>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</si>
  <si>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</si>
  <si>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</si>
  <si>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</si>
  <si>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</si>
  <si>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</si>
  <si>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</si>
  <si>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</si>
  <si>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</si>
  <si>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</si>
  <si>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</si>
  <si>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</si>
  <si>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</si>
  <si>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</si>
  <si>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</si>
  <si>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</si>
  <si>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</si>
  <si>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</si>
  <si>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</si>
  <si>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</si>
  <si>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</si>
  <si>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</si>
  <si>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</si>
  <si>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</si>
  <si>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</si>
  <si>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</si>
  <si>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</si>
  <si>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</si>
  <si>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</si>
  <si>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</si>
  <si>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</si>
  <si>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</si>
  <si>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</si>
  <si>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</si>
  <si>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</si>
  <si>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</si>
  <si>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</si>
  <si>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</si>
  <si>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</si>
  <si>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</si>
  <si>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</si>
  <si>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</si>
  <si>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</si>
  <si>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</si>
  <si>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</si>
  <si>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</si>
  <si>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</si>
  <si>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</si>
  <si>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</si>
  <si>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</si>
  <si>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</si>
  <si>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</si>
  <si>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</si>
  <si>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</si>
  <si>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</si>
  <si>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</si>
  <si>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</si>
  <si>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</si>
  <si>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</si>
  <si>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</si>
  <si>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</si>
  <si>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</si>
  <si>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</si>
  <si>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</si>
  <si>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</si>
  <si>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</si>
  <si>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</si>
  <si>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</si>
  <si>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</si>
  <si>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</si>
  <si>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</si>
  <si>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</si>
  <si>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</si>
  <si>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</si>
  <si>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</si>
  <si>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</si>
  <si>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</si>
  <si>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</si>
  <si>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</si>
  <si>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</si>
  <si>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</si>
  <si>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</si>
  <si>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</si>
  <si>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</si>
  <si>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</si>
  <si>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</si>
  <si>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</si>
  <si>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</si>
  <si>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</si>
  <si>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</si>
  <si>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</si>
  <si>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</si>
  <si>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</si>
  <si>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</si>
  <si>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</si>
  <si>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</si>
  <si>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Rotary Encoder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</si>
  <si>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</si>
  <si>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</si>
  <si>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</si>
  <si>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 xml:space="preserve">Op Manual 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</si>
  <si>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</si>
  <si>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</si>
  <si>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</si>
  <si>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</si>
  <si>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</si>
  <si>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</si>
  <si>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</si>
  <si>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</si>
  <si>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</si>
  <si>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</si>
  <si>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</si>
  <si>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</si>
  <si>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</si>
  <si>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</si>
  <si>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</si>
  <si>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</si>
  <si>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</si>
  <si>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</si>
  <si>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</si>
  <si>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</si>
  <si>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</si>
  <si>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</si>
  <si>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</si>
  <si>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</si>
  <si>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</si>
  <si>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</si>
  <si>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</si>
  <si>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</si>
  <si>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</si>
  <si>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Artikel</t>
  </si>
  <si>
    <t>Bezug</t>
  </si>
  <si>
    <t>kg</t>
  </si>
  <si>
    <t>Stück</t>
  </si>
  <si>
    <t>Benutzung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</si>
  <si>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</si>
  <si>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</si>
  <si>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</si>
  <si>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</si>
  <si>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</si>
  <si>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</si>
  <si>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</si>
  <si>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</si>
  <si>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</si>
  <si>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</si>
  <si>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Grippermount</t>
  </si>
  <si>
    <t>Verschraubung Deckel</t>
  </si>
  <si>
    <t>Distanzbolzen M3 5mm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</si>
  <si>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</si>
  <si>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</si>
  <si>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</si>
  <si>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</si>
  <si>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</si>
  <si>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</si>
  <si>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</si>
  <si>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</si>
  <si>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</si>
  <si>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</si>
  <si>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</si>
  <si>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Drehkranz 140mm/200mm</t>
  </si>
  <si>
    <t>http://www.ebay.de/itm/Drehkranz-203mm-80kg-Aluminium-Drehlager-Drehteller-Drehscheibe-Lenkkranz-Alu-/252317164215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</si>
  <si>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</si>
  <si>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</si>
  <si>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</si>
  <si>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</si>
  <si>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</si>
  <si>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</si>
  <si>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Wrist</t>
  </si>
  <si>
    <t>Zahnriemenscheibe T2,5, 16 Zähne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</si>
  <si>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</si>
  <si>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</si>
  <si>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</si>
  <si>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</si>
  <si>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http://www.cncshop.at/index.php?a=10119</t>
  </si>
  <si>
    <t>http://www.cncshop.at/index.php?a=10133</t>
  </si>
  <si>
    <t>Zahnriemenscheibe T2,5, 44 Zähne</t>
  </si>
  <si>
    <t>http://www.cncshop.at/index.php?a=10118</t>
  </si>
  <si>
    <t>Zahnriemen Motor/Zwischenwelle (Solllänge 164)</t>
  </si>
  <si>
    <t>http://www.cncshop.at/index.php?a=10121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</si>
  <si>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</si>
  <si>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</si>
  <si>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</si>
  <si>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</si>
  <si>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</si>
  <si>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http://eu.stepperonline.com/09-nema-17-bipolar-stepper-12a-11ncm156ozin-17hm081204s-p-99.html</t>
  </si>
  <si>
    <t>Zylinderkopfschraube Innensechskant M3 14mm</t>
  </si>
  <si>
    <t>Befestigung Motor</t>
  </si>
  <si>
    <t>https://www.conrad.de/de/unterlegscheiben-innen-durchmesser-32-mm-m3-din-125-stahl-verzinkt-100-st-toolcraft-814628-814628.html</t>
  </si>
  <si>
    <t>http://www.amazon.de/Zylinderkopfschrauben-Edelstahl-Zylinderschrauben-Inbusschrauben-Innensechskant/dp/B018XL6434/ref=sr_1_1?ie=UTF8&amp;qid=1458909560&amp;sr=8-1&amp;keywords=zylinderkopfschraube+Innensechskant+M3+16mm</t>
  </si>
  <si>
    <t>RiemenSpanner Schraube</t>
  </si>
  <si>
    <t>Zahnriemen Zwischenwelle WristRot (Solllänge 227mm)</t>
  </si>
  <si>
    <t>http://www.cncshop.at/index.php?a=10276</t>
  </si>
  <si>
    <t>Zylinderkopfschraube Innensechskant M2 6mm</t>
  </si>
  <si>
    <t>Sensor Befestigung</t>
  </si>
  <si>
    <t>Rotary Sensor</t>
  </si>
  <si>
    <t>http://www.amazon.de/Zylinderkopfschraube-Innensechskant-M2x6-Edelstahl-Stk/dp/B00S2U8WOG/ref=sr_1_4?ie=UTF8&amp;qid=1458910540&amp;sr=8-4&amp;keywords=zylinderkopfschraube+Innensechskant+M2+6mm</t>
  </si>
  <si>
    <t>http://www.digikey.de/product-detail/de/ams/AS5048B-TS_EK_AB/AS5048B-AB-1.0-ND/3188613</t>
  </si>
  <si>
    <t>VPE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</si>
  <si>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</si>
  <si>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</si>
  <si>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</si>
  <si>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</si>
  <si>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http://www.kugellager-express.de/kugellager-zoll-inch-r155-3-967x7-938x3-175-mm.html</t>
  </si>
  <si>
    <t>Riemenspanner Kugellager</t>
  </si>
  <si>
    <t>Rillenkugellager  3.967 x 7.938 x 3.175 mm</t>
  </si>
  <si>
    <t>https://www.reichelt.de/DI-20MM/3/index.html?&amp;ACTION=3&amp;LA=446&amp;ARTICLE=7121&amp;artnr=DI+20MM&amp;SEARCH=distanzbolzen</t>
  </si>
  <si>
    <t>Gabelbefestigung</t>
  </si>
  <si>
    <t xml:space="preserve">Gabelbefestigung </t>
  </si>
  <si>
    <t>Distanzbolzen M3 20mm</t>
  </si>
  <si>
    <t>http://www.amazon.de/Zylinderkopfschrauben-Edelstahl-Zylinderschrauben-Inbusschrauben-Innensechskant/dp/B018XL6B6O/ref=sr_1_1?ie=UTF8&amp;qid=1458914864&amp;sr=8-1&amp;keywords=zylinderkopfschraube+Innensechskant+M3+20mm</t>
  </si>
  <si>
    <t>Preis VPE</t>
  </si>
  <si>
    <t>benötigt</t>
  </si>
  <si>
    <t>Stück Übrig</t>
  </si>
  <si>
    <t>Silberstahlwelle 6mm Durchmesser</t>
  </si>
  <si>
    <t>Zahnriemenscheibe T2,5, 18 Zähne</t>
  </si>
  <si>
    <t>Zahnriemenscheibe T2,5, 14 Zähne</t>
  </si>
  <si>
    <t>Zahnriemenscheibe Motor Zwischenwelle (Ersatz)</t>
  </si>
  <si>
    <t>http://www.cncshop.at/index.php?a=10273</t>
  </si>
  <si>
    <t>https://www.reichelt.de/Distanzhuelsen-etc-/DI-5MM/3/index.html?&amp;ACTION=3&amp;LA=2&amp;ARTICLE=7123&amp;GROUPID=3365&amp;artnr=DI+5MM</t>
  </si>
  <si>
    <t>Übersetzung HandgelenkNicker</t>
  </si>
  <si>
    <t>Drehmoment HandgelenkNicker Motor</t>
  </si>
  <si>
    <t>Dimensionierung HandgelenkNicker</t>
  </si>
  <si>
    <t>Drehmoment HandgelenkDreher Motor</t>
  </si>
  <si>
    <t>Forearm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</si>
  <si>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</si>
  <si>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</si>
  <si>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</si>
  <si>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</si>
  <si>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</si>
  <si>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</si>
  <si>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</si>
  <si>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Distanzhülsen M6 10mm</t>
  </si>
  <si>
    <t>http://www.amazon.de/Distanzh%C3%BClsen-Schrauben-L%C3%A4nge-Kunststoff-schwarz/dp/B004I9HTHQ</t>
  </si>
  <si>
    <t>Distanzhülse RiemenSpanner</t>
  </si>
  <si>
    <t>http://www.kugellager-express.de/miniatur-kugellager-623-623z-623rs-3x10x4-mm.html</t>
  </si>
  <si>
    <t>Rillenkugellager 3x10x4</t>
  </si>
  <si>
    <t>Lagerung RiemenSpanner (Ersatz)</t>
  </si>
  <si>
    <t>Silberstahlwelle 3mm Durchmesser</t>
  </si>
  <si>
    <t>Welle Zwischenwelle</t>
  </si>
  <si>
    <t>http://www.cncshop.at/index.php?a=10275</t>
  </si>
  <si>
    <t>Zahnriemen Motor/ZwischenWelle</t>
  </si>
  <si>
    <t>Zahnriemen ZwischenWelle/WristFlansch</t>
  </si>
  <si>
    <t>GehäuseVerbindung am WristLager</t>
  </si>
  <si>
    <t>GehäuseVerbindung am Heck</t>
  </si>
  <si>
    <t>http://www.amazon.de/Zylinderkopfschrauben-Edelstahl-Zylinderschrauben-Inbusschrauben-Innensechskant/dp/B018XL5XNG/ref=sr_1_1?ie=UTF8&amp;qid=1459036461&amp;sr=8-1&amp;keywords=zylinderkopfschraube+Innensechskant+M3+12mm</t>
  </si>
  <si>
    <t>GehäuseVerbindung Oben am Wulst</t>
  </si>
  <si>
    <t>Summe</t>
  </si>
  <si>
    <t>Zylinderkopfschraube Innensechskant M3 25mm</t>
  </si>
  <si>
    <t>GehäuseVerbindung Mittendrin</t>
  </si>
  <si>
    <t>http://eu.stepperonline.com/nema-17-stepper-motor-34mm-12v-04a-26ncm37ozin-17hs130404s-p-166.html</t>
  </si>
  <si>
    <t>Motor Zahnriemenscheibe</t>
  </si>
  <si>
    <t>Zwischenwelle Zahnriemenscheibe</t>
  </si>
  <si>
    <t>http://www.cncshop.at/index.php?a=10135</t>
  </si>
  <si>
    <t>Zahnriemenscheibe T2,5, 60 Zähne</t>
  </si>
  <si>
    <t>profi</t>
  </si>
  <si>
    <t>Achse zum Ellbogen</t>
  </si>
  <si>
    <t>Mutter M6</t>
  </si>
  <si>
    <t>http://www.amazon.de/St%C3%BCck-Senkkopfschrauben-M3X12A2-DIN7991-Edelstahl/dp/B008BLSJHG/ref=sr_1_cc_8?s=aps&amp;srs=9694354031&amp;ie=UTF8&amp;qid=1459159412&amp;sr=8-8-catcorr&amp;keywords=senkkopfschraube+m3</t>
  </si>
  <si>
    <t>Senkkopfschraube Innensechskant M3 12mm</t>
  </si>
  <si>
    <t>Muttern M3, Schlüsselweite 5.5 mm</t>
  </si>
  <si>
    <t>Vierkant Mutter M3 Breite 5.5mm</t>
  </si>
  <si>
    <t>Zylinderkopfschraube Innensechskant M6 55mm</t>
  </si>
  <si>
    <t>Muttern M2</t>
  </si>
  <si>
    <t>Ellbow</t>
  </si>
  <si>
    <t>Upperarm</t>
  </si>
  <si>
    <t>Lagerung Ellenbogen</t>
  </si>
  <si>
    <t>Befestigung Sensordeckel</t>
  </si>
  <si>
    <t>Senkkopfschraube Innensechskant M3 10mm</t>
  </si>
  <si>
    <t>http://www.amazon.de/St%C3%BCck-Senkkopfschrauben-M3X10A2-DIN7991-Edelstahl/dp/B008BLSIU4/ref=sr_1_3?ie=UTF8&amp;qid=1459981546&amp;sr=8-3&amp;keywords=senkkopfschraube+m3+10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</si>
  <si>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</si>
  <si>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</si>
  <si>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</si>
  <si>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</si>
  <si>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</si>
  <si>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</si>
  <si>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</si>
  <si>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</si>
  <si>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</si>
  <si>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</si>
  <si>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https://www.conrad.de/de/einschnittgewindebohrer-metrisch-m3-05-mm-rechtsschneidend-exact-05931-din-3126-hss-1-st-813038.html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</si>
  <si>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</si>
  <si>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</si>
  <si>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</si>
  <si>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</si>
  <si>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</si>
  <si>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</si>
  <si>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</si>
  <si>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</si>
  <si>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</si>
  <si>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Metallbohrer 2.3mm (für M3 Gewinde)</t>
  </si>
  <si>
    <t>Werkzeug</t>
  </si>
  <si>
    <t>Madenschraube M3 5mm</t>
  </si>
  <si>
    <t>https://www.conrad.de/de/toolcraft-gewindestifte-mit-innensechskant-und-schneidring-din-916-916-5-mm-hart-45-h-schwarz-m3-20-st-237507.html?sc.ref=Product%20Details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</si>
  <si>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</si>
  <si>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</si>
  <si>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</si>
  <si>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</si>
  <si>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</si>
  <si>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>http://www.amazon.de/Bolt-Base-Edelstahl-Senkschrauben-Innensechskant/dp/B00B3RIE8Y/ref=sr_1_10?ie=UTF8&amp;qid=1460032362&amp;sr=8-10&amp;keywords=senkkopfschraube+m3+30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</si>
  <si>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</si>
  <si>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</si>
  <si>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</si>
  <si>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</si>
  <si>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Motor (337mm Echtlänge)</t>
  </si>
  <si>
    <t>Zahnriemenscheibe T5, 16 Zähne</t>
  </si>
  <si>
    <t>http://www.cncshop.at/index.php?a=10055</t>
  </si>
  <si>
    <t>Zahnriemen groß (Echtlänge 504mm)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</si>
  <si>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</si>
  <si>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</si>
  <si>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</si>
  <si>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</si>
  <si>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</si>
  <si>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</si>
  <si>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</si>
  <si>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</si>
  <si>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</si>
  <si>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</si>
  <si>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</si>
  <si>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</si>
  <si>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</si>
  <si>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</si>
  <si>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http://www.amazon.de/50-St%C3%BCck-Kunststoff-Unterlegscheiben-M8/dp/B008R9QED8</t>
  </si>
  <si>
    <t>http://www.amazon.de/Spiralbohrer-rollgewalzt-Bohrer-Metallbohrer-Stahlbohrer/dp/B01C1SVZM0/ref=sr_1_3?ie=UTF8&amp;qid=1460060893&amp;sr=8-3&amp;keywords=metallbohrer+%222%2C1%22</t>
  </si>
  <si>
    <t>Welle Riemenspanner (Ersatz)</t>
  </si>
  <si>
    <t>Welle Riemenspanner</t>
  </si>
  <si>
    <t>Unterlegscheiben M3 Kunststoff 0,8mm, Außendurchmesser 7mm</t>
  </si>
  <si>
    <t>Unterlegscheiben M3 Dicke 0,5mm, Außendurchmesser 7mm</t>
  </si>
  <si>
    <t>Distanzbolzen M3 5mm, , Schlüsselweite 5mm</t>
  </si>
  <si>
    <t>Shoulder</t>
  </si>
  <si>
    <t>Riemenspanner</t>
  </si>
  <si>
    <t>http://www.ebay.de/itm/Senkkopfschrauben-Innensechskant-DIN-7991-M3-Laengen-von-4-bis-45-mm-V2A-A2-/121104449387</t>
  </si>
  <si>
    <t>Zwischenachse</t>
  </si>
  <si>
    <t>Zwischachse Riemen (495mm)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</si>
  <si>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</si>
  <si>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</si>
  <si>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</si>
  <si>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</si>
  <si>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</si>
  <si>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</si>
  <si>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</si>
  <si>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</si>
  <si>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</si>
  <si>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http://eu.stepperonline.com/nema-24-dual-shaft-cnc-stepper-motor-31nm439-ozin-24hs343008d-p-275.html</t>
  </si>
  <si>
    <t>Rillenkugellager 8x22x7</t>
  </si>
  <si>
    <t>https://www.kugellager-express.de/miniatur-kugellager-608-608z-608rs-8x22x7-mm.html?XTCsid=jn6do78lmla6nb2l5bmaiarad4</t>
  </si>
  <si>
    <t>Oberarm-Kugellager</t>
  </si>
  <si>
    <t>Drehkranz 80mm/140mm</t>
  </si>
  <si>
    <t>Hip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</si>
  <si>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</si>
  <si>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</si>
  <si>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</si>
  <si>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</si>
  <si>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</si>
  <si>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</si>
  <si>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</si>
  <si>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Mutter M6, Schlüsselweite 10mm</t>
  </si>
  <si>
    <t>Bestellmenge [VPE]</t>
  </si>
  <si>
    <t>XXXX Distanzbolzen M3 20mm, Schlüsselweite 5mm</t>
  </si>
  <si>
    <t>XXXXX Zylinderkopfschraube Innensechskant M3 12mm</t>
  </si>
  <si>
    <t>XXXXX Zylinderkopfschraube Innensechskant M3 16mm</t>
  </si>
  <si>
    <t>Senkkopfschraube Innensechskant M6 16mm</t>
  </si>
  <si>
    <t>http://kugellagershop-duesseldorf.de/61818-2RS-/-6818-2RS</t>
  </si>
  <si>
    <t>https://www.kugellager-express.de/rillenkugellager-6817-61817-85x110x13-mm.html</t>
  </si>
  <si>
    <t>Rillenkugellager DIN 625 SKF - SKF 61818 - 85x110x13</t>
  </si>
  <si>
    <t>Befestigung DrehlagerDeckel/Drehlager/Basis</t>
  </si>
  <si>
    <t>gekauft</t>
  </si>
  <si>
    <t>Befestigung HüftMotorBasis</t>
  </si>
  <si>
    <t>RiemenSpanner HüftMotor</t>
  </si>
  <si>
    <t>XXXXX Zylinderkopfschraube Innensechskant M3 22mm</t>
  </si>
  <si>
    <t>http://eu.stepperonline.com/nema-23-cnc-stepper-motor-28a-126nm1785ozin-23hs222804s-p-108.html</t>
  </si>
  <si>
    <t>HüftMotor</t>
  </si>
  <si>
    <t>NEMA 24 - 57x57x56 - 1,26Nm - 6,35mm Achse</t>
  </si>
  <si>
    <t>NEMA 24 - 60x60x87 - 3.1Nm - 8mm Achse</t>
  </si>
  <si>
    <t xml:space="preserve">NEMA 24 - 60x60x57 - 1.9Nm ST6018M2008 </t>
  </si>
  <si>
    <t>NEMA 17 - 42x42x21 - 1,2Nm - 5mm Achse</t>
  </si>
  <si>
    <t>NEMA 17 - 42x42x33 - 0,26Nm - 5mm Achse</t>
  </si>
  <si>
    <t>Zahnriemenscheibe T2,5, 12 Zähne</t>
  </si>
  <si>
    <t>http://www.cncshop.at/index.php?a=10117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</si>
</sst>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4" fillId="0" borderId="0" xfId="3" applyNumberFormat="1" applyFont="1"/>
    <xf numFmtId="167" fontId="5" fillId="0" borderId="0" xfId="0" applyNumberFormat="1" applyFont="1"/>
    <xf numFmtId="0" fontId="0" fillId="0" borderId="0" xfId="0" applyAlignment="1">
      <alignment horizontal="center" vertical="center" wrapText="1"/>
    </xf>
  </cellXfs>
  <cellStyles count="4">
    <cellStyle name="Hyperlink" xfId="1" builtinId="8"/>
    <cellStyle name="Komma" xfId="2" builtinId="3"/>
    <cellStyle name="Standard" xfId="0" builtinId="0"/>
    <cellStyle name="Währung" xfId="3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723900</xdr:colOff>
      <xdr:row>2</xdr:row>
      <xdr:rowOff>7620</xdr:rowOff>
    </xdr:from>
    <xdr:to>
      <xdr:col>12</xdr:col>
      <xdr:colOff>0</xdr:colOff>
      <xdr:row>18</xdr:row>
      <xdr:rowOff>70944</xdr:rowOff>
    </xdr:to>
    <xdr:pic>
      <xdr:nvPicPr>
        <xdr:cNvPr id="2" name="Grafik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04" t="19901" r="43703" b="9328"/>
        <a:stretch/>
      </xdr:blipFill>
      <xdr:spPr>
        <a:xfrm>
          <a:off x="5478780" y="373380"/>
          <a:ext cx="4030980" cy="2989404"/>
        </a:xfrm>
        <a:prstGeom prst="rect">
          <a:avLst/>
        </a:prstGeom>
      </xdr:spPr>
    </xdr:pic>
    <xdr:clientData/>
  </xdr:twoCellAnchor>
  <xdr:twoCellAnchor editAs="oneCell">
    <xdr:from>
      <xdr:col>12</xdr:col>
      <xdr:colOff>312420</xdr:colOff>
      <xdr:row>4</xdr:row>
      <xdr:rowOff>83820</xdr:rowOff>
    </xdr:from>
    <xdr:to>
      <xdr:col>17</xdr:col>
      <xdr:colOff>266700</xdr:colOff>
      <xdr:row>12</xdr:row>
      <xdr:rowOff>9907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062" t="17377" r="46307" b="49810"/>
        <a:stretch/>
      </xdr:blipFill>
      <xdr:spPr>
        <a:xfrm>
          <a:off x="9822180" y="815340"/>
          <a:ext cx="3916680" cy="1389127"/>
        </a:xfrm>
        <a:prstGeom prst="rect">
          <a:avLst/>
        </a:prstGeom>
      </xdr:spPr>
    </xdr:pic>
    <xdr:clientData/>
  </xdr:twoCellAnchor>
  <xdr:twoCellAnchor editAs="oneCell">
    <xdr:from>
      <xdr:col>3</xdr:col>
      <xdr:colOff>559194</xdr:colOff>
      <xdr:row>1</xdr:row>
      <xdr:rowOff>53341</xdr:rowOff>
    </xdr:from>
    <xdr:to>
      <xdr:col>6</xdr:col>
      <xdr:colOff>312419</xdr:colOff>
      <xdr:row>13</xdr:row>
      <xdr:rowOff>30481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135" t="21551" r="62712" b="11659"/>
        <a:stretch/>
      </xdr:blipFill>
      <xdr:spPr>
        <a:xfrm>
          <a:off x="2936634" y="236221"/>
          <a:ext cx="2130665" cy="2171700"/>
        </a:xfrm>
        <a:prstGeom prst="rect">
          <a:avLst/>
        </a:prstGeom>
      </xdr:spPr>
    </xdr:pic>
    <xdr:clientData/>
  </xdr:twoCellAnchor>
  <xdr:twoCellAnchor editAs="oneCell">
    <xdr:from>
      <xdr:col>0</xdr:col>
      <xdr:colOff>68580</xdr:colOff>
      <xdr:row>0</xdr:row>
      <xdr:rowOff>99060</xdr:rowOff>
    </xdr:from>
    <xdr:to>
      <xdr:col>3</xdr:col>
      <xdr:colOff>60960</xdr:colOff>
      <xdr:row>13</xdr:row>
      <xdr:rowOff>79349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291" t="33104" r="72294" b="29035"/>
        <a:stretch/>
      </xdr:blipFill>
      <xdr:spPr>
        <a:xfrm>
          <a:off x="68580" y="99060"/>
          <a:ext cx="2369820" cy="23577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mc-stepperonline.com/nema-24-dual-shaft-cnc-stepper-motor-35a-31nm439-ozin-24hs343504d-p-384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4"/>
  <sheetViews>
    <sheetView topLeftCell="A31" zoomScale="115" zoomScaleNormal="115" workbookViewId="0">
      <selection activeCell="A42" sqref="A42:XFD42"/>
    </sheetView>
  </sheetViews>
  <sheetFormatPr baseColWidth="10" defaultColWidth="8.88671875" defaultRowHeight="14.4" x14ac:dyDescent="0.3"/>
  <sheetData>
    <row r="2" spans="1:5" x14ac:dyDescent="0.3">
      <c r="A2" t="s">
        <v>311</v>
      </c>
      <c r="E2" t="s">
        <v>308</v>
      </c>
    </row>
    <row r="3" spans="1:5" x14ac:dyDescent="0.3">
      <c r="A3" t="s">
        <v>309</v>
      </c>
      <c r="E3" t="s">
        <v>310</v>
      </c>
    </row>
    <row r="4" spans="1:5" x14ac:dyDescent="0.3">
      <c r="E4" t="s">
        <v>552</v>
      </c>
    </row>
    <row r="12" spans="1:5" x14ac:dyDescent="0.3">
      <c r="A12" t="s">
        <v>346</v>
      </c>
    </row>
    <row r="13" spans="1:5" x14ac:dyDescent="0.3">
      <c r="A13" t="s">
        <v>347</v>
      </c>
      <c r="E13" t="s">
        <v>348</v>
      </c>
    </row>
    <row r="14" spans="1:5" x14ac:dyDescent="0.3">
      <c r="A14" t="s">
        <v>349</v>
      </c>
      <c r="E14" t="s">
        <v>350</v>
      </c>
    </row>
    <row r="16" spans="1:5" x14ac:dyDescent="0.3">
      <c r="A16" t="s">
        <v>545</v>
      </c>
      <c r="C16" t="s">
        <v>543</v>
      </c>
      <c r="E16" t="s">
        <v>546</v>
      </c>
    </row>
    <row r="17" spans="1:5" x14ac:dyDescent="0.3">
      <c r="A17" t="s">
        <v>545</v>
      </c>
      <c r="C17" t="s">
        <v>547</v>
      </c>
      <c r="E17" t="s">
        <v>548</v>
      </c>
    </row>
    <row r="19" spans="1:5" x14ac:dyDescent="0.3">
      <c r="A19" t="s">
        <v>550</v>
      </c>
      <c r="E19" t="s">
        <v>551</v>
      </c>
    </row>
    <row r="21" spans="1:5" x14ac:dyDescent="0.3">
      <c r="A21" t="s">
        <v>553</v>
      </c>
      <c r="E21" t="s">
        <v>554</v>
      </c>
    </row>
    <row r="22" spans="1:5" x14ac:dyDescent="0.3">
      <c r="E22" t="s">
        <v>556</v>
      </c>
    </row>
    <row r="23" spans="1:5" x14ac:dyDescent="0.3">
      <c r="E23" t="s">
        <v>555</v>
      </c>
    </row>
    <row r="24" spans="1:5" x14ac:dyDescent="0.3">
      <c r="E24" t="s">
        <v>559</v>
      </c>
    </row>
    <row r="25" spans="1:5" x14ac:dyDescent="0.3">
      <c r="E25" t="s">
        <v>557</v>
      </c>
    </row>
    <row r="26" spans="1:5" x14ac:dyDescent="0.3">
      <c r="E26" t="s">
        <v>558</v>
      </c>
    </row>
    <row r="27" spans="1:5" x14ac:dyDescent="0.3">
      <c r="E27" t="s">
        <v>629</v>
      </c>
    </row>
    <row r="28" spans="1:5" x14ac:dyDescent="0.3">
      <c r="E28" t="s">
        <v>630</v>
      </c>
    </row>
    <row r="30" spans="1:5" x14ac:dyDescent="0.3">
      <c r="A30" t="s">
        <v>560</v>
      </c>
      <c r="C30" t="s">
        <v>565</v>
      </c>
      <c r="D30" t="s">
        <v>561</v>
      </c>
      <c r="E30" t="s">
        <v>562</v>
      </c>
    </row>
    <row r="31" spans="1:5" x14ac:dyDescent="0.3">
      <c r="D31" t="s">
        <v>564</v>
      </c>
      <c r="E31" t="s">
        <v>563</v>
      </c>
    </row>
    <row r="32" spans="1:5" x14ac:dyDescent="0.3">
      <c r="D32" t="s">
        <v>566</v>
      </c>
      <c r="E32" t="s">
        <v>567</v>
      </c>
    </row>
    <row r="34" spans="1:5" x14ac:dyDescent="0.3">
      <c r="A34" t="s">
        <v>603</v>
      </c>
      <c r="E34" t="s">
        <v>602</v>
      </c>
    </row>
    <row r="35" spans="1:5" x14ac:dyDescent="0.3">
      <c r="A35" t="s">
        <v>603</v>
      </c>
      <c r="E35" t="s">
        <v>602</v>
      </c>
    </row>
    <row r="37" spans="1:5" x14ac:dyDescent="0.3">
      <c r="A37" t="s">
        <v>236</v>
      </c>
      <c r="E37" t="s">
        <v>601</v>
      </c>
    </row>
    <row r="38" spans="1:5" x14ac:dyDescent="0.3">
      <c r="A38" t="s">
        <v>605</v>
      </c>
      <c r="E38" t="s">
        <v>606</v>
      </c>
    </row>
    <row r="40" spans="1:5" x14ac:dyDescent="0.3">
      <c r="A40" t="s">
        <v>607</v>
      </c>
      <c r="E40" t="s">
        <v>608</v>
      </c>
    </row>
    <row r="41" spans="1:5" x14ac:dyDescent="0.3">
      <c r="A41" t="s">
        <v>623</v>
      </c>
      <c r="E41" t="s">
        <v>624</v>
      </c>
    </row>
    <row r="42" spans="1:5" x14ac:dyDescent="0.3">
      <c r="A42" t="s">
        <v>810</v>
      </c>
      <c r="E42" t="s">
        <v>624</v>
      </c>
    </row>
    <row r="43" spans="1:5" x14ac:dyDescent="0.3">
      <c r="A43" t="s">
        <v>625</v>
      </c>
      <c r="E43" t="s">
        <v>626</v>
      </c>
    </row>
    <row r="44" spans="1:5" x14ac:dyDescent="0.3">
      <c r="A44" t="s">
        <v>628</v>
      </c>
      <c r="E44" t="s">
        <v>627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13"/>
  <sheetViews>
    <sheetView topLeftCell="A58" zoomScale="80" zoomScaleNormal="80" workbookViewId="0">
      <selection activeCell="E74" sqref="E74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312</v>
      </c>
      <c r="C3">
        <v>400</v>
      </c>
      <c r="D3" t="s">
        <v>340</v>
      </c>
    </row>
    <row r="4" spans="1:4" x14ac:dyDescent="0.3">
      <c r="A4" t="s">
        <v>313</v>
      </c>
      <c r="C4">
        <v>400</v>
      </c>
      <c r="D4" t="s">
        <v>340</v>
      </c>
    </row>
    <row r="5" spans="1:4" x14ac:dyDescent="0.3">
      <c r="A5" t="s">
        <v>317</v>
      </c>
      <c r="C5">
        <v>100</v>
      </c>
      <c r="D5" t="s">
        <v>340</v>
      </c>
    </row>
    <row r="6" spans="1:4" x14ac:dyDescent="0.3">
      <c r="A6" t="s">
        <v>314</v>
      </c>
      <c r="C6">
        <v>0.5</v>
      </c>
      <c r="D6" t="s">
        <v>315</v>
      </c>
    </row>
    <row r="7" spans="1:4" x14ac:dyDescent="0.3">
      <c r="A7" t="s">
        <v>319</v>
      </c>
      <c r="C7">
        <f>N76+0.2</f>
        <v>0.97</v>
      </c>
      <c r="D7" t="s">
        <v>315</v>
      </c>
    </row>
    <row r="8" spans="1:4" x14ac:dyDescent="0.3">
      <c r="A8" t="s">
        <v>320</v>
      </c>
      <c r="C8">
        <f>N77+N78 +0.4</f>
        <v>0.77</v>
      </c>
      <c r="D8" t="s">
        <v>315</v>
      </c>
    </row>
    <row r="9" spans="1:4" x14ac:dyDescent="0.3">
      <c r="A9" t="s">
        <v>321</v>
      </c>
      <c r="C9">
        <f>N78+0.1</f>
        <v>0.25</v>
      </c>
      <c r="D9" t="s">
        <v>315</v>
      </c>
    </row>
    <row r="10" spans="1:4" x14ac:dyDescent="0.3">
      <c r="A10" t="s">
        <v>329</v>
      </c>
      <c r="C10" s="5">
        <f>C14/C12</f>
        <v>7.5</v>
      </c>
      <c r="D10" t="s">
        <v>325</v>
      </c>
    </row>
    <row r="11" spans="1:4" x14ac:dyDescent="0.3">
      <c r="B11" t="s">
        <v>339</v>
      </c>
      <c r="C11" s="8">
        <v>5</v>
      </c>
      <c r="D11" t="s">
        <v>340</v>
      </c>
    </row>
    <row r="12" spans="1:4" x14ac:dyDescent="0.3">
      <c r="B12" t="s">
        <v>341</v>
      </c>
      <c r="C12" s="6">
        <v>12</v>
      </c>
      <c r="D12" t="s">
        <v>338</v>
      </c>
    </row>
    <row r="13" spans="1:4" x14ac:dyDescent="0.3">
      <c r="B13" t="s">
        <v>351</v>
      </c>
      <c r="C13" s="4">
        <f>C12*C11/PI()</f>
        <v>19.098593171027442</v>
      </c>
      <c r="D13" t="s">
        <v>340</v>
      </c>
    </row>
    <row r="14" spans="1:4" x14ac:dyDescent="0.3">
      <c r="B14" t="s">
        <v>342</v>
      </c>
      <c r="C14" s="7">
        <v>90</v>
      </c>
      <c r="D14" t="s">
        <v>338</v>
      </c>
    </row>
    <row r="15" spans="1:4" x14ac:dyDescent="0.3">
      <c r="B15" t="s">
        <v>352</v>
      </c>
      <c r="C15" s="4">
        <f>C14*C11/PI()</f>
        <v>143.23944878270581</v>
      </c>
      <c r="D15" t="s">
        <v>340</v>
      </c>
    </row>
    <row r="16" spans="1:4" x14ac:dyDescent="0.3">
      <c r="A16" t="s">
        <v>323</v>
      </c>
      <c r="C16" s="5">
        <f>C20/C18*(C24/C22)</f>
        <v>16</v>
      </c>
      <c r="D16" t="s">
        <v>325</v>
      </c>
    </row>
    <row r="17" spans="1:4" x14ac:dyDescent="0.3">
      <c r="B17" t="s">
        <v>339</v>
      </c>
      <c r="C17">
        <v>5</v>
      </c>
      <c r="D17" t="s">
        <v>340</v>
      </c>
    </row>
    <row r="18" spans="1:4" x14ac:dyDescent="0.3">
      <c r="B18" t="s">
        <v>341</v>
      </c>
      <c r="C18" s="6">
        <v>16</v>
      </c>
      <c r="D18" t="s">
        <v>338</v>
      </c>
    </row>
    <row r="19" spans="1:4" x14ac:dyDescent="0.3">
      <c r="B19" t="s">
        <v>351</v>
      </c>
      <c r="C19" s="4">
        <f>C18*C17/PI()</f>
        <v>25.464790894703256</v>
      </c>
      <c r="D19" t="s">
        <v>340</v>
      </c>
    </row>
    <row r="20" spans="1:4" x14ac:dyDescent="0.3">
      <c r="B20" t="s">
        <v>342</v>
      </c>
      <c r="C20" s="7">
        <v>48</v>
      </c>
      <c r="D20" t="s">
        <v>338</v>
      </c>
    </row>
    <row r="21" spans="1:4" x14ac:dyDescent="0.3">
      <c r="B21" t="s">
        <v>352</v>
      </c>
      <c r="C21" s="4">
        <f>C20*C17/PI()</f>
        <v>76.394372684109769</v>
      </c>
      <c r="D21" t="s">
        <v>340</v>
      </c>
    </row>
    <row r="22" spans="1:4" x14ac:dyDescent="0.3">
      <c r="B22" t="s">
        <v>344</v>
      </c>
      <c r="C22" s="6">
        <v>15</v>
      </c>
      <c r="D22" t="s">
        <v>338</v>
      </c>
    </row>
    <row r="23" spans="1:4" x14ac:dyDescent="0.3">
      <c r="B23" t="s">
        <v>353</v>
      </c>
      <c r="C23" s="4">
        <f>C22*C17/PI()</f>
        <v>23.8732414637843</v>
      </c>
      <c r="D23" t="s">
        <v>340</v>
      </c>
    </row>
    <row r="24" spans="1:4" x14ac:dyDescent="0.3">
      <c r="B24" t="s">
        <v>345</v>
      </c>
      <c r="C24" s="7">
        <v>80</v>
      </c>
      <c r="D24" t="s">
        <v>338</v>
      </c>
    </row>
    <row r="25" spans="1:4" x14ac:dyDescent="0.3">
      <c r="B25" t="s">
        <v>354</v>
      </c>
      <c r="C25" s="4">
        <f>C24*C17/PI()</f>
        <v>127.32395447351627</v>
      </c>
      <c r="D25" t="s">
        <v>340</v>
      </c>
    </row>
    <row r="26" spans="1:4" x14ac:dyDescent="0.3">
      <c r="A26" t="s">
        <v>324</v>
      </c>
      <c r="C26" s="5">
        <f>C30/C28*(C34/C32)</f>
        <v>11.25</v>
      </c>
      <c r="D26" t="s">
        <v>325</v>
      </c>
    </row>
    <row r="27" spans="1:4" x14ac:dyDescent="0.3">
      <c r="B27" t="s">
        <v>339</v>
      </c>
      <c r="C27">
        <v>5</v>
      </c>
      <c r="D27" t="s">
        <v>340</v>
      </c>
    </row>
    <row r="28" spans="1:4" x14ac:dyDescent="0.3">
      <c r="B28" t="s">
        <v>341</v>
      </c>
      <c r="C28" s="6">
        <v>16</v>
      </c>
      <c r="D28" t="s">
        <v>338</v>
      </c>
    </row>
    <row r="29" spans="1:4" x14ac:dyDescent="0.3">
      <c r="B29" t="s">
        <v>351</v>
      </c>
      <c r="C29" s="4">
        <f>C28*C27/PI()</f>
        <v>25.464790894703256</v>
      </c>
      <c r="D29" t="s">
        <v>340</v>
      </c>
    </row>
    <row r="30" spans="1:4" x14ac:dyDescent="0.3">
      <c r="B30" t="s">
        <v>342</v>
      </c>
      <c r="C30" s="7">
        <v>48</v>
      </c>
      <c r="D30" t="s">
        <v>338</v>
      </c>
    </row>
    <row r="31" spans="1:4" x14ac:dyDescent="0.3">
      <c r="B31" t="s">
        <v>343</v>
      </c>
      <c r="C31" s="4">
        <f>C30*C27/PI()</f>
        <v>76.394372684109769</v>
      </c>
      <c r="D31" t="s">
        <v>340</v>
      </c>
    </row>
    <row r="32" spans="1:4" x14ac:dyDescent="0.3">
      <c r="B32" t="s">
        <v>344</v>
      </c>
      <c r="C32" s="6">
        <v>16</v>
      </c>
      <c r="D32" t="s">
        <v>338</v>
      </c>
    </row>
    <row r="33" spans="1:4" x14ac:dyDescent="0.3">
      <c r="B33" t="s">
        <v>353</v>
      </c>
      <c r="C33" s="4">
        <f>C32*C27/PI()</f>
        <v>25.464790894703256</v>
      </c>
      <c r="D33" t="s">
        <v>340</v>
      </c>
    </row>
    <row r="34" spans="1:4" x14ac:dyDescent="0.3">
      <c r="B34" t="s">
        <v>345</v>
      </c>
      <c r="C34" s="7">
        <v>60</v>
      </c>
      <c r="D34" t="s">
        <v>338</v>
      </c>
    </row>
    <row r="35" spans="1:4" x14ac:dyDescent="0.3">
      <c r="B35" t="s">
        <v>354</v>
      </c>
      <c r="C35" s="4">
        <f>C34*C27/PI()</f>
        <v>95.4929658551372</v>
      </c>
      <c r="D35" t="s">
        <v>340</v>
      </c>
    </row>
    <row r="36" spans="1:4" x14ac:dyDescent="0.3">
      <c r="A36" t="s">
        <v>573</v>
      </c>
      <c r="C36" s="5">
        <f>C40/C38*(C44/C42)</f>
        <v>3.7333333333333334</v>
      </c>
      <c r="D36" t="s">
        <v>325</v>
      </c>
    </row>
    <row r="37" spans="1:4" x14ac:dyDescent="0.3">
      <c r="B37" t="s">
        <v>339</v>
      </c>
      <c r="C37">
        <v>2.5</v>
      </c>
      <c r="D37" t="s">
        <v>340</v>
      </c>
    </row>
    <row r="38" spans="1:4" x14ac:dyDescent="0.3">
      <c r="B38" t="s">
        <v>341</v>
      </c>
      <c r="C38" s="6">
        <v>15</v>
      </c>
      <c r="D38" t="s">
        <v>338</v>
      </c>
    </row>
    <row r="39" spans="1:4" x14ac:dyDescent="0.3">
      <c r="B39" t="s">
        <v>351</v>
      </c>
      <c r="C39" s="4">
        <f>C38*C37/PI()</f>
        <v>11.93662073189215</v>
      </c>
      <c r="D39" t="s">
        <v>340</v>
      </c>
    </row>
    <row r="40" spans="1:4" x14ac:dyDescent="0.3">
      <c r="B40" t="s">
        <v>342</v>
      </c>
      <c r="C40" s="7">
        <v>15</v>
      </c>
      <c r="D40" t="s">
        <v>338</v>
      </c>
    </row>
    <row r="41" spans="1:4" x14ac:dyDescent="0.3">
      <c r="B41" t="s">
        <v>352</v>
      </c>
      <c r="C41" s="4">
        <f>C40*C37/PI()</f>
        <v>11.93662073189215</v>
      </c>
      <c r="D41" t="s">
        <v>340</v>
      </c>
    </row>
    <row r="42" spans="1:4" x14ac:dyDescent="0.3">
      <c r="B42" t="s">
        <v>344</v>
      </c>
      <c r="C42" s="6">
        <v>15</v>
      </c>
      <c r="D42" t="s">
        <v>338</v>
      </c>
    </row>
    <row r="43" spans="1:4" x14ac:dyDescent="0.3">
      <c r="B43" t="s">
        <v>353</v>
      </c>
      <c r="C43" s="4">
        <f>C42*C37/PI()</f>
        <v>11.93662073189215</v>
      </c>
      <c r="D43" t="s">
        <v>340</v>
      </c>
    </row>
    <row r="44" spans="1:4" x14ac:dyDescent="0.3">
      <c r="B44" t="s">
        <v>345</v>
      </c>
      <c r="C44" s="7">
        <v>56</v>
      </c>
      <c r="D44" t="s">
        <v>338</v>
      </c>
    </row>
    <row r="45" spans="1:4" x14ac:dyDescent="0.3">
      <c r="B45" t="s">
        <v>354</v>
      </c>
      <c r="C45" s="4">
        <f>C44*C37/PI()</f>
        <v>44.563384065730695</v>
      </c>
      <c r="D45" t="s">
        <v>340</v>
      </c>
    </row>
    <row r="46" spans="1:4" x14ac:dyDescent="0.3">
      <c r="A46" t="s">
        <v>683</v>
      </c>
      <c r="C46" s="5">
        <f>C50/C48*(C54/C52)</f>
        <v>9.1875</v>
      </c>
      <c r="D46" t="s">
        <v>325</v>
      </c>
    </row>
    <row r="47" spans="1:4" x14ac:dyDescent="0.3">
      <c r="B47" t="s">
        <v>339</v>
      </c>
      <c r="C47">
        <v>2.5</v>
      </c>
      <c r="D47" t="s">
        <v>340</v>
      </c>
    </row>
    <row r="48" spans="1:4" x14ac:dyDescent="0.3">
      <c r="B48" t="s">
        <v>341</v>
      </c>
      <c r="C48" s="6">
        <v>16</v>
      </c>
      <c r="D48" t="s">
        <v>338</v>
      </c>
    </row>
    <row r="49" spans="1:4" x14ac:dyDescent="0.3">
      <c r="B49" t="s">
        <v>351</v>
      </c>
      <c r="C49" s="4">
        <f>C48*C47/PI()</f>
        <v>12.732395447351628</v>
      </c>
      <c r="D49" t="s">
        <v>340</v>
      </c>
    </row>
    <row r="50" spans="1:4" x14ac:dyDescent="0.3">
      <c r="B50" t="s">
        <v>342</v>
      </c>
      <c r="C50" s="7">
        <v>42</v>
      </c>
      <c r="D50" t="s">
        <v>338</v>
      </c>
    </row>
    <row r="51" spans="1:4" x14ac:dyDescent="0.3">
      <c r="B51" t="s">
        <v>343</v>
      </c>
      <c r="C51" s="4">
        <f>C50*C47/PI()</f>
        <v>33.422538049298019</v>
      </c>
      <c r="D51" t="s">
        <v>340</v>
      </c>
    </row>
    <row r="52" spans="1:4" x14ac:dyDescent="0.3">
      <c r="B52" t="s">
        <v>344</v>
      </c>
      <c r="C52" s="6">
        <v>16</v>
      </c>
      <c r="D52" t="s">
        <v>338</v>
      </c>
    </row>
    <row r="53" spans="1:4" x14ac:dyDescent="0.3">
      <c r="B53" t="s">
        <v>353</v>
      </c>
      <c r="C53" s="4">
        <f>C52*C47/PI()</f>
        <v>12.732395447351628</v>
      </c>
      <c r="D53" t="s">
        <v>340</v>
      </c>
    </row>
    <row r="54" spans="1:4" x14ac:dyDescent="0.3">
      <c r="B54" t="s">
        <v>345</v>
      </c>
      <c r="C54" s="7">
        <v>56</v>
      </c>
      <c r="D54" t="s">
        <v>338</v>
      </c>
    </row>
    <row r="55" spans="1:4" x14ac:dyDescent="0.3">
      <c r="B55" t="s">
        <v>354</v>
      </c>
      <c r="C55" s="4">
        <f>C54*C47/PI()</f>
        <v>44.563384065730695</v>
      </c>
      <c r="D55" t="s">
        <v>340</v>
      </c>
    </row>
    <row r="57" spans="1:4" x14ac:dyDescent="0.3">
      <c r="A57" t="s">
        <v>327</v>
      </c>
      <c r="C57" s="3">
        <v>0.3</v>
      </c>
    </row>
    <row r="58" spans="1:4" x14ac:dyDescent="0.3">
      <c r="A58" t="s">
        <v>334</v>
      </c>
      <c r="C58">
        <v>9.81</v>
      </c>
      <c r="D58" t="s">
        <v>333</v>
      </c>
    </row>
    <row r="59" spans="1:4" x14ac:dyDescent="0.3">
      <c r="A59" t="s">
        <v>332</v>
      </c>
      <c r="C59">
        <f>C58/2</f>
        <v>4.9050000000000002</v>
      </c>
      <c r="D59" t="s">
        <v>333</v>
      </c>
    </row>
    <row r="61" spans="1:4" x14ac:dyDescent="0.3">
      <c r="A61" t="s">
        <v>316</v>
      </c>
      <c r="C61" s="2">
        <f>(C3+C4+C5)/2</f>
        <v>450</v>
      </c>
      <c r="D61" t="s">
        <v>340</v>
      </c>
    </row>
    <row r="62" spans="1:4" x14ac:dyDescent="0.3">
      <c r="A62" t="s">
        <v>318</v>
      </c>
      <c r="C62" s="4">
        <f>((C3+C4+C5)*(C7+C8+C9)*(C59))/1000</f>
        <v>8.7848550000000003</v>
      </c>
      <c r="D62" t="s">
        <v>322</v>
      </c>
    </row>
    <row r="63" spans="1:4" x14ac:dyDescent="0.3">
      <c r="A63" t="s">
        <v>336</v>
      </c>
      <c r="C63" s="4">
        <f>((C3+C4+C5)*(C7+C8+C9)*(C58+C59))/1000</f>
        <v>26.354564999999997</v>
      </c>
      <c r="D63" t="s">
        <v>322</v>
      </c>
    </row>
    <row r="64" spans="1:4" x14ac:dyDescent="0.3">
      <c r="A64" t="s">
        <v>337</v>
      </c>
      <c r="C64" s="2">
        <f>((C4+C5)*(C8+C9)*(C58+C59))/1000</f>
        <v>7.5046499999999998</v>
      </c>
      <c r="D64" t="s">
        <v>322</v>
      </c>
    </row>
    <row r="65" spans="1:30" x14ac:dyDescent="0.3">
      <c r="A65" t="s">
        <v>572</v>
      </c>
      <c r="C65" s="2">
        <f>((C5)*(C9+C6)*(C59))/1000</f>
        <v>0.36787500000000001</v>
      </c>
      <c r="D65" t="s">
        <v>322</v>
      </c>
    </row>
    <row r="66" spans="1:30" x14ac:dyDescent="0.3">
      <c r="A66" t="s">
        <v>574</v>
      </c>
      <c r="C66" s="2">
        <f>((C5)*(C9+C6)*(C59))/1000</f>
        <v>0.36787500000000001</v>
      </c>
      <c r="D66" t="s">
        <v>322</v>
      </c>
    </row>
    <row r="67" spans="1:30" x14ac:dyDescent="0.3">
      <c r="A67" t="s">
        <v>326</v>
      </c>
      <c r="C67" s="2">
        <f>C62/C10</f>
        <v>1.171314</v>
      </c>
      <c r="D67" t="s">
        <v>322</v>
      </c>
    </row>
    <row r="68" spans="1:30" x14ac:dyDescent="0.3">
      <c r="A68" t="s">
        <v>335</v>
      </c>
      <c r="C68" s="2">
        <f>C63/C16</f>
        <v>1.6471603124999998</v>
      </c>
      <c r="D68" t="s">
        <v>322</v>
      </c>
    </row>
    <row r="69" spans="1:30" x14ac:dyDescent="0.3">
      <c r="A69" t="s">
        <v>335</v>
      </c>
      <c r="C69" s="2">
        <f>C64/C26</f>
        <v>0.66708000000000001</v>
      </c>
      <c r="D69" t="s">
        <v>322</v>
      </c>
    </row>
    <row r="70" spans="1:30" x14ac:dyDescent="0.3">
      <c r="A70" t="s">
        <v>686</v>
      </c>
      <c r="C70" s="2">
        <f>C66/C46</f>
        <v>4.0040816326530615E-2</v>
      </c>
      <c r="D70" t="s">
        <v>322</v>
      </c>
    </row>
    <row r="71" spans="1:30" x14ac:dyDescent="0.3">
      <c r="A71" t="s">
        <v>684</v>
      </c>
      <c r="C71" s="2">
        <f>C65/C46</f>
        <v>4.0040816326530615E-2</v>
      </c>
      <c r="D71" t="s">
        <v>322</v>
      </c>
    </row>
    <row r="72" spans="1:30" ht="28.8" x14ac:dyDescent="0.3">
      <c r="C72" s="2"/>
      <c r="E72" s="10" t="s">
        <v>357</v>
      </c>
      <c r="F72" s="10" t="s">
        <v>358</v>
      </c>
      <c r="G72" s="10" t="s">
        <v>359</v>
      </c>
      <c r="H72" s="10" t="s">
        <v>360</v>
      </c>
      <c r="I72" s="10"/>
      <c r="J72" s="14" t="s">
        <v>549</v>
      </c>
      <c r="K72" s="10" t="s">
        <v>361</v>
      </c>
      <c r="L72" s="10" t="s">
        <v>362</v>
      </c>
      <c r="M72" s="10" t="s">
        <v>363</v>
      </c>
      <c r="N72" s="10" t="s">
        <v>364</v>
      </c>
      <c r="O72" s="10" t="s">
        <v>365</v>
      </c>
    </row>
    <row r="73" spans="1:30" ht="28.8" x14ac:dyDescent="0.3">
      <c r="C73" s="2"/>
      <c r="E73" s="10" t="s">
        <v>366</v>
      </c>
      <c r="F73" s="10" t="s">
        <v>367</v>
      </c>
      <c r="G73" s="10" t="s">
        <v>368</v>
      </c>
      <c r="H73" s="10" t="s">
        <v>369</v>
      </c>
      <c r="I73" s="10" t="s">
        <v>340</v>
      </c>
      <c r="J73" s="14"/>
      <c r="K73" s="10" t="s">
        <v>535</v>
      </c>
      <c r="L73" s="10" t="s">
        <v>370</v>
      </c>
      <c r="M73" s="10" t="s">
        <v>371</v>
      </c>
      <c r="N73" s="10" t="s">
        <v>372</v>
      </c>
    </row>
    <row r="74" spans="1:30" x14ac:dyDescent="0.3">
      <c r="A74" t="s">
        <v>328</v>
      </c>
      <c r="C74" s="2">
        <f>C67*(1+C57)</f>
        <v>1.5227082000000001</v>
      </c>
      <c r="D74" t="s">
        <v>322</v>
      </c>
      <c r="E74" s="11" t="s">
        <v>473</v>
      </c>
      <c r="F74" s="10">
        <v>0.9</v>
      </c>
      <c r="G74" s="10" t="s">
        <v>374</v>
      </c>
      <c r="H74" s="10" t="s">
        <v>471</v>
      </c>
      <c r="I74" s="10" t="s">
        <v>474</v>
      </c>
      <c r="J74" s="14">
        <v>6.35</v>
      </c>
      <c r="K74" s="15">
        <v>126</v>
      </c>
      <c r="L74" s="10">
        <v>2.8</v>
      </c>
      <c r="M74" s="10" t="s">
        <v>377</v>
      </c>
      <c r="N74" s="10">
        <v>0.7</v>
      </c>
      <c r="O74" s="17">
        <f>K74/N74</f>
        <v>180</v>
      </c>
    </row>
    <row r="75" spans="1:30" x14ac:dyDescent="0.3">
      <c r="A75" t="s">
        <v>330</v>
      </c>
      <c r="C75" s="2">
        <f>C68*(1+C57)</f>
        <v>2.1413084062499999</v>
      </c>
      <c r="D75" t="s">
        <v>322</v>
      </c>
      <c r="E75" s="11" t="s">
        <v>544</v>
      </c>
      <c r="F75" s="21">
        <v>1.8</v>
      </c>
      <c r="G75" s="21" t="s">
        <v>374</v>
      </c>
      <c r="H75" s="21" t="s">
        <v>508</v>
      </c>
      <c r="I75" s="21" t="s">
        <v>513</v>
      </c>
      <c r="J75" s="21">
        <v>8</v>
      </c>
      <c r="K75" s="21">
        <v>310</v>
      </c>
      <c r="L75" s="21">
        <v>3.5</v>
      </c>
      <c r="M75" s="21" t="s">
        <v>390</v>
      </c>
      <c r="N75" s="21">
        <v>1.34</v>
      </c>
      <c r="O75" s="17">
        <f t="shared" ref="O75:O78" si="0">K75/N75</f>
        <v>231.34328358208953</v>
      </c>
    </row>
    <row r="76" spans="1:30" x14ac:dyDescent="0.3">
      <c r="A76" t="s">
        <v>331</v>
      </c>
      <c r="C76" s="2">
        <f>C69*(1+C57)</f>
        <v>0.86720400000000009</v>
      </c>
      <c r="D76" t="s">
        <v>322</v>
      </c>
      <c r="E76" s="11" t="s">
        <v>507</v>
      </c>
      <c r="F76" s="31">
        <v>1.8</v>
      </c>
      <c r="G76" s="31" t="s">
        <v>389</v>
      </c>
      <c r="H76" s="31" t="s">
        <v>508</v>
      </c>
      <c r="I76" s="31" t="s">
        <v>509</v>
      </c>
      <c r="J76" s="31">
        <v>6.35</v>
      </c>
      <c r="K76" s="31">
        <v>120</v>
      </c>
      <c r="L76" s="31">
        <v>2</v>
      </c>
      <c r="M76" s="31" t="s">
        <v>377</v>
      </c>
      <c r="N76" s="31">
        <v>0.77</v>
      </c>
      <c r="O76" s="18">
        <f t="shared" si="0"/>
        <v>155.84415584415584</v>
      </c>
      <c r="Q76" s="10"/>
      <c r="R76" s="10"/>
      <c r="S76" s="10"/>
      <c r="X76" s="10"/>
      <c r="Y76" s="10"/>
      <c r="Z76" s="10"/>
      <c r="AA76" s="10"/>
      <c r="AB76" s="10"/>
      <c r="AC76" s="10"/>
      <c r="AD76" s="10"/>
    </row>
    <row r="77" spans="1:30" x14ac:dyDescent="0.3">
      <c r="A77" t="s">
        <v>355</v>
      </c>
      <c r="C77" s="2">
        <f>C70*(1+C57)</f>
        <v>5.2053061224489799E-2</v>
      </c>
      <c r="D77" t="s">
        <v>322</v>
      </c>
      <c r="E77" s="11" t="s">
        <v>452</v>
      </c>
      <c r="F77" s="31">
        <v>1.8</v>
      </c>
      <c r="G77" s="31" t="s">
        <v>374</v>
      </c>
      <c r="H77" s="31" t="s">
        <v>423</v>
      </c>
      <c r="I77" s="31" t="s">
        <v>448</v>
      </c>
      <c r="J77" s="31">
        <v>5</v>
      </c>
      <c r="K77" s="31">
        <v>26</v>
      </c>
      <c r="L77" s="31">
        <v>0.4</v>
      </c>
      <c r="M77" s="31" t="s">
        <v>377</v>
      </c>
      <c r="N77" s="31">
        <v>0.22</v>
      </c>
      <c r="O77" s="18">
        <f>K77/N77</f>
        <v>118.18181818181819</v>
      </c>
      <c r="P77" s="11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</row>
    <row r="78" spans="1:30" x14ac:dyDescent="0.3">
      <c r="A78" t="s">
        <v>685</v>
      </c>
      <c r="C78" s="2">
        <f>C71*(1+C57)</f>
        <v>5.2053061224489799E-2</v>
      </c>
      <c r="D78" t="s">
        <v>322</v>
      </c>
      <c r="E78" s="26" t="s">
        <v>422</v>
      </c>
      <c r="F78" s="28">
        <v>0.9</v>
      </c>
      <c r="G78" s="28" t="s">
        <v>374</v>
      </c>
      <c r="H78" s="28" t="s">
        <v>423</v>
      </c>
      <c r="I78" s="28" t="s">
        <v>424</v>
      </c>
      <c r="J78" s="28">
        <v>5</v>
      </c>
      <c r="K78" s="28">
        <v>11</v>
      </c>
      <c r="L78" s="28">
        <v>1.2</v>
      </c>
      <c r="M78" s="28" t="s">
        <v>377</v>
      </c>
      <c r="N78" s="28">
        <v>0.15</v>
      </c>
      <c r="O78" s="18">
        <f t="shared" si="0"/>
        <v>73.333333333333343</v>
      </c>
      <c r="P78" s="11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x14ac:dyDescent="0.3">
      <c r="C79" s="2"/>
      <c r="E79" s="26"/>
      <c r="F79" s="31"/>
      <c r="G79" s="31"/>
      <c r="H79" s="31"/>
      <c r="I79" s="31"/>
      <c r="J79" s="31"/>
      <c r="K79" s="31"/>
      <c r="L79" s="31"/>
      <c r="M79" s="31"/>
      <c r="N79" s="31"/>
      <c r="O79" s="18"/>
      <c r="P79" s="1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x14ac:dyDescent="0.3">
      <c r="E80" s="11" t="s">
        <v>544</v>
      </c>
      <c r="F80" s="14">
        <v>1.8</v>
      </c>
      <c r="G80" s="14" t="s">
        <v>374</v>
      </c>
      <c r="H80" s="14" t="s">
        <v>508</v>
      </c>
      <c r="I80" s="14" t="s">
        <v>513</v>
      </c>
      <c r="J80" s="14">
        <v>8</v>
      </c>
      <c r="K80" s="14">
        <v>310</v>
      </c>
      <c r="L80" s="14">
        <v>3.5</v>
      </c>
      <c r="M80" s="14" t="s">
        <v>390</v>
      </c>
      <c r="N80" s="14">
        <v>1.34</v>
      </c>
      <c r="O80" s="17">
        <f t="shared" ref="O80:O88" si="1">K80/N80</f>
        <v>231.34328358208953</v>
      </c>
    </row>
    <row r="81" spans="5:30" x14ac:dyDescent="0.3">
      <c r="E81" s="11" t="s">
        <v>507</v>
      </c>
      <c r="F81" s="31">
        <v>1.8</v>
      </c>
      <c r="G81" s="31" t="s">
        <v>389</v>
      </c>
      <c r="H81" s="31" t="s">
        <v>508</v>
      </c>
      <c r="I81" s="31" t="s">
        <v>509</v>
      </c>
      <c r="J81" s="31">
        <v>6.35</v>
      </c>
      <c r="K81" s="31">
        <v>120</v>
      </c>
      <c r="L81" s="31">
        <v>2</v>
      </c>
      <c r="M81" s="31" t="s">
        <v>377</v>
      </c>
      <c r="N81" s="31">
        <v>0.77</v>
      </c>
      <c r="O81" s="18">
        <f t="shared" ref="O81" si="2">K81/N81</f>
        <v>155.84415584415584</v>
      </c>
      <c r="P81" s="11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</row>
    <row r="82" spans="5:30" x14ac:dyDescent="0.3">
      <c r="E82" s="11" t="s">
        <v>507</v>
      </c>
      <c r="F82" s="31">
        <v>1.8</v>
      </c>
      <c r="G82" s="31" t="s">
        <v>389</v>
      </c>
      <c r="H82" s="31" t="s">
        <v>508</v>
      </c>
      <c r="I82" s="31" t="s">
        <v>509</v>
      </c>
      <c r="J82" s="31">
        <v>6.35</v>
      </c>
      <c r="K82" s="31">
        <v>120</v>
      </c>
      <c r="L82" s="31">
        <v>2</v>
      </c>
      <c r="M82" s="31" t="s">
        <v>377</v>
      </c>
      <c r="N82" s="31">
        <v>0.77</v>
      </c>
      <c r="O82" s="18">
        <f t="shared" ref="O82" si="3">K82/N82</f>
        <v>155.84415584415584</v>
      </c>
      <c r="P82" s="1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5:30" x14ac:dyDescent="0.3">
      <c r="E83" s="11" t="s">
        <v>496</v>
      </c>
      <c r="F83" s="10">
        <v>1.8</v>
      </c>
      <c r="G83" s="10" t="s">
        <v>497</v>
      </c>
      <c r="H83" s="10" t="s">
        <v>471</v>
      </c>
      <c r="I83" s="10" t="s">
        <v>498</v>
      </c>
      <c r="J83" s="14">
        <v>6.35</v>
      </c>
      <c r="K83" s="10">
        <v>200</v>
      </c>
      <c r="L83" s="10">
        <v>2.83</v>
      </c>
      <c r="M83" s="10" t="s">
        <v>377</v>
      </c>
      <c r="N83" s="10">
        <v>1.1299999999999999</v>
      </c>
      <c r="O83" s="17">
        <f t="shared" si="1"/>
        <v>176.9911504424779</v>
      </c>
      <c r="P83" s="10"/>
      <c r="Q83" s="10"/>
      <c r="R83" s="10"/>
      <c r="S83" s="10"/>
      <c r="T83" s="10"/>
    </row>
    <row r="84" spans="5:30" x14ac:dyDescent="0.3">
      <c r="E84" s="11" t="s">
        <v>495</v>
      </c>
      <c r="F84" s="14">
        <v>1.8</v>
      </c>
      <c r="G84" s="14" t="s">
        <v>374</v>
      </c>
      <c r="H84" s="14" t="s">
        <v>471</v>
      </c>
      <c r="I84" s="14" t="s">
        <v>493</v>
      </c>
      <c r="J84" s="14">
        <v>6.35</v>
      </c>
      <c r="K84" s="15">
        <v>189</v>
      </c>
      <c r="L84" s="14">
        <v>2.8</v>
      </c>
      <c r="M84" s="14" t="s">
        <v>377</v>
      </c>
      <c r="N84" s="14">
        <v>1</v>
      </c>
      <c r="O84" s="17">
        <f t="shared" si="1"/>
        <v>189</v>
      </c>
      <c r="P84" s="14"/>
      <c r="Q84" s="14"/>
      <c r="R84" s="14"/>
      <c r="S84" s="14"/>
      <c r="T84" s="14"/>
    </row>
    <row r="85" spans="5:30" x14ac:dyDescent="0.3">
      <c r="E85" s="11" t="s">
        <v>473</v>
      </c>
      <c r="F85" s="24">
        <v>0.9</v>
      </c>
      <c r="G85" s="24" t="s">
        <v>374</v>
      </c>
      <c r="H85" s="24" t="s">
        <v>471</v>
      </c>
      <c r="I85" s="24" t="s">
        <v>474</v>
      </c>
      <c r="J85" s="24">
        <v>6.35</v>
      </c>
      <c r="K85" s="15">
        <v>126</v>
      </c>
      <c r="L85" s="24">
        <v>2.8</v>
      </c>
      <c r="M85" s="24" t="s">
        <v>377</v>
      </c>
      <c r="N85" s="24">
        <v>0.7</v>
      </c>
      <c r="O85" s="17">
        <f>K85/N85</f>
        <v>180</v>
      </c>
      <c r="P85" s="10"/>
      <c r="Q85" s="10"/>
      <c r="R85" s="10"/>
      <c r="S85" s="10"/>
      <c r="T85" s="10"/>
    </row>
    <row r="86" spans="5:30" x14ac:dyDescent="0.3">
      <c r="E86" s="11" t="s">
        <v>470</v>
      </c>
      <c r="F86" s="14">
        <v>0.9</v>
      </c>
      <c r="G86" s="14" t="s">
        <v>374</v>
      </c>
      <c r="H86" s="14" t="s">
        <v>471</v>
      </c>
      <c r="I86" s="14" t="s">
        <v>472</v>
      </c>
      <c r="J86" s="13">
        <v>6.35</v>
      </c>
      <c r="K86" s="15">
        <v>90</v>
      </c>
      <c r="L86" s="14">
        <v>0.38</v>
      </c>
      <c r="M86" s="14" t="s">
        <v>377</v>
      </c>
      <c r="N86" s="14">
        <v>0.6</v>
      </c>
      <c r="O86" s="17">
        <f>K86/N86</f>
        <v>150</v>
      </c>
      <c r="P86" s="14"/>
      <c r="Q86" s="14"/>
      <c r="R86" s="14"/>
      <c r="S86" s="14"/>
      <c r="T86" s="14"/>
    </row>
    <row r="87" spans="5:30" x14ac:dyDescent="0.3">
      <c r="E87" s="11" t="s">
        <v>469</v>
      </c>
      <c r="F87" s="10">
        <v>1.8</v>
      </c>
      <c r="G87" s="10" t="s">
        <v>374</v>
      </c>
      <c r="H87" s="10" t="s">
        <v>423</v>
      </c>
      <c r="I87" s="10" t="s">
        <v>467</v>
      </c>
      <c r="J87" s="14">
        <v>5</v>
      </c>
      <c r="K87" s="15">
        <v>65</v>
      </c>
      <c r="L87" s="10">
        <v>2.1</v>
      </c>
      <c r="M87" s="10" t="s">
        <v>377</v>
      </c>
      <c r="N87" s="10">
        <v>0.45</v>
      </c>
      <c r="O87" s="17">
        <f t="shared" si="1"/>
        <v>144.44444444444443</v>
      </c>
    </row>
    <row r="88" spans="5:30" x14ac:dyDescent="0.3">
      <c r="E88" s="11" t="s">
        <v>459</v>
      </c>
      <c r="F88" s="10">
        <v>1.8</v>
      </c>
      <c r="G88" s="10" t="s">
        <v>374</v>
      </c>
      <c r="H88" s="10" t="s">
        <v>423</v>
      </c>
      <c r="I88" s="10" t="s">
        <v>433</v>
      </c>
      <c r="J88" s="14">
        <v>5</v>
      </c>
      <c r="K88" s="15">
        <v>45</v>
      </c>
      <c r="L88" s="10">
        <v>2</v>
      </c>
      <c r="M88" s="10" t="s">
        <v>377</v>
      </c>
      <c r="N88" s="10">
        <v>0.31</v>
      </c>
      <c r="O88" s="17">
        <f t="shared" si="1"/>
        <v>145.16129032258064</v>
      </c>
    </row>
    <row r="89" spans="5:30" x14ac:dyDescent="0.3">
      <c r="E89" s="11" t="s">
        <v>406</v>
      </c>
      <c r="F89" s="27">
        <v>1.8</v>
      </c>
      <c r="G89" s="27" t="s">
        <v>374</v>
      </c>
      <c r="H89" s="27" t="s">
        <v>394</v>
      </c>
      <c r="I89" s="27" t="s">
        <v>407</v>
      </c>
      <c r="J89" s="27">
        <v>5</v>
      </c>
      <c r="K89" s="27">
        <v>23</v>
      </c>
      <c r="L89" s="27">
        <v>0.5</v>
      </c>
      <c r="M89" s="27" t="s">
        <v>377</v>
      </c>
      <c r="N89" s="27">
        <v>0.22</v>
      </c>
      <c r="O89" s="17">
        <f>K89/N89</f>
        <v>104.54545454545455</v>
      </c>
    </row>
    <row r="90" spans="5:30" x14ac:dyDescent="0.3">
      <c r="E90" s="11" t="s">
        <v>452</v>
      </c>
      <c r="F90" s="31">
        <v>1.8</v>
      </c>
      <c r="G90" s="31" t="s">
        <v>374</v>
      </c>
      <c r="H90" s="31" t="s">
        <v>423</v>
      </c>
      <c r="I90" s="31" t="s">
        <v>448</v>
      </c>
      <c r="J90" s="31">
        <v>5</v>
      </c>
      <c r="K90" s="31">
        <v>26</v>
      </c>
      <c r="L90" s="31">
        <v>0.4</v>
      </c>
      <c r="M90" s="31" t="s">
        <v>377</v>
      </c>
      <c r="N90" s="31">
        <v>0.22</v>
      </c>
      <c r="O90" s="18">
        <f>K90/N90</f>
        <v>118.18181818181819</v>
      </c>
    </row>
    <row r="91" spans="5:30" ht="28.8" x14ac:dyDescent="0.3">
      <c r="E91" s="11" t="s">
        <v>425</v>
      </c>
      <c r="F91" s="27">
        <v>0.9</v>
      </c>
      <c r="G91" s="27" t="s">
        <v>426</v>
      </c>
      <c r="H91" s="27" t="s">
        <v>423</v>
      </c>
      <c r="I91" s="27" t="s">
        <v>427</v>
      </c>
      <c r="K91" s="27">
        <v>23</v>
      </c>
      <c r="L91" s="27">
        <v>0.31</v>
      </c>
      <c r="M91" s="27" t="s">
        <v>377</v>
      </c>
      <c r="N91" s="27">
        <v>0.28000000000000003</v>
      </c>
      <c r="O91" s="18">
        <f t="shared" ref="O91" si="4">K91/N91</f>
        <v>82.142857142857139</v>
      </c>
    </row>
    <row r="92" spans="5:30" x14ac:dyDescent="0.3">
      <c r="E92" s="11" t="s">
        <v>405</v>
      </c>
      <c r="F92" s="27">
        <v>1.8</v>
      </c>
      <c r="G92" s="27" t="s">
        <v>374</v>
      </c>
      <c r="H92" s="27" t="s">
        <v>394</v>
      </c>
      <c r="I92" s="27" t="s">
        <v>404</v>
      </c>
      <c r="J92" s="27">
        <v>5</v>
      </c>
      <c r="K92" s="27">
        <v>18</v>
      </c>
      <c r="L92" s="27">
        <v>0.8</v>
      </c>
      <c r="M92" s="27" t="s">
        <v>377</v>
      </c>
      <c r="N92" s="27">
        <v>0.17</v>
      </c>
      <c r="O92" s="17">
        <f>K92/N92</f>
        <v>105.88235294117646</v>
      </c>
    </row>
    <row r="93" spans="5:30" x14ac:dyDescent="0.3">
      <c r="E93" s="11" t="s">
        <v>410</v>
      </c>
      <c r="F93" s="16">
        <v>0.9</v>
      </c>
      <c r="G93" s="16" t="s">
        <v>374</v>
      </c>
      <c r="H93" s="16" t="s">
        <v>411</v>
      </c>
      <c r="I93" s="16" t="s">
        <v>412</v>
      </c>
      <c r="J93" s="16">
        <v>5</v>
      </c>
      <c r="K93" s="16">
        <v>16</v>
      </c>
      <c r="L93" s="16">
        <v>0.6</v>
      </c>
      <c r="M93" s="16" t="s">
        <v>377</v>
      </c>
      <c r="N93" s="16">
        <v>0.12</v>
      </c>
      <c r="O93" s="17">
        <f>K93/N93</f>
        <v>133.33333333333334</v>
      </c>
    </row>
    <row r="94" spans="5:30" x14ac:dyDescent="0.3">
      <c r="E94" s="11" t="s">
        <v>400</v>
      </c>
      <c r="F94" s="27">
        <v>1.8</v>
      </c>
      <c r="G94" s="27" t="s">
        <v>374</v>
      </c>
      <c r="H94" s="27" t="s">
        <v>394</v>
      </c>
      <c r="I94" s="27" t="s">
        <v>401</v>
      </c>
      <c r="J94" s="27">
        <v>5</v>
      </c>
      <c r="K94" s="27">
        <v>14</v>
      </c>
      <c r="L94" s="27">
        <v>0.4</v>
      </c>
      <c r="M94" s="27" t="s">
        <v>377</v>
      </c>
      <c r="N94" s="27">
        <v>0.12</v>
      </c>
      <c r="O94" s="18">
        <f t="shared" ref="O94" si="5">K94/N94</f>
        <v>116.66666666666667</v>
      </c>
    </row>
    <row r="95" spans="5:30" x14ac:dyDescent="0.3">
      <c r="E95" s="11" t="s">
        <v>396</v>
      </c>
      <c r="F95" s="16">
        <v>0.9</v>
      </c>
      <c r="G95" s="16" t="s">
        <v>374</v>
      </c>
      <c r="H95" s="16" t="s">
        <v>394</v>
      </c>
      <c r="I95" s="16" t="s">
        <v>397</v>
      </c>
      <c r="J95" s="16">
        <v>5</v>
      </c>
      <c r="K95" s="16">
        <v>5</v>
      </c>
      <c r="L95" s="16">
        <v>0.5</v>
      </c>
      <c r="M95" s="16" t="s">
        <v>377</v>
      </c>
      <c r="N95" s="16">
        <v>0.09</v>
      </c>
      <c r="O95" s="17">
        <f>K95/N95</f>
        <v>55.555555555555557</v>
      </c>
    </row>
    <row r="96" spans="5:30" x14ac:dyDescent="0.3">
      <c r="E96" s="11" t="s">
        <v>422</v>
      </c>
      <c r="F96" s="28">
        <v>0.9</v>
      </c>
      <c r="G96" s="28" t="s">
        <v>374</v>
      </c>
      <c r="H96" s="28" t="s">
        <v>423</v>
      </c>
      <c r="I96" s="28" t="s">
        <v>424</v>
      </c>
      <c r="J96" s="28">
        <v>5</v>
      </c>
      <c r="K96" s="28">
        <v>11</v>
      </c>
      <c r="L96" s="28">
        <v>1.2</v>
      </c>
      <c r="M96" s="28" t="s">
        <v>377</v>
      </c>
      <c r="N96" s="28">
        <v>0.15</v>
      </c>
      <c r="O96" s="18">
        <f t="shared" ref="O96" si="6">K96/N96</f>
        <v>73.333333333333343</v>
      </c>
    </row>
    <row r="97" spans="1:5" x14ac:dyDescent="0.3">
      <c r="A97" t="s">
        <v>577</v>
      </c>
    </row>
    <row r="98" spans="1:5" x14ac:dyDescent="0.3">
      <c r="A98" t="s">
        <v>580</v>
      </c>
      <c r="C98" s="19">
        <f>1</f>
        <v>1</v>
      </c>
      <c r="D98" t="s">
        <v>587</v>
      </c>
    </row>
    <row r="99" spans="1:5" x14ac:dyDescent="0.3">
      <c r="A99" t="s">
        <v>585</v>
      </c>
      <c r="C99" s="19">
        <f>(C15/1000/2)</f>
        <v>7.1619724391352904E-2</v>
      </c>
      <c r="D99" t="s">
        <v>586</v>
      </c>
    </row>
    <row r="100" spans="1:5" x14ac:dyDescent="0.3">
      <c r="A100" t="s">
        <v>581</v>
      </c>
      <c r="C100" s="19">
        <f>C62/C99</f>
        <v>122.65971524822916</v>
      </c>
      <c r="D100" t="s">
        <v>578</v>
      </c>
    </row>
    <row r="101" spans="1:5" x14ac:dyDescent="0.3">
      <c r="A101" t="s">
        <v>582</v>
      </c>
      <c r="C101" s="19">
        <f>(C98)*C100*2*PI()</f>
        <v>770.69372063050537</v>
      </c>
      <c r="D101" t="s">
        <v>579</v>
      </c>
    </row>
    <row r="103" spans="1:5" x14ac:dyDescent="0.3">
      <c r="A103" t="s">
        <v>583</v>
      </c>
    </row>
    <row r="104" spans="1:5" x14ac:dyDescent="0.3">
      <c r="A104" t="s">
        <v>580</v>
      </c>
      <c r="C104" s="20">
        <v>1</v>
      </c>
      <c r="D104" t="s">
        <v>587</v>
      </c>
    </row>
    <row r="105" spans="1:5" x14ac:dyDescent="0.3">
      <c r="A105" t="s">
        <v>585</v>
      </c>
      <c r="C105" s="20">
        <f>(C21/1000/2)</f>
        <v>3.8197186342054885E-2</v>
      </c>
      <c r="D105" t="s">
        <v>586</v>
      </c>
    </row>
    <row r="106" spans="1:5" x14ac:dyDescent="0.3">
      <c r="A106" t="s">
        <v>581</v>
      </c>
      <c r="C106" s="20">
        <f>C63/C105</f>
        <v>689.9608982712889</v>
      </c>
      <c r="D106" t="s">
        <v>578</v>
      </c>
      <c r="E106" s="20"/>
    </row>
    <row r="107" spans="1:5" x14ac:dyDescent="0.3">
      <c r="A107" t="s">
        <v>582</v>
      </c>
      <c r="C107" s="20">
        <f>(C104)*C106*2*PI()</f>
        <v>4335.1521785465911</v>
      </c>
      <c r="D107" t="s">
        <v>579</v>
      </c>
    </row>
    <row r="109" spans="1:5" x14ac:dyDescent="0.3">
      <c r="A109" t="s">
        <v>584</v>
      </c>
    </row>
    <row r="110" spans="1:5" x14ac:dyDescent="0.3">
      <c r="A110" t="s">
        <v>580</v>
      </c>
      <c r="C110" s="20">
        <f>60*C18/C20</f>
        <v>20</v>
      </c>
      <c r="D110" t="s">
        <v>587</v>
      </c>
    </row>
    <row r="111" spans="1:5" x14ac:dyDescent="0.3">
      <c r="A111" t="s">
        <v>585</v>
      </c>
      <c r="C111" s="20">
        <f>(C25/1000/2)</f>
        <v>6.3661977236758135E-2</v>
      </c>
      <c r="D111" t="s">
        <v>586</v>
      </c>
    </row>
    <row r="112" spans="1:5" x14ac:dyDescent="0.3">
      <c r="A112" t="s">
        <v>581</v>
      </c>
      <c r="C112" s="20">
        <f>C63/(C20/C18)/C111</f>
        <v>137.9921796542578</v>
      </c>
      <c r="D112" t="s">
        <v>578</v>
      </c>
    </row>
    <row r="113" spans="1:4" x14ac:dyDescent="0.3">
      <c r="A113" t="s">
        <v>582</v>
      </c>
      <c r="C113" s="20">
        <f>(C110/60)*C112*2*PI()</f>
        <v>289.01014523643948</v>
      </c>
      <c r="D113" t="s">
        <v>579</v>
      </c>
    </row>
  </sheetData>
  <hyperlinks>
    <hyperlink ref="E87" r:id="rId1" display="http://www.omc-stepperonline.com/nema-17-bipolar-stepper-motor-65ncm92ozin-21a-17hs242104s-p-21.html"/>
    <hyperlink ref="E88" r:id="rId2" display="http://www.omc-stepperonline.com/3d-printer-nema-17-stepper-motor-2a-45ncm64ozin-17hs162004s-p-16.html"/>
    <hyperlink ref="E83" r:id="rId3" display="http://www.omc-stepperonline.com/nema-23-cnc-stepper-motor-283nm400-ozin-40a-23hs334008s-p-70.html"/>
    <hyperlink ref="E74" r:id="rId4"/>
    <hyperlink ref="E80" r:id="rId5"/>
    <hyperlink ref="E84" r:id="rId6" display="http://www.omc-stepperonline.com/nema-23-cnc-stepper-motor-28a-19nm269ozin-23hs302804s-p-25.html"/>
    <hyperlink ref="E93" r:id="rId7" display="http://www.omc-stepperonline.com/09-nema-16-bipolar-stepper-06a-16ncm227ozin-16hm100604s-p-97.html"/>
    <hyperlink ref="E95" r:id="rId8" display="http://www.omc-stepperonline.com/09-nema-14-bipolar-stepper-motor-5ncm7ozin-14hm080504s-p-85.html"/>
    <hyperlink ref="E75" r:id="rId9"/>
    <hyperlink ref="E86" r:id="rId10"/>
    <hyperlink ref="E85" r:id="rId11"/>
    <hyperlink ref="E89" r:id="rId12"/>
    <hyperlink ref="E92" r:id="rId13" display="http://www.omc-stepperonline.com/nema-14-bipolar-stepper-54v-08a-18ncm255ozin-14hs130804s-p-93.html"/>
    <hyperlink ref="E94" r:id="rId14" display="http://www.omc-stepperonline.com/nema-14-bipolar-stepper-12v-04a-14ncm20ozin-14hs100404s-p-90.html"/>
    <hyperlink ref="E91" r:id="rId15" display="http://www.omc-stepperonline.com/9deg-nema-17-unipolar-stepper-motor-12v-031a-16ncm227ozin-17hm130316s-p-262.html"/>
    <hyperlink ref="E96" r:id="rId16" display="http://www.omc-stepperonline.com/09-nema-17-bipolar-stepper-12a-11ncm156ozin-17hm081204s-p-99.html"/>
    <hyperlink ref="E78" r:id="rId17"/>
    <hyperlink ref="E90" r:id="rId18"/>
    <hyperlink ref="E77" r:id="rId19"/>
    <hyperlink ref="E82" r:id="rId20" display="http://www.omc-stepperonline.com/nema-24-cnc-stepper-motor-12nm170ozin-24hs222006s-p-26.html"/>
    <hyperlink ref="E81" r:id="rId21" display="http://www.omc-stepperonline.com/nema-24-cnc-stepper-motor-12nm170ozin-24hs222006s-p-26.html"/>
    <hyperlink ref="E76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opLeftCell="A92" workbookViewId="0">
      <selection activeCell="A111" sqref="A111"/>
    </sheetView>
  </sheetViews>
  <sheetFormatPr baseColWidth="10" defaultRowHeight="14.4" x14ac:dyDescent="0.3"/>
  <cols>
    <col min="1" max="1" width="43.109375" customWidth="1"/>
    <col min="3" max="3" width="17.33203125" customWidth="1"/>
    <col min="4" max="4" width="20.5546875" customWidth="1"/>
    <col min="5" max="5" width="43.109375" customWidth="1"/>
    <col min="6" max="6" width="31" customWidth="1"/>
    <col min="7" max="7" width="21.6640625" style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E2" t="s">
        <v>10</v>
      </c>
      <c r="F2" t="s">
        <v>11</v>
      </c>
      <c r="H2" t="s">
        <v>12</v>
      </c>
    </row>
    <row r="3" spans="1:8" x14ac:dyDescent="0.3">
      <c r="A3" t="s">
        <v>13</v>
      </c>
      <c r="B3" t="s">
        <v>9</v>
      </c>
      <c r="C3">
        <v>1</v>
      </c>
      <c r="E3" t="s">
        <v>14</v>
      </c>
      <c r="F3" t="s">
        <v>11</v>
      </c>
      <c r="H3" t="s">
        <v>15</v>
      </c>
    </row>
    <row r="4" spans="1:8" x14ac:dyDescent="0.3">
      <c r="A4" t="s">
        <v>16</v>
      </c>
      <c r="B4" t="s">
        <v>9</v>
      </c>
      <c r="C4">
        <v>1</v>
      </c>
      <c r="E4" t="s">
        <v>17</v>
      </c>
      <c r="F4" t="s">
        <v>11</v>
      </c>
      <c r="H4" t="s">
        <v>18</v>
      </c>
    </row>
    <row r="5" spans="1:8" x14ac:dyDescent="0.3">
      <c r="A5" t="s">
        <v>19</v>
      </c>
      <c r="B5" t="s">
        <v>9</v>
      </c>
      <c r="C5">
        <v>1</v>
      </c>
      <c r="E5" t="s">
        <v>20</v>
      </c>
      <c r="F5" t="s">
        <v>11</v>
      </c>
      <c r="H5" t="s">
        <v>21</v>
      </c>
    </row>
    <row r="6" spans="1:8" x14ac:dyDescent="0.3">
      <c r="A6" t="s">
        <v>22</v>
      </c>
      <c r="B6" t="s">
        <v>9</v>
      </c>
      <c r="C6">
        <v>1</v>
      </c>
      <c r="E6" t="s">
        <v>23</v>
      </c>
      <c r="F6" t="s">
        <v>11</v>
      </c>
      <c r="H6" t="s">
        <v>24</v>
      </c>
    </row>
    <row r="7" spans="1:8" x14ac:dyDescent="0.3">
      <c r="A7" t="s">
        <v>25</v>
      </c>
      <c r="B7" t="s">
        <v>9</v>
      </c>
      <c r="C7">
        <v>1</v>
      </c>
      <c r="E7" t="s">
        <v>26</v>
      </c>
      <c r="F7" t="s">
        <v>11</v>
      </c>
      <c r="H7" t="s">
        <v>27</v>
      </c>
    </row>
    <row r="8" spans="1:8" x14ac:dyDescent="0.3">
      <c r="A8" t="s">
        <v>28</v>
      </c>
      <c r="B8" t="s">
        <v>9</v>
      </c>
      <c r="C8">
        <v>1</v>
      </c>
      <c r="E8" t="s">
        <v>29</v>
      </c>
      <c r="F8" t="s">
        <v>11</v>
      </c>
      <c r="H8" t="s">
        <v>30</v>
      </c>
    </row>
    <row r="9" spans="1:8" x14ac:dyDescent="0.3">
      <c r="A9" t="s">
        <v>31</v>
      </c>
      <c r="B9" t="s">
        <v>9</v>
      </c>
      <c r="C9">
        <v>1</v>
      </c>
      <c r="E9" t="s">
        <v>32</v>
      </c>
      <c r="F9" t="s">
        <v>11</v>
      </c>
      <c r="H9" t="s">
        <v>30</v>
      </c>
    </row>
    <row r="10" spans="1:8" x14ac:dyDescent="0.3">
      <c r="A10" t="s">
        <v>33</v>
      </c>
      <c r="B10" t="s">
        <v>9</v>
      </c>
      <c r="C10">
        <v>1</v>
      </c>
      <c r="E10" t="s">
        <v>34</v>
      </c>
      <c r="F10" t="s">
        <v>11</v>
      </c>
      <c r="H10" t="s">
        <v>35</v>
      </c>
    </row>
    <row r="11" spans="1:8" x14ac:dyDescent="0.3">
      <c r="A11" t="s">
        <v>36</v>
      </c>
      <c r="B11" t="s">
        <v>9</v>
      </c>
      <c r="C11">
        <v>1</v>
      </c>
      <c r="E11" t="s">
        <v>37</v>
      </c>
      <c r="F11" t="s">
        <v>11</v>
      </c>
      <c r="H11" t="s">
        <v>30</v>
      </c>
    </row>
    <row r="12" spans="1:8" x14ac:dyDescent="0.3">
      <c r="A12" t="s">
        <v>38</v>
      </c>
      <c r="B12" t="s">
        <v>9</v>
      </c>
      <c r="C12">
        <v>1</v>
      </c>
      <c r="E12" t="s">
        <v>39</v>
      </c>
      <c r="F12" t="s">
        <v>11</v>
      </c>
      <c r="H12" t="s">
        <v>40</v>
      </c>
    </row>
    <row r="13" spans="1:8" x14ac:dyDescent="0.3">
      <c r="A13" t="s">
        <v>41</v>
      </c>
      <c r="B13" t="s">
        <v>9</v>
      </c>
      <c r="C13">
        <v>2</v>
      </c>
      <c r="E13" t="s">
        <v>42</v>
      </c>
      <c r="F13" t="s">
        <v>11</v>
      </c>
      <c r="H13" t="s">
        <v>43</v>
      </c>
    </row>
    <row r="14" spans="1:8" x14ac:dyDescent="0.3">
      <c r="A14" t="s">
        <v>44</v>
      </c>
      <c r="B14" t="s">
        <v>9</v>
      </c>
      <c r="C14">
        <v>1</v>
      </c>
      <c r="E14" t="s">
        <v>45</v>
      </c>
      <c r="F14" t="s">
        <v>11</v>
      </c>
      <c r="H14" t="s">
        <v>46</v>
      </c>
    </row>
    <row r="15" spans="1:8" x14ac:dyDescent="0.3">
      <c r="A15" t="s">
        <v>47</v>
      </c>
      <c r="B15" t="s">
        <v>9</v>
      </c>
      <c r="C15">
        <v>1</v>
      </c>
      <c r="E15" t="s">
        <v>48</v>
      </c>
      <c r="F15" t="s">
        <v>11</v>
      </c>
      <c r="H15" t="s">
        <v>49</v>
      </c>
    </row>
    <row r="16" spans="1:8" x14ac:dyDescent="0.3">
      <c r="A16" t="s">
        <v>50</v>
      </c>
      <c r="B16" t="s">
        <v>9</v>
      </c>
      <c r="C16">
        <v>1</v>
      </c>
      <c r="E16" t="s">
        <v>51</v>
      </c>
      <c r="F16" t="s">
        <v>11</v>
      </c>
      <c r="H16" t="s">
        <v>52</v>
      </c>
    </row>
    <row r="17" spans="1:8" x14ac:dyDescent="0.3">
      <c r="A17" t="s">
        <v>53</v>
      </c>
      <c r="B17" t="s">
        <v>9</v>
      </c>
      <c r="C17">
        <v>1</v>
      </c>
      <c r="D17" t="s">
        <v>54</v>
      </c>
      <c r="E17" t="s">
        <v>55</v>
      </c>
      <c r="F17" t="s">
        <v>11</v>
      </c>
      <c r="H17" t="s">
        <v>56</v>
      </c>
    </row>
    <row r="18" spans="1:8" x14ac:dyDescent="0.3">
      <c r="A18" t="s">
        <v>57</v>
      </c>
      <c r="B18" t="s">
        <v>9</v>
      </c>
      <c r="C18">
        <v>1</v>
      </c>
      <c r="E18" t="s">
        <v>58</v>
      </c>
      <c r="F18" t="s">
        <v>11</v>
      </c>
      <c r="H18" t="s">
        <v>59</v>
      </c>
    </row>
    <row r="19" spans="1:8" x14ac:dyDescent="0.3">
      <c r="A19" t="s">
        <v>60</v>
      </c>
      <c r="B19" t="s">
        <v>9</v>
      </c>
      <c r="C19">
        <v>1</v>
      </c>
      <c r="E19" t="s">
        <v>61</v>
      </c>
      <c r="F19" t="s">
        <v>11</v>
      </c>
      <c r="H19" t="s">
        <v>62</v>
      </c>
    </row>
    <row r="20" spans="1:8" x14ac:dyDescent="0.3">
      <c r="A20" t="s">
        <v>63</v>
      </c>
      <c r="B20" t="s">
        <v>9</v>
      </c>
      <c r="C20">
        <v>1</v>
      </c>
      <c r="E20" t="s">
        <v>64</v>
      </c>
      <c r="F20" t="s">
        <v>11</v>
      </c>
      <c r="H20" t="s">
        <v>65</v>
      </c>
    </row>
    <row r="21" spans="1:8" x14ac:dyDescent="0.3">
      <c r="A21" t="s">
        <v>66</v>
      </c>
      <c r="B21" t="s">
        <v>9</v>
      </c>
      <c r="C21">
        <v>1</v>
      </c>
      <c r="E21" t="s">
        <v>67</v>
      </c>
      <c r="F21" t="s">
        <v>11</v>
      </c>
      <c r="H21" t="s">
        <v>68</v>
      </c>
    </row>
    <row r="22" spans="1:8" x14ac:dyDescent="0.3">
      <c r="A22" t="s">
        <v>69</v>
      </c>
      <c r="B22" t="s">
        <v>9</v>
      </c>
      <c r="C22">
        <v>1</v>
      </c>
      <c r="E22" t="s">
        <v>70</v>
      </c>
      <c r="F22" t="s">
        <v>11</v>
      </c>
      <c r="H22" t="s">
        <v>71</v>
      </c>
    </row>
    <row r="23" spans="1:8" x14ac:dyDescent="0.3">
      <c r="A23" t="s">
        <v>72</v>
      </c>
      <c r="B23" t="s">
        <v>9</v>
      </c>
      <c r="C23">
        <v>1</v>
      </c>
      <c r="D23" t="s">
        <v>54</v>
      </c>
      <c r="E23" t="s">
        <v>73</v>
      </c>
      <c r="F23" t="s">
        <v>11</v>
      </c>
      <c r="H23" t="s">
        <v>74</v>
      </c>
    </row>
    <row r="24" spans="1:8" x14ac:dyDescent="0.3">
      <c r="A24" t="s">
        <v>75</v>
      </c>
      <c r="B24" t="s">
        <v>9</v>
      </c>
      <c r="C24">
        <v>1</v>
      </c>
      <c r="E24" t="s">
        <v>76</v>
      </c>
      <c r="F24" t="s">
        <v>11</v>
      </c>
      <c r="H24" t="s">
        <v>77</v>
      </c>
    </row>
    <row r="25" spans="1:8" x14ac:dyDescent="0.3">
      <c r="A25" t="s">
        <v>78</v>
      </c>
      <c r="B25" t="s">
        <v>9</v>
      </c>
      <c r="C25">
        <v>1</v>
      </c>
      <c r="E25" t="s">
        <v>79</v>
      </c>
      <c r="F25" t="s">
        <v>11</v>
      </c>
      <c r="H25" t="s">
        <v>80</v>
      </c>
    </row>
    <row r="26" spans="1:8" x14ac:dyDescent="0.3">
      <c r="A26" t="s">
        <v>81</v>
      </c>
      <c r="B26" t="s">
        <v>9</v>
      </c>
      <c r="C26">
        <v>1</v>
      </c>
      <c r="E26" t="s">
        <v>82</v>
      </c>
      <c r="F26" t="s">
        <v>11</v>
      </c>
      <c r="H26" t="s">
        <v>83</v>
      </c>
    </row>
    <row r="27" spans="1:8" x14ac:dyDescent="0.3">
      <c r="A27" t="s">
        <v>84</v>
      </c>
      <c r="B27" t="s">
        <v>9</v>
      </c>
      <c r="C27">
        <v>1</v>
      </c>
      <c r="D27" t="s">
        <v>85</v>
      </c>
      <c r="E27" t="s">
        <v>86</v>
      </c>
      <c r="F27" t="s">
        <v>11</v>
      </c>
      <c r="H27" t="s">
        <v>87</v>
      </c>
    </row>
    <row r="28" spans="1:8" x14ac:dyDescent="0.3">
      <c r="A28" t="s">
        <v>88</v>
      </c>
      <c r="B28" t="s">
        <v>9</v>
      </c>
      <c r="C28">
        <v>1</v>
      </c>
      <c r="E28" t="s">
        <v>89</v>
      </c>
      <c r="F28" t="s">
        <v>11</v>
      </c>
      <c r="H28" t="s">
        <v>90</v>
      </c>
    </row>
    <row r="29" spans="1:8" x14ac:dyDescent="0.3">
      <c r="A29" t="s">
        <v>91</v>
      </c>
      <c r="B29" t="s">
        <v>9</v>
      </c>
      <c r="C29">
        <v>1</v>
      </c>
      <c r="E29" t="s">
        <v>92</v>
      </c>
      <c r="F29" t="s">
        <v>11</v>
      </c>
      <c r="H29" t="s">
        <v>35</v>
      </c>
    </row>
    <row r="30" spans="1:8" x14ac:dyDescent="0.3">
      <c r="A30" t="s">
        <v>93</v>
      </c>
      <c r="B30" t="s">
        <v>9</v>
      </c>
      <c r="C30">
        <v>1</v>
      </c>
      <c r="E30" t="s">
        <v>94</v>
      </c>
      <c r="F30" t="s">
        <v>11</v>
      </c>
      <c r="H30" t="s">
        <v>95</v>
      </c>
    </row>
    <row r="31" spans="1:8" x14ac:dyDescent="0.3">
      <c r="A31" t="s">
        <v>96</v>
      </c>
      <c r="B31" t="s">
        <v>9</v>
      </c>
      <c r="C31">
        <v>3</v>
      </c>
      <c r="E31" t="s">
        <v>97</v>
      </c>
      <c r="F31" t="s">
        <v>11</v>
      </c>
      <c r="H31" t="s">
        <v>95</v>
      </c>
    </row>
    <row r="32" spans="1:8" x14ac:dyDescent="0.3">
      <c r="A32" t="s">
        <v>98</v>
      </c>
      <c r="B32" t="s">
        <v>99</v>
      </c>
      <c r="C32">
        <v>1</v>
      </c>
      <c r="D32" t="s">
        <v>100</v>
      </c>
      <c r="E32" t="s">
        <v>101</v>
      </c>
      <c r="F32" t="s">
        <v>102</v>
      </c>
      <c r="G32" s="1" t="s">
        <v>103</v>
      </c>
      <c r="H32" t="s">
        <v>104</v>
      </c>
    </row>
    <row r="33" spans="1:8" x14ac:dyDescent="0.3">
      <c r="A33" t="s">
        <v>105</v>
      </c>
      <c r="B33" t="s">
        <v>9</v>
      </c>
      <c r="C33">
        <v>2</v>
      </c>
      <c r="E33" t="s">
        <v>106</v>
      </c>
      <c r="F33" t="s">
        <v>107</v>
      </c>
      <c r="H33" t="s">
        <v>30</v>
      </c>
    </row>
    <row r="34" spans="1:8" x14ac:dyDescent="0.3">
      <c r="A34" t="s">
        <v>108</v>
      </c>
      <c r="B34" t="s">
        <v>9</v>
      </c>
      <c r="C34">
        <v>1</v>
      </c>
      <c r="E34" t="s">
        <v>109</v>
      </c>
      <c r="F34" t="s">
        <v>107</v>
      </c>
      <c r="H34" t="s">
        <v>90</v>
      </c>
    </row>
    <row r="35" spans="1:8" x14ac:dyDescent="0.3">
      <c r="A35" t="s">
        <v>110</v>
      </c>
      <c r="B35" t="s">
        <v>99</v>
      </c>
      <c r="C35">
        <v>4</v>
      </c>
      <c r="E35" t="s">
        <v>111</v>
      </c>
      <c r="F35" t="s">
        <v>107</v>
      </c>
      <c r="H35" t="s">
        <v>95</v>
      </c>
    </row>
    <row r="36" spans="1:8" x14ac:dyDescent="0.3">
      <c r="A36" t="s">
        <v>112</v>
      </c>
      <c r="B36" t="s">
        <v>99</v>
      </c>
      <c r="C36">
        <v>4</v>
      </c>
      <c r="D36" t="s">
        <v>113</v>
      </c>
      <c r="E36" t="s">
        <v>114</v>
      </c>
      <c r="F36" t="s">
        <v>107</v>
      </c>
      <c r="H36" t="s">
        <v>115</v>
      </c>
    </row>
    <row r="37" spans="1:8" x14ac:dyDescent="0.3">
      <c r="A37" t="s">
        <v>116</v>
      </c>
      <c r="B37" t="s">
        <v>99</v>
      </c>
      <c r="C37">
        <v>1</v>
      </c>
      <c r="E37" t="s">
        <v>117</v>
      </c>
      <c r="F37" t="s">
        <v>107</v>
      </c>
      <c r="G37" s="1" t="s">
        <v>118</v>
      </c>
      <c r="H37" t="s">
        <v>119</v>
      </c>
    </row>
    <row r="38" spans="1:8" x14ac:dyDescent="0.3">
      <c r="A38" t="s">
        <v>120</v>
      </c>
      <c r="B38" t="s">
        <v>9</v>
      </c>
      <c r="C38">
        <v>1</v>
      </c>
      <c r="D38" t="s">
        <v>113</v>
      </c>
      <c r="E38" t="s">
        <v>121</v>
      </c>
      <c r="F38" t="s">
        <v>107</v>
      </c>
      <c r="H38" t="s">
        <v>122</v>
      </c>
    </row>
    <row r="39" spans="1:8" x14ac:dyDescent="0.3">
      <c r="A39" t="s">
        <v>123</v>
      </c>
      <c r="B39" t="s">
        <v>99</v>
      </c>
      <c r="C39">
        <v>2</v>
      </c>
      <c r="D39" t="s">
        <v>113</v>
      </c>
      <c r="E39" t="s">
        <v>124</v>
      </c>
      <c r="F39" t="s">
        <v>107</v>
      </c>
      <c r="H39" t="s">
        <v>125</v>
      </c>
    </row>
    <row r="40" spans="1:8" x14ac:dyDescent="0.3">
      <c r="A40" t="s">
        <v>126</v>
      </c>
      <c r="B40" t="s">
        <v>9</v>
      </c>
      <c r="C40">
        <v>1</v>
      </c>
      <c r="E40" t="s">
        <v>127</v>
      </c>
      <c r="F40" t="s">
        <v>128</v>
      </c>
      <c r="H40" t="s">
        <v>129</v>
      </c>
    </row>
    <row r="41" spans="1:8" x14ac:dyDescent="0.3">
      <c r="A41" t="s">
        <v>130</v>
      </c>
      <c r="B41" t="s">
        <v>99</v>
      </c>
      <c r="C41">
        <v>2</v>
      </c>
      <c r="D41" t="s">
        <v>131</v>
      </c>
      <c r="E41" t="s">
        <v>132</v>
      </c>
      <c r="F41" t="s">
        <v>133</v>
      </c>
      <c r="H41" t="s">
        <v>134</v>
      </c>
    </row>
    <row r="42" spans="1:8" x14ac:dyDescent="0.3">
      <c r="A42" t="s">
        <v>135</v>
      </c>
      <c r="B42" t="s">
        <v>99</v>
      </c>
      <c r="C42">
        <v>2</v>
      </c>
      <c r="D42" t="s">
        <v>131</v>
      </c>
      <c r="E42" t="s">
        <v>136</v>
      </c>
      <c r="F42" t="s">
        <v>133</v>
      </c>
      <c r="H42" t="s">
        <v>43</v>
      </c>
    </row>
    <row r="43" spans="1:8" x14ac:dyDescent="0.3">
      <c r="A43" t="s">
        <v>137</v>
      </c>
      <c r="B43" t="s">
        <v>99</v>
      </c>
      <c r="C43">
        <v>1</v>
      </c>
      <c r="D43" t="s">
        <v>138</v>
      </c>
      <c r="E43" t="s">
        <v>139</v>
      </c>
      <c r="F43" t="s">
        <v>140</v>
      </c>
      <c r="H43" t="s">
        <v>141</v>
      </c>
    </row>
    <row r="44" spans="1:8" x14ac:dyDescent="0.3">
      <c r="A44" t="s">
        <v>142</v>
      </c>
      <c r="B44" t="s">
        <v>99</v>
      </c>
      <c r="C44">
        <v>1</v>
      </c>
      <c r="D44" t="s">
        <v>138</v>
      </c>
      <c r="E44" t="s">
        <v>143</v>
      </c>
      <c r="F44" t="s">
        <v>144</v>
      </c>
      <c r="H44" t="s">
        <v>145</v>
      </c>
    </row>
    <row r="45" spans="1:8" x14ac:dyDescent="0.3">
      <c r="A45" t="s">
        <v>146</v>
      </c>
      <c r="B45" t="s">
        <v>99</v>
      </c>
      <c r="C45">
        <v>3</v>
      </c>
      <c r="D45" t="s">
        <v>146</v>
      </c>
      <c r="E45" t="s">
        <v>147</v>
      </c>
      <c r="F45" t="s">
        <v>148</v>
      </c>
      <c r="H45" t="s">
        <v>90</v>
      </c>
    </row>
    <row r="46" spans="1:8" x14ac:dyDescent="0.3">
      <c r="A46" t="s">
        <v>149</v>
      </c>
      <c r="B46" t="s">
        <v>99</v>
      </c>
      <c r="C46">
        <v>2</v>
      </c>
      <c r="D46" t="s">
        <v>149</v>
      </c>
      <c r="E46" t="s">
        <v>150</v>
      </c>
      <c r="F46" t="s">
        <v>148</v>
      </c>
      <c r="H46" t="s">
        <v>35</v>
      </c>
    </row>
    <row r="47" spans="1:8" x14ac:dyDescent="0.3">
      <c r="A47" t="s">
        <v>151</v>
      </c>
      <c r="B47" t="s">
        <v>99</v>
      </c>
      <c r="C47">
        <v>1</v>
      </c>
      <c r="E47" t="s">
        <v>152</v>
      </c>
      <c r="F47" t="s">
        <v>148</v>
      </c>
      <c r="H47" t="s">
        <v>95</v>
      </c>
    </row>
    <row r="48" spans="1:8" x14ac:dyDescent="0.3">
      <c r="A48" t="s">
        <v>153</v>
      </c>
      <c r="B48" t="s">
        <v>9</v>
      </c>
      <c r="C48">
        <v>2</v>
      </c>
      <c r="E48" t="s">
        <v>154</v>
      </c>
      <c r="F48" t="s">
        <v>155</v>
      </c>
      <c r="H48" t="s">
        <v>30</v>
      </c>
    </row>
    <row r="49" spans="1:8" x14ac:dyDescent="0.3">
      <c r="A49" t="s">
        <v>156</v>
      </c>
      <c r="B49" t="s">
        <v>9</v>
      </c>
      <c r="C49">
        <v>4</v>
      </c>
      <c r="E49" t="s">
        <v>157</v>
      </c>
      <c r="F49" t="s">
        <v>158</v>
      </c>
      <c r="G49" s="1" t="s">
        <v>159</v>
      </c>
      <c r="H49" t="s">
        <v>43</v>
      </c>
    </row>
    <row r="50" spans="1:8" x14ac:dyDescent="0.3">
      <c r="A50" t="s">
        <v>160</v>
      </c>
      <c r="B50" t="s">
        <v>99</v>
      </c>
      <c r="C50">
        <v>31</v>
      </c>
      <c r="E50" t="s">
        <v>161</v>
      </c>
      <c r="F50" t="s">
        <v>158</v>
      </c>
      <c r="G50" s="1" t="s">
        <v>162</v>
      </c>
      <c r="H50" t="s">
        <v>40</v>
      </c>
    </row>
    <row r="51" spans="1:8" x14ac:dyDescent="0.3">
      <c r="A51" t="s">
        <v>163</v>
      </c>
      <c r="B51" t="s">
        <v>9</v>
      </c>
      <c r="C51">
        <v>3</v>
      </c>
      <c r="E51" t="s">
        <v>164</v>
      </c>
      <c r="F51" t="s">
        <v>165</v>
      </c>
      <c r="H51" t="s">
        <v>90</v>
      </c>
    </row>
    <row r="52" spans="1:8" x14ac:dyDescent="0.3">
      <c r="A52" t="s">
        <v>166</v>
      </c>
      <c r="B52" t="s">
        <v>99</v>
      </c>
      <c r="C52">
        <v>3</v>
      </c>
      <c r="E52" t="s">
        <v>167</v>
      </c>
      <c r="F52" t="s">
        <v>168</v>
      </c>
      <c r="H52" t="s">
        <v>43</v>
      </c>
    </row>
    <row r="53" spans="1:8" x14ac:dyDescent="0.3">
      <c r="A53" t="s">
        <v>169</v>
      </c>
      <c r="B53" t="s">
        <v>99</v>
      </c>
      <c r="C53">
        <v>1</v>
      </c>
      <c r="E53" t="s">
        <v>170</v>
      </c>
      <c r="F53" t="s">
        <v>168</v>
      </c>
      <c r="H53" t="s">
        <v>129</v>
      </c>
    </row>
    <row r="54" spans="1:8" x14ac:dyDescent="0.3">
      <c r="A54" t="s">
        <v>171</v>
      </c>
      <c r="B54" t="s">
        <v>99</v>
      </c>
      <c r="C54">
        <v>1</v>
      </c>
      <c r="E54" t="s">
        <v>170</v>
      </c>
      <c r="F54" t="s">
        <v>168</v>
      </c>
      <c r="H54" t="s">
        <v>30</v>
      </c>
    </row>
    <row r="55" spans="1:8" x14ac:dyDescent="0.3">
      <c r="A55" t="s">
        <v>172</v>
      </c>
      <c r="B55" t="s">
        <v>99</v>
      </c>
      <c r="C55">
        <v>1</v>
      </c>
      <c r="E55" t="s">
        <v>170</v>
      </c>
      <c r="F55" t="s">
        <v>168</v>
      </c>
      <c r="H55" t="s">
        <v>15</v>
      </c>
    </row>
    <row r="56" spans="1:8" x14ac:dyDescent="0.3">
      <c r="A56" t="s">
        <v>173</v>
      </c>
      <c r="B56" t="s">
        <v>99</v>
      </c>
      <c r="C56">
        <v>2</v>
      </c>
      <c r="E56" t="s">
        <v>167</v>
      </c>
      <c r="F56" t="s">
        <v>168</v>
      </c>
      <c r="H56" t="s">
        <v>90</v>
      </c>
    </row>
    <row r="57" spans="1:8" x14ac:dyDescent="0.3">
      <c r="A57" t="s">
        <v>174</v>
      </c>
      <c r="B57" t="s">
        <v>99</v>
      </c>
      <c r="C57">
        <v>1</v>
      </c>
      <c r="D57" t="s">
        <v>175</v>
      </c>
      <c r="E57" t="s">
        <v>176</v>
      </c>
      <c r="F57" t="s">
        <v>177</v>
      </c>
      <c r="H57" t="s">
        <v>95</v>
      </c>
    </row>
    <row r="58" spans="1:8" x14ac:dyDescent="0.3">
      <c r="A58" t="s">
        <v>178</v>
      </c>
      <c r="B58" t="s">
        <v>99</v>
      </c>
      <c r="C58">
        <v>1</v>
      </c>
      <c r="D58" t="s">
        <v>175</v>
      </c>
      <c r="E58" t="s">
        <v>179</v>
      </c>
      <c r="F58" t="s">
        <v>177</v>
      </c>
      <c r="H58" t="s">
        <v>95</v>
      </c>
    </row>
    <row r="59" spans="1:8" x14ac:dyDescent="0.3">
      <c r="A59" t="s">
        <v>180</v>
      </c>
      <c r="B59" t="s">
        <v>99</v>
      </c>
      <c r="C59">
        <v>2</v>
      </c>
      <c r="D59" s="9" t="s">
        <v>181</v>
      </c>
      <c r="E59" t="s">
        <v>182</v>
      </c>
      <c r="F59" t="s">
        <v>183</v>
      </c>
      <c r="H59" t="s">
        <v>184</v>
      </c>
    </row>
    <row r="60" spans="1:8" x14ac:dyDescent="0.3">
      <c r="A60" t="s">
        <v>185</v>
      </c>
      <c r="B60" t="s">
        <v>99</v>
      </c>
      <c r="C60">
        <v>5</v>
      </c>
      <c r="E60" t="s">
        <v>186</v>
      </c>
      <c r="F60" t="s">
        <v>187</v>
      </c>
      <c r="H60" t="s">
        <v>43</v>
      </c>
    </row>
    <row r="61" spans="1:8" x14ac:dyDescent="0.3">
      <c r="A61" t="s">
        <v>188</v>
      </c>
      <c r="B61" t="s">
        <v>99</v>
      </c>
      <c r="C61">
        <v>4</v>
      </c>
      <c r="D61" t="s">
        <v>189</v>
      </c>
      <c r="E61" t="s">
        <v>190</v>
      </c>
      <c r="F61" t="s">
        <v>191</v>
      </c>
      <c r="H61" t="s">
        <v>134</v>
      </c>
    </row>
    <row r="62" spans="1:8" x14ac:dyDescent="0.3">
      <c r="A62" t="s">
        <v>192</v>
      </c>
      <c r="B62" t="s">
        <v>99</v>
      </c>
      <c r="C62">
        <v>68</v>
      </c>
      <c r="D62" t="s">
        <v>189</v>
      </c>
      <c r="E62" t="s">
        <v>193</v>
      </c>
      <c r="F62" t="s">
        <v>191</v>
      </c>
      <c r="H62" t="s">
        <v>134</v>
      </c>
    </row>
    <row r="63" spans="1:8" x14ac:dyDescent="0.3">
      <c r="A63" t="s">
        <v>194</v>
      </c>
      <c r="B63" t="s">
        <v>99</v>
      </c>
      <c r="C63">
        <v>4</v>
      </c>
      <c r="D63" t="s">
        <v>189</v>
      </c>
      <c r="E63" t="s">
        <v>195</v>
      </c>
      <c r="F63" t="s">
        <v>191</v>
      </c>
      <c r="H63" t="s">
        <v>134</v>
      </c>
    </row>
    <row r="64" spans="1:8" x14ac:dyDescent="0.3">
      <c r="A64" t="s">
        <v>196</v>
      </c>
      <c r="B64" t="s">
        <v>99</v>
      </c>
      <c r="C64">
        <v>1</v>
      </c>
      <c r="D64" t="s">
        <v>189</v>
      </c>
      <c r="E64" t="s">
        <v>197</v>
      </c>
      <c r="F64" t="s">
        <v>191</v>
      </c>
      <c r="H64" t="s">
        <v>43</v>
      </c>
    </row>
    <row r="65" spans="1:8" x14ac:dyDescent="0.3">
      <c r="A65" t="s">
        <v>198</v>
      </c>
      <c r="B65" t="s">
        <v>99</v>
      </c>
      <c r="C65">
        <v>5</v>
      </c>
      <c r="D65" t="s">
        <v>189</v>
      </c>
      <c r="E65" t="s">
        <v>199</v>
      </c>
      <c r="F65" t="s">
        <v>191</v>
      </c>
      <c r="H65" t="s">
        <v>200</v>
      </c>
    </row>
    <row r="66" spans="1:8" x14ac:dyDescent="0.3">
      <c r="A66" t="s">
        <v>201</v>
      </c>
      <c r="B66" t="s">
        <v>99</v>
      </c>
      <c r="C66">
        <v>13</v>
      </c>
      <c r="D66" t="s">
        <v>202</v>
      </c>
      <c r="E66" t="s">
        <v>203</v>
      </c>
      <c r="F66" t="s">
        <v>191</v>
      </c>
      <c r="H66" t="s">
        <v>43</v>
      </c>
    </row>
    <row r="67" spans="1:8" x14ac:dyDescent="0.3">
      <c r="A67" t="s">
        <v>204</v>
      </c>
      <c r="B67" t="s">
        <v>99</v>
      </c>
      <c r="C67">
        <v>11</v>
      </c>
      <c r="D67" t="s">
        <v>205</v>
      </c>
      <c r="E67" t="s">
        <v>206</v>
      </c>
      <c r="F67" t="s">
        <v>191</v>
      </c>
      <c r="H67" t="s">
        <v>18</v>
      </c>
    </row>
    <row r="68" spans="1:8" x14ac:dyDescent="0.3">
      <c r="A68" t="s">
        <v>207</v>
      </c>
      <c r="B68" t="s">
        <v>99</v>
      </c>
      <c r="C68">
        <v>4</v>
      </c>
      <c r="D68" t="s">
        <v>205</v>
      </c>
      <c r="E68" t="s">
        <v>208</v>
      </c>
      <c r="F68" t="s">
        <v>191</v>
      </c>
      <c r="H68" t="s">
        <v>209</v>
      </c>
    </row>
    <row r="69" spans="1:8" x14ac:dyDescent="0.3">
      <c r="A69" t="s">
        <v>210</v>
      </c>
      <c r="B69" t="s">
        <v>99</v>
      </c>
      <c r="C69">
        <v>2</v>
      </c>
      <c r="D69" t="s">
        <v>205</v>
      </c>
      <c r="E69" t="s">
        <v>211</v>
      </c>
      <c r="F69" t="s">
        <v>191</v>
      </c>
      <c r="H69" t="s">
        <v>212</v>
      </c>
    </row>
    <row r="70" spans="1:8" x14ac:dyDescent="0.3">
      <c r="A70" t="s">
        <v>213</v>
      </c>
      <c r="B70" t="s">
        <v>99</v>
      </c>
      <c r="C70">
        <v>12</v>
      </c>
      <c r="D70" t="s">
        <v>205</v>
      </c>
      <c r="E70" t="s">
        <v>214</v>
      </c>
      <c r="F70" t="s">
        <v>191</v>
      </c>
      <c r="H70" t="s">
        <v>35</v>
      </c>
    </row>
    <row r="71" spans="1:8" x14ac:dyDescent="0.3">
      <c r="A71" t="s">
        <v>215</v>
      </c>
      <c r="B71" t="s">
        <v>99</v>
      </c>
      <c r="C71">
        <v>4</v>
      </c>
      <c r="D71" t="s">
        <v>205</v>
      </c>
      <c r="E71" t="s">
        <v>216</v>
      </c>
      <c r="F71" t="s">
        <v>191</v>
      </c>
      <c r="H71" t="s">
        <v>65</v>
      </c>
    </row>
    <row r="72" spans="1:8" x14ac:dyDescent="0.3">
      <c r="A72" t="s">
        <v>217</v>
      </c>
      <c r="B72" t="s">
        <v>99</v>
      </c>
      <c r="C72">
        <v>4</v>
      </c>
      <c r="D72" t="s">
        <v>218</v>
      </c>
      <c r="E72" t="s">
        <v>219</v>
      </c>
      <c r="F72" t="s">
        <v>191</v>
      </c>
      <c r="H72" t="s">
        <v>200</v>
      </c>
    </row>
    <row r="73" spans="1:8" x14ac:dyDescent="0.3">
      <c r="A73" t="s">
        <v>220</v>
      </c>
      <c r="B73" t="s">
        <v>99</v>
      </c>
      <c r="C73">
        <v>7</v>
      </c>
      <c r="D73" t="s">
        <v>218</v>
      </c>
      <c r="E73" t="s">
        <v>221</v>
      </c>
      <c r="F73" t="s">
        <v>191</v>
      </c>
      <c r="H73" t="s">
        <v>35</v>
      </c>
    </row>
    <row r="74" spans="1:8" x14ac:dyDescent="0.3">
      <c r="A74" t="s">
        <v>222</v>
      </c>
      <c r="B74" t="s">
        <v>99</v>
      </c>
      <c r="C74">
        <v>12</v>
      </c>
      <c r="D74" t="s">
        <v>223</v>
      </c>
      <c r="E74" t="s">
        <v>224</v>
      </c>
      <c r="F74" t="s">
        <v>191</v>
      </c>
      <c r="H74" t="s">
        <v>43</v>
      </c>
    </row>
    <row r="75" spans="1:8" x14ac:dyDescent="0.3">
      <c r="A75" t="s">
        <v>225</v>
      </c>
      <c r="B75" t="s">
        <v>99</v>
      </c>
      <c r="C75">
        <v>4</v>
      </c>
      <c r="D75" t="s">
        <v>223</v>
      </c>
      <c r="E75" t="s">
        <v>226</v>
      </c>
      <c r="F75" t="s">
        <v>191</v>
      </c>
      <c r="H75" t="s">
        <v>43</v>
      </c>
    </row>
    <row r="76" spans="1:8" x14ac:dyDescent="0.3">
      <c r="A76" t="s">
        <v>227</v>
      </c>
      <c r="B76" t="s">
        <v>99</v>
      </c>
      <c r="C76">
        <v>6</v>
      </c>
      <c r="D76" t="s">
        <v>223</v>
      </c>
      <c r="E76" t="s">
        <v>228</v>
      </c>
      <c r="F76" t="s">
        <v>191</v>
      </c>
      <c r="H76" t="s">
        <v>43</v>
      </c>
    </row>
    <row r="77" spans="1:8" x14ac:dyDescent="0.3">
      <c r="A77" t="s">
        <v>229</v>
      </c>
      <c r="B77" t="s">
        <v>99</v>
      </c>
      <c r="C77">
        <v>8</v>
      </c>
      <c r="D77" t="s">
        <v>223</v>
      </c>
      <c r="E77" t="s">
        <v>230</v>
      </c>
      <c r="F77" t="s">
        <v>191</v>
      </c>
      <c r="H77" t="s">
        <v>35</v>
      </c>
    </row>
    <row r="78" spans="1:8" x14ac:dyDescent="0.3">
      <c r="A78" t="s">
        <v>231</v>
      </c>
      <c r="B78" t="s">
        <v>99</v>
      </c>
      <c r="C78">
        <v>8</v>
      </c>
      <c r="D78" t="s">
        <v>223</v>
      </c>
      <c r="E78" t="s">
        <v>232</v>
      </c>
      <c r="F78" t="s">
        <v>191</v>
      </c>
      <c r="H78" t="s">
        <v>35</v>
      </c>
    </row>
    <row r="79" spans="1:8" x14ac:dyDescent="0.3">
      <c r="A79" t="s">
        <v>233</v>
      </c>
      <c r="B79" t="s">
        <v>99</v>
      </c>
      <c r="C79">
        <v>18</v>
      </c>
      <c r="D79" t="s">
        <v>189</v>
      </c>
      <c r="E79" t="s">
        <v>234</v>
      </c>
      <c r="F79" t="s">
        <v>191</v>
      </c>
      <c r="H79" t="s">
        <v>43</v>
      </c>
    </row>
    <row r="80" spans="1:8" x14ac:dyDescent="0.3">
      <c r="A80" t="s">
        <v>235</v>
      </c>
      <c r="B80" t="s">
        <v>99</v>
      </c>
      <c r="C80">
        <v>6</v>
      </c>
      <c r="D80" t="s">
        <v>236</v>
      </c>
      <c r="E80" t="s">
        <v>237</v>
      </c>
      <c r="F80" t="s">
        <v>191</v>
      </c>
      <c r="H80" t="s">
        <v>43</v>
      </c>
    </row>
    <row r="81" spans="1:8" x14ac:dyDescent="0.3">
      <c r="A81" t="s">
        <v>238</v>
      </c>
      <c r="B81" t="s">
        <v>99</v>
      </c>
      <c r="C81">
        <v>12</v>
      </c>
      <c r="D81" t="s">
        <v>236</v>
      </c>
      <c r="E81" t="s">
        <v>239</v>
      </c>
      <c r="F81" t="s">
        <v>191</v>
      </c>
      <c r="H81" t="s">
        <v>43</v>
      </c>
    </row>
    <row r="82" spans="1:8" x14ac:dyDescent="0.3">
      <c r="A82" t="s">
        <v>240</v>
      </c>
      <c r="B82" t="s">
        <v>99</v>
      </c>
      <c r="C82">
        <v>7</v>
      </c>
      <c r="D82" t="s">
        <v>236</v>
      </c>
      <c r="E82" t="s">
        <v>241</v>
      </c>
      <c r="F82" t="s">
        <v>191</v>
      </c>
      <c r="H82" t="s">
        <v>43</v>
      </c>
    </row>
    <row r="83" spans="1:8" x14ac:dyDescent="0.3">
      <c r="A83" t="s">
        <v>242</v>
      </c>
      <c r="B83" t="s">
        <v>99</v>
      </c>
      <c r="C83">
        <v>3</v>
      </c>
      <c r="D83" t="s">
        <v>236</v>
      </c>
      <c r="E83" t="s">
        <v>243</v>
      </c>
      <c r="F83" t="s">
        <v>191</v>
      </c>
      <c r="H83" t="s">
        <v>35</v>
      </c>
    </row>
    <row r="84" spans="1:8" x14ac:dyDescent="0.3">
      <c r="A84" t="s">
        <v>244</v>
      </c>
      <c r="B84" t="s">
        <v>99</v>
      </c>
      <c r="C84">
        <v>5</v>
      </c>
      <c r="D84" t="s">
        <v>236</v>
      </c>
      <c r="E84" t="s">
        <v>245</v>
      </c>
      <c r="F84" t="s">
        <v>191</v>
      </c>
      <c r="H84" t="s">
        <v>95</v>
      </c>
    </row>
    <row r="85" spans="1:8" x14ac:dyDescent="0.3">
      <c r="A85" t="s">
        <v>246</v>
      </c>
      <c r="B85" t="s">
        <v>99</v>
      </c>
      <c r="C85">
        <v>26</v>
      </c>
      <c r="D85" t="s">
        <v>236</v>
      </c>
      <c r="E85" t="s">
        <v>247</v>
      </c>
      <c r="F85" t="s">
        <v>191</v>
      </c>
      <c r="H85" t="s">
        <v>95</v>
      </c>
    </row>
    <row r="86" spans="1:8" x14ac:dyDescent="0.3">
      <c r="A86" t="s">
        <v>248</v>
      </c>
      <c r="B86" t="s">
        <v>99</v>
      </c>
      <c r="C86">
        <v>7</v>
      </c>
      <c r="D86" t="s">
        <v>236</v>
      </c>
      <c r="E86" t="s">
        <v>249</v>
      </c>
      <c r="F86" t="s">
        <v>191</v>
      </c>
      <c r="H86" t="s">
        <v>90</v>
      </c>
    </row>
    <row r="87" spans="1:8" x14ac:dyDescent="0.3">
      <c r="A87" t="s">
        <v>250</v>
      </c>
      <c r="B87" t="s">
        <v>99</v>
      </c>
      <c r="C87">
        <v>3</v>
      </c>
      <c r="D87" t="s">
        <v>236</v>
      </c>
      <c r="E87" t="s">
        <v>251</v>
      </c>
      <c r="F87" t="s">
        <v>191</v>
      </c>
      <c r="H87" t="s">
        <v>90</v>
      </c>
    </row>
    <row r="88" spans="1:8" x14ac:dyDescent="0.3">
      <c r="A88" t="s">
        <v>252</v>
      </c>
      <c r="B88" t="s">
        <v>99</v>
      </c>
      <c r="C88">
        <v>10</v>
      </c>
      <c r="D88" t="s">
        <v>236</v>
      </c>
      <c r="E88" t="s">
        <v>253</v>
      </c>
      <c r="F88" t="s">
        <v>191</v>
      </c>
      <c r="H88" t="s">
        <v>40</v>
      </c>
    </row>
    <row r="89" spans="1:8" x14ac:dyDescent="0.3">
      <c r="A89" t="s">
        <v>254</v>
      </c>
      <c r="B89" t="s">
        <v>99</v>
      </c>
      <c r="C89">
        <v>19</v>
      </c>
      <c r="D89" t="s">
        <v>236</v>
      </c>
      <c r="E89" t="s">
        <v>255</v>
      </c>
      <c r="F89" t="s">
        <v>191</v>
      </c>
      <c r="H89" t="s">
        <v>40</v>
      </c>
    </row>
    <row r="90" spans="1:8" x14ac:dyDescent="0.3">
      <c r="A90" t="s">
        <v>256</v>
      </c>
      <c r="B90" t="s">
        <v>99</v>
      </c>
      <c r="C90">
        <v>5</v>
      </c>
      <c r="D90" t="s">
        <v>236</v>
      </c>
      <c r="E90" t="s">
        <v>257</v>
      </c>
      <c r="F90" t="s">
        <v>191</v>
      </c>
      <c r="H90" t="s">
        <v>30</v>
      </c>
    </row>
    <row r="91" spans="1:8" x14ac:dyDescent="0.3">
      <c r="A91" t="s">
        <v>258</v>
      </c>
      <c r="B91" t="s">
        <v>99</v>
      </c>
      <c r="C91">
        <v>18</v>
      </c>
      <c r="D91" t="s">
        <v>236</v>
      </c>
      <c r="E91" t="s">
        <v>259</v>
      </c>
      <c r="F91" t="s">
        <v>191</v>
      </c>
      <c r="H91" t="s">
        <v>65</v>
      </c>
    </row>
    <row r="92" spans="1:8" x14ac:dyDescent="0.3">
      <c r="A92" t="s">
        <v>260</v>
      </c>
      <c r="B92" t="s">
        <v>99</v>
      </c>
      <c r="C92">
        <v>6</v>
      </c>
      <c r="D92" t="s">
        <v>261</v>
      </c>
      <c r="E92" t="s">
        <v>262</v>
      </c>
      <c r="F92" t="s">
        <v>191</v>
      </c>
      <c r="H92" t="s">
        <v>134</v>
      </c>
    </row>
    <row r="93" spans="1:8" x14ac:dyDescent="0.3">
      <c r="A93" t="s">
        <v>263</v>
      </c>
      <c r="B93" t="s">
        <v>99</v>
      </c>
      <c r="C93">
        <v>1</v>
      </c>
      <c r="D93" t="s">
        <v>261</v>
      </c>
      <c r="E93" t="s">
        <v>264</v>
      </c>
      <c r="F93" t="s">
        <v>191</v>
      </c>
      <c r="H93" t="s">
        <v>134</v>
      </c>
    </row>
    <row r="94" spans="1:8" x14ac:dyDescent="0.3">
      <c r="A94" t="s">
        <v>265</v>
      </c>
      <c r="B94" t="s">
        <v>99</v>
      </c>
      <c r="C94">
        <v>2</v>
      </c>
      <c r="D94" t="s">
        <v>261</v>
      </c>
      <c r="E94" t="s">
        <v>266</v>
      </c>
      <c r="F94" t="s">
        <v>191</v>
      </c>
      <c r="H94" t="s">
        <v>43</v>
      </c>
    </row>
    <row r="95" spans="1:8" x14ac:dyDescent="0.3">
      <c r="A95" t="s">
        <v>267</v>
      </c>
      <c r="B95" t="s">
        <v>99</v>
      </c>
      <c r="C95">
        <v>7</v>
      </c>
      <c r="D95" t="s">
        <v>261</v>
      </c>
      <c r="E95" t="s">
        <v>268</v>
      </c>
      <c r="F95" t="s">
        <v>191</v>
      </c>
      <c r="H95" t="s">
        <v>134</v>
      </c>
    </row>
    <row r="96" spans="1:8" x14ac:dyDescent="0.3">
      <c r="A96" t="s">
        <v>269</v>
      </c>
      <c r="B96" t="s">
        <v>99</v>
      </c>
      <c r="C96">
        <v>1</v>
      </c>
      <c r="D96" t="s">
        <v>261</v>
      </c>
      <c r="E96" t="s">
        <v>270</v>
      </c>
      <c r="F96" t="s">
        <v>191</v>
      </c>
      <c r="H96" t="s">
        <v>134</v>
      </c>
    </row>
    <row r="97" spans="1:8" x14ac:dyDescent="0.3">
      <c r="A97" t="s">
        <v>271</v>
      </c>
      <c r="B97" t="s">
        <v>99</v>
      </c>
      <c r="C97">
        <v>1</v>
      </c>
      <c r="D97" t="s">
        <v>272</v>
      </c>
      <c r="E97" t="s">
        <v>273</v>
      </c>
      <c r="F97" t="s">
        <v>191</v>
      </c>
      <c r="H97" t="s">
        <v>119</v>
      </c>
    </row>
    <row r="98" spans="1:8" x14ac:dyDescent="0.3">
      <c r="A98" t="s">
        <v>274</v>
      </c>
      <c r="B98" t="s">
        <v>99</v>
      </c>
      <c r="C98">
        <v>2</v>
      </c>
      <c r="D98" t="s">
        <v>272</v>
      </c>
      <c r="E98" t="s">
        <v>275</v>
      </c>
      <c r="F98" t="s">
        <v>191</v>
      </c>
      <c r="H98" t="s">
        <v>276</v>
      </c>
    </row>
    <row r="99" spans="1:8" x14ac:dyDescent="0.3">
      <c r="A99" t="s">
        <v>277</v>
      </c>
      <c r="B99" t="s">
        <v>99</v>
      </c>
      <c r="C99">
        <v>1</v>
      </c>
      <c r="D99" t="s">
        <v>272</v>
      </c>
      <c r="E99" t="s">
        <v>278</v>
      </c>
      <c r="F99" t="s">
        <v>191</v>
      </c>
      <c r="H99" t="s">
        <v>35</v>
      </c>
    </row>
    <row r="100" spans="1:8" x14ac:dyDescent="0.3">
      <c r="A100" t="s">
        <v>279</v>
      </c>
      <c r="B100" t="s">
        <v>99</v>
      </c>
      <c r="C100">
        <v>4</v>
      </c>
      <c r="D100" t="s">
        <v>272</v>
      </c>
      <c r="E100" t="s">
        <v>280</v>
      </c>
      <c r="F100" t="s">
        <v>191</v>
      </c>
      <c r="H100" t="s">
        <v>95</v>
      </c>
    </row>
    <row r="101" spans="1:8" x14ac:dyDescent="0.3">
      <c r="A101" t="s">
        <v>281</v>
      </c>
      <c r="B101" t="s">
        <v>99</v>
      </c>
      <c r="C101">
        <v>6</v>
      </c>
      <c r="D101" t="s">
        <v>272</v>
      </c>
      <c r="E101" t="s">
        <v>282</v>
      </c>
      <c r="F101" t="s">
        <v>191</v>
      </c>
      <c r="H101" t="s">
        <v>90</v>
      </c>
    </row>
    <row r="102" spans="1:8" x14ac:dyDescent="0.3">
      <c r="A102" t="s">
        <v>283</v>
      </c>
      <c r="B102" t="s">
        <v>99</v>
      </c>
      <c r="C102">
        <v>2</v>
      </c>
      <c r="D102" t="s">
        <v>272</v>
      </c>
      <c r="E102" t="s">
        <v>284</v>
      </c>
      <c r="F102" t="s">
        <v>191</v>
      </c>
      <c r="H102" t="s">
        <v>40</v>
      </c>
    </row>
    <row r="103" spans="1:8" x14ac:dyDescent="0.3">
      <c r="A103" t="s">
        <v>285</v>
      </c>
      <c r="B103" t="s">
        <v>99</v>
      </c>
      <c r="C103">
        <v>10</v>
      </c>
      <c r="D103" t="s">
        <v>286</v>
      </c>
      <c r="E103" t="s">
        <v>287</v>
      </c>
      <c r="F103" t="s">
        <v>191</v>
      </c>
      <c r="H103" t="s">
        <v>134</v>
      </c>
    </row>
    <row r="104" spans="1:8" x14ac:dyDescent="0.3">
      <c r="A104" t="s">
        <v>288</v>
      </c>
      <c r="B104" t="s">
        <v>99</v>
      </c>
      <c r="C104">
        <v>53</v>
      </c>
      <c r="D104" t="s">
        <v>286</v>
      </c>
      <c r="E104" t="s">
        <v>289</v>
      </c>
      <c r="F104" t="s">
        <v>191</v>
      </c>
      <c r="H104" t="s">
        <v>43</v>
      </c>
    </row>
    <row r="105" spans="1:8" x14ac:dyDescent="0.3">
      <c r="A105" t="s">
        <v>290</v>
      </c>
      <c r="B105" t="s">
        <v>99</v>
      </c>
      <c r="C105">
        <v>1</v>
      </c>
      <c r="D105" t="s">
        <v>286</v>
      </c>
      <c r="E105" t="s">
        <v>291</v>
      </c>
      <c r="F105" t="s">
        <v>191</v>
      </c>
      <c r="H105" t="s">
        <v>43</v>
      </c>
    </row>
    <row r="106" spans="1:8" x14ac:dyDescent="0.3">
      <c r="A106" t="s">
        <v>292</v>
      </c>
      <c r="B106" t="s">
        <v>99</v>
      </c>
      <c r="C106">
        <v>3</v>
      </c>
      <c r="D106" t="s">
        <v>286</v>
      </c>
      <c r="E106" t="s">
        <v>293</v>
      </c>
      <c r="F106" t="s">
        <v>191</v>
      </c>
      <c r="H106" t="s">
        <v>40</v>
      </c>
    </row>
    <row r="107" spans="1:8" x14ac:dyDescent="0.3">
      <c r="A107" t="s">
        <v>294</v>
      </c>
      <c r="B107" t="s">
        <v>99</v>
      </c>
      <c r="C107">
        <v>11</v>
      </c>
      <c r="D107" t="s">
        <v>295</v>
      </c>
      <c r="E107" t="s">
        <v>296</v>
      </c>
      <c r="F107" t="s">
        <v>191</v>
      </c>
      <c r="G107" s="1" t="s">
        <v>297</v>
      </c>
      <c r="H107" t="s">
        <v>95</v>
      </c>
    </row>
    <row r="108" spans="1:8" x14ac:dyDescent="0.3">
      <c r="A108" t="s">
        <v>298</v>
      </c>
      <c r="B108" t="s">
        <v>9</v>
      </c>
      <c r="C108">
        <v>1</v>
      </c>
      <c r="E108" t="s">
        <v>299</v>
      </c>
      <c r="F108" t="s">
        <v>300</v>
      </c>
      <c r="H108" t="s">
        <v>129</v>
      </c>
    </row>
    <row r="109" spans="1:8" x14ac:dyDescent="0.3">
      <c r="A109" t="s">
        <v>301</v>
      </c>
      <c r="B109" t="s">
        <v>9</v>
      </c>
      <c r="C109">
        <v>1</v>
      </c>
      <c r="E109" t="s">
        <v>299</v>
      </c>
      <c r="F109" t="s">
        <v>300</v>
      </c>
      <c r="H109" t="s">
        <v>302</v>
      </c>
    </row>
    <row r="110" spans="1:8" x14ac:dyDescent="0.3">
      <c r="A110" t="s">
        <v>303</v>
      </c>
      <c r="B110" t="s">
        <v>9</v>
      </c>
      <c r="C110">
        <v>1</v>
      </c>
      <c r="E110" t="s">
        <v>299</v>
      </c>
      <c r="F110" t="s">
        <v>300</v>
      </c>
      <c r="H110" t="s">
        <v>304</v>
      </c>
    </row>
    <row r="111" spans="1:8" x14ac:dyDescent="0.3">
      <c r="A111" t="s">
        <v>305</v>
      </c>
      <c r="B111" t="s">
        <v>99</v>
      </c>
      <c r="C111">
        <v>1</v>
      </c>
      <c r="D111" t="s">
        <v>305</v>
      </c>
      <c r="E111" t="s">
        <v>306</v>
      </c>
      <c r="F111" t="s">
        <v>102</v>
      </c>
      <c r="H111" t="s">
        <v>307</v>
      </c>
    </row>
  </sheetData>
  <hyperlinks>
    <hyperlink ref="D5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49" zoomScale="115" zoomScaleNormal="115" workbookViewId="0">
      <selection activeCell="C60" sqref="C60"/>
    </sheetView>
  </sheetViews>
  <sheetFormatPr baseColWidth="10" defaultRowHeight="14.4" x14ac:dyDescent="0.3"/>
  <sheetData>
    <row r="1" spans="1:1" x14ac:dyDescent="0.3">
      <c r="A1" t="s">
        <v>570</v>
      </c>
    </row>
    <row r="10" spans="1:1" x14ac:dyDescent="0.3">
      <c r="A10" t="s">
        <v>571</v>
      </c>
    </row>
    <row r="11" spans="1:1" x14ac:dyDescent="0.3">
      <c r="A11" t="s">
        <v>308</v>
      </c>
    </row>
    <row r="12" spans="1:1" x14ac:dyDescent="0.3">
      <c r="A12" t="s">
        <v>310</v>
      </c>
    </row>
    <row r="13" spans="1:1" x14ac:dyDescent="0.3">
      <c r="A13" t="s">
        <v>552</v>
      </c>
    </row>
    <row r="14" spans="1:1" x14ac:dyDescent="0.3">
      <c r="A14" t="s">
        <v>600</v>
      </c>
    </row>
    <row r="15" spans="1:1" x14ac:dyDescent="0.3">
      <c r="A15" t="s">
        <v>575</v>
      </c>
    </row>
    <row r="16" spans="1:1" x14ac:dyDescent="0.3">
      <c r="A16" t="s">
        <v>576</v>
      </c>
    </row>
    <row r="35" spans="1:4" x14ac:dyDescent="0.3">
      <c r="A35" t="s">
        <v>591</v>
      </c>
    </row>
    <row r="36" spans="1:4" x14ac:dyDescent="0.3">
      <c r="A36" t="s">
        <v>588</v>
      </c>
      <c r="C36">
        <v>180</v>
      </c>
    </row>
    <row r="37" spans="1:4" x14ac:dyDescent="0.3">
      <c r="A37" t="s">
        <v>590</v>
      </c>
      <c r="C37" s="2">
        <f>C36*2.5/PI()</f>
        <v>143.23944878270581</v>
      </c>
      <c r="D37" t="s">
        <v>340</v>
      </c>
    </row>
    <row r="38" spans="1:4" x14ac:dyDescent="0.3">
      <c r="A38" t="s">
        <v>589</v>
      </c>
      <c r="C38" s="2">
        <f>C37*1.0012-0.56</f>
        <v>142.85133612124505</v>
      </c>
      <c r="D38" t="s">
        <v>340</v>
      </c>
    </row>
    <row r="39" spans="1:4" x14ac:dyDescent="0.3">
      <c r="A39" t="s">
        <v>592</v>
      </c>
      <c r="C39" s="2">
        <f>C38-2</f>
        <v>140.85133612124505</v>
      </c>
      <c r="D39" t="s">
        <v>340</v>
      </c>
    </row>
    <row r="40" spans="1:4" x14ac:dyDescent="0.3">
      <c r="A40" t="s">
        <v>593</v>
      </c>
      <c r="C40" s="2">
        <f>C39-2</f>
        <v>138.85133612124505</v>
      </c>
      <c r="D40" t="s">
        <v>340</v>
      </c>
    </row>
    <row r="58" spans="1:4" x14ac:dyDescent="0.3">
      <c r="A58" t="s">
        <v>771</v>
      </c>
    </row>
    <row r="59" spans="1:4" x14ac:dyDescent="0.3">
      <c r="A59" t="s">
        <v>588</v>
      </c>
      <c r="C59">
        <v>60</v>
      </c>
    </row>
    <row r="60" spans="1:4" x14ac:dyDescent="0.3">
      <c r="A60" t="s">
        <v>590</v>
      </c>
      <c r="C60" s="2">
        <f>C59*5/PI()</f>
        <v>95.4929658551372</v>
      </c>
      <c r="D60" t="s">
        <v>340</v>
      </c>
    </row>
    <row r="61" spans="1:4" x14ac:dyDescent="0.3">
      <c r="A61" t="s">
        <v>589</v>
      </c>
      <c r="C61" s="2">
        <f>C60*1.0012-0.56</f>
        <v>95.047557414163364</v>
      </c>
      <c r="D61" t="s">
        <v>340</v>
      </c>
    </row>
    <row r="62" spans="1:4" x14ac:dyDescent="0.3">
      <c r="A62" t="s">
        <v>592</v>
      </c>
      <c r="C62" s="2">
        <f>C61-2</f>
        <v>93.047557414163364</v>
      </c>
      <c r="D62" t="s">
        <v>340</v>
      </c>
    </row>
    <row r="63" spans="1:4" x14ac:dyDescent="0.3">
      <c r="A63" t="s">
        <v>593</v>
      </c>
      <c r="C63" s="2">
        <f>C62-2</f>
        <v>91.047557414163364</v>
      </c>
      <c r="D63" t="s">
        <v>340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88" workbookViewId="0">
      <selection activeCell="J91" sqref="A91:J91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356</v>
      </c>
    </row>
    <row r="3" spans="1:10" ht="14.4" customHeight="1" x14ac:dyDescent="0.3">
      <c r="A3" s="10"/>
      <c r="B3" s="10"/>
      <c r="C3" s="10"/>
      <c r="D3" s="36"/>
      <c r="E3" s="36"/>
      <c r="F3" s="10"/>
      <c r="G3" s="10"/>
      <c r="H3" s="10"/>
      <c r="I3" s="12"/>
    </row>
    <row r="4" spans="1:10" ht="14.4" customHeight="1" x14ac:dyDescent="0.3">
      <c r="A4" s="10" t="s">
        <v>357</v>
      </c>
      <c r="B4" s="10" t="s">
        <v>358</v>
      </c>
      <c r="C4" s="10" t="s">
        <v>359</v>
      </c>
      <c r="D4" s="36" t="s">
        <v>360</v>
      </c>
      <c r="E4" s="36"/>
      <c r="F4" s="10" t="s">
        <v>361</v>
      </c>
      <c r="G4" s="10" t="s">
        <v>362</v>
      </c>
      <c r="H4" s="10" t="s">
        <v>363</v>
      </c>
      <c r="I4" s="10" t="s">
        <v>365</v>
      </c>
    </row>
    <row r="5" spans="1:10" x14ac:dyDescent="0.3">
      <c r="A5" s="10" t="s">
        <v>366</v>
      </c>
      <c r="B5" s="10" t="s">
        <v>367</v>
      </c>
      <c r="C5" s="10" t="s">
        <v>368</v>
      </c>
      <c r="D5" s="10" t="s">
        <v>369</v>
      </c>
      <c r="E5" s="10" t="s">
        <v>340</v>
      </c>
      <c r="F5" s="10" t="s">
        <v>535</v>
      </c>
      <c r="G5" s="10" t="s">
        <v>370</v>
      </c>
      <c r="H5" s="10" t="s">
        <v>371</v>
      </c>
      <c r="I5" s="10" t="s">
        <v>372</v>
      </c>
    </row>
    <row r="6" spans="1:10" ht="28.8" x14ac:dyDescent="0.3">
      <c r="A6" s="11" t="s">
        <v>373</v>
      </c>
      <c r="B6" s="10">
        <v>1.8</v>
      </c>
      <c r="C6" s="10" t="s">
        <v>374</v>
      </c>
      <c r="D6" s="10" t="s">
        <v>375</v>
      </c>
      <c r="E6" s="10" t="s">
        <v>376</v>
      </c>
      <c r="F6" s="10">
        <v>1.6</v>
      </c>
      <c r="G6" s="10">
        <v>0.2</v>
      </c>
      <c r="H6" s="10" t="s">
        <v>377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378</v>
      </c>
      <c r="B7" s="10">
        <v>1.8</v>
      </c>
      <c r="C7" s="10" t="s">
        <v>374</v>
      </c>
      <c r="D7" s="10" t="s">
        <v>375</v>
      </c>
      <c r="E7" s="10" t="s">
        <v>379</v>
      </c>
      <c r="F7" s="10">
        <v>1.8</v>
      </c>
      <c r="G7" s="10">
        <v>0.5</v>
      </c>
      <c r="H7" s="10" t="s">
        <v>377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380</v>
      </c>
      <c r="B8" s="10">
        <v>1.8</v>
      </c>
      <c r="C8" s="10" t="s">
        <v>374</v>
      </c>
      <c r="D8" s="10" t="s">
        <v>375</v>
      </c>
      <c r="E8" s="10" t="s">
        <v>381</v>
      </c>
      <c r="F8" s="10">
        <v>2</v>
      </c>
      <c r="G8" s="10">
        <v>0.6</v>
      </c>
      <c r="H8" s="10" t="s">
        <v>377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382</v>
      </c>
      <c r="B9" s="10">
        <v>1.8</v>
      </c>
      <c r="C9" s="10" t="s">
        <v>374</v>
      </c>
      <c r="D9" s="10" t="s">
        <v>375</v>
      </c>
      <c r="E9" s="10" t="s">
        <v>383</v>
      </c>
      <c r="F9" s="10">
        <v>3</v>
      </c>
      <c r="G9" s="10">
        <v>0.3</v>
      </c>
      <c r="H9" s="10" t="s">
        <v>377</v>
      </c>
      <c r="I9" s="10">
        <v>0.08</v>
      </c>
      <c r="J9" s="18">
        <f t="shared" si="0"/>
        <v>37.5</v>
      </c>
    </row>
    <row r="10" spans="1:10" ht="28.8" x14ac:dyDescent="0.3">
      <c r="A10" s="11" t="s">
        <v>384</v>
      </c>
      <c r="B10" s="10">
        <v>1.8</v>
      </c>
      <c r="C10" s="10" t="s">
        <v>374</v>
      </c>
      <c r="D10" s="10" t="s">
        <v>375</v>
      </c>
      <c r="E10" s="10" t="s">
        <v>383</v>
      </c>
      <c r="F10" s="10">
        <v>4</v>
      </c>
      <c r="G10" s="10">
        <v>0.6</v>
      </c>
      <c r="H10" s="10" t="s">
        <v>377</v>
      </c>
      <c r="I10" s="10">
        <v>0.08</v>
      </c>
      <c r="J10" s="18">
        <f t="shared" si="0"/>
        <v>50</v>
      </c>
    </row>
    <row r="11" spans="1:10" ht="28.8" x14ac:dyDescent="0.3">
      <c r="A11" s="11" t="s">
        <v>385</v>
      </c>
      <c r="B11" s="10">
        <v>1.8</v>
      </c>
      <c r="C11" s="10" t="s">
        <v>374</v>
      </c>
      <c r="D11" s="10" t="s">
        <v>375</v>
      </c>
      <c r="E11" s="10" t="s">
        <v>383</v>
      </c>
      <c r="F11" s="10">
        <v>4</v>
      </c>
      <c r="G11" s="10">
        <v>0.6</v>
      </c>
      <c r="H11" s="10" t="s">
        <v>377</v>
      </c>
      <c r="I11" s="10">
        <v>0.08</v>
      </c>
      <c r="J11" s="18">
        <f t="shared" si="0"/>
        <v>50</v>
      </c>
    </row>
    <row r="12" spans="1:10" ht="28.8" x14ac:dyDescent="0.3">
      <c r="A12" s="11" t="s">
        <v>386</v>
      </c>
      <c r="B12" s="10">
        <v>1.8</v>
      </c>
      <c r="C12" s="10" t="s">
        <v>374</v>
      </c>
      <c r="D12" s="10" t="s">
        <v>387</v>
      </c>
      <c r="E12" s="10" t="s">
        <v>536</v>
      </c>
      <c r="F12" s="10">
        <v>6</v>
      </c>
      <c r="G12" s="10">
        <v>0.67</v>
      </c>
      <c r="H12" s="10" t="s">
        <v>377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388</v>
      </c>
      <c r="B13" s="10">
        <v>1.8</v>
      </c>
      <c r="C13" s="10" t="s">
        <v>389</v>
      </c>
      <c r="D13" s="10" t="s">
        <v>387</v>
      </c>
      <c r="E13" s="10" t="s">
        <v>536</v>
      </c>
      <c r="F13" s="10">
        <v>4.3</v>
      </c>
      <c r="G13" s="10">
        <v>0.95</v>
      </c>
      <c r="H13" s="10" t="s">
        <v>390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391</v>
      </c>
      <c r="B14" s="10">
        <v>1.8</v>
      </c>
      <c r="C14" s="10" t="s">
        <v>374</v>
      </c>
      <c r="D14" s="10" t="s">
        <v>387</v>
      </c>
      <c r="E14" s="10" t="s">
        <v>537</v>
      </c>
      <c r="F14" s="10">
        <v>9.5</v>
      </c>
      <c r="G14" s="10">
        <v>0.67</v>
      </c>
      <c r="H14" s="10" t="s">
        <v>377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392</v>
      </c>
      <c r="B15" s="10">
        <v>1.8</v>
      </c>
      <c r="C15" s="10" t="s">
        <v>374</v>
      </c>
      <c r="D15" s="10" t="s">
        <v>387</v>
      </c>
      <c r="E15" s="10" t="s">
        <v>538</v>
      </c>
      <c r="F15" s="10">
        <v>12</v>
      </c>
      <c r="G15" s="10">
        <v>0.67</v>
      </c>
      <c r="H15" s="10" t="s">
        <v>377</v>
      </c>
      <c r="I15" s="10">
        <v>0.2</v>
      </c>
      <c r="J15" s="18">
        <f t="shared" si="0"/>
        <v>60</v>
      </c>
    </row>
    <row r="16" spans="1:10" ht="28.8" x14ac:dyDescent="0.3">
      <c r="A16" s="11" t="s">
        <v>393</v>
      </c>
      <c r="B16" s="10">
        <v>0.9</v>
      </c>
      <c r="C16" s="10" t="s">
        <v>374</v>
      </c>
      <c r="D16" s="10" t="s">
        <v>394</v>
      </c>
      <c r="E16" s="10" t="s">
        <v>539</v>
      </c>
      <c r="F16" s="10">
        <v>7</v>
      </c>
      <c r="G16" s="10">
        <v>0.5</v>
      </c>
      <c r="H16" s="10" t="s">
        <v>377</v>
      </c>
      <c r="I16" s="10">
        <v>0.08</v>
      </c>
      <c r="J16" s="18">
        <f t="shared" si="0"/>
        <v>87.5</v>
      </c>
    </row>
    <row r="17" spans="1:10" ht="28.8" x14ac:dyDescent="0.3">
      <c r="A17" s="11" t="s">
        <v>395</v>
      </c>
      <c r="B17" s="10">
        <v>0.9</v>
      </c>
      <c r="C17" s="10" t="s">
        <v>374</v>
      </c>
      <c r="D17" s="10" t="s">
        <v>394</v>
      </c>
      <c r="E17" s="10" t="s">
        <v>540</v>
      </c>
      <c r="F17" s="10">
        <v>12</v>
      </c>
      <c r="G17" s="10">
        <v>0.65</v>
      </c>
      <c r="H17" s="10" t="s">
        <v>377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396</v>
      </c>
      <c r="B18" s="10">
        <v>0.9</v>
      </c>
      <c r="C18" s="10" t="s">
        <v>374</v>
      </c>
      <c r="D18" s="10" t="s">
        <v>394</v>
      </c>
      <c r="E18" s="10" t="s">
        <v>397</v>
      </c>
      <c r="F18" s="10">
        <v>5</v>
      </c>
      <c r="G18" s="10">
        <v>0.5</v>
      </c>
      <c r="H18" s="10" t="s">
        <v>377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398</v>
      </c>
      <c r="B19" s="10">
        <v>0.9</v>
      </c>
      <c r="C19" s="10" t="s">
        <v>374</v>
      </c>
      <c r="D19" s="10" t="s">
        <v>394</v>
      </c>
      <c r="E19" s="10" t="s">
        <v>399</v>
      </c>
      <c r="F19" s="10">
        <v>11</v>
      </c>
      <c r="G19" s="10">
        <v>0.4</v>
      </c>
      <c r="H19" s="10" t="s">
        <v>377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400</v>
      </c>
      <c r="B20" s="10">
        <v>1.8</v>
      </c>
      <c r="C20" s="10" t="s">
        <v>374</v>
      </c>
      <c r="D20" s="10" t="s">
        <v>394</v>
      </c>
      <c r="E20" s="10" t="s">
        <v>401</v>
      </c>
      <c r="F20" s="10">
        <v>14</v>
      </c>
      <c r="G20" s="10">
        <v>0.4</v>
      </c>
      <c r="H20" s="10" t="s">
        <v>377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402</v>
      </c>
      <c r="B21" s="10">
        <v>1.8</v>
      </c>
      <c r="C21" s="10" t="s">
        <v>374</v>
      </c>
      <c r="D21" s="10" t="s">
        <v>394</v>
      </c>
      <c r="E21" s="10" t="s">
        <v>399</v>
      </c>
      <c r="F21" s="10">
        <v>12.5</v>
      </c>
      <c r="G21" s="10">
        <v>1</v>
      </c>
      <c r="H21" s="10" t="s">
        <v>377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403</v>
      </c>
      <c r="B22" s="10">
        <v>1.8</v>
      </c>
      <c r="C22" s="10" t="s">
        <v>389</v>
      </c>
      <c r="D22" s="10" t="s">
        <v>394</v>
      </c>
      <c r="E22" s="10" t="s">
        <v>404</v>
      </c>
      <c r="F22" s="10">
        <v>10</v>
      </c>
      <c r="G22" s="10">
        <v>0.4</v>
      </c>
      <c r="H22" s="10" t="s">
        <v>377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405</v>
      </c>
      <c r="B23" s="10">
        <v>1.8</v>
      </c>
      <c r="C23" s="10" t="s">
        <v>374</v>
      </c>
      <c r="D23" s="10" t="s">
        <v>394</v>
      </c>
      <c r="E23" s="10" t="s">
        <v>404</v>
      </c>
      <c r="F23" s="10">
        <v>18</v>
      </c>
      <c r="G23" s="10">
        <v>0.8</v>
      </c>
      <c r="H23" s="10" t="s">
        <v>377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406</v>
      </c>
      <c r="B24" s="10">
        <v>1.8</v>
      </c>
      <c r="C24" s="10" t="s">
        <v>374</v>
      </c>
      <c r="D24" s="10" t="s">
        <v>394</v>
      </c>
      <c r="E24" s="10" t="s">
        <v>407</v>
      </c>
      <c r="F24" s="10">
        <v>23</v>
      </c>
      <c r="G24" s="10">
        <v>0.5</v>
      </c>
      <c r="H24" s="10" t="s">
        <v>377</v>
      </c>
      <c r="I24" s="10">
        <v>0.2</v>
      </c>
      <c r="J24" s="18">
        <f t="shared" si="0"/>
        <v>115</v>
      </c>
    </row>
    <row r="25" spans="1:10" ht="28.8" x14ac:dyDescent="0.3">
      <c r="A25" s="11" t="s">
        <v>408</v>
      </c>
      <c r="B25" s="10">
        <v>1.8</v>
      </c>
      <c r="C25" s="10" t="s">
        <v>374</v>
      </c>
      <c r="D25" s="10" t="s">
        <v>394</v>
      </c>
      <c r="E25" s="10" t="s">
        <v>409</v>
      </c>
      <c r="F25" s="10">
        <v>40</v>
      </c>
      <c r="G25" s="10">
        <v>1.5</v>
      </c>
      <c r="H25" s="10" t="s">
        <v>377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410</v>
      </c>
      <c r="B26" s="10">
        <v>0.9</v>
      </c>
      <c r="C26" s="10" t="s">
        <v>374</v>
      </c>
      <c r="D26" s="10" t="s">
        <v>411</v>
      </c>
      <c r="E26" s="10" t="s">
        <v>412</v>
      </c>
      <c r="F26" s="10">
        <v>16</v>
      </c>
      <c r="G26" s="10">
        <v>0.6</v>
      </c>
      <c r="H26" s="10" t="s">
        <v>377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413</v>
      </c>
      <c r="B27" s="10">
        <v>0.9</v>
      </c>
      <c r="C27" s="10" t="s">
        <v>374</v>
      </c>
      <c r="D27" s="10" t="s">
        <v>411</v>
      </c>
      <c r="E27" s="10" t="s">
        <v>414</v>
      </c>
      <c r="F27" s="10">
        <v>18</v>
      </c>
      <c r="G27" s="10">
        <v>0.4</v>
      </c>
      <c r="H27" s="10" t="s">
        <v>377</v>
      </c>
      <c r="I27" s="10">
        <v>0.18</v>
      </c>
      <c r="J27" s="18">
        <f t="shared" si="0"/>
        <v>100</v>
      </c>
    </row>
    <row r="28" spans="1:10" ht="28.8" x14ac:dyDescent="0.3">
      <c r="A28" s="11" t="s">
        <v>415</v>
      </c>
      <c r="B28" s="10">
        <v>0.9</v>
      </c>
      <c r="C28" s="10" t="s">
        <v>374</v>
      </c>
      <c r="D28" s="10" t="s">
        <v>411</v>
      </c>
      <c r="E28" s="10" t="s">
        <v>416</v>
      </c>
      <c r="F28" s="10">
        <v>25</v>
      </c>
      <c r="G28" s="10">
        <v>0.3</v>
      </c>
      <c r="H28" s="10" t="s">
        <v>377</v>
      </c>
      <c r="I28" s="10">
        <v>0.25</v>
      </c>
      <c r="J28" s="18">
        <f t="shared" si="0"/>
        <v>100</v>
      </c>
    </row>
    <row r="29" spans="1:10" ht="28.8" x14ac:dyDescent="0.3">
      <c r="A29" s="11" t="s">
        <v>417</v>
      </c>
      <c r="B29" s="10">
        <v>1.8</v>
      </c>
      <c r="C29" s="10" t="s">
        <v>389</v>
      </c>
      <c r="D29" s="10" t="s">
        <v>411</v>
      </c>
      <c r="E29" s="10" t="s">
        <v>418</v>
      </c>
      <c r="F29" s="10">
        <v>8</v>
      </c>
      <c r="G29" s="10">
        <v>0.5</v>
      </c>
      <c r="H29" s="10" t="s">
        <v>377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419</v>
      </c>
      <c r="B30" s="10">
        <v>1.8</v>
      </c>
      <c r="C30" s="10" t="s">
        <v>374</v>
      </c>
      <c r="D30" s="10" t="s">
        <v>411</v>
      </c>
      <c r="E30" s="10" t="s">
        <v>418</v>
      </c>
      <c r="F30" s="10">
        <v>8.6999999999999993</v>
      </c>
      <c r="G30" s="10">
        <v>0.6</v>
      </c>
      <c r="H30" s="10" t="s">
        <v>377</v>
      </c>
      <c r="I30" s="10">
        <v>0.12</v>
      </c>
      <c r="J30" s="18">
        <f t="shared" si="0"/>
        <v>72.5</v>
      </c>
    </row>
    <row r="31" spans="1:10" ht="28.8" x14ac:dyDescent="0.3">
      <c r="A31" s="11" t="s">
        <v>420</v>
      </c>
      <c r="B31" s="10">
        <v>1.8</v>
      </c>
      <c r="C31" s="10" t="s">
        <v>374</v>
      </c>
      <c r="D31" s="10" t="s">
        <v>411</v>
      </c>
      <c r="E31" s="10" t="s">
        <v>414</v>
      </c>
      <c r="F31" s="10">
        <v>21</v>
      </c>
      <c r="G31" s="10">
        <v>0.4</v>
      </c>
      <c r="H31" s="10" t="s">
        <v>377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421</v>
      </c>
      <c r="B32" s="10">
        <v>1.8</v>
      </c>
      <c r="C32" s="10" t="s">
        <v>374</v>
      </c>
      <c r="D32" s="10" t="s">
        <v>411</v>
      </c>
      <c r="E32" s="10" t="s">
        <v>414</v>
      </c>
      <c r="F32" s="10">
        <v>18</v>
      </c>
      <c r="G32" s="10">
        <v>0.65</v>
      </c>
      <c r="H32" s="10" t="s">
        <v>377</v>
      </c>
      <c r="I32" s="10">
        <v>0.18</v>
      </c>
      <c r="J32" s="18">
        <f t="shared" si="0"/>
        <v>100</v>
      </c>
    </row>
    <row r="33" spans="1:10" ht="28.8" x14ac:dyDescent="0.3">
      <c r="A33" s="11" t="s">
        <v>422</v>
      </c>
      <c r="B33" s="10">
        <v>0.9</v>
      </c>
      <c r="C33" s="10" t="s">
        <v>374</v>
      </c>
      <c r="D33" s="10" t="s">
        <v>423</v>
      </c>
      <c r="E33" s="10" t="s">
        <v>424</v>
      </c>
      <c r="F33" s="10">
        <v>11</v>
      </c>
      <c r="G33" s="10">
        <v>1.2</v>
      </c>
      <c r="H33" s="10" t="s">
        <v>377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425</v>
      </c>
      <c r="B34" s="10">
        <v>0.9</v>
      </c>
      <c r="C34" s="10" t="s">
        <v>426</v>
      </c>
      <c r="D34" s="10" t="s">
        <v>423</v>
      </c>
      <c r="E34" s="10" t="s">
        <v>427</v>
      </c>
      <c r="F34" s="10">
        <v>23</v>
      </c>
      <c r="G34" s="10">
        <v>0.31</v>
      </c>
      <c r="H34" s="10" t="s">
        <v>377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428</v>
      </c>
      <c r="B35" s="10">
        <v>0.9</v>
      </c>
      <c r="C35" s="10" t="s">
        <v>426</v>
      </c>
      <c r="D35" s="10" t="s">
        <v>423</v>
      </c>
      <c r="E35" s="10" t="s">
        <v>427</v>
      </c>
      <c r="F35" s="10">
        <v>23</v>
      </c>
      <c r="G35" s="10">
        <v>0.31</v>
      </c>
      <c r="H35" s="10" t="s">
        <v>390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429</v>
      </c>
      <c r="B36" s="10">
        <v>0.9</v>
      </c>
      <c r="C36" s="10" t="s">
        <v>389</v>
      </c>
      <c r="D36" s="10" t="s">
        <v>423</v>
      </c>
      <c r="E36" s="10" t="s">
        <v>430</v>
      </c>
      <c r="F36" s="10">
        <v>25.9</v>
      </c>
      <c r="G36" s="10">
        <v>0.4</v>
      </c>
      <c r="H36" s="10" t="s">
        <v>377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431</v>
      </c>
      <c r="B37" s="10">
        <v>0.9</v>
      </c>
      <c r="C37" s="10" t="s">
        <v>389</v>
      </c>
      <c r="D37" s="10" t="s">
        <v>423</v>
      </c>
      <c r="E37" s="10" t="s">
        <v>430</v>
      </c>
      <c r="F37" s="10">
        <v>25.9</v>
      </c>
      <c r="G37" s="10">
        <v>0.4</v>
      </c>
      <c r="H37" s="10" t="s">
        <v>390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432</v>
      </c>
      <c r="B38" s="10">
        <v>0.9</v>
      </c>
      <c r="C38" s="10" t="s">
        <v>389</v>
      </c>
      <c r="D38" s="10" t="s">
        <v>423</v>
      </c>
      <c r="E38" s="10" t="s">
        <v>433</v>
      </c>
      <c r="F38" s="10">
        <v>26</v>
      </c>
      <c r="G38" s="10">
        <v>0.8</v>
      </c>
      <c r="H38" s="10" t="s">
        <v>377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434</v>
      </c>
      <c r="B39" s="10">
        <v>0.9</v>
      </c>
      <c r="C39" s="10" t="s">
        <v>374</v>
      </c>
      <c r="D39" s="10" t="s">
        <v>423</v>
      </c>
      <c r="E39" s="10" t="s">
        <v>433</v>
      </c>
      <c r="F39" s="10">
        <v>36</v>
      </c>
      <c r="G39" s="10">
        <v>0.9</v>
      </c>
      <c r="H39" s="10" t="s">
        <v>377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435</v>
      </c>
      <c r="B40" s="10">
        <v>0.9</v>
      </c>
      <c r="C40" s="10" t="s">
        <v>389</v>
      </c>
      <c r="D40" s="10" t="s">
        <v>423</v>
      </c>
      <c r="E40" s="10" t="s">
        <v>436</v>
      </c>
      <c r="F40" s="10">
        <v>31.7</v>
      </c>
      <c r="G40" s="10">
        <v>0.4</v>
      </c>
      <c r="H40" s="10" t="s">
        <v>377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437</v>
      </c>
      <c r="B41" s="10">
        <v>0.9</v>
      </c>
      <c r="C41" s="10" t="s">
        <v>389</v>
      </c>
      <c r="D41" s="10" t="s">
        <v>423</v>
      </c>
      <c r="E41" s="10" t="s">
        <v>436</v>
      </c>
      <c r="F41" s="10">
        <v>31.7</v>
      </c>
      <c r="G41" s="10">
        <v>0.4</v>
      </c>
      <c r="H41" s="10" t="s">
        <v>390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438</v>
      </c>
      <c r="B42" s="10">
        <v>0.9</v>
      </c>
      <c r="C42" s="10" t="s">
        <v>374</v>
      </c>
      <c r="D42" s="10" t="s">
        <v>423</v>
      </c>
      <c r="E42" s="10" t="s">
        <v>436</v>
      </c>
      <c r="F42" s="10">
        <v>44</v>
      </c>
      <c r="G42" s="10">
        <v>1.68</v>
      </c>
      <c r="H42" s="10" t="s">
        <v>377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439</v>
      </c>
      <c r="B43" s="10">
        <v>0.9</v>
      </c>
      <c r="C43" s="10" t="s">
        <v>374</v>
      </c>
      <c r="D43" s="10" t="s">
        <v>423</v>
      </c>
      <c r="E43" s="10" t="s">
        <v>436</v>
      </c>
      <c r="F43" s="10">
        <v>46</v>
      </c>
      <c r="G43" s="10">
        <v>2</v>
      </c>
      <c r="H43" s="10" t="s">
        <v>377</v>
      </c>
      <c r="I43" s="10">
        <v>0.4</v>
      </c>
      <c r="J43" s="18">
        <f t="shared" si="1"/>
        <v>115</v>
      </c>
    </row>
    <row r="44" spans="1:10" ht="28.8" x14ac:dyDescent="0.3">
      <c r="A44" s="11" t="s">
        <v>440</v>
      </c>
      <c r="B44" s="10">
        <v>3.75</v>
      </c>
      <c r="C44" s="10" t="s">
        <v>441</v>
      </c>
      <c r="D44" s="10" t="s">
        <v>423</v>
      </c>
      <c r="E44" s="10" t="s">
        <v>430</v>
      </c>
      <c r="F44" s="10">
        <v>16</v>
      </c>
      <c r="G44" s="10">
        <v>1</v>
      </c>
      <c r="H44" s="10" t="s">
        <v>377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442</v>
      </c>
      <c r="B45" s="10">
        <v>3.75</v>
      </c>
      <c r="C45" s="10" t="s">
        <v>441</v>
      </c>
      <c r="D45" s="10" t="s">
        <v>423</v>
      </c>
      <c r="E45" s="10" t="s">
        <v>430</v>
      </c>
      <c r="F45" s="10">
        <v>20</v>
      </c>
      <c r="G45" s="10">
        <v>0.6</v>
      </c>
      <c r="H45" s="10" t="s">
        <v>377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443</v>
      </c>
      <c r="B46" s="10">
        <v>1.8</v>
      </c>
      <c r="C46" s="10" t="s">
        <v>374</v>
      </c>
      <c r="D46" s="10" t="s">
        <v>423</v>
      </c>
      <c r="E46" s="10" t="s">
        <v>444</v>
      </c>
      <c r="F46" s="10">
        <v>13</v>
      </c>
      <c r="G46" s="10">
        <v>1</v>
      </c>
      <c r="H46" s="10" t="s">
        <v>377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445</v>
      </c>
      <c r="B47" s="10">
        <v>1.8</v>
      </c>
      <c r="C47" s="10" t="s">
        <v>374</v>
      </c>
      <c r="D47" s="10" t="s">
        <v>423</v>
      </c>
      <c r="E47" s="10" t="s">
        <v>446</v>
      </c>
      <c r="F47" s="10">
        <v>18</v>
      </c>
      <c r="G47" s="10">
        <v>0.7</v>
      </c>
      <c r="H47" s="10" t="s">
        <v>377</v>
      </c>
      <c r="I47" s="10">
        <v>0.18</v>
      </c>
      <c r="J47" s="18">
        <f t="shared" si="1"/>
        <v>100</v>
      </c>
    </row>
    <row r="48" spans="1:10" ht="28.8" x14ac:dyDescent="0.3">
      <c r="A48" s="11" t="s">
        <v>447</v>
      </c>
      <c r="B48" s="10">
        <v>1.8</v>
      </c>
      <c r="C48" s="10" t="s">
        <v>389</v>
      </c>
      <c r="D48" s="10" t="s">
        <v>423</v>
      </c>
      <c r="E48" s="10" t="s">
        <v>448</v>
      </c>
      <c r="F48" s="10">
        <v>16</v>
      </c>
      <c r="G48" s="10">
        <v>0.31</v>
      </c>
      <c r="H48" s="10" t="s">
        <v>377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449</v>
      </c>
      <c r="B49" s="10">
        <v>1.8</v>
      </c>
      <c r="C49" s="10" t="s">
        <v>389</v>
      </c>
      <c r="D49" s="10" t="s">
        <v>423</v>
      </c>
      <c r="E49" s="10" t="s">
        <v>448</v>
      </c>
      <c r="F49" s="10">
        <v>16</v>
      </c>
      <c r="G49" s="10">
        <v>0.95</v>
      </c>
      <c r="H49" s="10" t="s">
        <v>377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450</v>
      </c>
      <c r="B50" s="10">
        <v>1.8</v>
      </c>
      <c r="C50" s="10" t="s">
        <v>374</v>
      </c>
      <c r="D50" s="10" t="s">
        <v>423</v>
      </c>
      <c r="E50" s="10" t="s">
        <v>448</v>
      </c>
      <c r="F50" s="10">
        <v>22</v>
      </c>
      <c r="G50" s="10">
        <v>1.33</v>
      </c>
      <c r="H50" s="10" t="s">
        <v>377</v>
      </c>
      <c r="I50" s="10">
        <v>0.22</v>
      </c>
      <c r="J50" s="18">
        <f t="shared" si="1"/>
        <v>100</v>
      </c>
    </row>
    <row r="51" spans="1:10" ht="28.8" x14ac:dyDescent="0.3">
      <c r="A51" s="11" t="s">
        <v>451</v>
      </c>
      <c r="B51" s="10">
        <v>1.8</v>
      </c>
      <c r="C51" s="10" t="s">
        <v>374</v>
      </c>
      <c r="D51" s="10" t="s">
        <v>423</v>
      </c>
      <c r="E51" s="10" t="s">
        <v>448</v>
      </c>
      <c r="F51" s="10">
        <v>22</v>
      </c>
      <c r="G51" s="10">
        <v>1.33</v>
      </c>
      <c r="H51" s="10" t="s">
        <v>390</v>
      </c>
      <c r="I51" s="10">
        <v>0.22</v>
      </c>
      <c r="J51" s="18">
        <f t="shared" si="1"/>
        <v>100</v>
      </c>
    </row>
    <row r="52" spans="1:10" ht="28.8" x14ac:dyDescent="0.3">
      <c r="A52" s="11" t="s">
        <v>452</v>
      </c>
      <c r="B52" s="10">
        <v>1.8</v>
      </c>
      <c r="C52" s="10" t="s">
        <v>374</v>
      </c>
      <c r="D52" s="10" t="s">
        <v>423</v>
      </c>
      <c r="E52" s="10" t="s">
        <v>448</v>
      </c>
      <c r="F52" s="10">
        <v>26</v>
      </c>
      <c r="G52" s="10">
        <v>0.4</v>
      </c>
      <c r="H52" s="10" t="s">
        <v>377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453</v>
      </c>
      <c r="B53" s="10">
        <v>1.8</v>
      </c>
      <c r="C53" s="10" t="s">
        <v>374</v>
      </c>
      <c r="D53" s="10" t="s">
        <v>423</v>
      </c>
      <c r="E53" s="10" t="s">
        <v>448</v>
      </c>
      <c r="F53" s="10">
        <v>26</v>
      </c>
      <c r="G53" s="10">
        <v>0.4</v>
      </c>
      <c r="H53" s="10" t="s">
        <v>390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454</v>
      </c>
      <c r="B54" s="10">
        <v>1.8</v>
      </c>
      <c r="C54" s="10" t="s">
        <v>389</v>
      </c>
      <c r="D54" s="10" t="s">
        <v>423</v>
      </c>
      <c r="E54" s="10" t="s">
        <v>430</v>
      </c>
      <c r="F54" s="10">
        <v>26</v>
      </c>
      <c r="G54" s="10">
        <v>0.4</v>
      </c>
      <c r="H54" s="10" t="s">
        <v>377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455</v>
      </c>
      <c r="B55" s="10">
        <v>1.8</v>
      </c>
      <c r="C55" s="10" t="s">
        <v>374</v>
      </c>
      <c r="D55" s="10" t="s">
        <v>423</v>
      </c>
      <c r="E55" s="10" t="s">
        <v>430</v>
      </c>
      <c r="F55" s="10">
        <v>36</v>
      </c>
      <c r="G55" s="10">
        <v>0.85</v>
      </c>
      <c r="H55" s="10" t="s">
        <v>377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456</v>
      </c>
      <c r="B56" s="10">
        <v>1.8</v>
      </c>
      <c r="C56" s="10" t="s">
        <v>374</v>
      </c>
      <c r="D56" s="10" t="s">
        <v>423</v>
      </c>
      <c r="E56" s="10" t="s">
        <v>430</v>
      </c>
      <c r="F56" s="10">
        <v>36</v>
      </c>
      <c r="G56" s="10">
        <v>1.68</v>
      </c>
      <c r="H56" s="10" t="s">
        <v>377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457</v>
      </c>
      <c r="B57" s="10">
        <v>1.8</v>
      </c>
      <c r="C57" s="10" t="s">
        <v>374</v>
      </c>
      <c r="D57" s="10" t="s">
        <v>423</v>
      </c>
      <c r="E57" s="10" t="s">
        <v>430</v>
      </c>
      <c r="F57" s="10">
        <v>40</v>
      </c>
      <c r="G57" s="10">
        <v>0.4</v>
      </c>
      <c r="H57" s="10" t="s">
        <v>377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458</v>
      </c>
      <c r="B58" s="10">
        <v>1.8</v>
      </c>
      <c r="C58" s="10" t="s">
        <v>374</v>
      </c>
      <c r="D58" s="10" t="s">
        <v>423</v>
      </c>
      <c r="E58" s="10" t="s">
        <v>433</v>
      </c>
      <c r="F58" s="10">
        <v>36</v>
      </c>
      <c r="G58" s="10">
        <v>0.28000000000000003</v>
      </c>
      <c r="H58" s="10" t="s">
        <v>377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459</v>
      </c>
      <c r="B59" s="10">
        <v>1.8</v>
      </c>
      <c r="C59" s="10" t="s">
        <v>374</v>
      </c>
      <c r="D59" s="10" t="s">
        <v>423</v>
      </c>
      <c r="E59" s="10" t="s">
        <v>433</v>
      </c>
      <c r="F59" s="10">
        <v>45</v>
      </c>
      <c r="G59" s="10">
        <v>2</v>
      </c>
      <c r="H59" s="10" t="s">
        <v>377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460</v>
      </c>
      <c r="B60" s="10">
        <v>1.8</v>
      </c>
      <c r="C60" s="10" t="s">
        <v>389</v>
      </c>
      <c r="D60" s="10" t="s">
        <v>423</v>
      </c>
      <c r="E60" s="10" t="s">
        <v>461</v>
      </c>
      <c r="F60" s="10">
        <v>32</v>
      </c>
      <c r="G60" s="10">
        <v>0.4</v>
      </c>
      <c r="H60" s="10" t="s">
        <v>377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462</v>
      </c>
      <c r="B61" s="10">
        <v>1.8</v>
      </c>
      <c r="C61" s="10" t="s">
        <v>374</v>
      </c>
      <c r="D61" s="10" t="s">
        <v>423</v>
      </c>
      <c r="E61" s="10" t="s">
        <v>436</v>
      </c>
      <c r="F61" s="10">
        <v>44</v>
      </c>
      <c r="G61" s="10">
        <v>0.85</v>
      </c>
      <c r="H61" s="10" t="s">
        <v>377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463</v>
      </c>
      <c r="B62" s="10">
        <v>1.8</v>
      </c>
      <c r="C62" s="10" t="s">
        <v>374</v>
      </c>
      <c r="D62" s="10" t="s">
        <v>423</v>
      </c>
      <c r="E62" s="10" t="s">
        <v>461</v>
      </c>
      <c r="F62" s="10">
        <v>44</v>
      </c>
      <c r="G62" s="10">
        <v>1.68</v>
      </c>
      <c r="H62" s="10" t="s">
        <v>390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464</v>
      </c>
      <c r="B63" s="10">
        <v>1.8</v>
      </c>
      <c r="C63" s="10" t="s">
        <v>374</v>
      </c>
      <c r="D63" s="10" t="s">
        <v>423</v>
      </c>
      <c r="E63" s="10" t="s">
        <v>461</v>
      </c>
      <c r="F63" s="10">
        <v>44</v>
      </c>
      <c r="G63" s="10">
        <v>1.68</v>
      </c>
      <c r="H63" s="10" t="s">
        <v>377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465</v>
      </c>
      <c r="B64" s="10">
        <v>1.8</v>
      </c>
      <c r="C64" s="10" t="s">
        <v>374</v>
      </c>
      <c r="D64" s="10" t="s">
        <v>423</v>
      </c>
      <c r="E64" s="10" t="s">
        <v>436</v>
      </c>
      <c r="F64" s="10">
        <v>59</v>
      </c>
      <c r="G64" s="10">
        <v>2</v>
      </c>
      <c r="H64" s="10" t="s">
        <v>377</v>
      </c>
      <c r="I64" s="10">
        <v>0.4</v>
      </c>
      <c r="J64" s="18">
        <f t="shared" si="1"/>
        <v>147.5</v>
      </c>
    </row>
    <row r="65" spans="1:10" ht="28.8" x14ac:dyDescent="0.3">
      <c r="A65" s="11" t="s">
        <v>466</v>
      </c>
      <c r="B65" s="10">
        <v>1.8</v>
      </c>
      <c r="C65" s="10" t="s">
        <v>374</v>
      </c>
      <c r="D65" s="10" t="s">
        <v>423</v>
      </c>
      <c r="E65" s="10" t="s">
        <v>467</v>
      </c>
      <c r="F65" s="10">
        <v>60</v>
      </c>
      <c r="G65" s="10">
        <v>0.64</v>
      </c>
      <c r="H65" s="10" t="s">
        <v>377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468</v>
      </c>
      <c r="B66" s="10">
        <v>1.8</v>
      </c>
      <c r="C66" s="10" t="s">
        <v>389</v>
      </c>
      <c r="D66" s="10" t="s">
        <v>423</v>
      </c>
      <c r="E66" s="10" t="s">
        <v>467</v>
      </c>
      <c r="F66" s="10">
        <v>65</v>
      </c>
      <c r="G66" s="10">
        <v>1.2</v>
      </c>
      <c r="H66" s="10" t="s">
        <v>377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469</v>
      </c>
      <c r="B67" s="10">
        <v>1.8</v>
      </c>
      <c r="C67" s="10" t="s">
        <v>374</v>
      </c>
      <c r="D67" s="10" t="s">
        <v>423</v>
      </c>
      <c r="E67" s="10" t="s">
        <v>467</v>
      </c>
      <c r="F67" s="10">
        <v>65</v>
      </c>
      <c r="G67" s="10">
        <v>2.1</v>
      </c>
      <c r="H67" s="10" t="s">
        <v>377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470</v>
      </c>
      <c r="B68" s="10">
        <v>0.9</v>
      </c>
      <c r="C68" s="10" t="s">
        <v>374</v>
      </c>
      <c r="D68" s="10" t="s">
        <v>471</v>
      </c>
      <c r="E68" s="10" t="s">
        <v>472</v>
      </c>
      <c r="F68" s="10">
        <v>90</v>
      </c>
      <c r="G68" s="10">
        <v>0.38</v>
      </c>
      <c r="H68" s="10" t="s">
        <v>377</v>
      </c>
      <c r="I68" s="10">
        <v>0.6</v>
      </c>
      <c r="J68" s="18">
        <f t="shared" si="1"/>
        <v>150</v>
      </c>
    </row>
    <row r="69" spans="1:10" ht="28.8" x14ac:dyDescent="0.3">
      <c r="A69" s="11" t="s">
        <v>473</v>
      </c>
      <c r="B69" s="10">
        <v>0.9</v>
      </c>
      <c r="C69" s="10" t="s">
        <v>374</v>
      </c>
      <c r="D69" s="10" t="s">
        <v>471</v>
      </c>
      <c r="E69" s="10" t="s">
        <v>474</v>
      </c>
      <c r="F69" s="10">
        <v>126</v>
      </c>
      <c r="G69" s="10">
        <v>2.8</v>
      </c>
      <c r="H69" s="10" t="s">
        <v>377</v>
      </c>
      <c r="I69" s="10">
        <v>0.7</v>
      </c>
      <c r="J69" s="18">
        <f t="shared" si="1"/>
        <v>180</v>
      </c>
    </row>
    <row r="70" spans="1:10" ht="28.8" x14ac:dyDescent="0.3">
      <c r="A70" s="11" t="s">
        <v>475</v>
      </c>
      <c r="B70" s="10">
        <v>1.8</v>
      </c>
      <c r="C70" s="10" t="s">
        <v>374</v>
      </c>
      <c r="D70" s="10" t="s">
        <v>471</v>
      </c>
      <c r="E70" s="10" t="s">
        <v>476</v>
      </c>
      <c r="F70" s="10">
        <v>70</v>
      </c>
      <c r="G70" s="10">
        <v>2.8</v>
      </c>
      <c r="H70" s="10" t="s">
        <v>377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477</v>
      </c>
      <c r="B71" s="10">
        <v>1.8</v>
      </c>
      <c r="C71" s="10" t="s">
        <v>374</v>
      </c>
      <c r="D71" s="10" t="s">
        <v>471</v>
      </c>
      <c r="E71" s="10" t="s">
        <v>478</v>
      </c>
      <c r="F71" s="10">
        <v>60</v>
      </c>
      <c r="G71" s="10">
        <v>0.88</v>
      </c>
      <c r="H71" s="10" t="s">
        <v>377</v>
      </c>
      <c r="I71" s="10">
        <v>0.5</v>
      </c>
      <c r="J71" s="18">
        <f t="shared" si="2"/>
        <v>120</v>
      </c>
    </row>
    <row r="72" spans="1:10" ht="28.8" x14ac:dyDescent="0.3">
      <c r="A72" s="11" t="s">
        <v>479</v>
      </c>
      <c r="B72" s="10">
        <v>1.8</v>
      </c>
      <c r="C72" s="10" t="s">
        <v>389</v>
      </c>
      <c r="D72" s="10" t="s">
        <v>471</v>
      </c>
      <c r="E72" s="10" t="s">
        <v>480</v>
      </c>
      <c r="F72" s="10">
        <v>39</v>
      </c>
      <c r="G72" s="10">
        <v>1</v>
      </c>
      <c r="H72" s="10" t="s">
        <v>377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481</v>
      </c>
      <c r="B73" s="10">
        <v>1.8</v>
      </c>
      <c r="C73" s="10" t="s">
        <v>374</v>
      </c>
      <c r="D73" s="10" t="s">
        <v>471</v>
      </c>
      <c r="E73" s="10" t="s">
        <v>480</v>
      </c>
      <c r="F73" s="10">
        <v>55</v>
      </c>
      <c r="G73" s="10">
        <v>2.8</v>
      </c>
      <c r="H73" s="10" t="s">
        <v>377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482</v>
      </c>
      <c r="B74" s="10">
        <v>1.8</v>
      </c>
      <c r="C74" s="10" t="s">
        <v>374</v>
      </c>
      <c r="D74" s="10" t="s">
        <v>471</v>
      </c>
      <c r="E74" s="10" t="s">
        <v>480</v>
      </c>
      <c r="F74" s="10">
        <v>55</v>
      </c>
      <c r="G74" s="10">
        <v>2.8</v>
      </c>
      <c r="H74" s="10" t="s">
        <v>390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483</v>
      </c>
      <c r="B75" s="10">
        <v>1.8</v>
      </c>
      <c r="C75" s="10" t="s">
        <v>484</v>
      </c>
      <c r="D75" s="10" t="s">
        <v>471</v>
      </c>
      <c r="E75" s="10" t="s">
        <v>485</v>
      </c>
      <c r="F75" s="10">
        <v>60</v>
      </c>
      <c r="G75" s="10">
        <v>1.4</v>
      </c>
      <c r="H75" s="10" t="s">
        <v>377</v>
      </c>
      <c r="I75" s="10">
        <v>0.5</v>
      </c>
      <c r="J75" s="18">
        <f t="shared" si="2"/>
        <v>120</v>
      </c>
    </row>
    <row r="76" spans="1:10" ht="28.8" x14ac:dyDescent="0.3">
      <c r="A76" s="11" t="s">
        <v>486</v>
      </c>
      <c r="B76" s="10">
        <v>1.8</v>
      </c>
      <c r="C76" s="10" t="s">
        <v>374</v>
      </c>
      <c r="D76" s="10" t="s">
        <v>471</v>
      </c>
      <c r="E76" s="10" t="s">
        <v>474</v>
      </c>
      <c r="F76" s="10">
        <v>90</v>
      </c>
      <c r="G76" s="10">
        <v>2</v>
      </c>
      <c r="H76" s="10" t="s">
        <v>377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487</v>
      </c>
      <c r="B77" s="10">
        <v>1.8</v>
      </c>
      <c r="C77" s="10" t="s">
        <v>389</v>
      </c>
      <c r="D77" s="10" t="s">
        <v>471</v>
      </c>
      <c r="E77" s="10" t="s">
        <v>474</v>
      </c>
      <c r="F77" s="10">
        <v>90</v>
      </c>
      <c r="G77" s="10">
        <v>1</v>
      </c>
      <c r="H77" s="10" t="s">
        <v>377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488</v>
      </c>
      <c r="B78" s="10">
        <v>1.8</v>
      </c>
      <c r="C78" s="10" t="s">
        <v>484</v>
      </c>
      <c r="D78" s="10" t="s">
        <v>471</v>
      </c>
      <c r="E78" s="10" t="s">
        <v>474</v>
      </c>
      <c r="F78" s="10">
        <v>128</v>
      </c>
      <c r="G78" s="10">
        <v>1</v>
      </c>
      <c r="H78" s="10" t="s">
        <v>390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489</v>
      </c>
      <c r="B79" s="10">
        <v>1.8</v>
      </c>
      <c r="C79" s="10" t="s">
        <v>484</v>
      </c>
      <c r="D79" s="10" t="s">
        <v>471</v>
      </c>
      <c r="E79" s="10" t="s">
        <v>474</v>
      </c>
      <c r="F79" s="10">
        <v>126</v>
      </c>
      <c r="G79" s="10" t="s">
        <v>541</v>
      </c>
      <c r="H79" s="10" t="s">
        <v>390</v>
      </c>
      <c r="I79" s="10">
        <v>0.7</v>
      </c>
      <c r="J79" s="18">
        <f t="shared" si="2"/>
        <v>180</v>
      </c>
    </row>
    <row r="80" spans="1:10" ht="28.8" x14ac:dyDescent="0.3">
      <c r="A80" s="11" t="s">
        <v>490</v>
      </c>
      <c r="B80" s="10">
        <v>1.8</v>
      </c>
      <c r="C80" s="10" t="s">
        <v>374</v>
      </c>
      <c r="D80" s="10" t="s">
        <v>471</v>
      </c>
      <c r="E80" s="10" t="s">
        <v>474</v>
      </c>
      <c r="F80" s="10">
        <v>116</v>
      </c>
      <c r="G80" s="10">
        <v>1.5</v>
      </c>
      <c r="H80" s="10" t="s">
        <v>377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491</v>
      </c>
      <c r="B81" s="10">
        <v>1.8</v>
      </c>
      <c r="C81" s="10" t="s">
        <v>374</v>
      </c>
      <c r="D81" s="10" t="s">
        <v>471</v>
      </c>
      <c r="E81" s="10" t="s">
        <v>474</v>
      </c>
      <c r="F81" s="10">
        <v>126</v>
      </c>
      <c r="G81" s="10">
        <v>2.8</v>
      </c>
      <c r="H81" s="10" t="s">
        <v>377</v>
      </c>
      <c r="I81" s="10">
        <v>0.7</v>
      </c>
      <c r="J81" s="18">
        <f t="shared" si="2"/>
        <v>180</v>
      </c>
    </row>
    <row r="82" spans="1:10" ht="28.8" x14ac:dyDescent="0.3">
      <c r="A82" s="11" t="s">
        <v>492</v>
      </c>
      <c r="B82" s="10">
        <v>1.8</v>
      </c>
      <c r="C82" s="10" t="s">
        <v>389</v>
      </c>
      <c r="D82" s="10" t="s">
        <v>471</v>
      </c>
      <c r="E82" s="10" t="s">
        <v>493</v>
      </c>
      <c r="F82" s="10">
        <v>135</v>
      </c>
      <c r="G82" s="10">
        <v>1</v>
      </c>
      <c r="H82" s="10" t="s">
        <v>377</v>
      </c>
      <c r="I82" s="10">
        <v>1</v>
      </c>
      <c r="J82" s="18">
        <f t="shared" si="2"/>
        <v>135</v>
      </c>
    </row>
    <row r="83" spans="1:10" ht="28.8" x14ac:dyDescent="0.3">
      <c r="A83" s="11" t="s">
        <v>494</v>
      </c>
      <c r="B83" s="10">
        <v>1.8</v>
      </c>
      <c r="C83" s="10" t="s">
        <v>374</v>
      </c>
      <c r="D83" s="10" t="s">
        <v>471</v>
      </c>
      <c r="E83" s="10" t="s">
        <v>493</v>
      </c>
      <c r="F83" s="10">
        <v>190</v>
      </c>
      <c r="G83" s="10" t="s">
        <v>541</v>
      </c>
      <c r="H83" s="10" t="s">
        <v>390</v>
      </c>
      <c r="I83" s="10">
        <v>1</v>
      </c>
      <c r="J83" s="18">
        <f t="shared" si="2"/>
        <v>190</v>
      </c>
    </row>
    <row r="84" spans="1:10" ht="28.8" x14ac:dyDescent="0.3">
      <c r="A84" s="11" t="s">
        <v>495</v>
      </c>
      <c r="B84" s="10">
        <v>1.8</v>
      </c>
      <c r="C84" s="10" t="s">
        <v>374</v>
      </c>
      <c r="D84" s="10" t="s">
        <v>471</v>
      </c>
      <c r="E84" s="10" t="s">
        <v>493</v>
      </c>
      <c r="F84" s="10">
        <v>189</v>
      </c>
      <c r="G84" s="10">
        <v>2.8</v>
      </c>
      <c r="H84" s="10" t="s">
        <v>377</v>
      </c>
      <c r="I84" s="10">
        <v>1</v>
      </c>
      <c r="J84" s="18">
        <f t="shared" si="2"/>
        <v>189</v>
      </c>
    </row>
    <row r="85" spans="1:10" ht="28.8" x14ac:dyDescent="0.3">
      <c r="A85" s="11" t="s">
        <v>496</v>
      </c>
      <c r="B85" s="10">
        <v>1.8</v>
      </c>
      <c r="C85" s="10" t="s">
        <v>497</v>
      </c>
      <c r="D85" s="10" t="s">
        <v>471</v>
      </c>
      <c r="E85" s="10" t="s">
        <v>498</v>
      </c>
      <c r="F85" s="10">
        <v>200</v>
      </c>
      <c r="G85" s="10">
        <v>4</v>
      </c>
      <c r="H85" s="10" t="s">
        <v>377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499</v>
      </c>
      <c r="B86" s="10">
        <v>1.8</v>
      </c>
      <c r="C86" s="10" t="s">
        <v>484</v>
      </c>
      <c r="D86" s="10" t="s">
        <v>471</v>
      </c>
      <c r="E86" s="10" t="s">
        <v>498</v>
      </c>
      <c r="F86" s="10">
        <v>200</v>
      </c>
      <c r="G86" s="10">
        <v>4</v>
      </c>
      <c r="H86" s="10" t="s">
        <v>390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500</v>
      </c>
      <c r="B87" s="10">
        <v>1.8</v>
      </c>
      <c r="C87" s="10" t="s">
        <v>374</v>
      </c>
      <c r="D87" s="10" t="s">
        <v>471</v>
      </c>
      <c r="E87" s="10" t="s">
        <v>501</v>
      </c>
      <c r="F87" s="10">
        <v>240</v>
      </c>
      <c r="G87" s="10">
        <v>1.8</v>
      </c>
      <c r="H87" s="10" t="s">
        <v>377</v>
      </c>
      <c r="I87" s="10">
        <v>1.25</v>
      </c>
      <c r="J87" s="18">
        <f t="shared" si="2"/>
        <v>192</v>
      </c>
    </row>
    <row r="88" spans="1:10" ht="28.8" x14ac:dyDescent="0.3">
      <c r="A88" s="11" t="s">
        <v>502</v>
      </c>
      <c r="B88" s="10">
        <v>1.8</v>
      </c>
      <c r="C88" s="10" t="s">
        <v>484</v>
      </c>
      <c r="D88" s="10" t="s">
        <v>471</v>
      </c>
      <c r="E88" s="10" t="s">
        <v>503</v>
      </c>
      <c r="F88" s="10">
        <v>250</v>
      </c>
      <c r="G88" s="10" t="s">
        <v>542</v>
      </c>
      <c r="H88" s="10" t="s">
        <v>390</v>
      </c>
      <c r="I88" s="10">
        <v>1.6</v>
      </c>
      <c r="J88" s="18">
        <f t="shared" si="2"/>
        <v>156.25</v>
      </c>
    </row>
    <row r="89" spans="1:10" ht="28.8" x14ac:dyDescent="0.3">
      <c r="A89" s="11" t="s">
        <v>504</v>
      </c>
      <c r="B89" s="10">
        <v>1.8</v>
      </c>
      <c r="C89" s="10" t="s">
        <v>374</v>
      </c>
      <c r="D89" s="10" t="s">
        <v>471</v>
      </c>
      <c r="E89" s="10" t="s">
        <v>503</v>
      </c>
      <c r="F89" s="10">
        <v>280</v>
      </c>
      <c r="G89" s="10">
        <v>4.2</v>
      </c>
      <c r="H89" s="10" t="s">
        <v>377</v>
      </c>
      <c r="I89" s="10">
        <v>1.6</v>
      </c>
      <c r="J89" s="18">
        <f t="shared" si="2"/>
        <v>175</v>
      </c>
    </row>
    <row r="90" spans="1:10" ht="28.8" x14ac:dyDescent="0.3">
      <c r="A90" s="11" t="s">
        <v>505</v>
      </c>
      <c r="B90" s="10">
        <v>1.2</v>
      </c>
      <c r="C90" s="10" t="s">
        <v>389</v>
      </c>
      <c r="D90" s="10" t="s">
        <v>471</v>
      </c>
      <c r="E90" s="10" t="s">
        <v>506</v>
      </c>
      <c r="F90" s="10">
        <v>120</v>
      </c>
      <c r="G90" s="10">
        <v>5.2</v>
      </c>
      <c r="H90" s="10" t="s">
        <v>390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507</v>
      </c>
      <c r="B91" s="10">
        <v>1.8</v>
      </c>
      <c r="C91" s="10" t="s">
        <v>389</v>
      </c>
      <c r="D91" s="10" t="s">
        <v>508</v>
      </c>
      <c r="E91" s="10" t="s">
        <v>509</v>
      </c>
      <c r="F91" s="10">
        <v>120</v>
      </c>
      <c r="G91" s="10">
        <v>2</v>
      </c>
      <c r="H91" s="10" t="s">
        <v>377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510</v>
      </c>
      <c r="B92" s="10">
        <v>1.8</v>
      </c>
      <c r="C92" s="10" t="s">
        <v>484</v>
      </c>
      <c r="D92" s="10" t="s">
        <v>508</v>
      </c>
      <c r="E92" s="10" t="s">
        <v>511</v>
      </c>
      <c r="F92" s="10">
        <v>310</v>
      </c>
      <c r="G92" s="10">
        <v>4.2</v>
      </c>
      <c r="H92" s="10" t="s">
        <v>390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512</v>
      </c>
      <c r="B93" s="10">
        <v>1.8</v>
      </c>
      <c r="C93" s="10" t="s">
        <v>374</v>
      </c>
      <c r="D93" s="10" t="s">
        <v>508</v>
      </c>
      <c r="E93" s="10" t="s">
        <v>513</v>
      </c>
      <c r="F93" s="10">
        <v>230</v>
      </c>
      <c r="G93" s="10">
        <v>4</v>
      </c>
      <c r="H93" s="10" t="s">
        <v>390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514</v>
      </c>
      <c r="B94" s="10">
        <v>1.8</v>
      </c>
      <c r="C94" s="10" t="s">
        <v>389</v>
      </c>
      <c r="D94" s="10" t="s">
        <v>515</v>
      </c>
      <c r="E94" s="10" t="s">
        <v>516</v>
      </c>
      <c r="F94" s="10">
        <v>220</v>
      </c>
      <c r="G94" s="10">
        <v>2</v>
      </c>
      <c r="H94" s="10" t="s">
        <v>390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517</v>
      </c>
      <c r="B95" s="10">
        <v>1.8</v>
      </c>
      <c r="C95" s="10" t="s">
        <v>374</v>
      </c>
      <c r="D95" s="10" t="s">
        <v>515</v>
      </c>
      <c r="E95" s="10" t="s">
        <v>518</v>
      </c>
      <c r="F95" s="10">
        <v>340</v>
      </c>
      <c r="G95" s="10">
        <v>4</v>
      </c>
      <c r="H95" s="10" t="s">
        <v>377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519</v>
      </c>
      <c r="B96" s="10">
        <v>1.8</v>
      </c>
      <c r="C96" s="10" t="s">
        <v>374</v>
      </c>
      <c r="D96" s="10" t="s">
        <v>515</v>
      </c>
      <c r="E96" s="10" t="s">
        <v>520</v>
      </c>
      <c r="F96" s="10">
        <v>450</v>
      </c>
      <c r="G96" s="10">
        <v>5.5</v>
      </c>
      <c r="H96" s="10" t="s">
        <v>377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521</v>
      </c>
      <c r="B97" s="10">
        <v>1.8</v>
      </c>
      <c r="C97" s="10" t="s">
        <v>497</v>
      </c>
      <c r="D97" s="10" t="s">
        <v>515</v>
      </c>
      <c r="E97" s="10" t="s">
        <v>522</v>
      </c>
      <c r="F97" s="10">
        <v>500</v>
      </c>
      <c r="G97" s="10">
        <v>3</v>
      </c>
      <c r="H97" s="10" t="s">
        <v>377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523</v>
      </c>
      <c r="B98" s="10">
        <v>1.8</v>
      </c>
      <c r="C98" s="10" t="s">
        <v>374</v>
      </c>
      <c r="D98" s="10" t="s">
        <v>515</v>
      </c>
      <c r="E98" s="10" t="s">
        <v>524</v>
      </c>
      <c r="F98" s="10">
        <v>850</v>
      </c>
      <c r="G98" s="10">
        <v>5</v>
      </c>
      <c r="H98" s="10" t="s">
        <v>390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525</v>
      </c>
      <c r="B99" s="10">
        <v>1.8</v>
      </c>
      <c r="C99" s="10" t="s">
        <v>374</v>
      </c>
      <c r="D99" s="10" t="s">
        <v>515</v>
      </c>
      <c r="E99" s="10" t="s">
        <v>526</v>
      </c>
      <c r="F99" s="10">
        <v>1300</v>
      </c>
      <c r="G99" s="10">
        <v>5</v>
      </c>
      <c r="H99" s="10" t="s">
        <v>377</v>
      </c>
      <c r="I99" s="10">
        <v>5</v>
      </c>
      <c r="J99" s="18">
        <f t="shared" si="2"/>
        <v>260</v>
      </c>
    </row>
    <row r="100" spans="1:10" ht="28.8" x14ac:dyDescent="0.3">
      <c r="A100" s="11" t="s">
        <v>527</v>
      </c>
      <c r="B100" s="10">
        <v>1.2</v>
      </c>
      <c r="C100" s="10" t="s">
        <v>441</v>
      </c>
      <c r="D100" s="10" t="s">
        <v>515</v>
      </c>
      <c r="E100" s="10" t="s">
        <v>522</v>
      </c>
      <c r="F100" s="10">
        <v>450</v>
      </c>
      <c r="G100" s="10">
        <v>2</v>
      </c>
      <c r="H100" s="10" t="s">
        <v>377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528</v>
      </c>
      <c r="B101" s="10">
        <v>1.8</v>
      </c>
      <c r="C101" s="10" t="s">
        <v>374</v>
      </c>
      <c r="D101" s="10" t="s">
        <v>529</v>
      </c>
      <c r="E101" s="10" t="s">
        <v>530</v>
      </c>
      <c r="F101" s="10">
        <v>2200</v>
      </c>
      <c r="G101" s="10">
        <v>6</v>
      </c>
      <c r="H101" s="10" t="s">
        <v>377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531</v>
      </c>
      <c r="B102" s="10">
        <v>1.8</v>
      </c>
      <c r="C102" s="10" t="s">
        <v>374</v>
      </c>
      <c r="D102" s="10" t="s">
        <v>529</v>
      </c>
      <c r="E102" s="10" t="s">
        <v>532</v>
      </c>
      <c r="F102" s="10">
        <v>2900</v>
      </c>
      <c r="G102" s="10">
        <v>6</v>
      </c>
      <c r="H102" s="10" t="s">
        <v>377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533</v>
      </c>
      <c r="B103" s="10">
        <v>1.8</v>
      </c>
      <c r="C103" s="10" t="s">
        <v>374</v>
      </c>
      <c r="D103" s="10" t="s">
        <v>529</v>
      </c>
      <c r="E103" s="10" t="s">
        <v>534</v>
      </c>
      <c r="F103" s="10">
        <v>30</v>
      </c>
      <c r="G103" s="10">
        <v>8</v>
      </c>
      <c r="H103" s="10" t="s">
        <v>377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5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32" sqref="A32"/>
    </sheetView>
  </sheetViews>
  <sheetFormatPr baseColWidth="10" defaultRowHeight="14.4" x14ac:dyDescent="0.3"/>
  <sheetData>
    <row r="1" spans="1:2" x14ac:dyDescent="0.3">
      <c r="A1" t="s">
        <v>561</v>
      </c>
      <c r="B1" t="s">
        <v>565</v>
      </c>
    </row>
    <row r="3" spans="1:2" x14ac:dyDescent="0.3">
      <c r="A3" t="s">
        <v>568</v>
      </c>
    </row>
    <row r="4" spans="1:2" x14ac:dyDescent="0.3">
      <c r="A4" s="9" t="s">
        <v>562</v>
      </c>
    </row>
    <row r="5" spans="1:2" x14ac:dyDescent="0.3">
      <c r="A5" t="s">
        <v>660</v>
      </c>
    </row>
    <row r="7" spans="1:2" x14ac:dyDescent="0.3">
      <c r="A7" t="s">
        <v>569</v>
      </c>
    </row>
    <row r="8" spans="1:2" x14ac:dyDescent="0.3">
      <c r="A8" s="9" t="s">
        <v>563</v>
      </c>
    </row>
    <row r="10" spans="1:2" x14ac:dyDescent="0.3">
      <c r="A10" t="s">
        <v>566</v>
      </c>
    </row>
    <row r="11" spans="1:2" x14ac:dyDescent="0.3">
      <c r="A11" t="s">
        <v>567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70" zoomScaleNormal="70" workbookViewId="0">
      <selection activeCell="O30" sqref="O30"/>
    </sheetView>
  </sheetViews>
  <sheetFormatPr baseColWidth="10" defaultRowHeight="14.4" x14ac:dyDescent="0.3"/>
  <sheetData>
    <row r="1" spans="1:1" x14ac:dyDescent="0.3">
      <c r="A1" t="s">
        <v>22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4"/>
  <sheetViews>
    <sheetView tabSelected="1" topLeftCell="A143" zoomScale="70" zoomScaleNormal="70" workbookViewId="0">
      <selection activeCell="C151" sqref="C151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4.88671875" customWidth="1"/>
    <col min="4" max="4" width="42.33203125" customWidth="1"/>
    <col min="5" max="5" width="25.21875" style="29" customWidth="1"/>
    <col min="11" max="11" width="11.77734375" bestFit="1" customWidth="1"/>
  </cols>
  <sheetData>
    <row r="1" spans="1:9" x14ac:dyDescent="0.3">
      <c r="B1" t="s">
        <v>597</v>
      </c>
      <c r="C1" t="s">
        <v>594</v>
      </c>
      <c r="D1" t="s">
        <v>598</v>
      </c>
      <c r="E1" s="29" t="s">
        <v>595</v>
      </c>
      <c r="F1" t="s">
        <v>596</v>
      </c>
    </row>
    <row r="2" spans="1:9" x14ac:dyDescent="0.3">
      <c r="A2" s="6" t="s">
        <v>609</v>
      </c>
    </row>
    <row r="3" spans="1:9" x14ac:dyDescent="0.3">
      <c r="B3">
        <v>4</v>
      </c>
      <c r="C3" t="str">
        <f>C170</f>
        <v>XXXXX Zylinderkopfschraube Innensechskant M3 22mm</v>
      </c>
      <c r="D3" t="s">
        <v>610</v>
      </c>
      <c r="F3">
        <v>0</v>
      </c>
    </row>
    <row r="4" spans="1:9" x14ac:dyDescent="0.3">
      <c r="B4">
        <v>4</v>
      </c>
      <c r="C4" t="s">
        <v>611</v>
      </c>
      <c r="D4" t="s">
        <v>612</v>
      </c>
      <c r="F4">
        <v>0</v>
      </c>
    </row>
    <row r="5" spans="1:9" x14ac:dyDescent="0.3">
      <c r="A5" s="6" t="s">
        <v>631</v>
      </c>
    </row>
    <row r="6" spans="1:9" x14ac:dyDescent="0.3">
      <c r="B6">
        <v>1</v>
      </c>
      <c r="C6" t="str">
        <f>C233</f>
        <v>Rillenkugellager DIN 625 SKF - 61807 35x47x7mm</v>
      </c>
      <c r="D6" t="s">
        <v>614</v>
      </c>
      <c r="F6">
        <v>0</v>
      </c>
    </row>
    <row r="7" spans="1:9" x14ac:dyDescent="0.3">
      <c r="B7">
        <v>4</v>
      </c>
      <c r="C7" t="str">
        <f>C178</f>
        <v>Senkkopfschraube Innensechskant M3 10mm</v>
      </c>
      <c r="D7" t="s">
        <v>615</v>
      </c>
      <c r="F7">
        <v>0</v>
      </c>
    </row>
    <row r="8" spans="1:9" x14ac:dyDescent="0.3">
      <c r="B8">
        <v>4</v>
      </c>
      <c r="C8" t="str">
        <f>C168</f>
        <v>Zylinderkopfschraube Innensechskant M3 20mm</v>
      </c>
      <c r="D8" t="s">
        <v>617</v>
      </c>
    </row>
    <row r="9" spans="1:9" x14ac:dyDescent="0.3">
      <c r="B9">
        <v>4</v>
      </c>
      <c r="C9" t="str">
        <f>C182</f>
        <v>Muttern M3, Schlüsselweite 5.5 mm</v>
      </c>
      <c r="D9" t="s">
        <v>619</v>
      </c>
    </row>
    <row r="10" spans="1:9" x14ac:dyDescent="0.3">
      <c r="B10">
        <v>2</v>
      </c>
      <c r="C10" t="str">
        <f>C232</f>
        <v>Rillenkugellager DIN 625 SKF - 61902 15x28x7mm</v>
      </c>
      <c r="D10" t="s">
        <v>621</v>
      </c>
    </row>
    <row r="11" spans="1:9" x14ac:dyDescent="0.3">
      <c r="B11">
        <v>1</v>
      </c>
      <c r="C11" t="str">
        <f>C226</f>
        <v xml:space="preserve">Herkulex Servo DRS - 0201 </v>
      </c>
      <c r="D11" t="s">
        <v>779</v>
      </c>
    </row>
    <row r="12" spans="1:9" x14ac:dyDescent="0.3">
      <c r="A12" s="6" t="s">
        <v>687</v>
      </c>
    </row>
    <row r="13" spans="1:9" x14ac:dyDescent="0.3">
      <c r="B13">
        <v>1</v>
      </c>
      <c r="C13" t="str">
        <f>C202</f>
        <v>Zahnriemenscheibe T2,5, 16 Zähne</v>
      </c>
      <c r="D13" t="s">
        <v>635</v>
      </c>
      <c r="H13" s="22"/>
      <c r="I13" s="22"/>
    </row>
    <row r="14" spans="1:9" x14ac:dyDescent="0.3">
      <c r="B14">
        <v>1</v>
      </c>
      <c r="C14" t="str">
        <f>C204</f>
        <v>Zahnriemenscheibe T2,5, 44 Zähne</v>
      </c>
      <c r="D14" t="s">
        <v>634</v>
      </c>
      <c r="H14" s="22"/>
      <c r="I14" s="22"/>
    </row>
    <row r="15" spans="1:9" x14ac:dyDescent="0.3">
      <c r="B15">
        <v>1</v>
      </c>
      <c r="C15" t="str">
        <f>C202</f>
        <v>Zahnriemenscheibe T2,5, 16 Zähne</v>
      </c>
      <c r="D15" t="s">
        <v>633</v>
      </c>
      <c r="H15" s="22"/>
      <c r="I15" s="22"/>
    </row>
    <row r="16" spans="1:9" x14ac:dyDescent="0.3">
      <c r="B16">
        <v>1</v>
      </c>
      <c r="C16" t="str">
        <f>C205</f>
        <v>Zahnriemenscheibe T2,5, 18 Zähne</v>
      </c>
      <c r="D16" t="s">
        <v>680</v>
      </c>
      <c r="H16" s="22"/>
      <c r="I16" s="22"/>
    </row>
    <row r="17" spans="2:9" x14ac:dyDescent="0.3">
      <c r="B17">
        <v>1</v>
      </c>
      <c r="C17" t="str">
        <f>C206</f>
        <v>Zahnriemenscheibe T2,5, 14 Zähne</v>
      </c>
      <c r="D17" t="s">
        <v>680</v>
      </c>
      <c r="H17" s="22"/>
      <c r="I17" s="22"/>
    </row>
    <row r="18" spans="2:9" x14ac:dyDescent="0.3">
      <c r="B18">
        <v>1</v>
      </c>
      <c r="C18" t="str">
        <f>C212</f>
        <v>Zahnriemen T2,5 160mm 6mm Breite</v>
      </c>
      <c r="D18" t="s">
        <v>641</v>
      </c>
      <c r="H18" s="22"/>
      <c r="I18" s="22"/>
    </row>
    <row r="19" spans="2:9" ht="13.8" customHeight="1" x14ac:dyDescent="0.3">
      <c r="B19">
        <v>46</v>
      </c>
      <c r="C19" t="str">
        <f>C192</f>
        <v>Silberstahlwelle 6mm Durchmesser</v>
      </c>
      <c r="D19" t="s">
        <v>636</v>
      </c>
      <c r="E19" s="26"/>
      <c r="H19" s="22"/>
      <c r="I19" s="22"/>
    </row>
    <row r="20" spans="2:9" ht="13.8" customHeight="1" x14ac:dyDescent="0.3">
      <c r="B20">
        <v>1</v>
      </c>
      <c r="C20" t="str">
        <f>C243</f>
        <v>Metallbohrer 6mm</v>
      </c>
      <c r="D20" t="s">
        <v>636</v>
      </c>
      <c r="E20" s="26"/>
      <c r="H20" s="22"/>
      <c r="I20" s="22"/>
    </row>
    <row r="21" spans="2:9" ht="13.8" customHeight="1" x14ac:dyDescent="0.3">
      <c r="B21">
        <v>1</v>
      </c>
      <c r="C21" t="str">
        <f>C244</f>
        <v>Metallbohrer 2.3mm (für M3 Gewinde)</v>
      </c>
      <c r="D21" t="s">
        <v>636</v>
      </c>
      <c r="E21" s="26"/>
      <c r="H21" s="22"/>
      <c r="I21" s="22"/>
    </row>
    <row r="22" spans="2:9" ht="13.8" customHeight="1" x14ac:dyDescent="0.3">
      <c r="B22">
        <v>1</v>
      </c>
      <c r="C22" t="str">
        <f>C241</f>
        <v>Gewindeschneider M3</v>
      </c>
      <c r="D22" t="s">
        <v>636</v>
      </c>
      <c r="E22" s="26"/>
      <c r="H22" s="22"/>
      <c r="I22" s="22"/>
    </row>
    <row r="23" spans="2:9" ht="13.8" customHeight="1" x14ac:dyDescent="0.3">
      <c r="B23">
        <v>2</v>
      </c>
      <c r="C23" t="str">
        <f>C231</f>
        <v>Rillenkugellager 6x10x3</v>
      </c>
      <c r="D23" t="s">
        <v>645</v>
      </c>
      <c r="E23" s="26"/>
      <c r="H23" s="22"/>
      <c r="I23" s="22"/>
    </row>
    <row r="24" spans="2:9" ht="13.8" customHeight="1" x14ac:dyDescent="0.3">
      <c r="B24">
        <v>1</v>
      </c>
      <c r="C24" s="32" t="str">
        <f>C220</f>
        <v>NEMA 17 - 42x42x21 - 1,2Nm - 5mm Achse</v>
      </c>
      <c r="D24" s="32" t="s">
        <v>647</v>
      </c>
      <c r="E24" s="26"/>
      <c r="H24" s="22"/>
      <c r="I24" s="22"/>
    </row>
    <row r="25" spans="2:9" ht="13.8" customHeight="1" x14ac:dyDescent="0.3">
      <c r="B25">
        <v>2</v>
      </c>
      <c r="C25" s="32" t="str">
        <f>C172</f>
        <v>Zylinderkopfschraube Innensechskant M3 14mm</v>
      </c>
      <c r="D25" s="32" t="s">
        <v>650</v>
      </c>
      <c r="H25" s="22"/>
      <c r="I25" s="22"/>
    </row>
    <row r="26" spans="2:9" ht="13.8" customHeight="1" x14ac:dyDescent="0.3">
      <c r="B26">
        <v>2</v>
      </c>
      <c r="C26" s="32" t="str">
        <f>C188</f>
        <v>Unterlegscheiben M3 Dicke 0,5mm, Außendurchmesser 7mm</v>
      </c>
      <c r="D26" s="32" t="s">
        <v>650</v>
      </c>
      <c r="H26" s="22"/>
      <c r="I26" s="22"/>
    </row>
    <row r="27" spans="2:9" ht="13.8" customHeight="1" x14ac:dyDescent="0.3">
      <c r="B27">
        <v>1</v>
      </c>
      <c r="C27" s="32" t="str">
        <f>C211</f>
        <v>Zahnriemen T2,5 230mm 6mm Breite</v>
      </c>
      <c r="D27" s="32" t="s">
        <v>654</v>
      </c>
      <c r="H27" s="22"/>
      <c r="I27" s="22"/>
    </row>
    <row r="28" spans="2:9" ht="13.8" customHeight="1" x14ac:dyDescent="0.3">
      <c r="B28">
        <v>1</v>
      </c>
      <c r="C28" s="32" t="str">
        <f>C171</f>
        <v>XXXXX Zylinderkopfschraube Innensechskant M3 16mm</v>
      </c>
      <c r="D28" s="32" t="s">
        <v>653</v>
      </c>
      <c r="H28" s="22"/>
      <c r="I28" s="22"/>
    </row>
    <row r="29" spans="2:9" ht="13.8" customHeight="1" x14ac:dyDescent="0.3">
      <c r="B29">
        <v>2</v>
      </c>
      <c r="C29" s="32" t="str">
        <f>C188</f>
        <v>Unterlegscheiben M3 Dicke 0,5mm, Außendurchmesser 7mm</v>
      </c>
      <c r="D29" s="32" t="s">
        <v>653</v>
      </c>
      <c r="H29" s="22"/>
      <c r="I29" s="22"/>
    </row>
    <row r="30" spans="2:9" ht="13.8" customHeight="1" x14ac:dyDescent="0.3">
      <c r="B30">
        <v>2</v>
      </c>
      <c r="C30" s="32" t="str">
        <f>C228</f>
        <v>Rillenkugellager  3.967 x 7.938 x 3.175 mm</v>
      </c>
      <c r="D30" s="32" t="s">
        <v>667</v>
      </c>
      <c r="H30" s="22"/>
      <c r="I30" s="22"/>
    </row>
    <row r="31" spans="2:9" ht="13.8" customHeight="1" x14ac:dyDescent="0.3">
      <c r="B31">
        <v>1</v>
      </c>
      <c r="C31" s="32" t="str">
        <f>C181</f>
        <v>Vierkant Mutter M3 Breite 5.5mm</v>
      </c>
      <c r="D31" s="32" t="s">
        <v>653</v>
      </c>
      <c r="E31"/>
      <c r="H31" s="22"/>
      <c r="I31" s="22"/>
    </row>
    <row r="32" spans="2:9" ht="13.8" customHeight="1" x14ac:dyDescent="0.3">
      <c r="B32">
        <v>4</v>
      </c>
      <c r="C32" s="32" t="str">
        <f>C174</f>
        <v>Zylinderkopfschraube Innensechskant M2 6mm</v>
      </c>
      <c r="D32" s="32" t="s">
        <v>657</v>
      </c>
      <c r="E32"/>
      <c r="H32" s="22"/>
      <c r="I32" s="22"/>
    </row>
    <row r="33" spans="1:9" ht="13.8" customHeight="1" x14ac:dyDescent="0.3">
      <c r="B33">
        <v>4</v>
      </c>
      <c r="C33" s="32" t="str">
        <f>C183</f>
        <v>Muttern M2</v>
      </c>
      <c r="D33" s="32" t="s">
        <v>657</v>
      </c>
      <c r="E33"/>
      <c r="H33" s="22"/>
      <c r="I33" s="22"/>
    </row>
    <row r="34" spans="1:9" ht="13.8" customHeight="1" x14ac:dyDescent="0.3">
      <c r="B34">
        <v>1</v>
      </c>
      <c r="C34" s="32" t="str">
        <f>C225</f>
        <v>Rotary Sensor</v>
      </c>
      <c r="D34" s="32" t="s">
        <v>662</v>
      </c>
      <c r="E34" s="9"/>
      <c r="H34" s="22"/>
      <c r="I34" s="22"/>
    </row>
    <row r="35" spans="1:9" ht="13.8" customHeight="1" x14ac:dyDescent="0.3">
      <c r="B35">
        <v>2</v>
      </c>
      <c r="C35" s="32" t="str">
        <f>C189</f>
        <v>Unterlegscheiben M2 Dicke 0,5mm</v>
      </c>
      <c r="D35" s="32" t="s">
        <v>663</v>
      </c>
      <c r="E35" s="9"/>
      <c r="H35" s="22"/>
      <c r="I35" s="22"/>
    </row>
    <row r="36" spans="1:9" ht="13.8" customHeight="1" x14ac:dyDescent="0.3">
      <c r="B36">
        <v>2</v>
      </c>
      <c r="C36" s="32" t="str">
        <f>C196</f>
        <v>XXXX Distanzbolzen M3 20mm, Schlüsselweite 5mm</v>
      </c>
      <c r="D36" s="32" t="s">
        <v>670</v>
      </c>
      <c r="E36" s="9"/>
      <c r="H36" s="22"/>
      <c r="I36" s="22"/>
    </row>
    <row r="37" spans="1:9" ht="13.8" customHeight="1" x14ac:dyDescent="0.3">
      <c r="B37">
        <v>4</v>
      </c>
      <c r="C37" s="32" t="str">
        <f>C188</f>
        <v>Unterlegscheiben M3 Dicke 0,5mm, Außendurchmesser 7mm</v>
      </c>
      <c r="D37" s="32" t="s">
        <v>671</v>
      </c>
      <c r="H37" s="22"/>
      <c r="I37" s="22"/>
    </row>
    <row r="38" spans="1:9" ht="13.8" customHeight="1" x14ac:dyDescent="0.3">
      <c r="B38">
        <v>4</v>
      </c>
      <c r="C38" s="32" t="s">
        <v>672</v>
      </c>
      <c r="D38" s="32" t="s">
        <v>689</v>
      </c>
      <c r="H38" s="22"/>
      <c r="I38" s="22"/>
    </row>
    <row r="39" spans="1:9" ht="13.8" customHeight="1" x14ac:dyDescent="0.3">
      <c r="B39">
        <v>4</v>
      </c>
      <c r="C39" s="32" t="str">
        <f>C168</f>
        <v>Zylinderkopfschraube Innensechskant M3 20mm</v>
      </c>
      <c r="D39" s="32" t="s">
        <v>690</v>
      </c>
      <c r="E39" s="9"/>
      <c r="H39" s="22"/>
      <c r="I39" s="22"/>
    </row>
    <row r="40" spans="1:9" ht="13.8" customHeight="1" x14ac:dyDescent="0.3">
      <c r="B40">
        <v>4</v>
      </c>
      <c r="C40" s="32" t="str">
        <f>C188</f>
        <v>Unterlegscheiben M3 Dicke 0,5mm, Außendurchmesser 7mm</v>
      </c>
      <c r="D40" s="32" t="s">
        <v>689</v>
      </c>
      <c r="H40" s="22"/>
      <c r="I40" s="22"/>
    </row>
    <row r="41" spans="1:9" ht="13.8" customHeight="1" x14ac:dyDescent="0.3">
      <c r="C41" s="32"/>
      <c r="D41" s="32"/>
      <c r="H41" s="22"/>
      <c r="I41" s="22"/>
    </row>
    <row r="42" spans="1:9" ht="13.8" customHeight="1" x14ac:dyDescent="0.3">
      <c r="A42" s="6" t="s">
        <v>727</v>
      </c>
      <c r="B42">
        <v>2</v>
      </c>
      <c r="C42" s="32" t="str">
        <f>C233</f>
        <v>Rillenkugellager DIN 625 SKF - 61807 35x47x7mm</v>
      </c>
      <c r="D42" s="32" t="s">
        <v>688</v>
      </c>
      <c r="E42" s="9"/>
      <c r="H42" s="22"/>
      <c r="I42" s="22"/>
    </row>
    <row r="43" spans="1:9" ht="13.8" customHeight="1" x14ac:dyDescent="0.3">
      <c r="B43">
        <v>2</v>
      </c>
      <c r="C43" s="32" t="str">
        <f>C234</f>
        <v>RillenKugellager 6x19x6</v>
      </c>
      <c r="D43" s="32" t="s">
        <v>693</v>
      </c>
      <c r="H43" s="22"/>
      <c r="I43" s="22"/>
    </row>
    <row r="44" spans="1:9" ht="13.8" customHeight="1" x14ac:dyDescent="0.3">
      <c r="B44">
        <v>4</v>
      </c>
      <c r="C44" s="32" t="str">
        <f>C231</f>
        <v>Rillenkugellager 6x10x3</v>
      </c>
      <c r="D44" s="32" t="s">
        <v>694</v>
      </c>
      <c r="E44" s="9"/>
      <c r="H44" s="22"/>
      <c r="I44" s="22"/>
    </row>
    <row r="45" spans="1:9" ht="13.8" customHeight="1" x14ac:dyDescent="0.3">
      <c r="B45">
        <v>4</v>
      </c>
      <c r="C45" s="32" t="str">
        <f>C235</f>
        <v>Rillenkugellager 3x10x4</v>
      </c>
      <c r="D45" s="32" t="s">
        <v>700</v>
      </c>
      <c r="E45" s="9"/>
      <c r="H45" s="22"/>
      <c r="I45" s="22"/>
    </row>
    <row r="46" spans="1:9" ht="13.8" customHeight="1" x14ac:dyDescent="0.3">
      <c r="B46">
        <v>2</v>
      </c>
      <c r="C46" s="32" t="str">
        <f>C199</f>
        <v>Distanzhülsen M6 10mm</v>
      </c>
      <c r="D46" s="32" t="s">
        <v>697</v>
      </c>
      <c r="H46" s="22"/>
      <c r="I46" s="22"/>
    </row>
    <row r="47" spans="1:9" ht="13.8" customHeight="1" x14ac:dyDescent="0.3">
      <c r="B47">
        <v>40</v>
      </c>
      <c r="C47" s="32" t="str">
        <f>C192</f>
        <v>Silberstahlwelle 6mm Durchmesser</v>
      </c>
      <c r="D47" s="32" t="s">
        <v>702</v>
      </c>
      <c r="H47" s="22"/>
      <c r="I47" s="22"/>
    </row>
    <row r="48" spans="1:9" ht="13.8" customHeight="1" x14ac:dyDescent="0.3">
      <c r="B48">
        <f>2*25</f>
        <v>50</v>
      </c>
      <c r="C48" s="32" t="str">
        <f>C192</f>
        <v>Silberstahlwelle 6mm Durchmesser</v>
      </c>
      <c r="D48" s="32" t="s">
        <v>788</v>
      </c>
      <c r="H48" s="22"/>
      <c r="I48" s="22"/>
    </row>
    <row r="49" spans="2:9" ht="13.8" customHeight="1" x14ac:dyDescent="0.3">
      <c r="B49">
        <v>50</v>
      </c>
      <c r="C49" s="32" t="str">
        <f>C193</f>
        <v>Silberstahlwelle 3mm Durchmesser</v>
      </c>
      <c r="D49" s="32" t="s">
        <v>787</v>
      </c>
      <c r="E49" s="9"/>
      <c r="H49" s="22"/>
      <c r="I49" s="22"/>
    </row>
    <row r="50" spans="2:9" ht="13.8" customHeight="1" x14ac:dyDescent="0.3">
      <c r="B50">
        <v>1</v>
      </c>
      <c r="C50" t="str">
        <f>C243</f>
        <v>Metallbohrer 6mm</v>
      </c>
      <c r="D50" t="s">
        <v>636</v>
      </c>
      <c r="E50" s="26"/>
      <c r="H50" s="22"/>
      <c r="I50" s="22"/>
    </row>
    <row r="51" spans="2:9" ht="13.8" customHeight="1" x14ac:dyDescent="0.3">
      <c r="B51">
        <v>1</v>
      </c>
      <c r="C51" t="str">
        <f>C241</f>
        <v>Gewindeschneider M3</v>
      </c>
      <c r="D51" t="s">
        <v>636</v>
      </c>
      <c r="E51" s="26"/>
      <c r="H51" s="22"/>
      <c r="I51" s="22"/>
    </row>
    <row r="52" spans="2:9" ht="13.8" customHeight="1" x14ac:dyDescent="0.3">
      <c r="B52">
        <v>1</v>
      </c>
      <c r="C52" t="str">
        <f>C244</f>
        <v>Metallbohrer 2.3mm (für M3 Gewinde)</v>
      </c>
      <c r="D52" t="s">
        <v>636</v>
      </c>
      <c r="E52" s="26"/>
      <c r="H52" s="22"/>
      <c r="I52" s="22"/>
    </row>
    <row r="53" spans="2:9" ht="13.8" customHeight="1" x14ac:dyDescent="0.3">
      <c r="B53">
        <v>1</v>
      </c>
      <c r="C53" s="32" t="str">
        <f>C213</f>
        <v>Zahnriemen T2,5 200mm 6mm Breite</v>
      </c>
      <c r="D53" s="32" t="s">
        <v>704</v>
      </c>
      <c r="H53" s="22"/>
      <c r="I53" s="22"/>
    </row>
    <row r="54" spans="2:9" ht="13.8" customHeight="1" x14ac:dyDescent="0.3">
      <c r="B54">
        <v>1</v>
      </c>
      <c r="C54" s="32" t="str">
        <f>C213</f>
        <v>Zahnriemen T2,5 200mm 6mm Breite</v>
      </c>
      <c r="D54" s="32" t="s">
        <v>705</v>
      </c>
      <c r="H54" s="22"/>
      <c r="I54" s="22"/>
    </row>
    <row r="55" spans="2:9" ht="13.8" customHeight="1" x14ac:dyDescent="0.3">
      <c r="B55">
        <v>4</v>
      </c>
      <c r="C55" s="32" t="str">
        <f>C170</f>
        <v>XXXXX Zylinderkopfschraube Innensechskant M3 22mm</v>
      </c>
      <c r="D55" s="32" t="s">
        <v>706</v>
      </c>
      <c r="H55" s="22"/>
      <c r="I55" s="22"/>
    </row>
    <row r="56" spans="2:9" ht="13.8" customHeight="1" x14ac:dyDescent="0.3">
      <c r="B56">
        <v>4</v>
      </c>
      <c r="C56" s="32" t="str">
        <f>C182</f>
        <v>Muttern M3, Schlüsselweite 5.5 mm</v>
      </c>
      <c r="D56" s="32" t="s">
        <v>706</v>
      </c>
      <c r="E56" s="9"/>
      <c r="H56" s="22"/>
      <c r="I56" s="22"/>
    </row>
    <row r="57" spans="2:9" ht="13.8" customHeight="1" x14ac:dyDescent="0.3">
      <c r="B57">
        <v>2</v>
      </c>
      <c r="C57" s="32" t="str">
        <f>C170</f>
        <v>XXXXX Zylinderkopfschraube Innensechskant M3 22mm</v>
      </c>
      <c r="D57" s="32" t="s">
        <v>707</v>
      </c>
      <c r="H57" s="22"/>
      <c r="I57" s="22"/>
    </row>
    <row r="58" spans="2:9" ht="13.8" customHeight="1" x14ac:dyDescent="0.3">
      <c r="B58">
        <v>2</v>
      </c>
      <c r="C58" s="32" t="str">
        <f>C182</f>
        <v>Muttern M3, Schlüsselweite 5.5 mm</v>
      </c>
      <c r="D58" s="32" t="s">
        <v>707</v>
      </c>
      <c r="E58" s="9"/>
      <c r="H58" s="22"/>
      <c r="I58" s="22"/>
    </row>
    <row r="59" spans="2:9" ht="13.8" customHeight="1" x14ac:dyDescent="0.3">
      <c r="B59">
        <v>2</v>
      </c>
      <c r="C59" s="32" t="str">
        <f>C173</f>
        <v>XXXXX Zylinderkopfschraube Innensechskant M3 12mm</v>
      </c>
      <c r="D59" s="32" t="s">
        <v>709</v>
      </c>
      <c r="H59" s="22"/>
      <c r="I59" s="22"/>
    </row>
    <row r="60" spans="2:9" ht="13.8" customHeight="1" x14ac:dyDescent="0.3">
      <c r="B60">
        <v>2</v>
      </c>
      <c r="C60" s="32" t="str">
        <f>C182</f>
        <v>Muttern M3, Schlüsselweite 5.5 mm</v>
      </c>
      <c r="D60" s="32" t="s">
        <v>709</v>
      </c>
      <c r="E60" s="9"/>
      <c r="H60" s="22"/>
      <c r="I60" s="22"/>
    </row>
    <row r="61" spans="2:9" ht="13.8" customHeight="1" x14ac:dyDescent="0.3">
      <c r="B61">
        <v>6</v>
      </c>
      <c r="C61" s="32" t="str">
        <f>C169</f>
        <v>Zylinderkopfschraube Innensechskant M3 25mm</v>
      </c>
      <c r="D61" s="32" t="s">
        <v>712</v>
      </c>
      <c r="E61" s="9"/>
      <c r="H61" s="22"/>
      <c r="I61" s="22"/>
    </row>
    <row r="62" spans="2:9" ht="13.8" customHeight="1" x14ac:dyDescent="0.3">
      <c r="B62">
        <v>3</v>
      </c>
      <c r="C62" s="32" t="str">
        <f>C196</f>
        <v>XXXX Distanzbolzen M3 20mm, Schlüsselweite 5mm</v>
      </c>
      <c r="D62" s="32" t="s">
        <v>712</v>
      </c>
      <c r="E62" s="9"/>
      <c r="H62" s="22"/>
      <c r="I62" s="22"/>
    </row>
    <row r="63" spans="2:9" ht="13.8" customHeight="1" x14ac:dyDescent="0.3">
      <c r="B63">
        <v>1</v>
      </c>
      <c r="C63" s="32" t="str">
        <f>C221</f>
        <v>NEMA 17 - 42x42x33 - 0,26Nm - 5mm Achse</v>
      </c>
      <c r="D63" s="32" t="s">
        <v>647</v>
      </c>
      <c r="E63" s="9"/>
      <c r="H63" s="22"/>
      <c r="I63" s="22"/>
    </row>
    <row r="64" spans="2:9" ht="13.8" customHeight="1" x14ac:dyDescent="0.3">
      <c r="B64">
        <v>1</v>
      </c>
      <c r="C64" s="32" t="str">
        <f>C202</f>
        <v>Zahnriemenscheibe T2,5, 16 Zähne</v>
      </c>
      <c r="D64" s="32" t="s">
        <v>714</v>
      </c>
      <c r="E64" s="9"/>
      <c r="H64" s="22"/>
      <c r="I64" s="22"/>
    </row>
    <row r="65" spans="1:9" ht="13.8" customHeight="1" x14ac:dyDescent="0.3">
      <c r="B65">
        <v>1</v>
      </c>
      <c r="C65" s="32" t="str">
        <f>C202</f>
        <v>Zahnriemenscheibe T2,5, 16 Zähne</v>
      </c>
      <c r="D65" s="32" t="s">
        <v>715</v>
      </c>
      <c r="E65" s="9"/>
      <c r="H65" s="22"/>
      <c r="I65" s="22"/>
    </row>
    <row r="66" spans="1:9" ht="13.8" customHeight="1" x14ac:dyDescent="0.3">
      <c r="B66">
        <v>1</v>
      </c>
      <c r="C66" s="32" t="str">
        <f>C207</f>
        <v>Zahnriemenscheibe T2,5, 60 Zähne</v>
      </c>
      <c r="D66" s="32" t="s">
        <v>715</v>
      </c>
      <c r="E66" s="9"/>
      <c r="H66" s="22"/>
      <c r="I66" s="22"/>
    </row>
    <row r="67" spans="1:9" ht="13.8" customHeight="1" x14ac:dyDescent="0.3">
      <c r="B67">
        <v>1</v>
      </c>
      <c r="C67" s="32" t="str">
        <f>C175</f>
        <v>Zylinderkopfschraube Innensechskant M6 55mm</v>
      </c>
      <c r="D67" s="32" t="s">
        <v>719</v>
      </c>
      <c r="E67" s="9"/>
      <c r="H67" s="22"/>
      <c r="I67" s="22"/>
    </row>
    <row r="68" spans="1:9" ht="13.8" customHeight="1" x14ac:dyDescent="0.3">
      <c r="B68">
        <v>1</v>
      </c>
      <c r="C68" s="32" t="s">
        <v>720</v>
      </c>
      <c r="D68" s="32" t="s">
        <v>719</v>
      </c>
      <c r="E68" s="9"/>
      <c r="H68" s="22"/>
      <c r="I68" s="22"/>
    </row>
    <row r="69" spans="1:9" ht="13.8" customHeight="1" x14ac:dyDescent="0.3">
      <c r="B69">
        <v>1</v>
      </c>
      <c r="C69" s="32" t="str">
        <f>C225</f>
        <v>Rotary Sensor</v>
      </c>
      <c r="D69" s="32" t="s">
        <v>662</v>
      </c>
      <c r="E69" s="9"/>
      <c r="H69" s="22"/>
      <c r="I69" s="22"/>
    </row>
    <row r="70" spans="1:9" ht="13.8" customHeight="1" x14ac:dyDescent="0.3">
      <c r="C70" s="32"/>
      <c r="D70" s="32"/>
      <c r="E70" s="9"/>
      <c r="H70" s="22"/>
      <c r="I70" s="22"/>
    </row>
    <row r="71" spans="1:9" ht="13.8" customHeight="1" x14ac:dyDescent="0.3">
      <c r="A71" s="6" t="s">
        <v>728</v>
      </c>
      <c r="B71">
        <v>4</v>
      </c>
      <c r="C71" s="32" t="str">
        <f>C174</f>
        <v>Zylinderkopfschraube Innensechskant M2 6mm</v>
      </c>
      <c r="D71" s="32" t="s">
        <v>657</v>
      </c>
      <c r="E71" s="9"/>
      <c r="H71" s="22"/>
      <c r="I71" s="22"/>
    </row>
    <row r="72" spans="1:9" ht="13.8" customHeight="1" x14ac:dyDescent="0.3">
      <c r="B72">
        <v>4</v>
      </c>
      <c r="C72" s="32" t="str">
        <f>C183</f>
        <v>Muttern M2</v>
      </c>
      <c r="D72" s="32" t="s">
        <v>657</v>
      </c>
      <c r="E72" s="9"/>
      <c r="H72" s="22"/>
      <c r="I72" s="22"/>
    </row>
    <row r="73" spans="1:9" ht="13.8" customHeight="1" x14ac:dyDescent="0.3">
      <c r="B73">
        <v>1</v>
      </c>
      <c r="C73" s="32" t="str">
        <f>C225</f>
        <v>Rotary Sensor</v>
      </c>
      <c r="D73" s="32" t="s">
        <v>662</v>
      </c>
      <c r="E73" s="9"/>
      <c r="H73" s="22"/>
      <c r="I73" s="22"/>
    </row>
    <row r="74" spans="1:9" ht="13.8" customHeight="1" x14ac:dyDescent="0.3">
      <c r="B74">
        <v>2</v>
      </c>
      <c r="C74" s="32" t="str">
        <f>C189</f>
        <v>Unterlegscheiben M2 Dicke 0,5mm</v>
      </c>
      <c r="D74" s="32" t="s">
        <v>663</v>
      </c>
      <c r="E74" s="9"/>
      <c r="H74" s="22"/>
      <c r="I74" s="22"/>
    </row>
    <row r="75" spans="1:9" ht="13.8" customHeight="1" x14ac:dyDescent="0.3">
      <c r="B75">
        <v>2</v>
      </c>
      <c r="C75" s="32" t="str">
        <f>C233</f>
        <v>Rillenkugellager DIN 625 SKF - 61807 35x47x7mm</v>
      </c>
      <c r="D75" s="32" t="s">
        <v>729</v>
      </c>
      <c r="E75" s="9"/>
      <c r="H75" s="22"/>
      <c r="I75" s="22"/>
    </row>
    <row r="76" spans="1:9" ht="13.8" customHeight="1" x14ac:dyDescent="0.3">
      <c r="B76">
        <v>4</v>
      </c>
      <c r="C76" t="str">
        <f>C178</f>
        <v>Senkkopfschraube Innensechskant M3 10mm</v>
      </c>
      <c r="D76" t="s">
        <v>730</v>
      </c>
      <c r="E76" s="9"/>
      <c r="H76" s="22"/>
      <c r="I76" s="22"/>
    </row>
    <row r="77" spans="1:9" ht="13.8" customHeight="1" x14ac:dyDescent="0.3">
      <c r="B77">
        <v>4</v>
      </c>
      <c r="C77" t="str">
        <f>C178</f>
        <v>Senkkopfschraube Innensechskant M3 10mm</v>
      </c>
      <c r="D77" t="s">
        <v>733</v>
      </c>
      <c r="E77" s="9"/>
      <c r="H77" s="22"/>
      <c r="I77" s="22"/>
    </row>
    <row r="78" spans="1:9" ht="13.8" customHeight="1" x14ac:dyDescent="0.3">
      <c r="B78">
        <v>4</v>
      </c>
      <c r="C78" s="32" t="str">
        <f>C166</f>
        <v>Zylinderkopfschraube Innensechskant M3 40mm</v>
      </c>
      <c r="D78" s="32" t="s">
        <v>737</v>
      </c>
      <c r="E78" s="9"/>
      <c r="H78" s="22"/>
      <c r="I78" s="22"/>
    </row>
    <row r="79" spans="1:9" ht="13.8" customHeight="1" x14ac:dyDescent="0.3">
      <c r="B79">
        <v>4</v>
      </c>
      <c r="C79" s="32" t="str">
        <f>C167</f>
        <v>Zylinderkopfschraube Innensechskant M3 30mm</v>
      </c>
      <c r="D79" s="32" t="s">
        <v>738</v>
      </c>
      <c r="E79" s="9"/>
      <c r="H79" s="22"/>
      <c r="I79" s="22"/>
    </row>
    <row r="80" spans="1:9" ht="13.8" customHeight="1" x14ac:dyDescent="0.3">
      <c r="B80">
        <v>8</v>
      </c>
      <c r="C80" s="32" t="str">
        <f>C182</f>
        <v>Muttern M3, Schlüsselweite 5.5 mm</v>
      </c>
      <c r="D80" s="32" t="s">
        <v>738</v>
      </c>
      <c r="E80" s="9"/>
      <c r="H80" s="22"/>
      <c r="I80" s="22"/>
    </row>
    <row r="81" spans="2:9" ht="13.8" customHeight="1" x14ac:dyDescent="0.3">
      <c r="B81">
        <v>12</v>
      </c>
      <c r="C81" s="32" t="str">
        <f>C188</f>
        <v>Unterlegscheiben M3 Dicke 0,5mm, Außendurchmesser 7mm</v>
      </c>
      <c r="D81" s="32" t="s">
        <v>739</v>
      </c>
      <c r="E81" s="9"/>
      <c r="H81" s="22"/>
      <c r="I81" s="22"/>
    </row>
    <row r="82" spans="2:9" ht="13.8" customHeight="1" x14ac:dyDescent="0.3">
      <c r="B82">
        <v>4</v>
      </c>
      <c r="C82" s="32" t="str">
        <f>C165</f>
        <v>Zylinderkopfschraube Innensechskant M3 45mm</v>
      </c>
      <c r="D82" s="32" t="s">
        <v>740</v>
      </c>
      <c r="E82" s="9"/>
      <c r="H82" s="22"/>
      <c r="I82" s="22"/>
    </row>
    <row r="83" spans="2:9" ht="13.8" customHeight="1" x14ac:dyDescent="0.3">
      <c r="B83">
        <v>8</v>
      </c>
      <c r="C83" s="32" t="str">
        <f>C229</f>
        <v>Rillenkugellager  4 x13 x 5 mm mit Flansch</v>
      </c>
      <c r="D83" s="32" t="s">
        <v>740</v>
      </c>
      <c r="E83" s="9"/>
      <c r="H83" s="22"/>
      <c r="I83" s="22"/>
    </row>
    <row r="84" spans="2:9" ht="13.8" customHeight="1" x14ac:dyDescent="0.3">
      <c r="B84">
        <v>12</v>
      </c>
      <c r="C84" s="32" t="str">
        <f>C188</f>
        <v>Unterlegscheiben M3 Dicke 0,5mm, Außendurchmesser 7mm</v>
      </c>
      <c r="D84" s="32" t="s">
        <v>740</v>
      </c>
      <c r="E84" s="9"/>
      <c r="H84" s="22"/>
      <c r="I84" s="22"/>
    </row>
    <row r="85" spans="2:9" ht="13.8" customHeight="1" x14ac:dyDescent="0.3">
      <c r="B85">
        <v>1</v>
      </c>
      <c r="C85" s="32" t="str">
        <f>C186</f>
        <v>Madenschraube M3 16mm</v>
      </c>
      <c r="D85" s="32" t="s">
        <v>740</v>
      </c>
      <c r="E85" s="9"/>
      <c r="H85" s="22"/>
      <c r="I85" s="22"/>
    </row>
    <row r="86" spans="2:9" ht="13.8" customHeight="1" x14ac:dyDescent="0.3">
      <c r="B86">
        <v>72</v>
      </c>
      <c r="C86" s="32" t="str">
        <f>C194</f>
        <v>Silberstahlwelle 8mm Durchmesser</v>
      </c>
      <c r="D86" s="32" t="s">
        <v>746</v>
      </c>
      <c r="E86" s="9"/>
      <c r="H86" s="22"/>
      <c r="I86" s="22"/>
    </row>
    <row r="87" spans="2:9" ht="13.8" customHeight="1" x14ac:dyDescent="0.3">
      <c r="B87">
        <v>1</v>
      </c>
      <c r="C87" s="32" t="str">
        <f>C208</f>
        <v>Zahnriemenscheibe T5, 48 Zähne</v>
      </c>
      <c r="D87" s="32" t="s">
        <v>746</v>
      </c>
      <c r="E87" s="9"/>
      <c r="H87" s="22"/>
      <c r="I87" s="22"/>
    </row>
    <row r="88" spans="2:9" ht="13.8" customHeight="1" x14ac:dyDescent="0.3">
      <c r="B88">
        <v>1</v>
      </c>
      <c r="C88" s="32" t="str">
        <f>C209</f>
        <v>Zahnriemenscheibe T5, 16 Zähne</v>
      </c>
      <c r="D88" s="32" t="s">
        <v>746</v>
      </c>
      <c r="E88" s="9"/>
      <c r="H88" s="22"/>
      <c r="I88" s="22"/>
    </row>
    <row r="89" spans="2:9" ht="13.8" customHeight="1" x14ac:dyDescent="0.3">
      <c r="B89">
        <v>1</v>
      </c>
      <c r="C89" t="str">
        <f>C242</f>
        <v>Metallbohrer 8mm</v>
      </c>
      <c r="D89" s="32" t="s">
        <v>746</v>
      </c>
      <c r="E89" s="9"/>
      <c r="H89" s="22"/>
      <c r="I89" s="22"/>
    </row>
    <row r="90" spans="2:9" ht="13.8" customHeight="1" x14ac:dyDescent="0.3">
      <c r="B90">
        <v>1</v>
      </c>
      <c r="C90" t="str">
        <f>C241</f>
        <v>Gewindeschneider M3</v>
      </c>
      <c r="D90" s="32" t="s">
        <v>746</v>
      </c>
      <c r="E90" s="9"/>
      <c r="H90" s="22"/>
      <c r="I90" s="22"/>
    </row>
    <row r="91" spans="2:9" ht="13.8" customHeight="1" x14ac:dyDescent="0.3">
      <c r="B91">
        <v>1</v>
      </c>
      <c r="C91" t="str">
        <f>C244</f>
        <v>Metallbohrer 2.3mm (für M3 Gewinde)</v>
      </c>
      <c r="D91" s="32" t="s">
        <v>746</v>
      </c>
      <c r="E91" s="9"/>
      <c r="H91" s="22"/>
      <c r="I91" s="22"/>
    </row>
    <row r="92" spans="2:9" ht="13.8" customHeight="1" x14ac:dyDescent="0.3">
      <c r="B92">
        <v>2</v>
      </c>
      <c r="C92" t="str">
        <f>C187</f>
        <v>Madenschraube M3 5mm</v>
      </c>
      <c r="D92" s="32" t="s">
        <v>746</v>
      </c>
      <c r="E92" s="9"/>
      <c r="H92" s="22"/>
      <c r="I92" s="22"/>
    </row>
    <row r="93" spans="2:9" ht="13.8" customHeight="1" x14ac:dyDescent="0.3">
      <c r="B93">
        <v>2</v>
      </c>
      <c r="C93" t="str">
        <f>C236</f>
        <v>Rillenkugellager 8x22x7</v>
      </c>
      <c r="D93" s="32" t="s">
        <v>746</v>
      </c>
      <c r="E93" s="9"/>
      <c r="H93" s="22"/>
      <c r="I93" s="22"/>
    </row>
    <row r="94" spans="2:9" ht="13.8" customHeight="1" x14ac:dyDescent="0.3">
      <c r="B94">
        <v>4</v>
      </c>
      <c r="C94" t="str">
        <f>C190</f>
        <v>Unterlegscheiben 8mm Innendurchmesser</v>
      </c>
      <c r="D94" s="32" t="s">
        <v>746</v>
      </c>
      <c r="E94" s="9"/>
      <c r="H94" s="22"/>
      <c r="I94" s="22"/>
    </row>
    <row r="95" spans="2:9" ht="13.8" customHeight="1" x14ac:dyDescent="0.3">
      <c r="B95">
        <v>4</v>
      </c>
      <c r="C95" t="str">
        <f>C165</f>
        <v>Zylinderkopfschraube Innensechskant M3 45mm</v>
      </c>
      <c r="D95" s="32" t="s">
        <v>760</v>
      </c>
      <c r="E95" s="9"/>
      <c r="H95" s="22"/>
      <c r="I95" s="22"/>
    </row>
    <row r="96" spans="2:9" ht="13.8" customHeight="1" x14ac:dyDescent="0.3">
      <c r="B96">
        <v>4</v>
      </c>
      <c r="C96" t="str">
        <f>C188</f>
        <v>Unterlegscheiben M3 Dicke 0,5mm, Außendurchmesser 7mm</v>
      </c>
      <c r="D96" s="32" t="s">
        <v>760</v>
      </c>
      <c r="E96" s="9"/>
      <c r="H96" s="22"/>
      <c r="I96" s="22"/>
    </row>
    <row r="97" spans="2:9" ht="13.8" customHeight="1" x14ac:dyDescent="0.3">
      <c r="B97">
        <v>4</v>
      </c>
      <c r="C97" t="str">
        <f>C181</f>
        <v>Vierkant Mutter M3 Breite 5.5mm</v>
      </c>
      <c r="D97" s="32" t="s">
        <v>760</v>
      </c>
      <c r="E97" s="9"/>
      <c r="H97" s="22"/>
      <c r="I97" s="22"/>
    </row>
    <row r="98" spans="2:9" ht="13.8" customHeight="1" x14ac:dyDescent="0.3">
      <c r="B98">
        <v>1</v>
      </c>
      <c r="C98" t="str">
        <f>C165</f>
        <v>Zylinderkopfschraube Innensechskant M3 45mm</v>
      </c>
      <c r="D98" s="32" t="s">
        <v>759</v>
      </c>
      <c r="E98" s="9"/>
      <c r="H98" s="22"/>
      <c r="I98" s="22"/>
    </row>
    <row r="99" spans="2:9" ht="13.8" customHeight="1" x14ac:dyDescent="0.3">
      <c r="B99">
        <v>4</v>
      </c>
      <c r="C99" t="str">
        <f>C188</f>
        <v>Unterlegscheiben M3 Dicke 0,5mm, Außendurchmesser 7mm</v>
      </c>
      <c r="D99" s="32" t="s">
        <v>759</v>
      </c>
      <c r="E99" s="9"/>
      <c r="H99" s="22"/>
      <c r="I99" s="22"/>
    </row>
    <row r="100" spans="2:9" ht="13.8" customHeight="1" x14ac:dyDescent="0.3">
      <c r="B100">
        <v>1</v>
      </c>
      <c r="C100" t="str">
        <f>C181</f>
        <v>Vierkant Mutter M3 Breite 5.5mm</v>
      </c>
      <c r="D100" s="32" t="s">
        <v>759</v>
      </c>
      <c r="E100" s="9"/>
      <c r="H100" s="22"/>
      <c r="I100" s="22"/>
    </row>
    <row r="101" spans="2:9" ht="13.8" customHeight="1" x14ac:dyDescent="0.3">
      <c r="B101">
        <v>2</v>
      </c>
      <c r="C101" t="str">
        <f>C230</f>
        <v xml:space="preserve">Rillenkugellager  4 x13 x 5 mm </v>
      </c>
      <c r="D101" s="32" t="s">
        <v>759</v>
      </c>
      <c r="E101" s="9"/>
      <c r="H101" s="22"/>
      <c r="I101" s="22"/>
    </row>
    <row r="102" spans="2:9" ht="13.8" customHeight="1" x14ac:dyDescent="0.3">
      <c r="B102">
        <v>4</v>
      </c>
      <c r="C102" t="str">
        <f>C191</f>
        <v>Unterlegscheiben M3 Kunststoff 0,8mm, Außendurchmesser 7mm</v>
      </c>
      <c r="D102" s="32" t="s">
        <v>759</v>
      </c>
      <c r="E102" s="9"/>
      <c r="H102" s="22"/>
      <c r="I102" s="22"/>
    </row>
    <row r="103" spans="2:9" ht="13.8" customHeight="1" x14ac:dyDescent="0.3">
      <c r="B103">
        <v>4</v>
      </c>
      <c r="C103" t="str">
        <f>C179</f>
        <v>Senkkopfschraube Innensechskant M3 25mm</v>
      </c>
      <c r="D103" s="32" t="s">
        <v>615</v>
      </c>
      <c r="E103" s="9"/>
      <c r="H103" s="22"/>
      <c r="I103" s="22"/>
    </row>
    <row r="104" spans="2:9" ht="13.8" customHeight="1" x14ac:dyDescent="0.3">
      <c r="B104">
        <v>8</v>
      </c>
      <c r="C104" t="str">
        <f>C169</f>
        <v>Zylinderkopfschraube Innensechskant M3 25mm</v>
      </c>
      <c r="D104" s="32" t="s">
        <v>763</v>
      </c>
      <c r="E104" s="9"/>
      <c r="H104" s="22"/>
      <c r="I104" s="22"/>
    </row>
    <row r="105" spans="2:9" ht="13.8" customHeight="1" x14ac:dyDescent="0.3">
      <c r="B105">
        <v>4</v>
      </c>
      <c r="C105" t="str">
        <f>C197</f>
        <v>Distanzbolzen 2x Innen M3 20mm, Schlüsselweite 5,5mm</v>
      </c>
      <c r="D105" s="32" t="s">
        <v>763</v>
      </c>
      <c r="E105" s="9"/>
      <c r="H105" s="22"/>
      <c r="I105" s="22"/>
    </row>
    <row r="106" spans="2:9" ht="13.8" customHeight="1" x14ac:dyDescent="0.3">
      <c r="B106">
        <v>8</v>
      </c>
      <c r="C106" t="str">
        <f>C188</f>
        <v>Unterlegscheiben M3 Dicke 0,5mm, Außendurchmesser 7mm</v>
      </c>
      <c r="D106" s="32" t="s">
        <v>763</v>
      </c>
      <c r="E106" s="9"/>
      <c r="H106" s="22"/>
      <c r="I106" s="22"/>
    </row>
    <row r="107" spans="2:9" ht="13.8" customHeight="1" x14ac:dyDescent="0.3">
      <c r="B107">
        <v>4</v>
      </c>
      <c r="C107" t="str">
        <f>C167</f>
        <v>Zylinderkopfschraube Innensechskant M3 30mm</v>
      </c>
      <c r="D107" s="32" t="s">
        <v>764</v>
      </c>
      <c r="E107" s="9"/>
      <c r="H107" s="22"/>
      <c r="I107" s="22"/>
    </row>
    <row r="108" spans="2:9" ht="13.8" customHeight="1" x14ac:dyDescent="0.3">
      <c r="B108">
        <v>4</v>
      </c>
      <c r="C108" t="str">
        <f>C188</f>
        <v>Unterlegscheiben M3 Dicke 0,5mm, Außendurchmesser 7mm</v>
      </c>
      <c r="D108" s="32" t="s">
        <v>764</v>
      </c>
      <c r="E108" s="9"/>
      <c r="H108" s="22"/>
      <c r="I108" s="22"/>
    </row>
    <row r="109" spans="2:9" ht="13.8" customHeight="1" x14ac:dyDescent="0.3">
      <c r="B109">
        <v>1</v>
      </c>
      <c r="C109" t="str">
        <f>C214</f>
        <v>Zahnriemen T5 340mm 10mm Breite</v>
      </c>
      <c r="D109" s="32" t="s">
        <v>767</v>
      </c>
      <c r="E109" s="9"/>
      <c r="H109" s="22"/>
      <c r="I109" s="22"/>
    </row>
    <row r="110" spans="2:9" ht="13.8" customHeight="1" x14ac:dyDescent="0.3">
      <c r="B110">
        <v>1</v>
      </c>
      <c r="C110" t="str">
        <f>C209</f>
        <v>Zahnriemenscheibe T5, 16 Zähne</v>
      </c>
      <c r="D110" s="32" t="s">
        <v>767</v>
      </c>
      <c r="E110" s="9"/>
      <c r="H110" s="22"/>
      <c r="I110" s="22"/>
    </row>
    <row r="111" spans="2:9" ht="13.8" customHeight="1" x14ac:dyDescent="0.3">
      <c r="B111">
        <v>1</v>
      </c>
      <c r="C111" t="str">
        <f>C215</f>
        <v>Zahnriemen T5 510mm 10mm Breite</v>
      </c>
      <c r="D111" s="32" t="s">
        <v>770</v>
      </c>
      <c r="E111" s="9"/>
      <c r="H111" s="22"/>
      <c r="I111" s="22"/>
    </row>
    <row r="112" spans="2:9" ht="13.8" customHeight="1" x14ac:dyDescent="0.3">
      <c r="B112">
        <v>1</v>
      </c>
      <c r="C112" t="str">
        <f>C222</f>
        <v xml:space="preserve">NEMA 24 - 60x60x57 - 1.9Nm ST6018M2008 </v>
      </c>
      <c r="D112" s="32" t="s">
        <v>647</v>
      </c>
      <c r="E112" s="9"/>
      <c r="H112" s="22"/>
      <c r="I112" s="22"/>
    </row>
    <row r="113" spans="1:9" ht="13.8" customHeight="1" x14ac:dyDescent="0.3">
      <c r="D113" s="32"/>
      <c r="E113" s="9"/>
      <c r="H113" s="22"/>
      <c r="I113" s="22"/>
    </row>
    <row r="114" spans="1:9" ht="13.8" customHeight="1" x14ac:dyDescent="0.3">
      <c r="A114" s="6" t="s">
        <v>792</v>
      </c>
      <c r="B114">
        <v>4</v>
      </c>
      <c r="C114" t="str">
        <f>C174</f>
        <v>Zylinderkopfschraube Innensechskant M2 6mm</v>
      </c>
      <c r="D114" s="32" t="s">
        <v>657</v>
      </c>
      <c r="E114" s="9"/>
      <c r="H114" s="22"/>
      <c r="I114" s="22"/>
    </row>
    <row r="115" spans="1:9" ht="13.8" customHeight="1" x14ac:dyDescent="0.3">
      <c r="B115">
        <v>4</v>
      </c>
      <c r="C115" t="str">
        <f>C183</f>
        <v>Muttern M2</v>
      </c>
      <c r="D115" s="32" t="s">
        <v>657</v>
      </c>
      <c r="E115" s="9"/>
      <c r="H115" s="22"/>
      <c r="I115" s="22"/>
    </row>
    <row r="116" spans="1:9" ht="13.8" customHeight="1" x14ac:dyDescent="0.3">
      <c r="B116">
        <v>1</v>
      </c>
      <c r="C116" t="str">
        <f>C225</f>
        <v>Rotary Sensor</v>
      </c>
      <c r="D116" s="32" t="s">
        <v>662</v>
      </c>
      <c r="E116" s="9"/>
      <c r="H116" s="22"/>
      <c r="I116" s="22"/>
    </row>
    <row r="117" spans="1:9" ht="13.8" customHeight="1" x14ac:dyDescent="0.3">
      <c r="B117">
        <v>2</v>
      </c>
      <c r="C117" t="str">
        <f>C189</f>
        <v>Unterlegscheiben M2 Dicke 0,5mm</v>
      </c>
      <c r="D117" s="32" t="s">
        <v>663</v>
      </c>
      <c r="E117" s="9"/>
      <c r="H117" s="22"/>
      <c r="I117" s="22"/>
    </row>
    <row r="118" spans="1:9" ht="13.8" customHeight="1" x14ac:dyDescent="0.3">
      <c r="B118">
        <v>6</v>
      </c>
      <c r="C118" t="str">
        <f>C230</f>
        <v xml:space="preserve">Rillenkugellager  4 x13 x 5 mm </v>
      </c>
      <c r="D118" s="32" t="s">
        <v>793</v>
      </c>
      <c r="E118" s="9"/>
      <c r="H118" s="22"/>
      <c r="I118" s="22"/>
    </row>
    <row r="119" spans="1:9" ht="13.8" customHeight="1" x14ac:dyDescent="0.3">
      <c r="B119">
        <v>4</v>
      </c>
      <c r="C119" t="str">
        <f>C191</f>
        <v>Unterlegscheiben M3 Kunststoff 0,8mm, Außendurchmesser 7mm</v>
      </c>
      <c r="D119" s="32" t="s">
        <v>793</v>
      </c>
      <c r="E119" s="9"/>
      <c r="H119" s="22"/>
      <c r="I119" s="22"/>
    </row>
    <row r="120" spans="1:9" ht="13.8" customHeight="1" x14ac:dyDescent="0.3">
      <c r="B120">
        <v>4</v>
      </c>
      <c r="C120" t="str">
        <f>C181</f>
        <v>Vierkant Mutter M3 Breite 5.5mm</v>
      </c>
      <c r="D120" s="32" t="s">
        <v>793</v>
      </c>
      <c r="E120" s="9"/>
      <c r="H120" s="22"/>
      <c r="I120" s="22"/>
    </row>
    <row r="121" spans="1:9" ht="13.8" customHeight="1" x14ac:dyDescent="0.3">
      <c r="B121">
        <v>2</v>
      </c>
      <c r="C121" t="str">
        <f>C170</f>
        <v>XXXXX Zylinderkopfschraube Innensechskant M3 22mm</v>
      </c>
      <c r="D121" s="32" t="s">
        <v>793</v>
      </c>
      <c r="E121" s="9"/>
      <c r="H121" s="22"/>
      <c r="I121" s="22"/>
    </row>
    <row r="122" spans="1:9" ht="13.8" customHeight="1" x14ac:dyDescent="0.3">
      <c r="B122">
        <v>3</v>
      </c>
      <c r="C122" t="str">
        <f>C188</f>
        <v>Unterlegscheiben M3 Dicke 0,5mm, Außendurchmesser 7mm</v>
      </c>
      <c r="D122" s="32" t="s">
        <v>793</v>
      </c>
      <c r="E122" s="9"/>
      <c r="H122" s="22"/>
      <c r="I122" s="22"/>
    </row>
    <row r="123" spans="1:9" ht="13.8" customHeight="1" x14ac:dyDescent="0.3">
      <c r="B123">
        <v>1</v>
      </c>
      <c r="C123" t="str">
        <f>C166</f>
        <v>Zylinderkopfschraube Innensechskant M3 40mm</v>
      </c>
      <c r="D123" s="32" t="s">
        <v>793</v>
      </c>
      <c r="E123" s="9"/>
      <c r="H123" s="22"/>
      <c r="I123" s="22"/>
    </row>
    <row r="124" spans="1:9" ht="13.8" customHeight="1" x14ac:dyDescent="0.3">
      <c r="B124">
        <v>1</v>
      </c>
      <c r="C124" t="str">
        <f>C165</f>
        <v>Zylinderkopfschraube Innensechskant M3 45mm</v>
      </c>
      <c r="D124" s="32" t="s">
        <v>793</v>
      </c>
      <c r="E124" s="9"/>
      <c r="H124" s="22"/>
      <c r="I124" s="22"/>
    </row>
    <row r="125" spans="1:9" ht="13.8" customHeight="1" x14ac:dyDescent="0.3">
      <c r="B125">
        <v>1</v>
      </c>
      <c r="C125" t="str">
        <f>C169</f>
        <v>Zylinderkopfschraube Innensechskant M3 25mm</v>
      </c>
      <c r="D125" s="32" t="s">
        <v>793</v>
      </c>
      <c r="E125" s="9"/>
      <c r="H125" s="22"/>
      <c r="I125" s="22"/>
    </row>
    <row r="126" spans="1:9" ht="13.8" customHeight="1" x14ac:dyDescent="0.3">
      <c r="B126">
        <v>2</v>
      </c>
      <c r="C126" t="str">
        <f>C236</f>
        <v>Rillenkugellager 8x22x7</v>
      </c>
      <c r="D126" s="32" t="s">
        <v>795</v>
      </c>
      <c r="E126" s="9"/>
      <c r="H126" s="22"/>
      <c r="I126" s="22"/>
    </row>
    <row r="127" spans="1:9" ht="13.8" customHeight="1" x14ac:dyDescent="0.3">
      <c r="B127">
        <v>110</v>
      </c>
      <c r="C127" t="str">
        <f>C194</f>
        <v>Silberstahlwelle 8mm Durchmesser</v>
      </c>
      <c r="D127" s="32" t="s">
        <v>795</v>
      </c>
      <c r="E127" s="9"/>
      <c r="H127" s="22"/>
      <c r="I127" s="22"/>
    </row>
    <row r="128" spans="1:9" ht="13.8" customHeight="1" x14ac:dyDescent="0.3">
      <c r="B128">
        <v>1</v>
      </c>
      <c r="C128" t="str">
        <f>C208</f>
        <v>Zahnriemenscheibe T5, 48 Zähne</v>
      </c>
      <c r="D128" s="32" t="s">
        <v>795</v>
      </c>
      <c r="E128" s="9"/>
      <c r="H128" s="22"/>
      <c r="I128" s="22"/>
    </row>
    <row r="129" spans="2:9" ht="13.8" customHeight="1" x14ac:dyDescent="0.3">
      <c r="B129">
        <v>1</v>
      </c>
      <c r="C129" t="str">
        <f>C209</f>
        <v>Zahnriemenscheibe T5, 16 Zähne</v>
      </c>
      <c r="D129" s="32" t="s">
        <v>795</v>
      </c>
      <c r="E129" s="9"/>
      <c r="H129" s="22"/>
      <c r="I129" s="22"/>
    </row>
    <row r="130" spans="2:9" ht="13.8" customHeight="1" x14ac:dyDescent="0.3">
      <c r="B130">
        <v>1</v>
      </c>
      <c r="C130" t="str">
        <f>C216</f>
        <v>Zahnriemen T5 500mm 10mm Breite</v>
      </c>
      <c r="D130" s="32" t="s">
        <v>796</v>
      </c>
      <c r="E130" s="9"/>
      <c r="H130" s="22"/>
      <c r="I130" s="22"/>
    </row>
    <row r="131" spans="2:9" ht="13.8" customHeight="1" x14ac:dyDescent="0.3">
      <c r="B131">
        <v>1</v>
      </c>
      <c r="C131" t="str">
        <f>C217</f>
        <v>Zahnriemen T5 480mm 10mm Breite</v>
      </c>
      <c r="D131" s="32" t="s">
        <v>796</v>
      </c>
      <c r="E131" s="9"/>
      <c r="H131" s="22"/>
      <c r="I131" s="22"/>
    </row>
    <row r="132" spans="2:9" ht="13.8" customHeight="1" x14ac:dyDescent="0.3">
      <c r="B132">
        <v>1</v>
      </c>
      <c r="C132" t="str">
        <f>C209</f>
        <v>Zahnriemenscheibe T5, 16 Zähne</v>
      </c>
      <c r="D132" s="32" t="s">
        <v>801</v>
      </c>
      <c r="E132" s="9"/>
      <c r="H132" s="22"/>
      <c r="I132" s="22"/>
    </row>
    <row r="133" spans="2:9" ht="13.8" customHeight="1" x14ac:dyDescent="0.3">
      <c r="B133">
        <v>1</v>
      </c>
      <c r="C133" t="str">
        <f>C218</f>
        <v>Zahnriemen T5 340mm 10mm Breite</v>
      </c>
      <c r="D133" s="32" t="s">
        <v>802</v>
      </c>
      <c r="E133" s="9"/>
      <c r="H133" s="22"/>
      <c r="I133" s="22"/>
    </row>
    <row r="134" spans="2:9" ht="13.8" customHeight="1" x14ac:dyDescent="0.3">
      <c r="B134">
        <v>4</v>
      </c>
      <c r="C134" t="str">
        <f>C168</f>
        <v>Zylinderkopfschraube Innensechskant M3 20mm</v>
      </c>
      <c r="D134" s="32" t="s">
        <v>803</v>
      </c>
      <c r="E134" s="9"/>
      <c r="H134" s="22"/>
      <c r="I134" s="22"/>
    </row>
    <row r="135" spans="2:9" ht="13.8" customHeight="1" x14ac:dyDescent="0.3">
      <c r="B135">
        <v>4</v>
      </c>
      <c r="C135" t="str">
        <f>C182</f>
        <v>Muttern M3, Schlüsselweite 5.5 mm</v>
      </c>
      <c r="D135" s="32" t="s">
        <v>803</v>
      </c>
      <c r="E135" s="9"/>
      <c r="H135" s="22"/>
      <c r="I135" s="22"/>
    </row>
    <row r="136" spans="2:9" ht="13.8" customHeight="1" x14ac:dyDescent="0.3">
      <c r="B136">
        <v>4</v>
      </c>
      <c r="C136" t="str">
        <f>C188</f>
        <v>Unterlegscheiben M3 Dicke 0,5mm, Außendurchmesser 7mm</v>
      </c>
      <c r="D136" s="32" t="s">
        <v>803</v>
      </c>
      <c r="E136" s="9"/>
      <c r="H136" s="22"/>
      <c r="I136" s="22"/>
    </row>
    <row r="137" spans="2:9" ht="13.8" customHeight="1" x14ac:dyDescent="0.3">
      <c r="B137">
        <v>4</v>
      </c>
      <c r="C137" t="str">
        <f>C165</f>
        <v>Zylinderkopfschraube Innensechskant M3 45mm</v>
      </c>
      <c r="D137" s="32" t="s">
        <v>804</v>
      </c>
      <c r="E137" s="9"/>
      <c r="H137" s="22"/>
      <c r="I137" s="22"/>
    </row>
    <row r="138" spans="2:9" ht="13.8" customHeight="1" x14ac:dyDescent="0.3">
      <c r="B138">
        <v>4</v>
      </c>
      <c r="C138" t="str">
        <f>C188</f>
        <v>Unterlegscheiben M3 Dicke 0,5mm, Außendurchmesser 7mm</v>
      </c>
      <c r="D138" s="32" t="s">
        <v>804</v>
      </c>
      <c r="E138" s="9"/>
      <c r="H138" s="22"/>
      <c r="I138" s="22"/>
    </row>
    <row r="139" spans="2:9" ht="13.8" customHeight="1" x14ac:dyDescent="0.3">
      <c r="B139">
        <v>4</v>
      </c>
      <c r="C139" t="str">
        <f>C197</f>
        <v>Distanzbolzen 2x Innen M3 20mm, Schlüsselweite 5,5mm</v>
      </c>
      <c r="D139" s="32" t="s">
        <v>804</v>
      </c>
      <c r="E139" s="9"/>
      <c r="H139" s="22"/>
      <c r="I139" s="22"/>
    </row>
    <row r="140" spans="2:9" ht="13.8" customHeight="1" x14ac:dyDescent="0.3">
      <c r="B140">
        <f>50*6</f>
        <v>300</v>
      </c>
      <c r="C140" t="str">
        <f>C200</f>
        <v>Gewindestange M3</v>
      </c>
      <c r="D140" s="32" t="s">
        <v>805</v>
      </c>
      <c r="E140" s="9"/>
      <c r="H140" s="22"/>
      <c r="I140" s="22"/>
    </row>
    <row r="141" spans="2:9" ht="13.8" customHeight="1" x14ac:dyDescent="0.3">
      <c r="B141">
        <v>6</v>
      </c>
      <c r="C141" t="str">
        <f>C195</f>
        <v>Unterlegscheiben M3 Stahl  0,8mm, Außendurchmesser 9mm</v>
      </c>
      <c r="D141" s="32" t="s">
        <v>805</v>
      </c>
      <c r="E141" s="9"/>
      <c r="H141" s="22"/>
      <c r="I141" s="22"/>
    </row>
    <row r="142" spans="2:9" ht="13.8" customHeight="1" x14ac:dyDescent="0.3">
      <c r="B142">
        <v>6</v>
      </c>
      <c r="C142" t="str">
        <f>C197</f>
        <v>Distanzbolzen 2x Innen M3 20mm, Schlüsselweite 5,5mm</v>
      </c>
      <c r="D142" s="32" t="s">
        <v>805</v>
      </c>
      <c r="E142" s="9"/>
      <c r="H142" s="22"/>
      <c r="I142" s="22"/>
    </row>
    <row r="143" spans="2:9" ht="13.8" customHeight="1" x14ac:dyDescent="0.3">
      <c r="B143">
        <v>1</v>
      </c>
      <c r="C143" t="str">
        <f>C223</f>
        <v>NEMA 24 - 60x60x87 - 3.1Nm - 8mm Achse</v>
      </c>
      <c r="D143" s="32" t="s">
        <v>647</v>
      </c>
      <c r="E143" s="9"/>
      <c r="H143" s="22"/>
      <c r="I143" s="22"/>
    </row>
    <row r="144" spans="2:9" ht="13.8" customHeight="1" x14ac:dyDescent="0.3">
      <c r="B144">
        <v>2</v>
      </c>
      <c r="C144" t="str">
        <f>C237</f>
        <v>Rillenkugellager DIN 625 SKF - SKF 61818 - 90x115x13</v>
      </c>
      <c r="D144" s="32" t="s">
        <v>809</v>
      </c>
      <c r="E144" s="9"/>
      <c r="H144" s="22"/>
      <c r="I144" s="22"/>
    </row>
    <row r="145" spans="1:9" ht="13.8" customHeight="1" x14ac:dyDescent="0.3">
      <c r="D145" s="32"/>
      <c r="E145" s="9"/>
      <c r="H145" s="22"/>
      <c r="I145" s="22"/>
    </row>
    <row r="146" spans="1:9" ht="13.8" customHeight="1" x14ac:dyDescent="0.3">
      <c r="A146" s="6" t="s">
        <v>811</v>
      </c>
      <c r="B146">
        <v>1</v>
      </c>
      <c r="C146" t="str">
        <f>C238</f>
        <v>Rillenkugellager DIN 625 SKF - SKF 61818 - 85x110x13</v>
      </c>
      <c r="D146" s="32" t="s">
        <v>812</v>
      </c>
      <c r="E146" s="9"/>
      <c r="H146" s="22"/>
      <c r="I146" s="22"/>
    </row>
    <row r="147" spans="1:9" ht="13.8" customHeight="1" x14ac:dyDescent="0.3">
      <c r="B147">
        <v>6</v>
      </c>
      <c r="C147" t="str">
        <f>C166</f>
        <v>Zylinderkopfschraube Innensechskant M3 40mm</v>
      </c>
      <c r="D147" s="32" t="s">
        <v>805</v>
      </c>
      <c r="E147" s="9"/>
      <c r="H147" s="22"/>
      <c r="I147" s="22"/>
    </row>
    <row r="148" spans="1:9" ht="13.8" customHeight="1" x14ac:dyDescent="0.3">
      <c r="B148">
        <v>6</v>
      </c>
      <c r="C148" t="str">
        <f>C195</f>
        <v>Unterlegscheiben M3 Stahl  0,8mm, Außendurchmesser 9mm</v>
      </c>
      <c r="D148" s="32" t="s">
        <v>805</v>
      </c>
      <c r="E148" s="9"/>
      <c r="H148" s="22"/>
      <c r="I148" s="22"/>
    </row>
    <row r="149" spans="1:9" ht="13.8" customHeight="1" x14ac:dyDescent="0.3">
      <c r="B149">
        <v>8</v>
      </c>
      <c r="C149" t="str">
        <f>C178</f>
        <v>Senkkopfschraube Innensechskant M3 10mm</v>
      </c>
      <c r="D149" s="32" t="s">
        <v>828</v>
      </c>
      <c r="E149" s="9"/>
      <c r="H149" s="22"/>
      <c r="I149" s="22"/>
    </row>
    <row r="150" spans="1:9" ht="13.8" customHeight="1" x14ac:dyDescent="0.3">
      <c r="B150">
        <v>8</v>
      </c>
      <c r="C150" t="str">
        <f>C197</f>
        <v>Distanzbolzen 2x Innen M3 20mm, Schlüsselweite 5,5mm</v>
      </c>
      <c r="D150" s="32" t="s">
        <v>828</v>
      </c>
      <c r="E150" s="9"/>
      <c r="H150" s="22"/>
      <c r="I150" s="22"/>
    </row>
    <row r="151" spans="1:9" ht="13.8" customHeight="1" x14ac:dyDescent="0.3">
      <c r="B151">
        <v>8</v>
      </c>
      <c r="C151" t="str">
        <f>C167</f>
        <v>Zylinderkopfschraube Innensechskant M3 30mm</v>
      </c>
      <c r="D151" s="32" t="s">
        <v>828</v>
      </c>
      <c r="E151" s="9"/>
      <c r="H151" s="22"/>
      <c r="I151" s="22"/>
    </row>
    <row r="152" spans="1:9" ht="13.8" customHeight="1" x14ac:dyDescent="0.3">
      <c r="B152">
        <v>1</v>
      </c>
      <c r="C152" t="str">
        <f>C225</f>
        <v>Rotary Sensor</v>
      </c>
      <c r="D152" s="32" t="s">
        <v>662</v>
      </c>
      <c r="E152" s="9"/>
      <c r="H152" s="22"/>
      <c r="I152" s="22"/>
    </row>
    <row r="153" spans="1:9" ht="13.8" customHeight="1" x14ac:dyDescent="0.3">
      <c r="B153">
        <v>4</v>
      </c>
      <c r="C153" t="str">
        <f>C174</f>
        <v>Zylinderkopfschraube Innensechskant M2 6mm</v>
      </c>
      <c r="D153" s="32" t="s">
        <v>662</v>
      </c>
      <c r="E153" s="9"/>
      <c r="H153" s="22"/>
      <c r="I153" s="22"/>
    </row>
    <row r="154" spans="1:9" ht="13.8" customHeight="1" x14ac:dyDescent="0.3">
      <c r="B154">
        <v>4</v>
      </c>
      <c r="C154" t="str">
        <f>C183</f>
        <v>Muttern M2</v>
      </c>
      <c r="D154" s="32" t="s">
        <v>662</v>
      </c>
      <c r="E154" s="9"/>
      <c r="H154" s="22"/>
      <c r="I154" s="22"/>
    </row>
    <row r="155" spans="1:9" ht="13.8" customHeight="1" x14ac:dyDescent="0.3">
      <c r="B155">
        <v>4</v>
      </c>
      <c r="C155" t="str">
        <f>C182</f>
        <v>Muttern M3, Schlüsselweite 5.5 mm</v>
      </c>
      <c r="D155" s="32" t="s">
        <v>830</v>
      </c>
      <c r="E155" s="9"/>
      <c r="H155" s="22"/>
      <c r="I155" s="22"/>
    </row>
    <row r="156" spans="1:9" ht="13.8" customHeight="1" x14ac:dyDescent="0.3">
      <c r="B156">
        <v>4</v>
      </c>
      <c r="C156" t="str">
        <f>C168</f>
        <v>Zylinderkopfschraube Innensechskant M3 20mm</v>
      </c>
      <c r="D156" s="32" t="s">
        <v>830</v>
      </c>
      <c r="E156" s="9"/>
      <c r="H156" s="22"/>
      <c r="I156" s="22"/>
    </row>
    <row r="157" spans="1:9" ht="13.8" customHeight="1" x14ac:dyDescent="0.3">
      <c r="B157">
        <v>4</v>
      </c>
      <c r="C157" t="str">
        <f>C188</f>
        <v>Unterlegscheiben M3 Dicke 0,5mm, Außendurchmesser 7mm</v>
      </c>
      <c r="D157" s="32" t="s">
        <v>830</v>
      </c>
      <c r="E157" s="9"/>
      <c r="H157" s="22"/>
      <c r="I157" s="22"/>
    </row>
    <row r="158" spans="1:9" ht="13.8" customHeight="1" x14ac:dyDescent="0.3">
      <c r="B158">
        <v>6</v>
      </c>
      <c r="C158" t="str">
        <f>C230</f>
        <v xml:space="preserve">Rillenkugellager  4 x13 x 5 mm </v>
      </c>
      <c r="D158" s="32" t="s">
        <v>831</v>
      </c>
      <c r="E158" s="9"/>
      <c r="H158" s="22"/>
      <c r="I158" s="22"/>
    </row>
    <row r="159" spans="1:9" ht="13.8" customHeight="1" x14ac:dyDescent="0.3">
      <c r="B159">
        <v>8</v>
      </c>
      <c r="C159" t="str">
        <f>C191</f>
        <v>Unterlegscheiben M3 Kunststoff 0,8mm, Außendurchmesser 7mm</v>
      </c>
      <c r="D159" s="32" t="s">
        <v>831</v>
      </c>
      <c r="E159" s="9"/>
      <c r="H159" s="22"/>
      <c r="I159" s="22"/>
    </row>
    <row r="160" spans="1:9" ht="13.8" customHeight="1" x14ac:dyDescent="0.3">
      <c r="B160">
        <v>1</v>
      </c>
      <c r="C160" t="str">
        <f>C203</f>
        <v>Zahnriemenscheibe T2,5, 12 Zähne</v>
      </c>
      <c r="D160" s="32" t="s">
        <v>834</v>
      </c>
      <c r="E160" s="9"/>
      <c r="H160" s="22"/>
      <c r="I160" s="22"/>
    </row>
    <row r="161" spans="1:11" ht="13.8" customHeight="1" x14ac:dyDescent="0.3">
      <c r="B161">
        <v>1</v>
      </c>
      <c r="C161" t="str">
        <f>C224</f>
        <v>NEMA 24 - 57x57x56 - 1,26Nm - 6,35mm Achse</v>
      </c>
      <c r="D161" s="32" t="s">
        <v>834</v>
      </c>
      <c r="E161" s="9"/>
      <c r="H161" s="22"/>
      <c r="I161" s="22"/>
    </row>
    <row r="162" spans="1:11" ht="13.8" customHeight="1" x14ac:dyDescent="0.3">
      <c r="D162" s="32"/>
      <c r="E162" s="9"/>
      <c r="H162" s="22"/>
      <c r="I162" s="22"/>
    </row>
    <row r="163" spans="1:11" ht="13.8" customHeight="1" x14ac:dyDescent="0.3">
      <c r="A163" s="6" t="s">
        <v>5</v>
      </c>
      <c r="C163" s="32"/>
      <c r="E163" s="9"/>
      <c r="H163" s="22"/>
      <c r="I163" s="22"/>
    </row>
    <row r="164" spans="1:11" ht="13.8" customHeight="1" x14ac:dyDescent="0.3">
      <c r="B164" t="s">
        <v>820</v>
      </c>
      <c r="C164" s="32" t="s">
        <v>664</v>
      </c>
      <c r="E164" s="9"/>
      <c r="G164" t="s">
        <v>661</v>
      </c>
      <c r="H164" s="22" t="s">
        <v>674</v>
      </c>
      <c r="I164" s="22" t="s">
        <v>675</v>
      </c>
      <c r="J164" t="s">
        <v>676</v>
      </c>
      <c r="K164" t="s">
        <v>710</v>
      </c>
    </row>
    <row r="165" spans="1:11" ht="13.8" customHeight="1" x14ac:dyDescent="0.3">
      <c r="B165" s="33">
        <f t="shared" ref="B165:B197" si="0">ROUNDUP(I165/G165,0)</f>
        <v>1</v>
      </c>
      <c r="C165" s="32" t="s">
        <v>741</v>
      </c>
      <c r="E165" t="s">
        <v>794</v>
      </c>
      <c r="G165">
        <v>25</v>
      </c>
      <c r="H165" s="22">
        <v>7.45</v>
      </c>
      <c r="I165" s="18">
        <f>SUMIF(C$1:C$163,"="&amp;C165,B$1:B$163)</f>
        <v>14</v>
      </c>
      <c r="J165" s="33">
        <f t="shared" ref="J165:J170" si="1">G165*B165-I165</f>
        <v>11</v>
      </c>
      <c r="K165" s="34">
        <f>B165*H165</f>
        <v>7.45</v>
      </c>
    </row>
    <row r="166" spans="1:11" ht="13.8" customHeight="1" x14ac:dyDescent="0.3">
      <c r="B166" s="33">
        <f t="shared" si="0"/>
        <v>1</v>
      </c>
      <c r="C166" s="32" t="s">
        <v>735</v>
      </c>
      <c r="E166" s="9" t="s">
        <v>673</v>
      </c>
      <c r="G166">
        <v>100</v>
      </c>
      <c r="H166" s="22">
        <v>2.63</v>
      </c>
      <c r="I166" s="18">
        <f>SUMIF(C$1:C$163,"="&amp;C166,B$1:B$163)</f>
        <v>11</v>
      </c>
      <c r="J166" s="33">
        <f t="shared" si="1"/>
        <v>89</v>
      </c>
      <c r="K166" s="34">
        <f>B166*H166</f>
        <v>2.63</v>
      </c>
    </row>
    <row r="167" spans="1:11" ht="13.8" customHeight="1" x14ac:dyDescent="0.3">
      <c r="B167" s="33">
        <f t="shared" ref="B167" si="2">ROUNDUP(I167/G167,0)</f>
        <v>1</v>
      </c>
      <c r="C167" s="32" t="s">
        <v>736</v>
      </c>
      <c r="E167" s="9" t="s">
        <v>673</v>
      </c>
      <c r="G167">
        <v>100</v>
      </c>
      <c r="H167" s="22">
        <v>2.63</v>
      </c>
      <c r="I167" s="18">
        <f>SUMIF(C$1:C$163,"="&amp;C167,B$1:B$163)</f>
        <v>16</v>
      </c>
      <c r="J167" s="33">
        <f t="shared" si="1"/>
        <v>84</v>
      </c>
      <c r="K167" s="34">
        <f>B167*H167</f>
        <v>2.63</v>
      </c>
    </row>
    <row r="168" spans="1:11" ht="13.8" customHeight="1" x14ac:dyDescent="0.3">
      <c r="B168" s="33">
        <f t="shared" si="0"/>
        <v>1</v>
      </c>
      <c r="C168" s="32" t="s">
        <v>616</v>
      </c>
      <c r="E168" s="9" t="s">
        <v>673</v>
      </c>
      <c r="G168">
        <v>100</v>
      </c>
      <c r="H168" s="22">
        <v>1.79</v>
      </c>
      <c r="I168" s="18">
        <f>SUMIF(C$1:C$163,"="&amp;C168,B$1:B$163)</f>
        <v>16</v>
      </c>
      <c r="J168" s="33">
        <f t="shared" si="1"/>
        <v>84</v>
      </c>
      <c r="K168" s="34">
        <f>B168*H168</f>
        <v>1.79</v>
      </c>
    </row>
    <row r="169" spans="1:11" ht="13.8" customHeight="1" x14ac:dyDescent="0.3">
      <c r="B169" s="33">
        <f t="shared" ref="B169" si="3">ROUNDUP(I169/G169,0)</f>
        <v>1</v>
      </c>
      <c r="C169" s="32" t="s">
        <v>711</v>
      </c>
      <c r="E169" s="9" t="s">
        <v>673</v>
      </c>
      <c r="G169">
        <v>100</v>
      </c>
      <c r="H169" s="22">
        <v>1.71</v>
      </c>
      <c r="I169" s="18">
        <f>SUMIF(C$1:C$163,"="&amp;C169,B$1:B$163)</f>
        <v>15</v>
      </c>
      <c r="J169" s="33">
        <f t="shared" si="1"/>
        <v>85</v>
      </c>
      <c r="K169" s="34">
        <f t="shared" ref="K169" si="4">B169*H169</f>
        <v>1.71</v>
      </c>
    </row>
    <row r="170" spans="1:11" ht="13.8" customHeight="1" x14ac:dyDescent="0.3">
      <c r="B170" s="33">
        <f t="shared" ref="B170" si="5">ROUNDUP(I170/G170,0)</f>
        <v>1</v>
      </c>
      <c r="C170" s="32" t="s">
        <v>832</v>
      </c>
      <c r="E170" s="9" t="s">
        <v>673</v>
      </c>
      <c r="G170">
        <v>100</v>
      </c>
      <c r="H170" s="22">
        <v>1.71</v>
      </c>
      <c r="I170" s="18">
        <f>SUMIF(C$1:C$163,"="&amp;C170,B$1:B$163)</f>
        <v>12</v>
      </c>
      <c r="J170" s="33">
        <f t="shared" si="1"/>
        <v>88</v>
      </c>
      <c r="K170" s="34">
        <f t="shared" ref="K170:K235" si="6">B170*H170</f>
        <v>1.71</v>
      </c>
    </row>
    <row r="171" spans="1:11" ht="13.8" customHeight="1" x14ac:dyDescent="0.3">
      <c r="B171" s="33">
        <f t="shared" si="0"/>
        <v>1</v>
      </c>
      <c r="C171" s="32" t="s">
        <v>823</v>
      </c>
      <c r="D171" s="32"/>
      <c r="E171" s="29" t="s">
        <v>652</v>
      </c>
      <c r="G171">
        <v>100</v>
      </c>
      <c r="H171" s="22">
        <v>1.96</v>
      </c>
      <c r="I171" s="18">
        <f>SUMIF(C$1:C$163,"="&amp;C171,B$1:B$163)</f>
        <v>1</v>
      </c>
      <c r="J171" s="33">
        <f t="shared" ref="J171:J231" si="7">G171*B171-I171</f>
        <v>99</v>
      </c>
      <c r="K171" s="34">
        <f t="shared" si="6"/>
        <v>1.96</v>
      </c>
    </row>
    <row r="172" spans="1:11" ht="13.8" customHeight="1" x14ac:dyDescent="0.3">
      <c r="B172" s="33">
        <f t="shared" si="0"/>
        <v>1</v>
      </c>
      <c r="C172" s="32" t="s">
        <v>649</v>
      </c>
      <c r="E172" t="s">
        <v>708</v>
      </c>
      <c r="G172">
        <v>100</v>
      </c>
      <c r="H172" s="22">
        <v>1.79</v>
      </c>
      <c r="I172" s="18">
        <f>SUMIF(C$1:C$163,"="&amp;C172,B$1:B$163)</f>
        <v>2</v>
      </c>
      <c r="J172" s="33">
        <f t="shared" ref="J172" si="8">G172*B172-I172</f>
        <v>98</v>
      </c>
      <c r="K172" s="34">
        <f t="shared" si="6"/>
        <v>1.79</v>
      </c>
    </row>
    <row r="173" spans="1:11" ht="13.8" customHeight="1" x14ac:dyDescent="0.3">
      <c r="B173" s="33">
        <f t="shared" ref="B173:B177" si="9">ROUNDUP(I173/G173,0)</f>
        <v>1</v>
      </c>
      <c r="C173" s="32" t="s">
        <v>822</v>
      </c>
      <c r="E173" t="s">
        <v>708</v>
      </c>
      <c r="G173">
        <v>100</v>
      </c>
      <c r="H173" s="22">
        <v>1.63</v>
      </c>
      <c r="I173" s="18">
        <f>SUMIF(C$1:C$163,"="&amp;C173,B$1:B$163)</f>
        <v>2</v>
      </c>
      <c r="J173" s="33">
        <f t="shared" ref="J173:J177" si="10">G173*B173-I173</f>
        <v>98</v>
      </c>
      <c r="K173" s="34">
        <f t="shared" si="6"/>
        <v>1.63</v>
      </c>
    </row>
    <row r="174" spans="1:11" ht="13.8" customHeight="1" x14ac:dyDescent="0.3">
      <c r="B174" s="33">
        <f>ROUNDUP(I174/G174,0)</f>
        <v>2</v>
      </c>
      <c r="C174" s="32" t="s">
        <v>656</v>
      </c>
      <c r="E174" t="s">
        <v>659</v>
      </c>
      <c r="G174">
        <v>10</v>
      </c>
      <c r="H174" s="22">
        <v>0.99</v>
      </c>
      <c r="I174" s="18">
        <f>SUMIF(C$1:C$163,"="&amp;C174,B$1:B$163)</f>
        <v>16</v>
      </c>
      <c r="J174" s="33">
        <f>G174*B174-I174</f>
        <v>4</v>
      </c>
      <c r="K174" s="34">
        <f>B174*H174</f>
        <v>1.98</v>
      </c>
    </row>
    <row r="175" spans="1:11" ht="13.8" customHeight="1" x14ac:dyDescent="0.3">
      <c r="B175" s="33">
        <f>ROUNDUP(I175/G175,0)</f>
        <v>1</v>
      </c>
      <c r="C175" t="s">
        <v>725</v>
      </c>
      <c r="E175" t="s">
        <v>718</v>
      </c>
      <c r="G175">
        <v>1</v>
      </c>
      <c r="H175" s="22">
        <v>0.4</v>
      </c>
      <c r="I175" s="18">
        <f>SUMIF(C$1:C$163,"="&amp;C175,B$1:B$163)</f>
        <v>1</v>
      </c>
      <c r="J175" s="33">
        <f>G175*B175-I175</f>
        <v>0</v>
      </c>
      <c r="K175" s="34">
        <f>B175*H175</f>
        <v>0.4</v>
      </c>
    </row>
    <row r="176" spans="1:11" ht="13.8" customHeight="1" x14ac:dyDescent="0.3">
      <c r="B176" s="33"/>
      <c r="C176" s="32"/>
      <c r="E176"/>
      <c r="H176" s="22"/>
      <c r="I176" s="18"/>
      <c r="J176" s="33"/>
      <c r="K176" s="34"/>
    </row>
    <row r="177" spans="2:11" ht="13.8" customHeight="1" x14ac:dyDescent="0.3">
      <c r="B177" s="33">
        <f t="shared" si="9"/>
        <v>0</v>
      </c>
      <c r="C177" s="32" t="s">
        <v>722</v>
      </c>
      <c r="E177" t="s">
        <v>721</v>
      </c>
      <c r="G177">
        <v>10</v>
      </c>
      <c r="H177" s="22">
        <v>2.35</v>
      </c>
      <c r="I177" s="18">
        <f>SUMIF(C$1:C$163,"="&amp;C177,B$1:B$163)</f>
        <v>0</v>
      </c>
      <c r="J177" s="33">
        <f t="shared" si="10"/>
        <v>0</v>
      </c>
      <c r="K177" s="34">
        <f t="shared" si="6"/>
        <v>0</v>
      </c>
    </row>
    <row r="178" spans="2:11" ht="13.8" customHeight="1" x14ac:dyDescent="0.3">
      <c r="B178" s="33">
        <f t="shared" ref="B178" si="11">ROUNDUP(I178/G178,0)</f>
        <v>1</v>
      </c>
      <c r="C178" s="32" t="s">
        <v>731</v>
      </c>
      <c r="E178" t="s">
        <v>732</v>
      </c>
      <c r="F178" t="s">
        <v>734</v>
      </c>
      <c r="G178">
        <v>50</v>
      </c>
      <c r="H178" s="22">
        <v>3.65</v>
      </c>
      <c r="I178" s="18">
        <f>SUMIF(C$1:C$163,"="&amp;C178,B$1:B$163)</f>
        <v>20</v>
      </c>
      <c r="J178" s="33">
        <f t="shared" ref="J178" si="12">G178*B178-I178</f>
        <v>30</v>
      </c>
      <c r="K178" s="34">
        <f t="shared" ref="K178" si="13">B178*H178</f>
        <v>3.65</v>
      </c>
    </row>
    <row r="179" spans="2:11" ht="13.8" customHeight="1" x14ac:dyDescent="0.3">
      <c r="B179" s="33">
        <f t="shared" ref="B179" si="14">ROUNDUP(I179/G179,0)</f>
        <v>1</v>
      </c>
      <c r="C179" s="32" t="s">
        <v>761</v>
      </c>
      <c r="E179" t="s">
        <v>762</v>
      </c>
      <c r="F179" t="s">
        <v>734</v>
      </c>
      <c r="G179">
        <v>10</v>
      </c>
      <c r="H179" s="22">
        <v>2.41</v>
      </c>
      <c r="I179" s="18">
        <f>SUMIF(C$1:C$163,"="&amp;C179,B$1:B$163)</f>
        <v>4</v>
      </c>
      <c r="J179" s="33">
        <f t="shared" ref="J179" si="15">G179*B179-I179</f>
        <v>6</v>
      </c>
      <c r="K179" s="34">
        <f t="shared" ref="K179" si="16">B179*H179</f>
        <v>2.41</v>
      </c>
    </row>
    <row r="180" spans="2:11" ht="13.8" customHeight="1" x14ac:dyDescent="0.3">
      <c r="B180" s="33">
        <v>4</v>
      </c>
      <c r="C180" t="s">
        <v>824</v>
      </c>
      <c r="E180" t="s">
        <v>718</v>
      </c>
      <c r="G180">
        <v>10</v>
      </c>
      <c r="H180" s="22">
        <v>2.41</v>
      </c>
      <c r="I180" s="18">
        <f>SUMIF(C$1:C$163,"="&amp;C180,B$1:B$163)</f>
        <v>0</v>
      </c>
      <c r="J180" s="33">
        <f t="shared" ref="J180" si="17">G180*B180-I180</f>
        <v>40</v>
      </c>
      <c r="K180" s="34">
        <f t="shared" ref="K180" si="18">B180*H180</f>
        <v>9.64</v>
      </c>
    </row>
    <row r="181" spans="2:11" ht="13.8" customHeight="1" x14ac:dyDescent="0.3">
      <c r="B181" s="33">
        <f t="shared" si="0"/>
        <v>1</v>
      </c>
      <c r="C181" s="32" t="s">
        <v>724</v>
      </c>
      <c r="E181" t="s">
        <v>606</v>
      </c>
      <c r="G181">
        <v>100</v>
      </c>
      <c r="H181" s="22">
        <v>2.09</v>
      </c>
      <c r="I181" s="18">
        <f>SUMIF(C$1:C$163,"="&amp;C181,B$1:B$163)</f>
        <v>10</v>
      </c>
      <c r="J181" s="33">
        <f t="shared" si="7"/>
        <v>90</v>
      </c>
      <c r="K181" s="34">
        <f t="shared" si="6"/>
        <v>2.09</v>
      </c>
    </row>
    <row r="182" spans="2:11" ht="13.8" customHeight="1" x14ac:dyDescent="0.3">
      <c r="B182" s="33">
        <f t="shared" ref="B182" si="19">ROUNDUP(I182/G182,0)</f>
        <v>1</v>
      </c>
      <c r="C182" s="32" t="s">
        <v>723</v>
      </c>
      <c r="E182" s="29" t="s">
        <v>618</v>
      </c>
      <c r="G182">
        <v>100</v>
      </c>
      <c r="H182" s="22">
        <v>2.09</v>
      </c>
      <c r="I182" s="18">
        <f>SUMIF(C$1:C$163,"="&amp;C182,B$1:B$163)</f>
        <v>28</v>
      </c>
      <c r="J182" s="33">
        <f t="shared" ref="J182" si="20">G182*B182-I182</f>
        <v>72</v>
      </c>
      <c r="K182" s="34">
        <f t="shared" si="6"/>
        <v>2.09</v>
      </c>
    </row>
    <row r="183" spans="2:11" ht="13.8" customHeight="1" x14ac:dyDescent="0.3">
      <c r="B183" s="33">
        <f t="shared" ref="B183:B186" si="21">ROUNDUP(I183/G183,0)</f>
        <v>1</v>
      </c>
      <c r="C183" s="32" t="s">
        <v>726</v>
      </c>
      <c r="G183">
        <v>100</v>
      </c>
      <c r="H183" s="22">
        <v>2.09</v>
      </c>
      <c r="I183" s="18">
        <f>SUMIF(C$1:C$163,"="&amp;C183,B$1:B$163)</f>
        <v>16</v>
      </c>
      <c r="J183" s="33">
        <f t="shared" ref="J183:J186" si="22">G183*B183-I183</f>
        <v>84</v>
      </c>
      <c r="K183" s="34">
        <f t="shared" ref="K183:K186" si="23">B183*H183</f>
        <v>2.09</v>
      </c>
    </row>
    <row r="184" spans="2:11" ht="13.8" customHeight="1" x14ac:dyDescent="0.3">
      <c r="B184" s="33">
        <f>ROUNDUP(I184/G184,0)</f>
        <v>0</v>
      </c>
      <c r="C184" t="s">
        <v>819</v>
      </c>
      <c r="E184" t="s">
        <v>718</v>
      </c>
      <c r="G184">
        <v>1</v>
      </c>
      <c r="H184" s="22">
        <v>0.4</v>
      </c>
      <c r="I184" s="18">
        <f>SUMIF(C$1:C$163,"="&amp;C184,B$1:B$163)</f>
        <v>0</v>
      </c>
      <c r="J184" s="33">
        <f t="shared" ref="J184" si="24">G184*B184-I184</f>
        <v>0</v>
      </c>
      <c r="K184" s="34">
        <f t="shared" ref="K184" si="25">B184*H184</f>
        <v>0</v>
      </c>
    </row>
    <row r="185" spans="2:11" ht="13.8" customHeight="1" x14ac:dyDescent="0.3">
      <c r="B185" s="33"/>
      <c r="C185" s="32"/>
      <c r="H185" s="22"/>
      <c r="I185" s="18"/>
      <c r="J185" s="33"/>
      <c r="K185" s="34"/>
    </row>
    <row r="186" spans="2:11" ht="13.8" customHeight="1" x14ac:dyDescent="0.3">
      <c r="B186" s="33">
        <f t="shared" si="21"/>
        <v>1</v>
      </c>
      <c r="C186" s="32" t="s">
        <v>757</v>
      </c>
      <c r="E186" s="29" t="s">
        <v>626</v>
      </c>
      <c r="G186">
        <v>50</v>
      </c>
      <c r="H186" s="22">
        <v>4.8899999999999997</v>
      </c>
      <c r="I186" s="18">
        <f>SUMIF(C$1:C$163,"="&amp;C186,B$1:B$163)</f>
        <v>1</v>
      </c>
      <c r="J186" s="33">
        <f t="shared" si="22"/>
        <v>49</v>
      </c>
      <c r="K186" s="34">
        <f t="shared" si="23"/>
        <v>4.8899999999999997</v>
      </c>
    </row>
    <row r="187" spans="2:11" ht="13.8" customHeight="1" x14ac:dyDescent="0.3">
      <c r="B187" s="33">
        <f t="shared" ref="B187" si="26">ROUNDUP(I187/G187,0)</f>
        <v>1</v>
      </c>
      <c r="C187" s="32" t="s">
        <v>755</v>
      </c>
      <c r="E187" s="29" t="s">
        <v>756</v>
      </c>
      <c r="G187">
        <v>20</v>
      </c>
      <c r="H187" s="22">
        <v>3.89</v>
      </c>
      <c r="I187" s="18">
        <f>SUMIF(C$1:C$163,"="&amp;C187,B$1:B$163)</f>
        <v>2</v>
      </c>
      <c r="J187" s="33">
        <f t="shared" ref="J187" si="27">G187*B187-I187</f>
        <v>18</v>
      </c>
      <c r="K187" s="34">
        <f t="shared" ref="K187" si="28">B187*H187</f>
        <v>3.89</v>
      </c>
    </row>
    <row r="188" spans="2:11" ht="13.8" customHeight="1" x14ac:dyDescent="0.3">
      <c r="B188" s="33">
        <f t="shared" si="0"/>
        <v>1</v>
      </c>
      <c r="C188" s="32" t="s">
        <v>790</v>
      </c>
      <c r="E188" s="29" t="s">
        <v>651</v>
      </c>
      <c r="G188">
        <v>100</v>
      </c>
      <c r="H188" s="22">
        <v>1.79</v>
      </c>
      <c r="I188" s="18">
        <f>SUMIF(C$1:C$163,"="&amp;C188,B$1:B$163)</f>
        <v>71</v>
      </c>
      <c r="J188" s="33">
        <f t="shared" si="7"/>
        <v>29</v>
      </c>
      <c r="K188" s="34">
        <f t="shared" si="6"/>
        <v>1.79</v>
      </c>
    </row>
    <row r="189" spans="2:11" ht="13.8" customHeight="1" x14ac:dyDescent="0.3">
      <c r="B189" s="33">
        <f t="shared" si="0"/>
        <v>1</v>
      </c>
      <c r="C189" s="32" t="s">
        <v>664</v>
      </c>
      <c r="E189" s="9" t="s">
        <v>665</v>
      </c>
      <c r="G189">
        <v>100</v>
      </c>
      <c r="H189" s="22">
        <v>1.79</v>
      </c>
      <c r="I189" s="18">
        <f>SUMIF(C$1:C$163,"="&amp;C189,B$1:B$163)</f>
        <v>6</v>
      </c>
      <c r="J189" s="33">
        <f>G189*B189-I189</f>
        <v>94</v>
      </c>
      <c r="K189" s="34">
        <f t="shared" si="6"/>
        <v>1.79</v>
      </c>
    </row>
    <row r="190" spans="2:11" ht="13.8" customHeight="1" x14ac:dyDescent="0.3">
      <c r="B190" s="33">
        <f t="shared" ref="B190:B191" si="29">ROUNDUP(I190/G190,0)</f>
        <v>1</v>
      </c>
      <c r="C190" s="32" t="s">
        <v>758</v>
      </c>
      <c r="E190" s="9" t="s">
        <v>785</v>
      </c>
      <c r="G190">
        <v>50</v>
      </c>
      <c r="H190" s="22">
        <v>4.33</v>
      </c>
      <c r="I190" s="18">
        <f>SUMIF(C$1:C$163,"="&amp;C190,B$1:B$163)</f>
        <v>4</v>
      </c>
      <c r="J190" s="33">
        <f>G190*B190-I190</f>
        <v>46</v>
      </c>
      <c r="K190" s="34">
        <f t="shared" ref="K190:K191" si="30">B190*H190</f>
        <v>4.33</v>
      </c>
    </row>
    <row r="191" spans="2:11" ht="13.8" customHeight="1" x14ac:dyDescent="0.3">
      <c r="B191" s="33">
        <f t="shared" si="29"/>
        <v>2</v>
      </c>
      <c r="C191" s="32" t="s">
        <v>789</v>
      </c>
      <c r="E191" s="9" t="s">
        <v>784</v>
      </c>
      <c r="G191">
        <v>10</v>
      </c>
      <c r="H191" s="22">
        <v>1.98</v>
      </c>
      <c r="I191" s="18">
        <f>SUMIF(C$1:C$163,"="&amp;C191,B$1:B$163)</f>
        <v>16</v>
      </c>
      <c r="J191" s="33">
        <f>G191*B191-I191</f>
        <v>4</v>
      </c>
      <c r="K191" s="34">
        <f t="shared" si="30"/>
        <v>3.96</v>
      </c>
    </row>
    <row r="192" spans="2:11" ht="13.8" customHeight="1" x14ac:dyDescent="0.3">
      <c r="B192" s="33">
        <f>ROUNDUP(I192/G192,0)</f>
        <v>1</v>
      </c>
      <c r="C192" t="s">
        <v>677</v>
      </c>
      <c r="E192" s="26" t="s">
        <v>646</v>
      </c>
      <c r="G192">
        <v>500</v>
      </c>
      <c r="H192" s="22">
        <v>4.49</v>
      </c>
      <c r="I192" s="18">
        <f>SUMIF(C$1:C$163,"="&amp;C192,B$1:B$163)</f>
        <v>136</v>
      </c>
      <c r="J192" s="33">
        <f t="shared" ref="J192" si="31">G192*B192-I192</f>
        <v>364</v>
      </c>
      <c r="K192" s="34">
        <f t="shared" si="6"/>
        <v>4.49</v>
      </c>
    </row>
    <row r="193" spans="2:11" ht="13.8" customHeight="1" x14ac:dyDescent="0.3">
      <c r="B193" s="33">
        <f>ROUNDUP(I193/G193,0)</f>
        <v>1</v>
      </c>
      <c r="C193" t="s">
        <v>701</v>
      </c>
      <c r="E193" s="26" t="s">
        <v>604</v>
      </c>
      <c r="G193">
        <v>500</v>
      </c>
      <c r="H193" s="22">
        <v>2.4900000000000002</v>
      </c>
      <c r="I193" s="18">
        <f>SUMIF(C$1:C$163,"="&amp;C193,B$1:B$163)</f>
        <v>50</v>
      </c>
      <c r="J193" s="33">
        <f t="shared" ref="J193:J194" si="32">G193*B193-I193</f>
        <v>450</v>
      </c>
      <c r="K193" s="34">
        <f t="shared" si="6"/>
        <v>2.4900000000000002</v>
      </c>
    </row>
    <row r="194" spans="2:11" ht="13.8" customHeight="1" x14ac:dyDescent="0.3">
      <c r="B194" s="33">
        <f>ROUNDUP(I194/G194,0)</f>
        <v>1</v>
      </c>
      <c r="C194" t="s">
        <v>744</v>
      </c>
      <c r="E194" s="26" t="s">
        <v>745</v>
      </c>
      <c r="G194">
        <v>500</v>
      </c>
      <c r="H194" s="22">
        <v>4.49</v>
      </c>
      <c r="I194" s="18">
        <f>SUMIF(C$1:C$163,"="&amp;C194,B$1:B$163)</f>
        <v>182</v>
      </c>
      <c r="J194" s="33">
        <f t="shared" si="32"/>
        <v>318</v>
      </c>
      <c r="K194" s="34">
        <f t="shared" ref="K194" si="33">B194*H194</f>
        <v>4.49</v>
      </c>
    </row>
    <row r="195" spans="2:11" ht="13.8" customHeight="1" x14ac:dyDescent="0.3">
      <c r="B195" s="33">
        <f>ROUNDUP(I195/G195,0)</f>
        <v>1</v>
      </c>
      <c r="C195" s="32" t="s">
        <v>818</v>
      </c>
      <c r="E195" s="26" t="s">
        <v>817</v>
      </c>
      <c r="G195">
        <v>100</v>
      </c>
      <c r="H195" s="22">
        <v>1.59</v>
      </c>
      <c r="I195" s="18">
        <f>SUMIF(C$1:C$163,"="&amp;C195,B$1:B$163)</f>
        <v>12</v>
      </c>
      <c r="J195" s="33">
        <f t="shared" ref="J195" si="34">G195*B195-I195</f>
        <v>88</v>
      </c>
      <c r="K195" s="34">
        <f t="shared" ref="K195" si="35">B195*H195</f>
        <v>1.59</v>
      </c>
    </row>
    <row r="196" spans="2:11" ht="13.8" customHeight="1" x14ac:dyDescent="0.3">
      <c r="B196" s="33">
        <f t="shared" si="0"/>
        <v>5</v>
      </c>
      <c r="C196" s="32" t="s">
        <v>821</v>
      </c>
      <c r="E196" s="9" t="s">
        <v>669</v>
      </c>
      <c r="G196">
        <v>1</v>
      </c>
      <c r="H196" s="22">
        <v>0.15</v>
      </c>
      <c r="I196" s="18">
        <f>SUMIF(C$1:C$163,"="&amp;C196,B$1:B$163)</f>
        <v>5</v>
      </c>
      <c r="J196" s="33">
        <f t="shared" si="7"/>
        <v>0</v>
      </c>
      <c r="K196" s="34">
        <f t="shared" si="6"/>
        <v>0.75</v>
      </c>
    </row>
    <row r="197" spans="2:11" ht="13.8" customHeight="1" x14ac:dyDescent="0.3">
      <c r="B197" s="33">
        <f t="shared" si="0"/>
        <v>22</v>
      </c>
      <c r="C197" s="32" t="s">
        <v>814</v>
      </c>
      <c r="E197" t="s">
        <v>813</v>
      </c>
      <c r="G197">
        <v>1</v>
      </c>
      <c r="H197" s="22">
        <v>0.3</v>
      </c>
      <c r="I197" s="18">
        <f>SUMIF(C$1:C$163,"="&amp;C197,B$1:B$163)</f>
        <v>22</v>
      </c>
      <c r="J197" s="33">
        <f t="shared" ref="J197" si="36">G197*B197-I197</f>
        <v>0</v>
      </c>
      <c r="K197" s="34">
        <f t="shared" ref="K197" si="37">B197*H197</f>
        <v>6.6</v>
      </c>
    </row>
    <row r="198" spans="2:11" ht="13.8" customHeight="1" x14ac:dyDescent="0.3">
      <c r="B198" s="33">
        <f t="shared" ref="B198" si="38">ROUNDUP(I198/G198,0)</f>
        <v>0</v>
      </c>
      <c r="C198" t="s">
        <v>791</v>
      </c>
      <c r="E198" s="29" t="s">
        <v>682</v>
      </c>
      <c r="G198">
        <v>1</v>
      </c>
      <c r="H198" s="22">
        <v>0.08</v>
      </c>
      <c r="I198" s="18">
        <f>SUMIF(C$1:C$163,"="&amp;C198,B$1:B$163)</f>
        <v>0</v>
      </c>
      <c r="J198" s="33">
        <f t="shared" ref="J198" si="39">G198*B198-I198</f>
        <v>0</v>
      </c>
      <c r="K198" s="34">
        <f t="shared" si="6"/>
        <v>0</v>
      </c>
    </row>
    <row r="199" spans="2:11" ht="13.8" customHeight="1" x14ac:dyDescent="0.3">
      <c r="B199" s="33">
        <f>ROUNDUP(I199/G199,0)</f>
        <v>1</v>
      </c>
      <c r="C199" t="s">
        <v>695</v>
      </c>
      <c r="E199" s="26" t="s">
        <v>696</v>
      </c>
      <c r="G199">
        <v>10</v>
      </c>
      <c r="H199" s="22">
        <v>2.59</v>
      </c>
      <c r="I199" s="18">
        <f>SUMIF(C$1:C$163,"="&amp;C199,B$1:B$163)</f>
        <v>2</v>
      </c>
      <c r="J199" s="33">
        <f t="shared" ref="J199" si="40">G199*B199-I199</f>
        <v>8</v>
      </c>
      <c r="K199" s="34">
        <f>B199*H199</f>
        <v>2.59</v>
      </c>
    </row>
    <row r="200" spans="2:11" ht="13.8" customHeight="1" x14ac:dyDescent="0.3">
      <c r="B200" s="33">
        <f>ROUNDUP(I200/G200,0)</f>
        <v>1</v>
      </c>
      <c r="C200" s="32" t="s">
        <v>816</v>
      </c>
      <c r="E200" t="s">
        <v>815</v>
      </c>
      <c r="G200">
        <v>500</v>
      </c>
      <c r="H200" s="22">
        <v>1.69</v>
      </c>
      <c r="I200" s="18">
        <f>SUMIF(C$1:C$163,"="&amp;C200,B$1:B$163)</f>
        <v>300</v>
      </c>
      <c r="J200" s="33">
        <f t="shared" ref="J200" si="41">G200*B200-I200</f>
        <v>200</v>
      </c>
      <c r="K200" s="34">
        <f>B200*H200</f>
        <v>1.69</v>
      </c>
    </row>
    <row r="201" spans="2:11" ht="13.8" customHeight="1" x14ac:dyDescent="0.3">
      <c r="B201" s="33"/>
      <c r="H201" s="22"/>
      <c r="I201" s="18"/>
      <c r="J201" s="33"/>
      <c r="K201" s="34"/>
    </row>
    <row r="202" spans="2:11" ht="13.8" customHeight="1" x14ac:dyDescent="0.3">
      <c r="B202" s="33">
        <f t="shared" ref="B202:B207" si="42">ROUNDUP(I202/G202,0)</f>
        <v>4</v>
      </c>
      <c r="C202" t="s">
        <v>632</v>
      </c>
      <c r="E202" s="29" t="s">
        <v>637</v>
      </c>
      <c r="G202">
        <v>1</v>
      </c>
      <c r="H202" s="22">
        <v>5.0999999999999996</v>
      </c>
      <c r="I202" s="18">
        <f>SUMIF(C$1:C$163,"="&amp;C202,B$1:B$163)</f>
        <v>4</v>
      </c>
      <c r="J202" s="33">
        <f t="shared" ref="J202" si="43">G202*B202-I202</f>
        <v>0</v>
      </c>
      <c r="K202" s="34">
        <f t="shared" si="6"/>
        <v>20.399999999999999</v>
      </c>
    </row>
    <row r="203" spans="2:11" ht="13.8" customHeight="1" x14ac:dyDescent="0.3">
      <c r="B203" s="33">
        <f t="shared" ref="B203" si="44">ROUNDUP(I203/G203,0)</f>
        <v>1</v>
      </c>
      <c r="C203" t="s">
        <v>840</v>
      </c>
      <c r="E203" s="29" t="s">
        <v>841</v>
      </c>
      <c r="G203">
        <v>1</v>
      </c>
      <c r="H203" s="22">
        <v>5.0999999999999996</v>
      </c>
      <c r="I203" s="18">
        <f>SUMIF(C$1:C$163,"="&amp;C203,B$1:B$163)</f>
        <v>1</v>
      </c>
      <c r="J203" s="33">
        <f t="shared" ref="J203" si="45">G203*B203-I203</f>
        <v>0</v>
      </c>
      <c r="K203" s="34">
        <f t="shared" ref="K203" si="46">B203*H203</f>
        <v>5.0999999999999996</v>
      </c>
    </row>
    <row r="204" spans="2:11" ht="13.8" customHeight="1" x14ac:dyDescent="0.3">
      <c r="B204" s="33">
        <f t="shared" si="42"/>
        <v>1</v>
      </c>
      <c r="C204" t="s">
        <v>639</v>
      </c>
      <c r="E204" s="29" t="s">
        <v>638</v>
      </c>
      <c r="G204">
        <v>1</v>
      </c>
      <c r="H204" s="22">
        <v>5.44</v>
      </c>
      <c r="I204" s="18">
        <f>SUMIF(C$1:C$163,"="&amp;C204,B$1:B$163)</f>
        <v>1</v>
      </c>
      <c r="J204" s="33">
        <f t="shared" ref="J204:J206" si="47">G204*B204-I204</f>
        <v>0</v>
      </c>
      <c r="K204" s="34">
        <f t="shared" si="6"/>
        <v>5.44</v>
      </c>
    </row>
    <row r="205" spans="2:11" ht="13.8" customHeight="1" x14ac:dyDescent="0.3">
      <c r="B205" s="33">
        <f t="shared" si="42"/>
        <v>1</v>
      </c>
      <c r="C205" t="s">
        <v>678</v>
      </c>
      <c r="E205" s="29" t="s">
        <v>642</v>
      </c>
      <c r="G205">
        <v>1</v>
      </c>
      <c r="H205" s="22">
        <v>4.46</v>
      </c>
      <c r="I205" s="18">
        <f>SUMIF(C$1:C$163,"="&amp;C205,B$1:B$163)</f>
        <v>1</v>
      </c>
      <c r="J205" s="33">
        <f t="shared" si="47"/>
        <v>0</v>
      </c>
      <c r="K205" s="34">
        <f t="shared" si="6"/>
        <v>4.46</v>
      </c>
    </row>
    <row r="206" spans="2:11" ht="13.8" customHeight="1" x14ac:dyDescent="0.3">
      <c r="B206" s="33">
        <f t="shared" si="42"/>
        <v>1</v>
      </c>
      <c r="C206" t="s">
        <v>679</v>
      </c>
      <c r="E206" s="29" t="s">
        <v>640</v>
      </c>
      <c r="G206">
        <v>1</v>
      </c>
      <c r="H206" s="22">
        <v>5.01</v>
      </c>
      <c r="I206" s="18">
        <f>SUMIF(C$1:C$163,"="&amp;C206,B$1:B$163)</f>
        <v>1</v>
      </c>
      <c r="J206" s="33">
        <f t="shared" si="47"/>
        <v>0</v>
      </c>
      <c r="K206" s="34">
        <f t="shared" si="6"/>
        <v>5.01</v>
      </c>
    </row>
    <row r="207" spans="2:11" ht="13.8" customHeight="1" x14ac:dyDescent="0.3">
      <c r="B207" s="33">
        <f t="shared" si="42"/>
        <v>1</v>
      </c>
      <c r="C207" t="s">
        <v>717</v>
      </c>
      <c r="E207" s="26" t="s">
        <v>716</v>
      </c>
      <c r="G207">
        <v>1</v>
      </c>
      <c r="H207" s="22">
        <v>6.34</v>
      </c>
      <c r="I207" s="18">
        <f>SUMIF(C$1:C$163,"="&amp;C207,B$1:B$163)</f>
        <v>1</v>
      </c>
      <c r="J207" s="33">
        <f t="shared" ref="J207" si="48">G207*B207-I207</f>
        <v>0</v>
      </c>
      <c r="K207" s="34">
        <f t="shared" ref="K207" si="49">B207*H207</f>
        <v>6.34</v>
      </c>
    </row>
    <row r="208" spans="2:11" ht="13.8" customHeight="1" x14ac:dyDescent="0.3">
      <c r="B208" s="33">
        <v>1</v>
      </c>
      <c r="C208" t="s">
        <v>748</v>
      </c>
      <c r="D208" s="32"/>
      <c r="E208" s="26" t="s">
        <v>747</v>
      </c>
      <c r="G208">
        <v>1</v>
      </c>
      <c r="H208" s="22">
        <v>11.6</v>
      </c>
      <c r="I208" s="18">
        <f>SUMIF(C$1:C$163,"="&amp;C208,B$1:B$163)</f>
        <v>2</v>
      </c>
      <c r="J208" s="33">
        <f t="shared" ref="J208:J209" si="50">G208*B208-I208</f>
        <v>-1</v>
      </c>
      <c r="K208" s="34">
        <f t="shared" ref="K208:K209" si="51">B208*H208</f>
        <v>11.6</v>
      </c>
    </row>
    <row r="209" spans="2:11" ht="13.8" customHeight="1" x14ac:dyDescent="0.3">
      <c r="B209" s="33">
        <v>1</v>
      </c>
      <c r="C209" t="s">
        <v>768</v>
      </c>
      <c r="D209" s="32"/>
      <c r="E209" s="29" t="s">
        <v>769</v>
      </c>
      <c r="G209">
        <v>1</v>
      </c>
      <c r="H209" s="22">
        <v>5.66</v>
      </c>
      <c r="I209" s="18">
        <f>SUMIF(C$1:C$163,"="&amp;C209,B$1:B$163)</f>
        <v>4</v>
      </c>
      <c r="J209" s="33">
        <f t="shared" si="50"/>
        <v>-3</v>
      </c>
      <c r="K209" s="34">
        <f t="shared" si="51"/>
        <v>5.66</v>
      </c>
    </row>
    <row r="210" spans="2:11" ht="13.8" customHeight="1" x14ac:dyDescent="0.3">
      <c r="B210" s="33">
        <v>1</v>
      </c>
      <c r="C210" t="s">
        <v>750</v>
      </c>
      <c r="D210" s="32"/>
      <c r="E210" s="29" t="s">
        <v>749</v>
      </c>
      <c r="G210">
        <v>1</v>
      </c>
      <c r="H210" s="22">
        <v>5.23</v>
      </c>
      <c r="I210" s="18">
        <f>SUMIF(C$1:C$163,"="&amp;C210,B$1:B$163)</f>
        <v>0</v>
      </c>
      <c r="J210" s="33">
        <f t="shared" ref="J210" si="52">G210*B210-I210</f>
        <v>1</v>
      </c>
      <c r="K210" s="34">
        <f t="shared" ref="K210" si="53">B210*H210</f>
        <v>5.23</v>
      </c>
    </row>
    <row r="211" spans="2:11" ht="13.8" customHeight="1" x14ac:dyDescent="0.3">
      <c r="B211" s="33">
        <v>1</v>
      </c>
      <c r="C211" s="32" t="s">
        <v>773</v>
      </c>
      <c r="D211" s="32"/>
      <c r="E211" s="29" t="s">
        <v>655</v>
      </c>
      <c r="G211">
        <v>1</v>
      </c>
      <c r="H211" s="22">
        <v>4.96</v>
      </c>
      <c r="I211" s="18">
        <f>SUMIF(C$1:C$163,"="&amp;C211,B$1:B$163)</f>
        <v>1</v>
      </c>
      <c r="J211" s="33">
        <f>G211*B211-I211</f>
        <v>0</v>
      </c>
      <c r="K211" s="34">
        <f>B211*H211</f>
        <v>4.96</v>
      </c>
    </row>
    <row r="212" spans="2:11" ht="13.8" customHeight="1" x14ac:dyDescent="0.3">
      <c r="B212" s="33">
        <v>1</v>
      </c>
      <c r="C212" t="s">
        <v>774</v>
      </c>
      <c r="D212" s="32"/>
      <c r="E212" s="29" t="s">
        <v>681</v>
      </c>
      <c r="G212">
        <v>1</v>
      </c>
      <c r="H212" s="22">
        <v>4.24</v>
      </c>
      <c r="I212" s="18">
        <f>SUMIF(C$1:C$163,"="&amp;C212,B$1:B$163)</f>
        <v>1</v>
      </c>
      <c r="J212" s="33">
        <f t="shared" ref="J212" si="54">G212*B212-I212</f>
        <v>0</v>
      </c>
      <c r="K212" s="34">
        <f>B212*H212</f>
        <v>4.24</v>
      </c>
    </row>
    <row r="213" spans="2:11" ht="13.8" customHeight="1" x14ac:dyDescent="0.3">
      <c r="B213" s="33">
        <f>ROUNDUP(I213/G213,0)</f>
        <v>2</v>
      </c>
      <c r="C213" t="s">
        <v>777</v>
      </c>
      <c r="E213" s="26" t="s">
        <v>703</v>
      </c>
      <c r="G213">
        <v>1</v>
      </c>
      <c r="H213" s="22">
        <v>4.4400000000000004</v>
      </c>
      <c r="I213" s="18">
        <f>SUMIF(C$1:C$163,"="&amp;C213,B$1:B$163)</f>
        <v>2</v>
      </c>
      <c r="J213" s="33">
        <f t="shared" ref="J213" si="55">G213*B213-I213</f>
        <v>0</v>
      </c>
      <c r="K213" s="34">
        <f>B213*H213</f>
        <v>8.8800000000000008</v>
      </c>
    </row>
    <row r="214" spans="2:11" ht="13.8" customHeight="1" x14ac:dyDescent="0.3">
      <c r="B214" s="33">
        <v>1</v>
      </c>
      <c r="C214" t="s">
        <v>775</v>
      </c>
      <c r="D214" s="32"/>
      <c r="E214" s="29" t="s">
        <v>766</v>
      </c>
      <c r="G214">
        <v>1</v>
      </c>
      <c r="H214" s="22">
        <v>7.44</v>
      </c>
      <c r="I214" s="18">
        <f>SUMIF(C$1:C$163,"="&amp;C214,B$1:B$163)</f>
        <v>2</v>
      </c>
      <c r="J214" s="33">
        <f t="shared" ref="J214" si="56">G214*B214-I214</f>
        <v>-1</v>
      </c>
      <c r="K214" s="34">
        <f t="shared" ref="K214" si="57">B214*H214</f>
        <v>7.44</v>
      </c>
    </row>
    <row r="215" spans="2:11" ht="14.4" customHeight="1" x14ac:dyDescent="0.3">
      <c r="B215" s="33">
        <v>1</v>
      </c>
      <c r="C215" t="s">
        <v>776</v>
      </c>
      <c r="D215" s="32"/>
      <c r="E215" s="29" t="s">
        <v>766</v>
      </c>
      <c r="G215">
        <v>1</v>
      </c>
      <c r="H215" s="22">
        <v>8.8699999999999992</v>
      </c>
      <c r="I215" s="18">
        <f>SUMIF(C$1:C$163,"="&amp;C215,B$1:B$163)</f>
        <v>1</v>
      </c>
      <c r="J215" s="33">
        <f t="shared" ref="J215" si="58">G215*B215-I215</f>
        <v>0</v>
      </c>
      <c r="K215" s="34">
        <f t="shared" ref="K215" si="59">B215*H215</f>
        <v>8.8699999999999992</v>
      </c>
    </row>
    <row r="216" spans="2:11" ht="13.8" customHeight="1" x14ac:dyDescent="0.3">
      <c r="B216" s="33">
        <v>1</v>
      </c>
      <c r="C216" t="s">
        <v>798</v>
      </c>
      <c r="D216" s="32"/>
      <c r="E216" s="29" t="s">
        <v>797</v>
      </c>
      <c r="G216">
        <v>1</v>
      </c>
      <c r="H216" s="22">
        <v>7.88</v>
      </c>
      <c r="I216" s="18">
        <f>SUMIF(C$1:C$163,"="&amp;C216,B$1:B$163)</f>
        <v>1</v>
      </c>
      <c r="J216" s="33">
        <f t="shared" ref="J216" si="60">G216*B216-I216</f>
        <v>0</v>
      </c>
      <c r="K216" s="34">
        <f t="shared" ref="K216" si="61">B216*H216</f>
        <v>7.88</v>
      </c>
    </row>
    <row r="217" spans="2:11" ht="13.8" customHeight="1" x14ac:dyDescent="0.3">
      <c r="B217" s="33">
        <v>1</v>
      </c>
      <c r="C217" t="s">
        <v>799</v>
      </c>
      <c r="D217" s="32"/>
      <c r="E217" s="29" t="s">
        <v>800</v>
      </c>
      <c r="G217">
        <v>1</v>
      </c>
      <c r="H217" s="22">
        <v>7.88</v>
      </c>
      <c r="I217" s="18">
        <f>SUMIF(C$1:C$163,"="&amp;C217,B$1:B$163)</f>
        <v>1</v>
      </c>
      <c r="J217" s="33">
        <f t="shared" ref="J217" si="62">G217*B217-I217</f>
        <v>0</v>
      </c>
      <c r="K217" s="34">
        <f t="shared" ref="K217" si="63">B217*H217</f>
        <v>7.88</v>
      </c>
    </row>
    <row r="218" spans="2:11" ht="13.8" customHeight="1" x14ac:dyDescent="0.3">
      <c r="B218" s="33">
        <v>1</v>
      </c>
      <c r="C218" t="s">
        <v>775</v>
      </c>
      <c r="D218" s="32"/>
      <c r="E218" s="29" t="s">
        <v>766</v>
      </c>
      <c r="G218">
        <v>1</v>
      </c>
      <c r="H218" s="22">
        <v>7.13</v>
      </c>
      <c r="I218" s="18">
        <f>SUMIF(C$1:C$163,"="&amp;C218,B$1:B$163)</f>
        <v>2</v>
      </c>
      <c r="J218" s="33">
        <f t="shared" ref="J218" si="64">G218*B218-I218</f>
        <v>-1</v>
      </c>
      <c r="K218" s="34">
        <f t="shared" ref="K218" si="65">B218*H218</f>
        <v>7.13</v>
      </c>
    </row>
    <row r="219" spans="2:11" ht="13.8" customHeight="1" x14ac:dyDescent="0.3">
      <c r="B219" s="33"/>
      <c r="D219" s="32"/>
      <c r="H219" s="22"/>
      <c r="I219" s="18"/>
      <c r="J219" s="33"/>
      <c r="K219" s="34"/>
    </row>
    <row r="220" spans="2:11" ht="13.8" customHeight="1" x14ac:dyDescent="0.3">
      <c r="B220" s="33">
        <v>1</v>
      </c>
      <c r="C220" s="32" t="s">
        <v>838</v>
      </c>
      <c r="E220" s="26" t="s">
        <v>648</v>
      </c>
      <c r="G220">
        <v>1</v>
      </c>
      <c r="H220" s="22">
        <v>14.5</v>
      </c>
      <c r="I220" s="18">
        <f>SUMIF(C$1:C$163,"="&amp;C220,B$1:B$163)</f>
        <v>1</v>
      </c>
      <c r="J220" s="33">
        <f t="shared" si="7"/>
        <v>0</v>
      </c>
      <c r="K220" s="34">
        <f t="shared" si="6"/>
        <v>14.5</v>
      </c>
    </row>
    <row r="221" spans="2:11" ht="13.8" customHeight="1" x14ac:dyDescent="0.3">
      <c r="B221" s="33">
        <v>1</v>
      </c>
      <c r="C221" s="32" t="s">
        <v>839</v>
      </c>
      <c r="E221" s="26" t="s">
        <v>713</v>
      </c>
      <c r="G221">
        <v>1</v>
      </c>
      <c r="H221" s="22">
        <v>8.5</v>
      </c>
      <c r="I221" s="18">
        <f>SUMIF(C$1:C$163,"="&amp;C221,B$1:B$163)</f>
        <v>1</v>
      </c>
      <c r="J221" s="33">
        <f t="shared" ref="J221" si="66">G221*B221-I221</f>
        <v>0</v>
      </c>
      <c r="K221" s="34">
        <f t="shared" ref="K221" si="67">B221*H221</f>
        <v>8.5</v>
      </c>
    </row>
    <row r="222" spans="2:11" ht="13.8" customHeight="1" x14ac:dyDescent="0.3">
      <c r="B222" s="33">
        <v>1</v>
      </c>
      <c r="C222" s="32" t="s">
        <v>837</v>
      </c>
      <c r="E222" s="26" t="s">
        <v>772</v>
      </c>
      <c r="G222">
        <v>1</v>
      </c>
      <c r="H222" s="22">
        <v>54.2</v>
      </c>
      <c r="I222" s="18">
        <f>SUMIF(C$1:C$163,"="&amp;C222,B$1:B$163)</f>
        <v>1</v>
      </c>
      <c r="J222" s="33">
        <f t="shared" ref="J222" si="68">G222*B222-I222</f>
        <v>0</v>
      </c>
      <c r="K222" s="34">
        <f t="shared" ref="K222" si="69">B222*H222</f>
        <v>54.2</v>
      </c>
    </row>
    <row r="223" spans="2:11" ht="13.8" customHeight="1" x14ac:dyDescent="0.3">
      <c r="B223" s="33">
        <v>1</v>
      </c>
      <c r="C223" s="32" t="s">
        <v>836</v>
      </c>
      <c r="E223" s="26" t="s">
        <v>806</v>
      </c>
      <c r="G223">
        <v>1</v>
      </c>
      <c r="H223" s="22">
        <v>37</v>
      </c>
      <c r="I223" s="18">
        <f>SUMIF(C$1:C$163,"="&amp;C223,B$1:B$163)</f>
        <v>1</v>
      </c>
      <c r="J223" s="33">
        <f t="shared" ref="J223" si="70">G223*B223-I223</f>
        <v>0</v>
      </c>
      <c r="K223" s="34">
        <f t="shared" ref="K223" si="71">B223*H223</f>
        <v>37</v>
      </c>
    </row>
    <row r="224" spans="2:11" ht="13.8" customHeight="1" x14ac:dyDescent="0.3">
      <c r="B224" s="33">
        <v>1</v>
      </c>
      <c r="C224" s="32" t="s">
        <v>835</v>
      </c>
      <c r="E224" s="26" t="s">
        <v>833</v>
      </c>
      <c r="G224">
        <v>1</v>
      </c>
      <c r="H224" s="22">
        <v>18</v>
      </c>
      <c r="I224" s="18">
        <f>SUMIF(C$1:C$163,"="&amp;C224,B$1:B$163)</f>
        <v>1</v>
      </c>
      <c r="J224" s="33">
        <f t="shared" ref="J224" si="72">G224*B224-I224</f>
        <v>0</v>
      </c>
      <c r="K224" s="34">
        <f t="shared" ref="K224" si="73">B224*H224</f>
        <v>18</v>
      </c>
    </row>
    <row r="225" spans="1:12" ht="13.8" customHeight="1" x14ac:dyDescent="0.3">
      <c r="B225" s="33">
        <f t="shared" ref="B225:B235" si="74">ROUNDUP(I225/G225,0)</f>
        <v>5</v>
      </c>
      <c r="C225" s="32" t="s">
        <v>658</v>
      </c>
      <c r="E225" s="9" t="s">
        <v>562</v>
      </c>
      <c r="G225">
        <v>1</v>
      </c>
      <c r="H225" s="22">
        <v>14.53</v>
      </c>
      <c r="I225" s="18">
        <f>SUMIF(C$1:C$163,"="&amp;C225,B$1:B$163)</f>
        <v>5</v>
      </c>
      <c r="J225" s="33">
        <f t="shared" si="7"/>
        <v>0</v>
      </c>
      <c r="K225" s="34">
        <f t="shared" si="6"/>
        <v>72.649999999999991</v>
      </c>
      <c r="L225" t="s">
        <v>829</v>
      </c>
    </row>
    <row r="226" spans="1:12" ht="13.8" customHeight="1" x14ac:dyDescent="0.3">
      <c r="B226" s="33">
        <f t="shared" si="74"/>
        <v>1</v>
      </c>
      <c r="C226" s="32" t="s">
        <v>778</v>
      </c>
      <c r="E226" s="9" t="s">
        <v>780</v>
      </c>
      <c r="G226">
        <v>1</v>
      </c>
      <c r="H226" s="22">
        <v>36.42</v>
      </c>
      <c r="I226" s="18">
        <f>SUMIF(C$1:C$163,"="&amp;C226,B$1:B$163)</f>
        <v>1</v>
      </c>
      <c r="J226" s="33">
        <f t="shared" ref="J226" si="75">G226*B226-I226</f>
        <v>0</v>
      </c>
      <c r="K226" s="34">
        <f t="shared" ref="K226" si="76">B226*H226</f>
        <v>36.42</v>
      </c>
      <c r="L226" t="s">
        <v>829</v>
      </c>
    </row>
    <row r="227" spans="1:12" ht="13.8" customHeight="1" x14ac:dyDescent="0.3">
      <c r="B227" s="33"/>
      <c r="C227" s="32"/>
      <c r="E227" s="9"/>
      <c r="H227" s="22"/>
      <c r="I227" s="18"/>
      <c r="J227" s="33"/>
      <c r="K227" s="34"/>
    </row>
    <row r="228" spans="1:12" ht="13.8" customHeight="1" x14ac:dyDescent="0.3">
      <c r="B228" s="33">
        <f t="shared" si="74"/>
        <v>2</v>
      </c>
      <c r="C228" s="32" t="s">
        <v>668</v>
      </c>
      <c r="D228" s="32"/>
      <c r="E228" s="29" t="s">
        <v>666</v>
      </c>
      <c r="G228">
        <v>1</v>
      </c>
      <c r="H228" s="22">
        <v>1.54</v>
      </c>
      <c r="I228" s="18">
        <f>SUMIF(C$1:C$163,"="&amp;C228,B$1:B$163)</f>
        <v>2</v>
      </c>
      <c r="J228" s="33">
        <f t="shared" si="7"/>
        <v>0</v>
      </c>
      <c r="K228" s="34">
        <f t="shared" si="6"/>
        <v>3.08</v>
      </c>
    </row>
    <row r="229" spans="1:12" ht="13.8" customHeight="1" x14ac:dyDescent="0.3">
      <c r="B229" s="33">
        <f t="shared" ref="B229" si="77">ROUNDUP(I229/G229,0)</f>
        <v>8</v>
      </c>
      <c r="C229" s="32" t="s">
        <v>765</v>
      </c>
      <c r="D229" s="32"/>
      <c r="E229" s="29" t="s">
        <v>781</v>
      </c>
      <c r="G229">
        <v>1</v>
      </c>
      <c r="H229" s="22">
        <v>1.54</v>
      </c>
      <c r="I229" s="18">
        <f>SUMIF(C$1:C$163,"="&amp;C229,B$1:B$163)</f>
        <v>8</v>
      </c>
      <c r="J229" s="33">
        <f t="shared" ref="J229" si="78">G229*B229-I229</f>
        <v>0</v>
      </c>
      <c r="K229" s="34">
        <f t="shared" ref="K229" si="79">B229*H229</f>
        <v>12.32</v>
      </c>
    </row>
    <row r="230" spans="1:12" ht="13.8" customHeight="1" x14ac:dyDescent="0.3">
      <c r="B230" s="33">
        <f t="shared" ref="B230" si="80">ROUNDUP(I230/G230,0)</f>
        <v>14</v>
      </c>
      <c r="C230" s="32" t="s">
        <v>783</v>
      </c>
      <c r="D230" s="32"/>
      <c r="E230" s="29" t="s">
        <v>782</v>
      </c>
      <c r="G230">
        <v>1</v>
      </c>
      <c r="H230" s="22">
        <v>1.54</v>
      </c>
      <c r="I230" s="18">
        <f>SUMIF(C$1:C$163,"="&amp;C230,B$1:B$163)</f>
        <v>14</v>
      </c>
      <c r="J230" s="33">
        <f t="shared" ref="J230" si="81">G230*B230-I230</f>
        <v>0</v>
      </c>
      <c r="K230" s="34">
        <f t="shared" ref="K230" si="82">B230*H230</f>
        <v>21.560000000000002</v>
      </c>
    </row>
    <row r="231" spans="1:12" ht="13.8" customHeight="1" x14ac:dyDescent="0.3">
      <c r="B231" s="33">
        <f t="shared" si="74"/>
        <v>6</v>
      </c>
      <c r="C231" t="s">
        <v>644</v>
      </c>
      <c r="E231" s="26" t="s">
        <v>643</v>
      </c>
      <c r="G231">
        <v>1</v>
      </c>
      <c r="H231" s="22">
        <v>1.95</v>
      </c>
      <c r="I231" s="18">
        <f>SUMIF(C$1:C$163,"="&amp;C231,B$1:B$163)</f>
        <v>6</v>
      </c>
      <c r="J231" s="33">
        <f t="shared" si="7"/>
        <v>0</v>
      </c>
      <c r="K231" s="34">
        <f t="shared" si="6"/>
        <v>11.7</v>
      </c>
    </row>
    <row r="232" spans="1:12" ht="13.8" customHeight="1" x14ac:dyDescent="0.3">
      <c r="B232" s="33">
        <f t="shared" si="74"/>
        <v>2</v>
      </c>
      <c r="C232" t="s">
        <v>620</v>
      </c>
      <c r="E232" s="29" t="s">
        <v>622</v>
      </c>
      <c r="G232">
        <v>1</v>
      </c>
      <c r="H232" s="22">
        <v>1.39</v>
      </c>
      <c r="I232" s="18">
        <f>SUMIF(C$1:C$163,"="&amp;C232,B$1:B$163)</f>
        <v>2</v>
      </c>
      <c r="J232" s="33">
        <f t="shared" ref="J232" si="83">G232*B232-I232</f>
        <v>0</v>
      </c>
      <c r="K232" s="34">
        <f t="shared" si="6"/>
        <v>2.78</v>
      </c>
    </row>
    <row r="233" spans="1:12" ht="13.8" customHeight="1" x14ac:dyDescent="0.3">
      <c r="B233" s="33">
        <f t="shared" si="74"/>
        <v>5</v>
      </c>
      <c r="C233" t="s">
        <v>613</v>
      </c>
      <c r="E233" s="29" t="s">
        <v>557</v>
      </c>
      <c r="G233">
        <v>1</v>
      </c>
      <c r="H233" s="22">
        <v>3.29</v>
      </c>
      <c r="I233" s="18">
        <f>SUMIF(C$1:C$163,"="&amp;C233,B$1:B$163)</f>
        <v>5</v>
      </c>
      <c r="J233" s="33">
        <f t="shared" ref="J233" si="84">G233*B233-I233</f>
        <v>0</v>
      </c>
      <c r="K233" s="34">
        <f t="shared" si="6"/>
        <v>16.45</v>
      </c>
    </row>
    <row r="234" spans="1:12" ht="13.8" customHeight="1" x14ac:dyDescent="0.3">
      <c r="B234" s="33">
        <f t="shared" si="74"/>
        <v>2</v>
      </c>
      <c r="C234" t="s">
        <v>691</v>
      </c>
      <c r="E234" s="26" t="s">
        <v>692</v>
      </c>
      <c r="G234">
        <v>1</v>
      </c>
      <c r="H234" s="22">
        <v>1</v>
      </c>
      <c r="I234" s="18">
        <f>SUMIF(C$1:C$163,"="&amp;C234,B$1:B$163)</f>
        <v>2</v>
      </c>
      <c r="J234" s="33">
        <f t="shared" ref="J234" si="85">G234*B234-I234</f>
        <v>0</v>
      </c>
      <c r="K234" s="34">
        <f t="shared" si="6"/>
        <v>2</v>
      </c>
    </row>
    <row r="235" spans="1:12" ht="13.8" customHeight="1" x14ac:dyDescent="0.3">
      <c r="B235" s="33">
        <f t="shared" si="74"/>
        <v>4</v>
      </c>
      <c r="C235" s="32" t="s">
        <v>699</v>
      </c>
      <c r="E235" s="26" t="s">
        <v>698</v>
      </c>
      <c r="G235">
        <v>1</v>
      </c>
      <c r="H235" s="22">
        <v>1.05</v>
      </c>
      <c r="I235" s="18">
        <f>SUMIF(C$1:C$163,"="&amp;C235,B$1:B$163)</f>
        <v>4</v>
      </c>
      <c r="J235" s="33">
        <f t="shared" ref="J235" si="86">G235*B235-I235</f>
        <v>0</v>
      </c>
      <c r="K235" s="34">
        <f t="shared" si="6"/>
        <v>4.2</v>
      </c>
    </row>
    <row r="236" spans="1:12" ht="13.8" customHeight="1" x14ac:dyDescent="0.3">
      <c r="B236" s="33">
        <f t="shared" ref="B236:B238" si="87">ROUNDUP(I236/G236,0)</f>
        <v>4</v>
      </c>
      <c r="C236" s="32" t="s">
        <v>807</v>
      </c>
      <c r="E236" s="26" t="s">
        <v>808</v>
      </c>
      <c r="G236">
        <v>1</v>
      </c>
      <c r="H236" s="22">
        <v>1</v>
      </c>
      <c r="I236" s="18">
        <f>SUMIF(C$1:C$163,"="&amp;C236,B$1:B$163)</f>
        <v>4</v>
      </c>
      <c r="J236" s="33">
        <f t="shared" ref="J236" si="88">G236*B236-I236</f>
        <v>0</v>
      </c>
      <c r="K236" s="34">
        <f t="shared" ref="K236" si="89">B236*H236</f>
        <v>4</v>
      </c>
    </row>
    <row r="237" spans="1:12" ht="13.8" customHeight="1" x14ac:dyDescent="0.3">
      <c r="B237" s="33">
        <f t="shared" si="87"/>
        <v>2</v>
      </c>
      <c r="C237" t="s">
        <v>599</v>
      </c>
      <c r="E237" s="29" t="s">
        <v>825</v>
      </c>
      <c r="G237">
        <v>1</v>
      </c>
      <c r="H237" s="22">
        <v>26.88</v>
      </c>
      <c r="I237" s="18">
        <f>SUMIF(C$1:C$163,"="&amp;C237,B$1:B$163)</f>
        <v>2</v>
      </c>
      <c r="J237" s="33">
        <f t="shared" ref="J237" si="90">G237*B237-I237</f>
        <v>0</v>
      </c>
      <c r="K237" s="34">
        <f t="shared" ref="K237" si="91">B237*H237</f>
        <v>53.76</v>
      </c>
    </row>
    <row r="238" spans="1:12" ht="13.8" customHeight="1" x14ac:dyDescent="0.3">
      <c r="B238" s="33">
        <f t="shared" si="87"/>
        <v>1</v>
      </c>
      <c r="C238" t="s">
        <v>827</v>
      </c>
      <c r="E238" s="29" t="s">
        <v>826</v>
      </c>
      <c r="G238">
        <v>1</v>
      </c>
      <c r="H238" s="22">
        <v>24.22</v>
      </c>
      <c r="I238" s="18">
        <f>SUMIF(C$1:C$163,"="&amp;C238,B$1:B$163)</f>
        <v>1</v>
      </c>
      <c r="J238" s="33">
        <f t="shared" ref="J238" si="92">G238*B238-I238</f>
        <v>0</v>
      </c>
      <c r="K238" s="34">
        <f t="shared" ref="K238" si="93">B238*H238</f>
        <v>24.22</v>
      </c>
    </row>
    <row r="239" spans="1:12" ht="13.8" customHeight="1" x14ac:dyDescent="0.3">
      <c r="C239" s="6"/>
      <c r="D239" s="29"/>
      <c r="E239"/>
      <c r="G239" s="22"/>
      <c r="H239" s="22"/>
      <c r="I239" s="18"/>
      <c r="J239" s="33"/>
      <c r="K239" s="34"/>
    </row>
    <row r="240" spans="1:12" ht="13.8" customHeight="1" x14ac:dyDescent="0.3">
      <c r="A240" s="6" t="s">
        <v>754</v>
      </c>
      <c r="B240" s="33"/>
      <c r="E240"/>
      <c r="H240" s="22"/>
      <c r="I240" s="18"/>
      <c r="J240" s="33"/>
      <c r="K240" s="34"/>
    </row>
    <row r="241" spans="2:11" ht="13.8" customHeight="1" x14ac:dyDescent="0.3">
      <c r="B241" s="33">
        <v>1</v>
      </c>
      <c r="C241" t="s">
        <v>742</v>
      </c>
      <c r="E241" s="29" t="s">
        <v>743</v>
      </c>
      <c r="G241">
        <v>1</v>
      </c>
      <c r="H241" s="22">
        <v>4.09</v>
      </c>
      <c r="I241" s="18">
        <f>SUMIF(C$1:C$163,"="&amp;C241,B$1:B$163)</f>
        <v>3</v>
      </c>
      <c r="J241" s="33">
        <f t="shared" ref="J241:J242" si="94">G241*B241-I241</f>
        <v>-2</v>
      </c>
      <c r="K241" s="34">
        <f t="shared" ref="K241:K242" si="95">B241*H241</f>
        <v>4.09</v>
      </c>
    </row>
    <row r="242" spans="2:11" ht="13.8" customHeight="1" x14ac:dyDescent="0.3">
      <c r="B242" s="33">
        <v>1</v>
      </c>
      <c r="C242" t="s">
        <v>751</v>
      </c>
      <c r="E242" s="29" t="s">
        <v>786</v>
      </c>
      <c r="G242">
        <v>1</v>
      </c>
      <c r="H242" s="22">
        <v>2.8</v>
      </c>
      <c r="I242" s="18">
        <f>SUMIF(C$1:C$163,"="&amp;C242,B$1:B$163)</f>
        <v>1</v>
      </c>
      <c r="J242" s="33">
        <f t="shared" si="94"/>
        <v>0</v>
      </c>
      <c r="K242" s="34">
        <f t="shared" si="95"/>
        <v>2.8</v>
      </c>
    </row>
    <row r="243" spans="2:11" ht="13.8" customHeight="1" x14ac:dyDescent="0.3">
      <c r="B243" s="33">
        <v>1</v>
      </c>
      <c r="C243" t="s">
        <v>752</v>
      </c>
      <c r="E243" s="29" t="s">
        <v>786</v>
      </c>
      <c r="G243">
        <v>1</v>
      </c>
      <c r="H243" s="22">
        <v>2.8</v>
      </c>
      <c r="I243" s="18">
        <f>SUMIF(C$1:C$163,"="&amp;C243,B$1:B$163)</f>
        <v>2</v>
      </c>
      <c r="J243" s="33">
        <f t="shared" ref="J243" si="96">G243*B243-I243</f>
        <v>-1</v>
      </c>
      <c r="K243" s="34">
        <f t="shared" ref="K243" si="97">B243*H243</f>
        <v>2.8</v>
      </c>
    </row>
    <row r="244" spans="2:11" ht="13.8" customHeight="1" x14ac:dyDescent="0.3">
      <c r="B244" s="33">
        <v>1</v>
      </c>
      <c r="C244" t="s">
        <v>753</v>
      </c>
      <c r="E244" s="29" t="s">
        <v>786</v>
      </c>
      <c r="G244">
        <v>1</v>
      </c>
      <c r="H244" s="22">
        <v>2.8</v>
      </c>
      <c r="I244" s="18">
        <f>SUMIF(C$1:C$163,"="&amp;C244,B$1:B$163)</f>
        <v>3</v>
      </c>
      <c r="J244" s="33">
        <f t="shared" ref="J244" si="98">G244*B244-I244</f>
        <v>-2</v>
      </c>
      <c r="K244" s="34">
        <f t="shared" ref="K244" si="99">B244*H244</f>
        <v>2.8</v>
      </c>
    </row>
    <row r="245" spans="2:11" ht="13.8" customHeight="1" x14ac:dyDescent="0.3">
      <c r="B245" s="33"/>
      <c r="H245" s="22"/>
      <c r="I245" s="18"/>
      <c r="J245" s="33"/>
      <c r="K245" s="34"/>
    </row>
    <row r="246" spans="2:11" ht="13.8" customHeight="1" x14ac:dyDescent="0.3">
      <c r="B246" s="33"/>
      <c r="H246" s="22"/>
      <c r="I246" s="18"/>
      <c r="J246" s="33"/>
      <c r="K246" s="34"/>
    </row>
    <row r="247" spans="2:11" ht="13.8" customHeight="1" x14ac:dyDescent="0.3">
      <c r="B247" s="33"/>
      <c r="H247" s="22"/>
      <c r="I247" s="18"/>
      <c r="J247" s="33"/>
      <c r="K247" s="34"/>
    </row>
    <row r="248" spans="2:11" ht="13.8" customHeight="1" x14ac:dyDescent="0.35">
      <c r="B248" s="33"/>
      <c r="E248" s="26"/>
      <c r="H248" s="22"/>
      <c r="I248" s="18"/>
      <c r="J248" s="33"/>
      <c r="K248" s="35">
        <f>SUM(K165:K244)</f>
        <v>629.33999999999992</v>
      </c>
    </row>
    <row r="249" spans="2:11" ht="13.8" customHeight="1" x14ac:dyDescent="0.3">
      <c r="B249" s="33"/>
      <c r="E249" s="26"/>
      <c r="H249" s="22"/>
      <c r="I249" s="18"/>
      <c r="J249" s="33"/>
    </row>
    <row r="250" spans="2:11" ht="13.8" customHeight="1" x14ac:dyDescent="0.3">
      <c r="B250" s="33"/>
      <c r="E250" s="26"/>
      <c r="H250" s="22"/>
      <c r="I250" s="18"/>
      <c r="J250" s="33"/>
    </row>
    <row r="251" spans="2:11" ht="13.8" customHeight="1" x14ac:dyDescent="0.3">
      <c r="B251" s="33"/>
      <c r="E251" s="26"/>
      <c r="H251" s="22"/>
      <c r="I251" s="18"/>
      <c r="J251" s="33"/>
    </row>
    <row r="252" spans="2:11" x14ac:dyDescent="0.3">
      <c r="D252" s="6"/>
      <c r="H252" s="22"/>
      <c r="I252" s="22"/>
    </row>
    <row r="253" spans="2:11" x14ac:dyDescent="0.3">
      <c r="E253" s="30"/>
      <c r="I253" s="22"/>
    </row>
    <row r="255" spans="2:11" x14ac:dyDescent="0.3">
      <c r="E255" s="26"/>
      <c r="I255" s="22"/>
    </row>
    <row r="256" spans="2:11" x14ac:dyDescent="0.3">
      <c r="E256" s="26"/>
      <c r="I256" s="22"/>
    </row>
    <row r="257" spans="4:9" x14ac:dyDescent="0.3">
      <c r="D257" s="6"/>
      <c r="E257" s="26"/>
      <c r="I257" s="22"/>
    </row>
    <row r="258" spans="4:9" x14ac:dyDescent="0.3">
      <c r="D258" s="8"/>
      <c r="I258" s="22"/>
    </row>
    <row r="259" spans="4:9" x14ac:dyDescent="0.3">
      <c r="E259" s="26"/>
      <c r="I259" s="22"/>
    </row>
    <row r="260" spans="4:9" x14ac:dyDescent="0.3">
      <c r="E260" s="30"/>
      <c r="I260" s="22"/>
    </row>
    <row r="261" spans="4:9" x14ac:dyDescent="0.3">
      <c r="E261" s="26"/>
      <c r="I261" s="22"/>
    </row>
    <row r="262" spans="4:9" x14ac:dyDescent="0.3">
      <c r="I262" s="22"/>
    </row>
    <row r="263" spans="4:9" x14ac:dyDescent="0.3">
      <c r="E263" s="26"/>
      <c r="I263" s="22"/>
    </row>
    <row r="264" spans="4:9" x14ac:dyDescent="0.3">
      <c r="D264" s="6"/>
      <c r="E264" s="26"/>
      <c r="I264" s="22"/>
    </row>
    <row r="265" spans="4:9" x14ac:dyDescent="0.3">
      <c r="E265" s="25"/>
      <c r="I265" s="22"/>
    </row>
    <row r="266" spans="4:9" ht="15" customHeight="1" x14ac:dyDescent="0.3">
      <c r="E266" s="26"/>
      <c r="I266" s="22"/>
    </row>
    <row r="267" spans="4:9" x14ac:dyDescent="0.3">
      <c r="E267" s="25"/>
      <c r="I267" s="22"/>
    </row>
    <row r="268" spans="4:9" x14ac:dyDescent="0.3">
      <c r="E268" s="26"/>
      <c r="I268" s="22"/>
    </row>
    <row r="269" spans="4:9" x14ac:dyDescent="0.3">
      <c r="E269" s="25"/>
      <c r="I269" s="22"/>
    </row>
    <row r="270" spans="4:9" ht="15" customHeight="1" x14ac:dyDescent="0.3">
      <c r="E270" s="25"/>
      <c r="I270" s="22"/>
    </row>
    <row r="271" spans="4:9" ht="15" customHeight="1" x14ac:dyDescent="0.3">
      <c r="E271" s="25"/>
      <c r="I271" s="22"/>
    </row>
    <row r="272" spans="4:9" x14ac:dyDescent="0.3">
      <c r="E272" s="25"/>
      <c r="I272" s="22"/>
    </row>
    <row r="273" spans="8:9" x14ac:dyDescent="0.3">
      <c r="H273" s="22"/>
      <c r="I273" s="22"/>
    </row>
    <row r="274" spans="8:9" x14ac:dyDescent="0.3">
      <c r="H274" s="23"/>
      <c r="I274" s="22"/>
    </row>
  </sheetData>
  <hyperlinks>
    <hyperlink ref="E231" r:id="rId1"/>
    <hyperlink ref="E225" r:id="rId2"/>
  </hyperlinks>
  <pageMargins left="0.7" right="0.7" top="0.78740157499999996" bottom="0.78740157499999996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Bezugsquellen</vt:lpstr>
      <vt:lpstr>Kräfte</vt:lpstr>
      <vt:lpstr>Andreas BOM</vt:lpstr>
      <vt:lpstr>Zahnriemenscheiben</vt:lpstr>
      <vt:lpstr>Stepper</vt:lpstr>
      <vt:lpstr>DIN</vt:lpstr>
      <vt:lpstr>Rotary Encoder</vt:lpstr>
      <vt:lpstr>Drehkranz</vt:lpstr>
      <vt:lpstr>BOM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2016-04-15T21:08:39Z</dcterms:modified>
</cp:coreProperties>
</file>