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7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BOM" sheetId="7" r:id="rId8"/>
  </sheets>
  <calcPr calcId="145621"/>
</workbook>
</file>

<file path=xl/calcChain.xml><?xml version="1.0" encoding="utf-8"?>
<calcChain xmlns="http://schemas.openxmlformats.org/spreadsheetml/2006/main">
  <c r="C48" i="7" l="1"/>
  <c r="B48" i="7"/>
  <c r="C101" i="7"/>
  <c r="C100" i="7"/>
  <c r="C11" i="7"/>
  <c r="C111" i="7"/>
  <c r="K168" i="7"/>
  <c r="C60" i="5"/>
  <c r="C87" i="7"/>
  <c r="C110" i="7"/>
  <c r="K164" i="7"/>
  <c r="C109" i="7"/>
  <c r="K158" i="7"/>
  <c r="C108" i="7"/>
  <c r="K163" i="7"/>
  <c r="C96" i="7"/>
  <c r="C107" i="7"/>
  <c r="C106" i="7"/>
  <c r="C105" i="7"/>
  <c r="C104" i="7"/>
  <c r="C103" i="7"/>
  <c r="C102" i="7"/>
  <c r="C99" i="7"/>
  <c r="C98" i="7"/>
  <c r="C95" i="7"/>
  <c r="C97" i="7"/>
  <c r="C94" i="7"/>
  <c r="C93" i="7"/>
  <c r="C92" i="7"/>
  <c r="C91" i="7"/>
  <c r="C88" i="7"/>
  <c r="C90" i="7"/>
  <c r="C89" i="7"/>
  <c r="C52" i="7"/>
  <c r="C51" i="7"/>
  <c r="C50" i="7"/>
  <c r="C49" i="7"/>
  <c r="C22" i="7"/>
  <c r="C21" i="7"/>
  <c r="C20" i="7"/>
  <c r="K159" i="7"/>
  <c r="C86" i="7"/>
  <c r="K157" i="7"/>
  <c r="C85" i="7"/>
  <c r="C84" i="7"/>
  <c r="C81" i="7"/>
  <c r="C83" i="7"/>
  <c r="C82" i="7"/>
  <c r="C80" i="7"/>
  <c r="C79" i="7"/>
  <c r="C78" i="7"/>
  <c r="C77" i="7"/>
  <c r="C7" i="7"/>
  <c r="C76" i="7"/>
  <c r="C75" i="7"/>
  <c r="C74" i="7"/>
  <c r="C73" i="7"/>
  <c r="C72" i="7"/>
  <c r="C71" i="7"/>
  <c r="C33" i="7"/>
  <c r="C3" i="7"/>
  <c r="I143" i="7" s="1"/>
  <c r="B143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C42" i="7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160" i="7"/>
  <c r="K161" i="7"/>
  <c r="K166" i="7"/>
  <c r="K167" i="7"/>
  <c r="I195" i="7"/>
  <c r="I196" i="7"/>
  <c r="H197" i="7"/>
  <c r="I198" i="7"/>
  <c r="I200" i="7"/>
  <c r="I208" i="7"/>
  <c r="I216" i="7"/>
  <c r="I217" i="7"/>
  <c r="I180" i="7" l="1"/>
  <c r="B180" i="7" s="1"/>
  <c r="I174" i="7"/>
  <c r="B174" i="7" s="1"/>
  <c r="J174" i="7" s="1"/>
  <c r="I170" i="7"/>
  <c r="B170" i="7" s="1"/>
  <c r="J170" i="7" s="1"/>
  <c r="J143" i="7"/>
  <c r="K143" i="7"/>
  <c r="K174" i="7"/>
  <c r="I179" i="7"/>
  <c r="B179" i="7" s="1"/>
  <c r="I172" i="7"/>
  <c r="B172" i="7" s="1"/>
  <c r="J172" i="7" s="1"/>
  <c r="I128" i="7"/>
  <c r="B128" i="7" s="1"/>
  <c r="I178" i="7"/>
  <c r="B178" i="7" s="1"/>
  <c r="I136" i="7"/>
  <c r="B136" i="7" s="1"/>
  <c r="I150" i="7"/>
  <c r="B150" i="7" s="1"/>
  <c r="I168" i="7"/>
  <c r="J168" i="7" s="1"/>
  <c r="I162" i="7"/>
  <c r="B162" i="7" s="1"/>
  <c r="I169" i="7"/>
  <c r="B169" i="7" s="1"/>
  <c r="J169" i="7" s="1"/>
  <c r="I164" i="7"/>
  <c r="J164" i="7" s="1"/>
  <c r="I175" i="7"/>
  <c r="B175" i="7" s="1"/>
  <c r="I158" i="7"/>
  <c r="J158" i="7" s="1"/>
  <c r="I163" i="7"/>
  <c r="J163" i="7" s="1"/>
  <c r="I142" i="7"/>
  <c r="B142" i="7" s="1"/>
  <c r="J142" i="7" s="1"/>
  <c r="I177" i="7"/>
  <c r="B177" i="7" s="1"/>
  <c r="I156" i="7"/>
  <c r="B156" i="7" s="1"/>
  <c r="I132" i="7"/>
  <c r="B132" i="7" s="1"/>
  <c r="K132" i="7" s="1"/>
  <c r="I154" i="7"/>
  <c r="B154" i="7" s="1"/>
  <c r="I166" i="7"/>
  <c r="J166" i="7" s="1"/>
  <c r="I144" i="7"/>
  <c r="B144" i="7" s="1"/>
  <c r="I152" i="7"/>
  <c r="B152" i="7" s="1"/>
  <c r="I167" i="7"/>
  <c r="J167" i="7" s="1"/>
  <c r="I161" i="7"/>
  <c r="J161" i="7" s="1"/>
  <c r="I155" i="7"/>
  <c r="B155" i="7" s="1"/>
  <c r="I148" i="7"/>
  <c r="B148" i="7" s="1"/>
  <c r="I139" i="7"/>
  <c r="B139" i="7" s="1"/>
  <c r="K139" i="7" s="1"/>
  <c r="I160" i="7"/>
  <c r="J160" i="7" s="1"/>
  <c r="I153" i="7"/>
  <c r="B153" i="7" s="1"/>
  <c r="J153" i="7" s="1"/>
  <c r="I181" i="7"/>
  <c r="B181" i="7" s="1"/>
  <c r="K181" i="7" s="1"/>
  <c r="I176" i="7"/>
  <c r="B176" i="7" s="1"/>
  <c r="K176" i="7" s="1"/>
  <c r="I149" i="7"/>
  <c r="B149" i="7" s="1"/>
  <c r="K149" i="7" s="1"/>
  <c r="I145" i="7"/>
  <c r="B145" i="7" s="1"/>
  <c r="K145" i="7" s="1"/>
  <c r="I140" i="7"/>
  <c r="B140" i="7" s="1"/>
  <c r="I141" i="7"/>
  <c r="B141" i="7" s="1"/>
  <c r="J141" i="7" s="1"/>
  <c r="I134" i="7"/>
  <c r="B134" i="7" s="1"/>
  <c r="J134" i="7" s="1"/>
  <c r="I130" i="7"/>
  <c r="B130" i="7" s="1"/>
  <c r="J130" i="7" s="1"/>
  <c r="I126" i="7"/>
  <c r="B126" i="7" s="1"/>
  <c r="I124" i="7"/>
  <c r="B124" i="7" s="1"/>
  <c r="K124" i="7" s="1"/>
  <c r="I157" i="7"/>
  <c r="J157" i="7" s="1"/>
  <c r="I127" i="7"/>
  <c r="B127" i="7" s="1"/>
  <c r="J127" i="7" s="1"/>
  <c r="I119" i="7"/>
  <c r="B119" i="7" s="1"/>
  <c r="K119" i="7" s="1"/>
  <c r="I118" i="7"/>
  <c r="B118" i="7" s="1"/>
  <c r="K118" i="7" s="1"/>
  <c r="I184" i="7"/>
  <c r="K184" i="7" s="1"/>
  <c r="I187" i="7"/>
  <c r="I146" i="7"/>
  <c r="B146" i="7" s="1"/>
  <c r="K146" i="7" s="1"/>
  <c r="I185" i="7"/>
  <c r="K185" i="7" s="1"/>
  <c r="I138" i="7"/>
  <c r="B138" i="7" s="1"/>
  <c r="J138" i="7" s="1"/>
  <c r="I159" i="7"/>
  <c r="J159" i="7" s="1"/>
  <c r="I186" i="7"/>
  <c r="K186" i="7" s="1"/>
  <c r="I133" i="7"/>
  <c r="B133" i="7" s="1"/>
  <c r="J133" i="7" s="1"/>
  <c r="I125" i="7"/>
  <c r="B125" i="7" s="1"/>
  <c r="J125" i="7" s="1"/>
  <c r="I120" i="7"/>
  <c r="B120" i="7" s="1"/>
  <c r="J120" i="7" s="1"/>
  <c r="I173" i="7"/>
  <c r="B173" i="7" s="1"/>
  <c r="J173" i="7" s="1"/>
  <c r="I135" i="7"/>
  <c r="B135" i="7" s="1"/>
  <c r="J135" i="7" s="1"/>
  <c r="I131" i="7"/>
  <c r="B131" i="7" s="1"/>
  <c r="J131" i="7" s="1"/>
  <c r="I123" i="7"/>
  <c r="B123" i="7" s="1"/>
  <c r="J123" i="7" s="1"/>
  <c r="I122" i="7"/>
  <c r="B122" i="7" s="1"/>
  <c r="J122" i="7" s="1"/>
  <c r="I121" i="7"/>
  <c r="B121" i="7" s="1"/>
  <c r="J121" i="7" s="1"/>
  <c r="J178" i="7"/>
  <c r="K178" i="7"/>
  <c r="J152" i="7"/>
  <c r="K152" i="7"/>
  <c r="J180" i="7"/>
  <c r="K180" i="7"/>
  <c r="J177" i="7"/>
  <c r="K177" i="7"/>
  <c r="J155" i="7"/>
  <c r="K155" i="7"/>
  <c r="K130" i="7"/>
  <c r="J136" i="7"/>
  <c r="K136" i="7"/>
  <c r="J148" i="7"/>
  <c r="K148" i="7"/>
  <c r="J140" i="7"/>
  <c r="K140" i="7"/>
  <c r="J162" i="7"/>
  <c r="K162" i="7"/>
  <c r="J156" i="7"/>
  <c r="K156" i="7"/>
  <c r="J150" i="7"/>
  <c r="K150" i="7"/>
  <c r="J154" i="7"/>
  <c r="K154" i="7"/>
  <c r="J128" i="7"/>
  <c r="K128" i="7"/>
  <c r="J179" i="7"/>
  <c r="K179" i="7"/>
  <c r="J175" i="7"/>
  <c r="K175" i="7"/>
  <c r="K153" i="7"/>
  <c r="J145" i="7"/>
  <c r="J126" i="7"/>
  <c r="K126" i="7"/>
  <c r="K170" i="7" l="1"/>
  <c r="J176" i="7"/>
  <c r="K134" i="7"/>
  <c r="K142" i="7"/>
  <c r="K172" i="7"/>
  <c r="J184" i="7"/>
  <c r="K169" i="7"/>
  <c r="J132" i="7"/>
  <c r="K127" i="7"/>
  <c r="J149" i="7"/>
  <c r="K141" i="7"/>
  <c r="J124" i="7"/>
  <c r="J118" i="7"/>
  <c r="J185" i="7"/>
  <c r="K133" i="7"/>
  <c r="J139" i="7"/>
  <c r="J144" i="7"/>
  <c r="K144" i="7"/>
  <c r="J181" i="7"/>
  <c r="K120" i="7"/>
  <c r="K187" i="7"/>
  <c r="K138" i="7"/>
  <c r="K131" i="7"/>
  <c r="K125" i="7"/>
  <c r="J186" i="7"/>
  <c r="J119" i="7"/>
  <c r="J146" i="7"/>
  <c r="K135" i="7"/>
  <c r="K173" i="7"/>
  <c r="K121" i="7"/>
  <c r="K122" i="7"/>
  <c r="K123" i="7"/>
  <c r="K191" i="7" l="1"/>
  <c r="J187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<sst xmlns="http://schemas.openxmlformats.org/spreadsheetml/2006/main" count="1830" uniqueCount="848">
  <si>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</si>
  <si>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</si>
  <si>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</si>
  <si>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</si>
  <si>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</si>
  <si>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</si>
  <si>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</si>
  <si>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</si>
  <si>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</si>
  <si>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</si>
  <si>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</si>
  <si>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</si>
  <si>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</si>
  <si>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</si>
  <si>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</si>
  <si>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</si>
  <si>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</si>
  <si>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</si>
  <si>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</si>
  <si>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</si>
  <si>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</si>
  <si>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</si>
  <si>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</si>
  <si>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</si>
  <si>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</si>
  <si>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</si>
  <si>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</si>
  <si>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</si>
  <si>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</si>
  <si>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</si>
  <si>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</si>
  <si>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</si>
  <si>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</si>
  <si>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</si>
  <si>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</si>
  <si>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</si>
  <si>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</si>
  <si>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</si>
  <si>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</si>
  <si>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</si>
  <si>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</si>
  <si>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</si>
  <si>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</si>
  <si>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</si>
  <si>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</si>
  <si>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</si>
  <si>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</si>
  <si>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</si>
  <si>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</si>
  <si>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</si>
  <si>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</si>
  <si>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</si>
  <si>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</si>
  <si>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</si>
  <si>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</si>
  <si>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</si>
  <si>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</si>
  <si>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</si>
  <si>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</si>
  <si>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</si>
  <si>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</si>
  <si>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</si>
  <si>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</si>
  <si>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</si>
  <si>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</si>
  <si>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</si>
  <si>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</si>
  <si>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</si>
  <si>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</si>
  <si>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</si>
  <si>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</si>
  <si>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</si>
  <si>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</si>
  <si>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</si>
  <si>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</si>
  <si>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</si>
  <si>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</si>
  <si>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</si>
  <si>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</si>
  <si>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</si>
  <si>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</si>
  <si>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</si>
  <si>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</si>
  <si>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</si>
  <si>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</si>
  <si>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</si>
  <si>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</si>
  <si>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</si>
  <si>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</si>
  <si>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</si>
  <si>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</si>
  <si>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</si>
  <si>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</si>
  <si>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</si>
  <si>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</si>
  <si>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</si>
  <si>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</si>
  <si>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</si>
  <si>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</si>
  <si>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</si>
  <si>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</si>
  <si>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</si>
  <si>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</si>
  <si>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</si>
  <si>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</si>
  <si>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</si>
  <si>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</si>
  <si>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</si>
  <si>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</si>
  <si>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</si>
  <si>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</si>
  <si>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</si>
  <si>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</si>
  <si>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</si>
  <si>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</si>
  <si>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</si>
  <si>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</si>
  <si>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</si>
  <si>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</si>
  <si>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</si>
  <si>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</si>
  <si>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</si>
  <si>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</si>
  <si>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</si>
  <si>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</si>
  <si>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</si>
  <si>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</si>
  <si>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</si>
  <si>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</si>
  <si>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</si>
  <si>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</si>
  <si>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</si>
  <si>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</si>
  <si>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</si>
  <si>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</si>
  <si>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</si>
  <si>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</si>
  <si>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</si>
  <si>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</si>
  <si>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</si>
  <si>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</si>
  <si>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</si>
  <si>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</si>
  <si>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</si>
  <si>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</si>
  <si>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</si>
  <si>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</si>
  <si>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</si>
  <si>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</si>
  <si>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</si>
  <si>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</si>
  <si>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</si>
  <si>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</si>
  <si>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</si>
  <si>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</si>
  <si>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</si>
  <si>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</si>
  <si>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</si>
  <si>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</si>
  <si>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</si>
  <si>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</si>
  <si>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</si>
  <si>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</si>
  <si>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</si>
  <si>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</si>
  <si>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</si>
  <si>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</si>
  <si>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</si>
  <si>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</si>
  <si>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</si>
  <si>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</si>
  <si>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</si>
  <si>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</si>
  <si>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</si>
  <si>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</si>
  <si>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</si>
  <si>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</si>
  <si>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</si>
  <si>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</si>
  <si>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</si>
  <si>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</si>
  <si>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</si>
  <si>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</si>
  <si>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</si>
  <si>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</si>
  <si>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</si>
  <si>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</si>
  <si>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</si>
  <si>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</si>
  <si>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</si>
  <si>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</si>
  <si>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</si>
  <si>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</si>
  <si>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</si>
  <si>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</si>
  <si>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</si>
  <si>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</si>
  <si>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</si>
  <si>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</si>
  <si>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</si>
  <si>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</si>
  <si>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</si>
  <si>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</si>
  <si>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</si>
  <si>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</si>
  <si>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</si>
  <si>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</si>
  <si>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</si>
  <si>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</si>
  <si>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</si>
  <si>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</si>
  <si>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</si>
  <si>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</si>
  <si>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</si>
  <si>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</si>
  <si>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</si>
  <si>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</si>
  <si>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</si>
  <si>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</si>
  <si>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</si>
  <si>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</si>
  <si>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</si>
  <si>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</si>
  <si>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</si>
  <si>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</si>
  <si>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</si>
  <si>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</si>
  <si>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</si>
  <si>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</si>
  <si>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</si>
  <si>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</si>
  <si>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</si>
  <si>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</si>
  <si>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</si>
  <si>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</si>
  <si>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</si>
  <si>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</si>
  <si>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</si>
  <si>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</si>
  <si>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</si>
  <si>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</si>
  <si>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</si>
  <si>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</si>
  <si>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</si>
  <si>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</si>
  <si>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</si>
  <si>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</si>
  <si>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</si>
  <si>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</si>
  <si>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</si>
  <si>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</si>
  <si>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</si>
  <si>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</si>
  <si>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</si>
  <si>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</si>
  <si>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</si>
  <si>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</si>
  <si>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</si>
  <si>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</si>
  <si>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</si>
  <si>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</si>
  <si>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</si>
  <si>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</si>
  <si>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</si>
  <si>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</si>
  <si>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</si>
  <si>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</si>
  <si>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</si>
  <si>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</si>
  <si>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</si>
  <si>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</si>
  <si>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</si>
  <si>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</si>
  <si>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</si>
  <si>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</si>
  <si>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</si>
  <si>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</si>
  <si>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</si>
  <si>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</si>
  <si>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</si>
  <si>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</si>
  <si>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</si>
  <si>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</si>
  <si>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</si>
  <si>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</si>
  <si>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</si>
  <si>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</si>
  <si>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</si>
  <si>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</si>
  <si>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</si>
  <si>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</si>
  <si>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</si>
  <si>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</si>
  <si>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</si>
  <si>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</si>
  <si>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</si>
  <si>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</si>
  <si>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</si>
  <si>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</si>
  <si>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</si>
  <si>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</si>
  <si>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</si>
  <si>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</si>
  <si>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</si>
  <si>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</si>
  <si>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</si>
  <si>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</si>
  <si>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</si>
  <si>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</si>
  <si>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</si>
  <si>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</si>
  <si>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</si>
  <si>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</si>
  <si>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</si>
  <si>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</si>
  <si>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</si>
  <si>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</si>
  <si>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</si>
  <si>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</si>
  <si>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</si>
  <si>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</si>
  <si>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</si>
  <si>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</si>
  <si>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</si>
  <si>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</si>
  <si>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</si>
  <si>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</si>
  <si>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</si>
  <si>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</si>
  <si>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</si>
  <si>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</si>
  <si>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</si>
  <si>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</si>
  <si>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</si>
  <si>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</si>
  <si>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</si>
  <si>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</si>
  <si>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</si>
  <si>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</si>
  <si>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</si>
  <si>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</si>
  <si>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</si>
  <si>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</si>
  <si>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</si>
  <si>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</si>
  <si>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</si>
  <si>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</si>
  <si>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</si>
  <si>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</si>
  <si>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</si>
  <si>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</si>
  <si>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</si>
  <si>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</si>
  <si>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</si>
  <si>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</si>
  <si>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</si>
  <si>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</si>
  <si>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</si>
  <si>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</si>
  <si>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</si>
  <si>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</si>
  <si>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</si>
  <si>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</si>
  <si>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</si>
  <si>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</si>
  <si>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</si>
  <si>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</si>
  <si>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</si>
  <si>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</si>
  <si>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</si>
  <si>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</si>
  <si>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</si>
  <si>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</si>
  <si>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</si>
  <si>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</si>
  <si>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</si>
  <si>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</si>
  <si>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</si>
  <si>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</si>
  <si>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</si>
  <si>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</si>
  <si>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</si>
  <si>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</si>
  <si>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</si>
  <si>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</si>
  <si>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</si>
  <si>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</si>
  <si>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</si>
  <si>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</si>
  <si>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</si>
  <si>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</si>
  <si>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</si>
  <si>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</si>
  <si>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</si>
  <si>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</si>
  <si>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</si>
  <si>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</si>
  <si>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</si>
  <si>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</si>
  <si>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</si>
  <si>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</si>
  <si>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</si>
  <si>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</si>
  <si>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</si>
  <si>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</si>
  <si>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</si>
  <si>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</si>
  <si>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</si>
  <si>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</si>
  <si>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</si>
  <si>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</si>
  <si>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</si>
  <si>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</si>
  <si>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</si>
  <si>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</si>
  <si>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</si>
  <si>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</si>
  <si>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</si>
  <si>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</si>
  <si>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</si>
  <si>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</si>
  <si>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</si>
  <si>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</si>
  <si>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</si>
  <si>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</si>
  <si>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</si>
  <si>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</si>
  <si>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</si>
  <si>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</si>
  <si>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</si>
  <si>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</si>
  <si>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</si>
  <si>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</si>
  <si>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</si>
  <si>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</si>
  <si>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</si>
  <si>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</si>
  <si>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</si>
  <si>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</si>
  <si>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</si>
  <si>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</si>
  <si>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</si>
  <si>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</si>
  <si>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</si>
  <si>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</si>
  <si>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</si>
  <si>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</si>
  <si>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</si>
  <si>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</si>
  <si>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</si>
  <si>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</si>
  <si>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</si>
  <si>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</si>
  <si>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</si>
  <si>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</si>
  <si>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</si>
  <si>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</si>
  <si>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</si>
  <si>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</si>
  <si>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</si>
  <si>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</si>
  <si>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</si>
  <si>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</si>
  <si>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</si>
  <si>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</si>
  <si>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</si>
  <si>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</si>
  <si>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</si>
  <si>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</si>
  <si>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</si>
  <si>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</si>
  <si>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</si>
  <si>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</si>
  <si>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</si>
  <si>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</si>
  <si>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</si>
  <si>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</si>
  <si>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</si>
  <si>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</si>
  <si>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</si>
  <si>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</si>
  <si>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</si>
  <si>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</si>
  <si>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</si>
  <si>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</si>
  <si>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</si>
  <si>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</si>
  <si>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</si>
  <si>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</si>
  <si>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</si>
  <si>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</si>
  <si>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</si>
  <si>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</si>
  <si>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</si>
  <si>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</si>
  <si>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</si>
  <si>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</si>
  <si>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</si>
  <si>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</si>
  <si>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</si>
  <si>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</si>
  <si>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</si>
  <si>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</si>
  <si>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</si>
  <si>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</si>
  <si>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</si>
  <si>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</si>
  <si>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</si>
  <si>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</si>
  <si>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</si>
  <si>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</si>
  <si>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</si>
  <si>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</si>
  <si>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</si>
  <si>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</si>
  <si>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</si>
  <si>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</si>
  <si>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</si>
  <si>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</si>
  <si>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</si>
  <si>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</si>
  <si>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</si>
  <si>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</si>
  <si>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</si>
  <si>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</si>
  <si>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</si>
  <si>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</si>
  <si>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</si>
  <si>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</si>
  <si>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</si>
  <si>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</si>
  <si>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</si>
  <si>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</si>
  <si>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</si>
  <si>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</si>
  <si>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</si>
  <si>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</si>
  <si>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</si>
  <si>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</si>
  <si>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</si>
  <si>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</si>
  <si>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</si>
  <si>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</si>
  <si>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</si>
  <si>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</si>
  <si>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</si>
  <si>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</si>
  <si>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</si>
  <si>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</si>
  <si>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</si>
  <si>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</si>
  <si>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</si>
  <si>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</si>
  <si>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</si>
  <si>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</si>
  <si>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</si>
  <si>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</si>
  <si>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</si>
  <si>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</si>
  <si>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</si>
  <si>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</si>
  <si>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</si>
  <si>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</si>
  <si>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</si>
  <si>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</si>
  <si>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</si>
  <si>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</si>
  <si>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</si>
  <si>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</si>
  <si>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</si>
  <si>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</si>
  <si>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</si>
  <si>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</si>
  <si>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</si>
  <si>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</si>
  <si>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</si>
  <si>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</si>
  <si>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</si>
  <si>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</si>
  <si>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</si>
  <si>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</si>
  <si>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</si>
  <si>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</si>
  <si>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</si>
  <si>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</si>
  <si>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</si>
  <si>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</si>
  <si>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</si>
  <si>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</si>
  <si>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</si>
  <si>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</si>
  <si>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</si>
  <si>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</si>
  <si>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</si>
  <si>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</si>
  <si>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</si>
  <si>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</si>
  <si>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</si>
  <si>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</si>
  <si>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</si>
  <si>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</si>
  <si>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</si>
  <si>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</si>
  <si>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</si>
  <si>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</si>
  <si>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</si>
  <si>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</si>
  <si>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</si>
  <si>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</si>
  <si>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</si>
  <si>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</si>
  <si>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</si>
  <si>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</si>
  <si>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</si>
  <si>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</si>
  <si>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</si>
  <si>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</si>
  <si>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</si>
  <si>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</si>
  <si>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</si>
  <si>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</si>
  <si>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</si>
  <si>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</si>
  <si>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</si>
  <si>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</si>
  <si>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</si>
  <si>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</si>
  <si>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</si>
  <si>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</si>
  <si>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</si>
  <si>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</si>
  <si>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</si>
  <si>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</si>
  <si>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</si>
  <si>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</si>
  <si>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</si>
  <si>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</si>
  <si>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</si>
  <si>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</si>
  <si>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</si>
  <si>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</si>
  <si>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</si>
  <si>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</si>
  <si>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</si>
  <si>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</si>
  <si>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</si>
  <si>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</si>
  <si>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</si>
  <si>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</si>
  <si>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</si>
  <si>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</si>
  <si>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</si>
  <si>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</si>
  <si>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</si>
  <si>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</si>
  <si>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</si>
  <si>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</si>
  <si>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</si>
  <si>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</si>
  <si>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</si>
  <si>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</si>
  <si>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</si>
  <si>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</si>
  <si>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</si>
  <si>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</si>
  <si>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</si>
  <si>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</si>
  <si>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</si>
  <si>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</si>
  <si>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</si>
  <si>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</si>
  <si>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</si>
  <si>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</si>
  <si>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</si>
  <si>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</si>
  <si>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</si>
  <si>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</si>
  <si>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</si>
  <si>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</si>
  <si>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</si>
  <si>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</si>
  <si>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</si>
  <si>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</si>
  <si>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</si>
  <si>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</si>
  <si>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</si>
  <si>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</si>
  <si>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</si>
  <si>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</si>
  <si>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</si>
  <si>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</si>
  <si>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NEMA 17 - 42x42x21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</si>
  <si>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</si>
  <si>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</si>
  <si>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</si>
  <si>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</si>
  <si>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</si>
  <si>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Zylinderkopfschraube Innensechskant M3 16mm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</si>
  <si>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</si>
  <si>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</si>
  <si>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</si>
  <si>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</si>
  <si>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</si>
  <si>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</si>
  <si>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</si>
  <si>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</si>
  <si>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</si>
  <si>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</si>
  <si>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</si>
  <si>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</si>
  <si>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</si>
  <si>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</si>
  <si>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</si>
  <si>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</si>
  <si>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</si>
  <si>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</si>
  <si>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</si>
  <si>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</si>
  <si>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</si>
  <si>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</si>
  <si>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</si>
  <si>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</si>
  <si>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</si>
  <si>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</si>
  <si>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</si>
  <si>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</si>
  <si>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</si>
  <si>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</si>
  <si>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Zylinderkopfschraube Innensechskant M3 22mm</t>
  </si>
  <si>
    <t>https://www.reichelt.de/Distanzhuelsen-etc-/DI-5MM/3/index.html?&amp;ACTION=3&amp;LA=2&amp;ARTICLE=7123&amp;GROUPID=3365&amp;artnr=DI+5MM</t>
  </si>
  <si>
    <t>Bestellmenge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</si>
  <si>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</si>
  <si>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</si>
  <si>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</si>
  <si>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</si>
  <si>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</si>
  <si>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Rillenkugellager 35x47x7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</si>
  <si>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</si>
  <si>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</si>
  <si>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</si>
  <si>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</si>
  <si>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</si>
  <si>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</si>
  <si>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</si>
  <si>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</si>
  <si>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</si>
  <si>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</si>
  <si>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</si>
  <si>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</si>
  <si>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</si>
  <si>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</si>
  <si>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</si>
  <si>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</si>
  <si>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</si>
  <si>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</si>
  <si>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</si>
  <si>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</si>
  <si>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</si>
  <si>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</si>
  <si>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</si>
  <si>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</si>
  <si>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</si>
  <si>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</si>
  <si>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NEMA 17 - 42x42x33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</si>
  <si>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</si>
  <si>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</si>
  <si>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</si>
  <si>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</si>
  <si>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</si>
  <si>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</si>
  <si>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</si>
  <si>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</si>
  <si>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</si>
  <si>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</si>
  <si>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</si>
  <si>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</si>
  <si>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Distanzbolzen M3 20mm, Schlüsselweite 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</si>
  <si>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</si>
  <si>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</si>
  <si>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</si>
  <si>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</si>
  <si>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</si>
  <si>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</si>
  <si>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</si>
  <si>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</si>
  <si>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</si>
  <si>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</si>
  <si>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</si>
  <si>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</si>
  <si>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</si>
  <si>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</si>
  <si>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</si>
  <si>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</si>
  <si>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http://www.amazon.de/10x-Edelstahl-Zylinderkopf-Schraube-M3-45mm/dp/B00HWGYIGM/ref=cm_cr_arp_d_product_top?ie=UTF8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</si>
  <si>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</si>
  <si>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</si>
  <si>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</si>
  <si>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</si>
  <si>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</si>
  <si>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</si>
  <si>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</si>
  <si>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</si>
  <si>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</si>
  <si>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</si>
  <si>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</si>
  <si>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</si>
  <si>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</si>
  <si>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</si>
  <si>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</si>
  <si>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</si>
  <si>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</si>
  <si>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Rillenkugellager 8x22x6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</si>
  <si>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</si>
  <si>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</si>
  <si>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</si>
  <si>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</si>
  <si>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</si>
  <si>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</si>
  <si>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</si>
  <si>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</si>
  <si>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</si>
  <si>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</si>
  <si>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</si>
  <si>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</si>
  <si>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</si>
  <si>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</si>
  <si>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</si>
  <si>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 xml:space="preserve">NEMA 24 - 60x60x57 1.9Nm ST6018M2008 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</si>
  <si>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</si>
  <si>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</si>
  <si>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</si>
  <si>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</si>
  <si>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</si>
  <si>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</si>
  <si>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</si>
  <si>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</si>
  <si>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gekauft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</si>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</sst>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167" fontId="4" fillId="0" borderId="0" xfId="3" applyNumberFormat="1" applyFont="1"/>
    <xf numFmtId="167" fontId="5" fillId="0" borderId="0" xfId="0" applyNumberFormat="1" applyFont="1"/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ProductDetail/ams/AS5048B-TS_EK_AB/?qs=sGAEpiMZZMvc81WFyF5EdoQL2wnmmwE79zX4h9RmJyQ%3d" TargetMode="External"/><Relationship Id="rId3" Type="http://schemas.openxmlformats.org/officeDocument/2006/relationships/hyperlink" Target="http://www.kugellager-express.de/kugellager-zoll-inch-r2-3-175x9-525x3-967-mm.html" TargetMode="External"/><Relationship Id="rId7" Type="http://schemas.openxmlformats.org/officeDocument/2006/relationships/hyperlink" Target="http://www.omc-stepperonline.com/9deg-nema-23-stepper-bipolar-28a-126nm1785ozin-23hm222804s-p-292.html" TargetMode="External"/><Relationship Id="rId2" Type="http://schemas.openxmlformats.org/officeDocument/2006/relationships/hyperlink" Target="http://www.kugellager-express.de/kugellager-zoll-inch-r2-3-175x9-525x3-967-mm.html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eu.stepperonline.com/nema-24-dual-shaft-cnc-stepper-motor-31nm439-ozin-24hs343008d-p-275.html" TargetMode="External"/><Relationship Id="rId5" Type="http://schemas.openxmlformats.org/officeDocument/2006/relationships/hyperlink" Target="http://www.hug-technik.com/shop/index.php?cat=c226_ZAHNRIEMEN-T5-16-mm-breit-RIEMENBREITE-16-mm.html" TargetMode="External"/><Relationship Id="rId4" Type="http://schemas.openxmlformats.org/officeDocument/2006/relationships/hyperlink" Target="https://zahnriemen24.de/artikel_Zahnscheibe-AL-21-T5-48-0__10_2_870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3"/>
  <sheetViews>
    <sheetView zoomScale="115" zoomScaleNormal="115" workbookViewId="0">
      <selection activeCell="A34" sqref="A1:XFD1048576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673</v>
      </c>
    </row>
    <row r="28" spans="1:5" x14ac:dyDescent="0.3">
      <c r="E28" t="s">
        <v>674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640</v>
      </c>
      <c r="E34" t="s">
        <v>639</v>
      </c>
    </row>
    <row r="35" spans="1:5" x14ac:dyDescent="0.3">
      <c r="A35" t="s">
        <v>640</v>
      </c>
      <c r="E35" t="s">
        <v>639</v>
      </c>
    </row>
    <row r="37" spans="1:5" x14ac:dyDescent="0.3">
      <c r="A37" t="s">
        <v>236</v>
      </c>
      <c r="E37" t="s">
        <v>630</v>
      </c>
    </row>
    <row r="38" spans="1:5" x14ac:dyDescent="0.3">
      <c r="A38" t="s">
        <v>649</v>
      </c>
      <c r="E38" t="s">
        <v>650</v>
      </c>
    </row>
    <row r="40" spans="1:5" x14ac:dyDescent="0.3">
      <c r="A40" t="s">
        <v>651</v>
      </c>
      <c r="E40" t="s">
        <v>652</v>
      </c>
    </row>
    <row r="41" spans="1:5" x14ac:dyDescent="0.3">
      <c r="A41" t="s">
        <v>667</v>
      </c>
      <c r="E41" t="s">
        <v>668</v>
      </c>
    </row>
    <row r="42" spans="1:5" x14ac:dyDescent="0.3">
      <c r="A42" t="s">
        <v>669</v>
      </c>
      <c r="E42" t="s">
        <v>670</v>
      </c>
    </row>
    <row r="43" spans="1:5" x14ac:dyDescent="0.3">
      <c r="A43" t="s">
        <v>672</v>
      </c>
      <c r="E43" t="s">
        <v>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7" zoomScale="80" zoomScaleNormal="80" workbookViewId="0">
      <selection activeCell="C35" sqref="C35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731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1.4641425000000001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734</v>
      </c>
      <c r="C70" s="2">
        <f>C66/C46</f>
        <v>4.0040816326530615E-2</v>
      </c>
      <c r="D70" t="s">
        <v>322</v>
      </c>
    </row>
    <row r="71" spans="1:30" x14ac:dyDescent="0.3">
      <c r="A71" t="s">
        <v>732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1.9033852500000001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733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619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825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4"/>
      <c r="E3" s="34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4" t="s">
        <v>360</v>
      </c>
      <c r="E4" s="34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1" zoomScale="70" zoomScaleNormal="70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opLeftCell="A16"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706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A130" zoomScale="70" zoomScaleNormal="70" workbookViewId="0">
      <selection activeCell="C150" sqref="C15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653</v>
      </c>
    </row>
    <row r="3" spans="1:9" x14ac:dyDescent="0.3">
      <c r="B3">
        <v>4</v>
      </c>
      <c r="C3" t="str">
        <f>C123</f>
        <v>Zylinderkopfschraube Innensechskant M3 22mm</v>
      </c>
      <c r="D3" t="s">
        <v>654</v>
      </c>
      <c r="F3">
        <v>0</v>
      </c>
    </row>
    <row r="4" spans="1:9" x14ac:dyDescent="0.3">
      <c r="B4">
        <v>4</v>
      </c>
      <c r="C4" t="s">
        <v>655</v>
      </c>
      <c r="D4" t="s">
        <v>656</v>
      </c>
      <c r="F4">
        <v>0</v>
      </c>
    </row>
    <row r="5" spans="1:9" x14ac:dyDescent="0.3">
      <c r="A5" s="6" t="s">
        <v>675</v>
      </c>
    </row>
    <row r="6" spans="1:9" x14ac:dyDescent="0.3">
      <c r="B6">
        <v>1</v>
      </c>
      <c r="C6" t="str">
        <f>C177</f>
        <v>Rillenkugellager DIN 625 SKF - 61807 35x47x7mm</v>
      </c>
      <c r="D6" t="s">
        <v>658</v>
      </c>
      <c r="F6">
        <v>0</v>
      </c>
    </row>
    <row r="7" spans="1:9" x14ac:dyDescent="0.3">
      <c r="B7">
        <v>4</v>
      </c>
      <c r="C7" t="str">
        <f>C131</f>
        <v>Senkkopfschraube Innensechskant M3 10mm</v>
      </c>
      <c r="D7" t="s">
        <v>659</v>
      </c>
      <c r="F7">
        <v>0</v>
      </c>
    </row>
    <row r="8" spans="1:9" x14ac:dyDescent="0.3">
      <c r="B8">
        <v>4</v>
      </c>
      <c r="C8" t="str">
        <f>C121</f>
        <v>Zylinderkopfschraube Innensechskant M3 20mm</v>
      </c>
      <c r="D8" t="s">
        <v>661</v>
      </c>
    </row>
    <row r="9" spans="1:9" x14ac:dyDescent="0.3">
      <c r="B9">
        <v>4</v>
      </c>
      <c r="C9" t="str">
        <f>C134</f>
        <v>Muttern M3, Schlüsselweite 5.5 mm</v>
      </c>
      <c r="D9" t="s">
        <v>663</v>
      </c>
    </row>
    <row r="10" spans="1:9" x14ac:dyDescent="0.3">
      <c r="B10">
        <v>2</v>
      </c>
      <c r="C10" t="str">
        <f>C176</f>
        <v>Rillenkugellager DIN 625 SKF - 61902 15x28x7mm</v>
      </c>
      <c r="D10" t="s">
        <v>665</v>
      </c>
    </row>
    <row r="11" spans="1:9" x14ac:dyDescent="0.3">
      <c r="B11">
        <v>1</v>
      </c>
      <c r="C11" t="str">
        <f>C170</f>
        <v xml:space="preserve">Herkulex Servo DRS - 0201 </v>
      </c>
      <c r="D11" t="s">
        <v>834</v>
      </c>
    </row>
    <row r="12" spans="1:9" x14ac:dyDescent="0.3">
      <c r="A12" s="6" t="s">
        <v>735</v>
      </c>
    </row>
    <row r="13" spans="1:9" x14ac:dyDescent="0.3">
      <c r="B13">
        <v>1</v>
      </c>
      <c r="C13" t="str">
        <f>C152</f>
        <v>Zahnriemenscheibe T2,5, 16 Zähne</v>
      </c>
      <c r="D13" t="s">
        <v>679</v>
      </c>
      <c r="H13" s="22"/>
      <c r="I13" s="22"/>
    </row>
    <row r="14" spans="1:9" x14ac:dyDescent="0.3">
      <c r="B14">
        <v>1</v>
      </c>
      <c r="C14" t="str">
        <f>C153</f>
        <v>Zahnriemenscheibe T2,5, 44 Zähne</v>
      </c>
      <c r="D14" t="s">
        <v>678</v>
      </c>
      <c r="H14" s="22"/>
      <c r="I14" s="22"/>
    </row>
    <row r="15" spans="1:9" x14ac:dyDescent="0.3">
      <c r="B15">
        <v>1</v>
      </c>
      <c r="C15" t="str">
        <f>C152</f>
        <v>Zahnriemenscheibe T2,5, 16 Zähne</v>
      </c>
      <c r="D15" t="s">
        <v>677</v>
      </c>
      <c r="H15" s="22"/>
      <c r="I15" s="22"/>
    </row>
    <row r="16" spans="1:9" x14ac:dyDescent="0.3">
      <c r="B16">
        <v>1</v>
      </c>
      <c r="C16" t="str">
        <f>C154</f>
        <v>Zahnriemenscheibe T2,5, 18 Zähne</v>
      </c>
      <c r="D16" t="s">
        <v>726</v>
      </c>
      <c r="H16" s="22"/>
      <c r="I16" s="22"/>
    </row>
    <row r="17" spans="2:9" x14ac:dyDescent="0.3">
      <c r="B17">
        <v>1</v>
      </c>
      <c r="C17" t="str">
        <f>C155</f>
        <v>Zahnriemenscheibe T2,5, 14 Zähne</v>
      </c>
      <c r="D17" t="s">
        <v>726</v>
      </c>
      <c r="H17" s="22"/>
      <c r="I17" s="22"/>
    </row>
    <row r="18" spans="2:9" x14ac:dyDescent="0.3">
      <c r="B18">
        <v>1</v>
      </c>
      <c r="C18" t="str">
        <f>C161</f>
        <v>Zahnriemen T2,5 160mm 6mm Breite</v>
      </c>
      <c r="D18" t="s">
        <v>685</v>
      </c>
      <c r="H18" s="22"/>
      <c r="I18" s="22"/>
    </row>
    <row r="19" spans="2:9" ht="13.8" customHeight="1" x14ac:dyDescent="0.3">
      <c r="B19">
        <v>46</v>
      </c>
      <c r="C19" t="str">
        <f>C144</f>
        <v>Silberstahlwelle 6mm Durchmesser</v>
      </c>
      <c r="D19" t="s">
        <v>680</v>
      </c>
      <c r="E19" s="26"/>
      <c r="H19" s="22"/>
      <c r="I19" s="22"/>
    </row>
    <row r="20" spans="2:9" ht="13.8" customHeight="1" x14ac:dyDescent="0.3">
      <c r="B20">
        <v>1</v>
      </c>
      <c r="C20" t="str">
        <f>C186</f>
        <v>Metallbohrer 6mm</v>
      </c>
      <c r="D20" t="s">
        <v>680</v>
      </c>
      <c r="E20" s="26"/>
      <c r="H20" s="22"/>
      <c r="I20" s="22"/>
    </row>
    <row r="21" spans="2:9" ht="13.8" customHeight="1" x14ac:dyDescent="0.3">
      <c r="B21">
        <v>1</v>
      </c>
      <c r="C21" t="str">
        <f>C187</f>
        <v>Metallbohrer 2.3mm (für M3 Gewinde)</v>
      </c>
      <c r="D21" t="s">
        <v>680</v>
      </c>
      <c r="E21" s="26"/>
      <c r="H21" s="22"/>
      <c r="I21" s="22"/>
    </row>
    <row r="22" spans="2:9" ht="13.8" customHeight="1" x14ac:dyDescent="0.3">
      <c r="B22">
        <v>1</v>
      </c>
      <c r="C22" t="str">
        <f>C184</f>
        <v>Gewindeschneider M3</v>
      </c>
      <c r="D22" t="s">
        <v>680</v>
      </c>
      <c r="E22" s="26"/>
      <c r="H22" s="22"/>
      <c r="I22" s="22"/>
    </row>
    <row r="23" spans="2:9" ht="13.8" customHeight="1" x14ac:dyDescent="0.3">
      <c r="B23">
        <v>2</v>
      </c>
      <c r="C23" t="str">
        <f>C175</f>
        <v>Rillenkugellager 6x10x3</v>
      </c>
      <c r="D23" t="s">
        <v>689</v>
      </c>
      <c r="E23" s="26"/>
      <c r="H23" s="22"/>
      <c r="I23" s="22"/>
    </row>
    <row r="24" spans="2:9" ht="13.8" customHeight="1" x14ac:dyDescent="0.3">
      <c r="B24">
        <v>1</v>
      </c>
      <c r="C24" s="32" t="str">
        <f>C166</f>
        <v>NEMA 17 - 42x42x21</v>
      </c>
      <c r="D24" s="32" t="s">
        <v>692</v>
      </c>
      <c r="E24" s="26"/>
      <c r="H24" s="22"/>
      <c r="I24" s="22"/>
    </row>
    <row r="25" spans="2:9" ht="13.8" customHeight="1" x14ac:dyDescent="0.3">
      <c r="B25">
        <v>2</v>
      </c>
      <c r="C25" s="32" t="str">
        <f>C125</f>
        <v>Zylinderkopfschraube Innensechskant M3 14mm</v>
      </c>
      <c r="D25" s="32" t="s">
        <v>695</v>
      </c>
      <c r="H25" s="22"/>
      <c r="I25" s="22"/>
    </row>
    <row r="26" spans="2:9" ht="13.8" customHeight="1" x14ac:dyDescent="0.3">
      <c r="B26">
        <v>2</v>
      </c>
      <c r="C26" s="32" t="str">
        <f>C140</f>
        <v>Unterlegscheiben M3 Dicke 0,5mm, Außendurchmesser 7mm</v>
      </c>
      <c r="D26" s="32" t="s">
        <v>695</v>
      </c>
      <c r="H26" s="22"/>
      <c r="I26" s="22"/>
    </row>
    <row r="27" spans="2:9" ht="13.8" customHeight="1" x14ac:dyDescent="0.3">
      <c r="B27">
        <v>1</v>
      </c>
      <c r="C27" s="32" t="str">
        <f>C160</f>
        <v>Zahnriemen T2,5 230mm 6mm Breite</v>
      </c>
      <c r="D27" s="32" t="s">
        <v>700</v>
      </c>
      <c r="H27" s="22"/>
      <c r="I27" s="22"/>
    </row>
    <row r="28" spans="2:9" ht="13.8" customHeight="1" x14ac:dyDescent="0.3">
      <c r="B28">
        <v>1</v>
      </c>
      <c r="C28" s="32" t="str">
        <f>C124</f>
        <v>Zylinderkopfschraube Innensechskant M3 16mm</v>
      </c>
      <c r="D28" s="32" t="s">
        <v>699</v>
      </c>
      <c r="H28" s="22"/>
      <c r="I28" s="22"/>
    </row>
    <row r="29" spans="2:9" ht="13.8" customHeight="1" x14ac:dyDescent="0.3">
      <c r="B29">
        <v>2</v>
      </c>
      <c r="C29" s="32" t="str">
        <f>C140</f>
        <v>Unterlegscheiben M3 Dicke 0,5mm, Außendurchmesser 7mm</v>
      </c>
      <c r="D29" s="32" t="s">
        <v>699</v>
      </c>
      <c r="H29" s="22"/>
      <c r="I29" s="22"/>
    </row>
    <row r="30" spans="2:9" ht="13.8" customHeight="1" x14ac:dyDescent="0.3">
      <c r="B30">
        <v>2</v>
      </c>
      <c r="C30" s="32" t="str">
        <f>C172</f>
        <v>Rillenkugellager  3.967 x 7.938 x 3.175 mm</v>
      </c>
      <c r="D30" s="32" t="s">
        <v>713</v>
      </c>
      <c r="H30" s="22"/>
      <c r="I30" s="22"/>
    </row>
    <row r="31" spans="2:9" ht="13.8" customHeight="1" x14ac:dyDescent="0.3">
      <c r="B31">
        <v>1</v>
      </c>
      <c r="C31" s="32" t="str">
        <f>C133</f>
        <v>Vierkant Mutter M3 Breite 5.5mm</v>
      </c>
      <c r="D31" s="32" t="s">
        <v>699</v>
      </c>
      <c r="E31"/>
      <c r="H31" s="22"/>
      <c r="I31" s="22"/>
    </row>
    <row r="32" spans="2:9" ht="13.8" customHeight="1" x14ac:dyDescent="0.3">
      <c r="B32">
        <v>4</v>
      </c>
      <c r="C32" s="32" t="str">
        <f>C127</f>
        <v>Zylinderkopfschraube Innensechskant M2 6mm</v>
      </c>
      <c r="D32" s="32" t="s">
        <v>703</v>
      </c>
      <c r="E32"/>
      <c r="H32" s="22"/>
      <c r="I32" s="22"/>
    </row>
    <row r="33" spans="1:9" ht="13.8" customHeight="1" x14ac:dyDescent="0.3">
      <c r="B33">
        <v>4</v>
      </c>
      <c r="C33" s="32" t="str">
        <f>C135</f>
        <v>Muttern M2</v>
      </c>
      <c r="D33" s="32" t="s">
        <v>703</v>
      </c>
      <c r="E33"/>
      <c r="H33" s="22"/>
      <c r="I33" s="22"/>
    </row>
    <row r="34" spans="1:9" ht="13.8" customHeight="1" x14ac:dyDescent="0.3">
      <c r="B34">
        <v>1</v>
      </c>
      <c r="C34" s="32" t="str">
        <f>C169</f>
        <v>Rotary Sensor</v>
      </c>
      <c r="D34" s="32" t="s">
        <v>708</v>
      </c>
      <c r="E34" s="9"/>
      <c r="H34" s="22"/>
      <c r="I34" s="22"/>
    </row>
    <row r="35" spans="1:9" ht="13.8" customHeight="1" x14ac:dyDescent="0.3">
      <c r="B35">
        <v>2</v>
      </c>
      <c r="C35" s="32" t="str">
        <f>C141</f>
        <v>Unterlegscheiben M2 Dicke 0,5mm</v>
      </c>
      <c r="D35" s="32" t="s">
        <v>709</v>
      </c>
      <c r="E35" s="9"/>
      <c r="H35" s="22"/>
      <c r="I35" s="22"/>
    </row>
    <row r="36" spans="1:9" ht="13.8" customHeight="1" x14ac:dyDescent="0.3">
      <c r="B36">
        <v>2</v>
      </c>
      <c r="C36" s="32" t="str">
        <f>C148</f>
        <v>Distanzbolzen M3 20mm, Schlüsselweite 5mm</v>
      </c>
      <c r="D36" s="32" t="s">
        <v>716</v>
      </c>
      <c r="E36" s="9"/>
      <c r="H36" s="22"/>
      <c r="I36" s="22"/>
    </row>
    <row r="37" spans="1:9" ht="13.8" customHeight="1" x14ac:dyDescent="0.3">
      <c r="B37">
        <v>4</v>
      </c>
      <c r="C37" s="32" t="str">
        <f>C140</f>
        <v>Unterlegscheiben M3 Dicke 0,5mm, Außendurchmesser 7mm</v>
      </c>
      <c r="D37" s="32" t="s">
        <v>717</v>
      </c>
      <c r="H37" s="22"/>
      <c r="I37" s="22"/>
    </row>
    <row r="38" spans="1:9" ht="13.8" customHeight="1" x14ac:dyDescent="0.3">
      <c r="B38">
        <v>4</v>
      </c>
      <c r="C38" s="32" t="s">
        <v>718</v>
      </c>
      <c r="D38" s="32" t="s">
        <v>738</v>
      </c>
      <c r="H38" s="22"/>
      <c r="I38" s="22"/>
    </row>
    <row r="39" spans="1:9" ht="13.8" customHeight="1" x14ac:dyDescent="0.3">
      <c r="B39">
        <v>4</v>
      </c>
      <c r="C39" s="32" t="str">
        <f>C121</f>
        <v>Zylinderkopfschraube Innensechskant M3 20mm</v>
      </c>
      <c r="D39" s="32" t="s">
        <v>739</v>
      </c>
      <c r="E39" s="9"/>
      <c r="H39" s="22"/>
      <c r="I39" s="22"/>
    </row>
    <row r="40" spans="1:9" ht="13.8" customHeight="1" x14ac:dyDescent="0.3">
      <c r="B40">
        <v>4</v>
      </c>
      <c r="C40" s="32" t="str">
        <f>C140</f>
        <v>Unterlegscheiben M3 Dicke 0,5mm, Außendurchmesser 7mm</v>
      </c>
      <c r="D40" s="32" t="s">
        <v>738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779</v>
      </c>
      <c r="B42">
        <v>2</v>
      </c>
      <c r="C42" s="32" t="str">
        <f>C178</f>
        <v>Rillenkugellager 35x47x7</v>
      </c>
      <c r="D42" s="32" t="s">
        <v>737</v>
      </c>
      <c r="E42" s="9"/>
      <c r="H42" s="22"/>
      <c r="I42" s="22"/>
    </row>
    <row r="43" spans="1:9" ht="13.8" customHeight="1" x14ac:dyDescent="0.3">
      <c r="B43">
        <v>2</v>
      </c>
      <c r="C43" s="32" t="str">
        <f>C179</f>
        <v>RillenKugellager 6x19x6</v>
      </c>
      <c r="D43" s="32" t="s">
        <v>742</v>
      </c>
      <c r="H43" s="22"/>
      <c r="I43" s="22"/>
    </row>
    <row r="44" spans="1:9" ht="13.8" customHeight="1" x14ac:dyDescent="0.3">
      <c r="B44">
        <v>4</v>
      </c>
      <c r="C44" s="32" t="str">
        <f>C175</f>
        <v>Rillenkugellager 6x10x3</v>
      </c>
      <c r="D44" s="32" t="s">
        <v>743</v>
      </c>
      <c r="E44" s="9"/>
      <c r="H44" s="22"/>
      <c r="I44" s="22"/>
    </row>
    <row r="45" spans="1:9" ht="13.8" customHeight="1" x14ac:dyDescent="0.3">
      <c r="B45">
        <v>4</v>
      </c>
      <c r="C45" s="32" t="str">
        <f>C180</f>
        <v>Rillenkugellager 3x10x4</v>
      </c>
      <c r="D45" s="32" t="s">
        <v>749</v>
      </c>
      <c r="E45" s="9"/>
      <c r="H45" s="22"/>
      <c r="I45" s="22"/>
    </row>
    <row r="46" spans="1:9" ht="13.8" customHeight="1" x14ac:dyDescent="0.3">
      <c r="B46">
        <v>2</v>
      </c>
      <c r="C46" s="32" t="str">
        <f>C150</f>
        <v>Distanzhülsen M6 10mm</v>
      </c>
      <c r="D46" s="32" t="s">
        <v>746</v>
      </c>
      <c r="H46" s="22"/>
      <c r="I46" s="22"/>
    </row>
    <row r="47" spans="1:9" ht="13.8" customHeight="1" x14ac:dyDescent="0.3">
      <c r="B47">
        <v>40</v>
      </c>
      <c r="C47" s="32" t="str">
        <f>C144</f>
        <v>Silberstahlwelle 6mm Durchmesser</v>
      </c>
      <c r="D47" s="32" t="s">
        <v>751</v>
      </c>
      <c r="H47" s="22"/>
      <c r="I47" s="22"/>
    </row>
    <row r="48" spans="1:9" ht="13.8" customHeight="1" x14ac:dyDescent="0.3">
      <c r="B48">
        <f>2*25</f>
        <v>50</v>
      </c>
      <c r="C48" s="32" t="str">
        <f>C144</f>
        <v>Silberstahlwelle 6mm Durchmesser</v>
      </c>
      <c r="D48" s="32" t="s">
        <v>844</v>
      </c>
      <c r="H48" s="22"/>
      <c r="I48" s="22"/>
    </row>
    <row r="49" spans="2:9" ht="13.8" customHeight="1" x14ac:dyDescent="0.3">
      <c r="B49">
        <v>50</v>
      </c>
      <c r="C49" s="32" t="str">
        <f>C145</f>
        <v>Silberstahlwelle 3mm Durchmesser</v>
      </c>
      <c r="D49" s="32" t="s">
        <v>843</v>
      </c>
      <c r="E49" s="9"/>
      <c r="H49" s="22"/>
      <c r="I49" s="22"/>
    </row>
    <row r="50" spans="2:9" ht="13.8" customHeight="1" x14ac:dyDescent="0.3">
      <c r="B50">
        <v>1</v>
      </c>
      <c r="C50" t="str">
        <f>C186</f>
        <v>Metallbohrer 6mm</v>
      </c>
      <c r="D50" t="s">
        <v>680</v>
      </c>
      <c r="E50" s="26"/>
      <c r="H50" s="22"/>
      <c r="I50" s="22"/>
    </row>
    <row r="51" spans="2:9" ht="13.8" customHeight="1" x14ac:dyDescent="0.3">
      <c r="B51">
        <v>1</v>
      </c>
      <c r="C51" t="str">
        <f>C184</f>
        <v>Gewindeschneider M3</v>
      </c>
      <c r="D51" t="s">
        <v>680</v>
      </c>
      <c r="E51" s="26"/>
      <c r="H51" s="22"/>
      <c r="I51" s="22"/>
    </row>
    <row r="52" spans="2:9" ht="13.8" customHeight="1" x14ac:dyDescent="0.3">
      <c r="B52">
        <v>1</v>
      </c>
      <c r="C52" t="str">
        <f>C187</f>
        <v>Metallbohrer 2.3mm (für M3 Gewinde)</v>
      </c>
      <c r="D52" t="s">
        <v>680</v>
      </c>
      <c r="E52" s="26"/>
      <c r="H52" s="22"/>
      <c r="I52" s="22"/>
    </row>
    <row r="53" spans="2:9" ht="13.8" customHeight="1" x14ac:dyDescent="0.3">
      <c r="B53">
        <v>1</v>
      </c>
      <c r="C53" s="32" t="str">
        <f>C162</f>
        <v>Zahnriemen T2,5 200mm 6mm Breite</v>
      </c>
      <c r="D53" s="32" t="s">
        <v>753</v>
      </c>
      <c r="H53" s="22"/>
      <c r="I53" s="22"/>
    </row>
    <row r="54" spans="2:9" ht="13.8" customHeight="1" x14ac:dyDescent="0.3">
      <c r="B54">
        <v>1</v>
      </c>
      <c r="C54" s="32" t="str">
        <f>C162</f>
        <v>Zahnriemen T2,5 200mm 6mm Breite</v>
      </c>
      <c r="D54" s="32" t="s">
        <v>754</v>
      </c>
      <c r="H54" s="22"/>
      <c r="I54" s="22"/>
    </row>
    <row r="55" spans="2:9" ht="13.8" customHeight="1" x14ac:dyDescent="0.3">
      <c r="B55">
        <v>4</v>
      </c>
      <c r="C55" s="32" t="str">
        <f>C123</f>
        <v>Zylinderkopfschraube Innensechskant M3 22mm</v>
      </c>
      <c r="D55" s="32" t="s">
        <v>755</v>
      </c>
      <c r="H55" s="22"/>
      <c r="I55" s="22"/>
    </row>
    <row r="56" spans="2:9" ht="13.8" customHeight="1" x14ac:dyDescent="0.3">
      <c r="B56">
        <v>4</v>
      </c>
      <c r="C56" s="32" t="str">
        <f>C134</f>
        <v>Muttern M3, Schlüsselweite 5.5 mm</v>
      </c>
      <c r="D56" s="32" t="s">
        <v>755</v>
      </c>
      <c r="E56" s="9"/>
      <c r="H56" s="22"/>
      <c r="I56" s="22"/>
    </row>
    <row r="57" spans="2:9" ht="13.8" customHeight="1" x14ac:dyDescent="0.3">
      <c r="B57">
        <v>2</v>
      </c>
      <c r="C57" s="32" t="str">
        <f>C123</f>
        <v>Zylinderkopfschraube Innensechskant M3 22mm</v>
      </c>
      <c r="D57" s="32" t="s">
        <v>756</v>
      </c>
      <c r="H57" s="22"/>
      <c r="I57" s="22"/>
    </row>
    <row r="58" spans="2:9" ht="13.8" customHeight="1" x14ac:dyDescent="0.3">
      <c r="B58">
        <v>2</v>
      </c>
      <c r="C58" s="32" t="str">
        <f>C134</f>
        <v>Muttern M3, Schlüsselweite 5.5 mm</v>
      </c>
      <c r="D58" s="32" t="s">
        <v>756</v>
      </c>
      <c r="E58" s="9"/>
      <c r="H58" s="22"/>
      <c r="I58" s="22"/>
    </row>
    <row r="59" spans="2:9" ht="13.8" customHeight="1" x14ac:dyDescent="0.3">
      <c r="B59">
        <v>2</v>
      </c>
      <c r="C59" s="32" t="str">
        <f>C126</f>
        <v>Zylinderkopfschraube Innensechskant M3 12mm</v>
      </c>
      <c r="D59" s="32" t="s">
        <v>759</v>
      </c>
      <c r="H59" s="22"/>
      <c r="I59" s="22"/>
    </row>
    <row r="60" spans="2:9" ht="13.8" customHeight="1" x14ac:dyDescent="0.3">
      <c r="B60">
        <v>2</v>
      </c>
      <c r="C60" s="32" t="str">
        <f>C134</f>
        <v>Muttern M3, Schlüsselweite 5.5 mm</v>
      </c>
      <c r="D60" s="32" t="s">
        <v>759</v>
      </c>
      <c r="E60" s="9"/>
      <c r="H60" s="22"/>
      <c r="I60" s="22"/>
    </row>
    <row r="61" spans="2:9" ht="13.8" customHeight="1" x14ac:dyDescent="0.3">
      <c r="B61">
        <v>6</v>
      </c>
      <c r="C61" s="32" t="str">
        <f>C122</f>
        <v>Zylinderkopfschraube Innensechskant M3 25mm</v>
      </c>
      <c r="D61" s="32" t="s">
        <v>762</v>
      </c>
      <c r="E61" s="9"/>
      <c r="H61" s="22"/>
      <c r="I61" s="22"/>
    </row>
    <row r="62" spans="2:9" ht="13.8" customHeight="1" x14ac:dyDescent="0.3">
      <c r="B62">
        <v>3</v>
      </c>
      <c r="C62" s="32" t="str">
        <f>C148</f>
        <v>Distanzbolzen M3 20mm, Schlüsselweite 5mm</v>
      </c>
      <c r="D62" s="32" t="s">
        <v>762</v>
      </c>
      <c r="E62" s="9"/>
      <c r="H62" s="22"/>
      <c r="I62" s="22"/>
    </row>
    <row r="63" spans="2:9" ht="13.8" customHeight="1" x14ac:dyDescent="0.3">
      <c r="B63">
        <v>1</v>
      </c>
      <c r="C63" s="32" t="str">
        <f>C167</f>
        <v>NEMA 17 - 42x42x33</v>
      </c>
      <c r="D63" s="32" t="s">
        <v>692</v>
      </c>
      <c r="E63" s="9"/>
      <c r="H63" s="22"/>
      <c r="I63" s="22"/>
    </row>
    <row r="64" spans="2:9" ht="13.8" customHeight="1" x14ac:dyDescent="0.3">
      <c r="B64">
        <v>1</v>
      </c>
      <c r="C64" s="32" t="str">
        <f>C152</f>
        <v>Zahnriemenscheibe T2,5, 16 Zähne</v>
      </c>
      <c r="D64" s="32" t="s">
        <v>765</v>
      </c>
      <c r="E64" s="9"/>
      <c r="H64" s="22"/>
      <c r="I64" s="22"/>
    </row>
    <row r="65" spans="1:9" ht="13.8" customHeight="1" x14ac:dyDescent="0.3">
      <c r="B65">
        <v>1</v>
      </c>
      <c r="C65" s="32" t="str">
        <f>C152</f>
        <v>Zahnriemenscheibe T2,5, 16 Zähne</v>
      </c>
      <c r="D65" s="32" t="s">
        <v>766</v>
      </c>
      <c r="E65" s="9"/>
      <c r="H65" s="22"/>
      <c r="I65" s="22"/>
    </row>
    <row r="66" spans="1:9" ht="13.8" customHeight="1" x14ac:dyDescent="0.3">
      <c r="B66">
        <v>1</v>
      </c>
      <c r="C66" s="32" t="str">
        <f>C156</f>
        <v>Zahnriemenscheibe T2,5, 60 Zähne</v>
      </c>
      <c r="D66" s="32" t="s">
        <v>766</v>
      </c>
      <c r="E66" s="9"/>
      <c r="H66" s="22"/>
      <c r="I66" s="22"/>
    </row>
    <row r="67" spans="1:9" ht="13.8" customHeight="1" x14ac:dyDescent="0.3">
      <c r="B67">
        <v>1</v>
      </c>
      <c r="C67" s="32" t="str">
        <f>C128</f>
        <v>Zylinderkopfschraube Innensechskant M6 55mm</v>
      </c>
      <c r="D67" s="32" t="s">
        <v>770</v>
      </c>
      <c r="E67" s="9"/>
      <c r="H67" s="22"/>
      <c r="I67" s="22"/>
    </row>
    <row r="68" spans="1:9" ht="13.8" customHeight="1" x14ac:dyDescent="0.3">
      <c r="B68">
        <v>1</v>
      </c>
      <c r="C68" s="32" t="s">
        <v>771</v>
      </c>
      <c r="D68" s="32" t="s">
        <v>770</v>
      </c>
      <c r="E68" s="9"/>
      <c r="H68" s="22"/>
      <c r="I68" s="22"/>
    </row>
    <row r="69" spans="1:9" ht="13.8" customHeight="1" x14ac:dyDescent="0.3">
      <c r="B69">
        <v>1</v>
      </c>
      <c r="C69" s="32" t="str">
        <f>C169</f>
        <v>Rotary Sensor</v>
      </c>
      <c r="D69" s="32" t="s">
        <v>708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780</v>
      </c>
      <c r="B71">
        <v>4</v>
      </c>
      <c r="C71" s="32" t="str">
        <f>C127</f>
        <v>Zylinderkopfschraube Innensechskant M2 6mm</v>
      </c>
      <c r="D71" s="32" t="s">
        <v>703</v>
      </c>
      <c r="E71" s="9"/>
      <c r="H71" s="22"/>
      <c r="I71" s="22"/>
    </row>
    <row r="72" spans="1:9" ht="13.8" customHeight="1" x14ac:dyDescent="0.3">
      <c r="B72">
        <v>4</v>
      </c>
      <c r="C72" s="32" t="str">
        <f>C135</f>
        <v>Muttern M2</v>
      </c>
      <c r="D72" s="32" t="s">
        <v>703</v>
      </c>
      <c r="E72" s="9"/>
      <c r="H72" s="22"/>
      <c r="I72" s="22"/>
    </row>
    <row r="73" spans="1:9" ht="13.8" customHeight="1" x14ac:dyDescent="0.3">
      <c r="B73">
        <v>1</v>
      </c>
      <c r="C73" s="32" t="str">
        <f>C169</f>
        <v>Rotary Sensor</v>
      </c>
      <c r="D73" s="32" t="s">
        <v>708</v>
      </c>
      <c r="E73" s="9"/>
      <c r="H73" s="22"/>
      <c r="I73" s="22"/>
    </row>
    <row r="74" spans="1:9" ht="13.8" customHeight="1" x14ac:dyDescent="0.3">
      <c r="B74">
        <v>2</v>
      </c>
      <c r="C74" s="32" t="str">
        <f>C141</f>
        <v>Unterlegscheiben M2 Dicke 0,5mm</v>
      </c>
      <c r="D74" s="32" t="s">
        <v>709</v>
      </c>
      <c r="E74" s="9"/>
      <c r="H74" s="22"/>
      <c r="I74" s="22"/>
    </row>
    <row r="75" spans="1:9" ht="13.8" customHeight="1" x14ac:dyDescent="0.3">
      <c r="B75">
        <v>2</v>
      </c>
      <c r="C75" s="32" t="str">
        <f>C178</f>
        <v>Rillenkugellager 35x47x7</v>
      </c>
      <c r="D75" s="32" t="s">
        <v>781</v>
      </c>
      <c r="E75" s="9"/>
      <c r="H75" s="22"/>
      <c r="I75" s="22"/>
    </row>
    <row r="76" spans="1:9" ht="13.8" customHeight="1" x14ac:dyDescent="0.3">
      <c r="B76">
        <v>4</v>
      </c>
      <c r="C76" t="str">
        <f>C131</f>
        <v>Senkkopfschraube Innensechskant M3 10mm</v>
      </c>
      <c r="D76" t="s">
        <v>782</v>
      </c>
      <c r="E76" s="9"/>
      <c r="H76" s="22"/>
      <c r="I76" s="22"/>
    </row>
    <row r="77" spans="1:9" ht="13.8" customHeight="1" x14ac:dyDescent="0.3">
      <c r="B77">
        <v>4</v>
      </c>
      <c r="C77" t="str">
        <f>C131</f>
        <v>Senkkopfschraube Innensechskant M3 10mm</v>
      </c>
      <c r="D77" t="s">
        <v>785</v>
      </c>
      <c r="E77" s="9"/>
      <c r="H77" s="22"/>
      <c r="I77" s="22"/>
    </row>
    <row r="78" spans="1:9" ht="13.8" customHeight="1" x14ac:dyDescent="0.3">
      <c r="B78">
        <v>4</v>
      </c>
      <c r="C78" s="32" t="str">
        <f>C119</f>
        <v>Zylinderkopfschraube Innensechskant M3 40mm</v>
      </c>
      <c r="D78" s="32" t="s">
        <v>789</v>
      </c>
      <c r="E78" s="9"/>
      <c r="H78" s="22"/>
      <c r="I78" s="22"/>
    </row>
    <row r="79" spans="1:9" ht="13.8" customHeight="1" x14ac:dyDescent="0.3">
      <c r="B79">
        <v>4</v>
      </c>
      <c r="C79" s="32" t="str">
        <f>C120</f>
        <v>Zylinderkopfschraube Innensechskant M3 30mm</v>
      </c>
      <c r="D79" s="32" t="s">
        <v>790</v>
      </c>
      <c r="E79" s="9"/>
      <c r="H79" s="22"/>
      <c r="I79" s="22"/>
    </row>
    <row r="80" spans="1:9" ht="13.8" customHeight="1" x14ac:dyDescent="0.3">
      <c r="B80">
        <v>12</v>
      </c>
      <c r="C80" s="32" t="str">
        <f>C140</f>
        <v>Unterlegscheiben M3 Dicke 0,5mm, Außendurchmesser 7mm</v>
      </c>
      <c r="D80" s="32" t="s">
        <v>791</v>
      </c>
      <c r="E80" s="9"/>
      <c r="H80" s="22"/>
      <c r="I80" s="22"/>
    </row>
    <row r="81" spans="2:9" ht="13.8" customHeight="1" x14ac:dyDescent="0.3">
      <c r="B81">
        <v>4</v>
      </c>
      <c r="C81" s="32" t="str">
        <f>C118</f>
        <v>Zylinderkopfschraube Innensechskant M3 45mm</v>
      </c>
      <c r="D81" s="32" t="s">
        <v>792</v>
      </c>
      <c r="E81" s="9"/>
      <c r="H81" s="22"/>
      <c r="I81" s="22"/>
    </row>
    <row r="82" spans="2:9" ht="13.8" customHeight="1" x14ac:dyDescent="0.3">
      <c r="B82">
        <v>8</v>
      </c>
      <c r="C82" s="32" t="str">
        <f>C173</f>
        <v>Rillenkugellager  4 x13 x 5 mm mit Flansch</v>
      </c>
      <c r="D82" s="32" t="s">
        <v>792</v>
      </c>
      <c r="E82" s="9"/>
      <c r="H82" s="22"/>
      <c r="I82" s="22"/>
    </row>
    <row r="83" spans="2:9" ht="13.8" customHeight="1" x14ac:dyDescent="0.3">
      <c r="B83">
        <v>12</v>
      </c>
      <c r="C83" s="32" t="str">
        <f>C140</f>
        <v>Unterlegscheiben M3 Dicke 0,5mm, Außendurchmesser 7mm</v>
      </c>
      <c r="D83" s="32" t="s">
        <v>792</v>
      </c>
      <c r="E83" s="9"/>
      <c r="H83" s="22"/>
      <c r="I83" s="22"/>
    </row>
    <row r="84" spans="2:9" ht="13.8" customHeight="1" x14ac:dyDescent="0.3">
      <c r="B84">
        <v>1</v>
      </c>
      <c r="C84" s="32" t="str">
        <f>C138</f>
        <v>Madenschraube M3 16mm</v>
      </c>
      <c r="D84" s="32" t="s">
        <v>792</v>
      </c>
      <c r="E84" s="9"/>
      <c r="H84" s="22"/>
      <c r="I84" s="22"/>
    </row>
    <row r="85" spans="2:9" ht="13.8" customHeight="1" x14ac:dyDescent="0.3">
      <c r="B85">
        <v>72</v>
      </c>
      <c r="C85" s="32" t="str">
        <f>C146</f>
        <v>Silberstahlwelle 8mm Durchmesser</v>
      </c>
      <c r="D85" s="32" t="s">
        <v>799</v>
      </c>
      <c r="E85" s="9"/>
      <c r="H85" s="22"/>
      <c r="I85" s="22"/>
    </row>
    <row r="86" spans="2:9" ht="13.8" customHeight="1" x14ac:dyDescent="0.3">
      <c r="B86">
        <v>1</v>
      </c>
      <c r="C86" s="32" t="str">
        <f>C157</f>
        <v>Zahnriemenscheibe T5, 48 Zähne</v>
      </c>
      <c r="D86" s="32" t="s">
        <v>799</v>
      </c>
      <c r="E86" s="9"/>
      <c r="H86" s="22"/>
      <c r="I86" s="22"/>
    </row>
    <row r="87" spans="2:9" ht="13.8" customHeight="1" x14ac:dyDescent="0.3">
      <c r="B87">
        <v>1</v>
      </c>
      <c r="C87" s="32" t="str">
        <f>C158</f>
        <v>Zahnriemenscheibe T5, 16 Zähne</v>
      </c>
      <c r="D87" s="32" t="s">
        <v>799</v>
      </c>
      <c r="E87" s="9"/>
      <c r="H87" s="22"/>
      <c r="I87" s="22"/>
    </row>
    <row r="88" spans="2:9" ht="13.8" customHeight="1" x14ac:dyDescent="0.3">
      <c r="B88">
        <v>1</v>
      </c>
      <c r="C88" t="str">
        <f>C185</f>
        <v>Metallbohrer 8mm</v>
      </c>
      <c r="D88" s="32" t="s">
        <v>799</v>
      </c>
      <c r="E88" s="9"/>
      <c r="H88" s="22"/>
      <c r="I88" s="22"/>
    </row>
    <row r="89" spans="2:9" ht="13.8" customHeight="1" x14ac:dyDescent="0.3">
      <c r="B89">
        <v>1</v>
      </c>
      <c r="C89" t="str">
        <f>C184</f>
        <v>Gewindeschneider M3</v>
      </c>
      <c r="D89" s="32" t="s">
        <v>799</v>
      </c>
      <c r="E89" s="9"/>
      <c r="H89" s="22"/>
      <c r="I89" s="22"/>
    </row>
    <row r="90" spans="2:9" ht="13.8" customHeight="1" x14ac:dyDescent="0.3">
      <c r="B90">
        <v>1</v>
      </c>
      <c r="C90" t="str">
        <f>C187</f>
        <v>Metallbohrer 2.3mm (für M3 Gewinde)</v>
      </c>
      <c r="D90" s="32" t="s">
        <v>799</v>
      </c>
      <c r="E90" s="9"/>
      <c r="H90" s="22"/>
      <c r="I90" s="22"/>
    </row>
    <row r="91" spans="2:9" ht="13.8" customHeight="1" x14ac:dyDescent="0.3">
      <c r="B91">
        <v>2</v>
      </c>
      <c r="C91" t="str">
        <f>C139</f>
        <v>Madenschraube M3 5mm</v>
      </c>
      <c r="D91" s="32" t="s">
        <v>799</v>
      </c>
      <c r="E91" s="9"/>
      <c r="H91" s="22"/>
      <c r="I91" s="22"/>
    </row>
    <row r="92" spans="2:9" ht="13.8" customHeight="1" x14ac:dyDescent="0.3">
      <c r="B92">
        <v>2</v>
      </c>
      <c r="C92" t="str">
        <f>C181</f>
        <v>Rillenkugellager 8x22x6</v>
      </c>
      <c r="D92" s="32" t="s">
        <v>799</v>
      </c>
      <c r="E92" s="9"/>
      <c r="H92" s="22"/>
      <c r="I92" s="22"/>
    </row>
    <row r="93" spans="2:9" ht="13.8" customHeight="1" x14ac:dyDescent="0.3">
      <c r="B93">
        <v>4</v>
      </c>
      <c r="C93" t="str">
        <f>C142</f>
        <v>Unterlegscheiben 8mm Innendurchmesser</v>
      </c>
      <c r="D93" s="32" t="s">
        <v>799</v>
      </c>
      <c r="E93" s="9"/>
      <c r="H93" s="22"/>
      <c r="I93" s="22"/>
    </row>
    <row r="94" spans="2:9" ht="13.8" customHeight="1" x14ac:dyDescent="0.3">
      <c r="B94">
        <v>4</v>
      </c>
      <c r="C94" t="str">
        <f>C118</f>
        <v>Zylinderkopfschraube Innensechskant M3 45mm</v>
      </c>
      <c r="D94" s="32" t="s">
        <v>814</v>
      </c>
      <c r="E94" s="9"/>
      <c r="H94" s="22"/>
      <c r="I94" s="22"/>
    </row>
    <row r="95" spans="2:9" ht="13.8" customHeight="1" x14ac:dyDescent="0.3">
      <c r="B95">
        <v>4</v>
      </c>
      <c r="C95" t="str">
        <f>C140</f>
        <v>Unterlegscheiben M3 Dicke 0,5mm, Außendurchmesser 7mm</v>
      </c>
      <c r="D95" s="32" t="s">
        <v>814</v>
      </c>
      <c r="E95" s="9"/>
      <c r="H95" s="22"/>
      <c r="I95" s="22"/>
    </row>
    <row r="96" spans="2:9" ht="13.8" customHeight="1" x14ac:dyDescent="0.3">
      <c r="B96">
        <v>4</v>
      </c>
      <c r="C96" t="str">
        <f>C133</f>
        <v>Vierkant Mutter M3 Breite 5.5mm</v>
      </c>
      <c r="D96" s="32" t="s">
        <v>814</v>
      </c>
      <c r="E96" s="9"/>
      <c r="H96" s="22"/>
      <c r="I96" s="22"/>
    </row>
    <row r="97" spans="2:9" ht="13.8" customHeight="1" x14ac:dyDescent="0.3">
      <c r="B97">
        <v>1</v>
      </c>
      <c r="C97" t="str">
        <f>C118</f>
        <v>Zylinderkopfschraube Innensechskant M3 45mm</v>
      </c>
      <c r="D97" s="32" t="s">
        <v>813</v>
      </c>
      <c r="E97" s="9"/>
      <c r="H97" s="22"/>
      <c r="I97" s="22"/>
    </row>
    <row r="98" spans="2:9" ht="13.8" customHeight="1" x14ac:dyDescent="0.3">
      <c r="B98">
        <v>4</v>
      </c>
      <c r="C98" t="str">
        <f>C140</f>
        <v>Unterlegscheiben M3 Dicke 0,5mm, Außendurchmesser 7mm</v>
      </c>
      <c r="D98" s="32" t="s">
        <v>813</v>
      </c>
      <c r="E98" s="9"/>
      <c r="H98" s="22"/>
      <c r="I98" s="22"/>
    </row>
    <row r="99" spans="2:9" ht="13.8" customHeight="1" x14ac:dyDescent="0.3">
      <c r="B99">
        <v>1</v>
      </c>
      <c r="C99" t="str">
        <f>C133</f>
        <v>Vierkant Mutter M3 Breite 5.5mm</v>
      </c>
      <c r="D99" s="32" t="s">
        <v>813</v>
      </c>
      <c r="E99" s="9"/>
      <c r="H99" s="22"/>
      <c r="I99" s="22"/>
    </row>
    <row r="100" spans="2:9" ht="13.8" customHeight="1" x14ac:dyDescent="0.3">
      <c r="B100">
        <v>2</v>
      </c>
      <c r="C100" t="str">
        <f>C174</f>
        <v xml:space="preserve">Rillenkugellager  4 x13 x 5 mm </v>
      </c>
      <c r="D100" s="32" t="s">
        <v>813</v>
      </c>
      <c r="E100" s="9"/>
      <c r="H100" s="22"/>
      <c r="I100" s="22"/>
    </row>
    <row r="101" spans="2:9" ht="13.8" customHeight="1" x14ac:dyDescent="0.3">
      <c r="B101">
        <v>4</v>
      </c>
      <c r="C101" t="str">
        <f>C143</f>
        <v>Unterlegscheiben M3 Kunststoff 0,8mm, Außendurchmesser 7mm</v>
      </c>
      <c r="D101" s="32" t="s">
        <v>813</v>
      </c>
      <c r="E101" s="9"/>
      <c r="H101" s="22"/>
      <c r="I101" s="22"/>
    </row>
    <row r="102" spans="2:9" ht="13.8" customHeight="1" x14ac:dyDescent="0.3">
      <c r="B102">
        <v>4</v>
      </c>
      <c r="C102" t="str">
        <f>C132</f>
        <v>Senkkopfschraube Innensechskant M3 25mm</v>
      </c>
      <c r="D102" s="32" t="s">
        <v>659</v>
      </c>
      <c r="E102" s="9"/>
      <c r="H102" s="22"/>
      <c r="I102" s="22"/>
    </row>
    <row r="103" spans="2:9" ht="13.8" customHeight="1" x14ac:dyDescent="0.3">
      <c r="B103">
        <v>8</v>
      </c>
      <c r="C103" t="str">
        <f>C120</f>
        <v>Zylinderkopfschraube Innensechskant M3 30mm</v>
      </c>
      <c r="D103" s="32" t="s">
        <v>817</v>
      </c>
      <c r="E103" s="9"/>
      <c r="H103" s="22"/>
      <c r="I103" s="22"/>
    </row>
    <row r="104" spans="2:9" ht="13.8" customHeight="1" x14ac:dyDescent="0.3">
      <c r="B104">
        <v>4</v>
      </c>
      <c r="C104" t="str">
        <f>C148</f>
        <v>Distanzbolzen M3 20mm, Schlüsselweite 5mm</v>
      </c>
      <c r="D104" s="32" t="s">
        <v>817</v>
      </c>
      <c r="E104" s="9"/>
      <c r="H104" s="22"/>
      <c r="I104" s="22"/>
    </row>
    <row r="105" spans="2:9" ht="13.8" customHeight="1" x14ac:dyDescent="0.3">
      <c r="B105">
        <v>8</v>
      </c>
      <c r="C105" t="str">
        <f>C140</f>
        <v>Unterlegscheiben M3 Dicke 0,5mm, Außendurchmesser 7mm</v>
      </c>
      <c r="D105" s="32" t="s">
        <v>817</v>
      </c>
      <c r="E105" s="9"/>
      <c r="H105" s="22"/>
      <c r="I105" s="22"/>
    </row>
    <row r="106" spans="2:9" ht="13.8" customHeight="1" x14ac:dyDescent="0.3">
      <c r="B106">
        <v>4</v>
      </c>
      <c r="C106" t="str">
        <f>C120</f>
        <v>Zylinderkopfschraube Innensechskant M3 30mm</v>
      </c>
      <c r="D106" s="32" t="s">
        <v>818</v>
      </c>
      <c r="E106" s="9"/>
      <c r="H106" s="22"/>
      <c r="I106" s="22"/>
    </row>
    <row r="107" spans="2:9" ht="13.8" customHeight="1" x14ac:dyDescent="0.3">
      <c r="B107">
        <v>4</v>
      </c>
      <c r="C107" t="str">
        <f>C140</f>
        <v>Unterlegscheiben M3 Dicke 0,5mm, Außendurchmesser 7mm</v>
      </c>
      <c r="D107" s="32" t="s">
        <v>818</v>
      </c>
      <c r="E107" s="9"/>
      <c r="H107" s="22"/>
      <c r="I107" s="22"/>
    </row>
    <row r="108" spans="2:9" ht="13.8" customHeight="1" x14ac:dyDescent="0.3">
      <c r="B108">
        <v>1</v>
      </c>
      <c r="C108" t="str">
        <f>C163</f>
        <v>Zahnriemen T5 340mm 10mm Breite</v>
      </c>
      <c r="D108" s="32" t="s">
        <v>821</v>
      </c>
      <c r="E108" s="9"/>
      <c r="H108" s="22"/>
      <c r="I108" s="22"/>
    </row>
    <row r="109" spans="2:9" ht="13.8" customHeight="1" x14ac:dyDescent="0.3">
      <c r="B109">
        <v>1</v>
      </c>
      <c r="C109" t="str">
        <f>C158</f>
        <v>Zahnriemenscheibe T5, 16 Zähne</v>
      </c>
      <c r="D109" s="32" t="s">
        <v>821</v>
      </c>
      <c r="E109" s="9"/>
      <c r="H109" s="22"/>
      <c r="I109" s="22"/>
    </row>
    <row r="110" spans="2:9" ht="13.8" customHeight="1" x14ac:dyDescent="0.3">
      <c r="B110">
        <v>1</v>
      </c>
      <c r="C110" t="str">
        <f>C164</f>
        <v>Zahnriemen T5 510mm 10mm Breite</v>
      </c>
      <c r="D110" s="32" t="s">
        <v>824</v>
      </c>
      <c r="E110" s="9"/>
      <c r="H110" s="22"/>
      <c r="I110" s="22"/>
    </row>
    <row r="111" spans="2:9" ht="13.8" customHeight="1" x14ac:dyDescent="0.3">
      <c r="B111">
        <v>1</v>
      </c>
      <c r="C111" t="str">
        <f>C168</f>
        <v xml:space="preserve">NEMA 24 - 60x60x57 1.9Nm ST6018M2008 </v>
      </c>
      <c r="D111" s="32" t="s">
        <v>692</v>
      </c>
      <c r="E111" s="9"/>
      <c r="H111" s="22"/>
      <c r="I111" s="22"/>
    </row>
    <row r="112" spans="2:9" ht="13.8" customHeight="1" x14ac:dyDescent="0.3">
      <c r="D112" s="32"/>
      <c r="E112" s="9"/>
      <c r="H112" s="22"/>
      <c r="I112" s="22"/>
    </row>
    <row r="113" spans="1:11" ht="13.8" customHeight="1" x14ac:dyDescent="0.3">
      <c r="D113" s="32"/>
      <c r="E113" s="9"/>
      <c r="H113" s="22"/>
      <c r="I113" s="22"/>
    </row>
    <row r="114" spans="1:11" ht="13.8" customHeight="1" x14ac:dyDescent="0.3">
      <c r="D114" s="32"/>
      <c r="E114" s="9"/>
      <c r="H114" s="22"/>
      <c r="I114" s="22"/>
    </row>
    <row r="115" spans="1:11" ht="13.8" customHeight="1" x14ac:dyDescent="0.3">
      <c r="D115" s="32"/>
      <c r="E115" s="9"/>
      <c r="H115" s="22"/>
      <c r="I115" s="22"/>
    </row>
    <row r="116" spans="1:11" ht="13.8" customHeight="1" x14ac:dyDescent="0.3">
      <c r="A116" s="6" t="s">
        <v>5</v>
      </c>
      <c r="C116" s="32"/>
      <c r="E116" s="9"/>
      <c r="H116" s="22"/>
      <c r="I116" s="22"/>
    </row>
    <row r="117" spans="1:11" ht="13.8" customHeight="1" x14ac:dyDescent="0.3">
      <c r="B117" t="s">
        <v>730</v>
      </c>
      <c r="C117" s="32"/>
      <c r="E117" s="9"/>
      <c r="G117" t="s">
        <v>707</v>
      </c>
      <c r="H117" s="22" t="s">
        <v>720</v>
      </c>
      <c r="I117" s="22" t="s">
        <v>721</v>
      </c>
      <c r="J117" t="s">
        <v>722</v>
      </c>
      <c r="K117" t="s">
        <v>760</v>
      </c>
    </row>
    <row r="118" spans="1:11" ht="13.8" customHeight="1" x14ac:dyDescent="0.3">
      <c r="B118" s="33">
        <f t="shared" ref="B118:B148" si="0">ROUNDUP(I118/G118,0)</f>
        <v>1</v>
      </c>
      <c r="C118" s="32" t="s">
        <v>794</v>
      </c>
      <c r="E118" s="9" t="s">
        <v>793</v>
      </c>
      <c r="G118">
        <v>10</v>
      </c>
      <c r="H118" s="22">
        <v>3.5</v>
      </c>
      <c r="I118" s="18">
        <f>SUMIF(C$1:C$116,"="&amp;C118,B$1:B$116)</f>
        <v>9</v>
      </c>
      <c r="J118" s="33">
        <f>G118*B118-I118</f>
        <v>1</v>
      </c>
      <c r="K118" s="35">
        <f>B118*H118</f>
        <v>3.5</v>
      </c>
    </row>
    <row r="119" spans="1:11" ht="13.8" customHeight="1" x14ac:dyDescent="0.3">
      <c r="B119" s="33">
        <f t="shared" si="0"/>
        <v>1</v>
      </c>
      <c r="C119" s="32" t="s">
        <v>787</v>
      </c>
      <c r="E119" s="9" t="s">
        <v>719</v>
      </c>
      <c r="G119">
        <v>100</v>
      </c>
      <c r="H119" s="22">
        <v>2.63</v>
      </c>
      <c r="I119" s="18">
        <f>SUMIF(C$1:C$116,"="&amp;C119,B$1:B$116)</f>
        <v>4</v>
      </c>
      <c r="J119" s="33">
        <f>G119*B119-I119</f>
        <v>96</v>
      </c>
      <c r="K119" s="35">
        <f>B119*H119</f>
        <v>2.63</v>
      </c>
    </row>
    <row r="120" spans="1:11" ht="13.8" customHeight="1" x14ac:dyDescent="0.3">
      <c r="B120" s="33">
        <f t="shared" ref="B120" si="1">ROUNDUP(I120/G120,0)</f>
        <v>1</v>
      </c>
      <c r="C120" s="32" t="s">
        <v>788</v>
      </c>
      <c r="E120" s="9" t="s">
        <v>719</v>
      </c>
      <c r="G120">
        <v>100</v>
      </c>
      <c r="H120" s="22">
        <v>2.63</v>
      </c>
      <c r="I120" s="18">
        <f>SUMIF(C$1:C$116,"="&amp;C120,B$1:B$116)</f>
        <v>16</v>
      </c>
      <c r="J120" s="33">
        <f>G120*B120-I120</f>
        <v>84</v>
      </c>
      <c r="K120" s="35">
        <f>B120*H120</f>
        <v>2.63</v>
      </c>
    </row>
    <row r="121" spans="1:11" ht="13.8" customHeight="1" x14ac:dyDescent="0.3">
      <c r="B121" s="33">
        <f t="shared" si="0"/>
        <v>1</v>
      </c>
      <c r="C121" s="32" t="s">
        <v>660</v>
      </c>
      <c r="E121" s="9" t="s">
        <v>719</v>
      </c>
      <c r="G121">
        <v>100</v>
      </c>
      <c r="H121" s="22">
        <v>1.79</v>
      </c>
      <c r="I121" s="18">
        <f>SUMIF(C$1:C$116,"="&amp;C121,B$1:B$116)</f>
        <v>8</v>
      </c>
      <c r="J121" s="33">
        <f>G121*B121-I121</f>
        <v>92</v>
      </c>
      <c r="K121" s="35">
        <f>B121*H121</f>
        <v>1.79</v>
      </c>
    </row>
    <row r="122" spans="1:11" ht="13.8" customHeight="1" x14ac:dyDescent="0.3">
      <c r="B122" s="33">
        <f t="shared" ref="B122" si="2">ROUNDUP(I122/G122,0)</f>
        <v>1</v>
      </c>
      <c r="C122" s="32" t="s">
        <v>761</v>
      </c>
      <c r="E122" s="9" t="s">
        <v>719</v>
      </c>
      <c r="G122">
        <v>100</v>
      </c>
      <c r="H122" s="22">
        <v>1.71</v>
      </c>
      <c r="I122" s="18">
        <f>SUMIF(C$1:C$116,"="&amp;C122,B$1:B$116)</f>
        <v>6</v>
      </c>
      <c r="J122" s="33">
        <f>G122*B122-I122</f>
        <v>94</v>
      </c>
      <c r="K122" s="35">
        <f t="shared" ref="K122" si="3">B122*H122</f>
        <v>1.71</v>
      </c>
    </row>
    <row r="123" spans="1:11" ht="13.8" customHeight="1" x14ac:dyDescent="0.3">
      <c r="B123" s="33">
        <f t="shared" ref="B123" si="4">ROUNDUP(I123/G123,0)</f>
        <v>1</v>
      </c>
      <c r="C123" s="32" t="s">
        <v>728</v>
      </c>
      <c r="E123" s="9" t="s">
        <v>719</v>
      </c>
      <c r="G123">
        <v>100</v>
      </c>
      <c r="H123" s="22">
        <v>1.71</v>
      </c>
      <c r="I123" s="18">
        <f>SUMIF(C$1:C$116,"="&amp;C123,B$1:B$116)</f>
        <v>10</v>
      </c>
      <c r="J123" s="33">
        <f>G123*B123-I123</f>
        <v>90</v>
      </c>
      <c r="K123" s="35">
        <f t="shared" ref="K123:K180" si="5">B123*H123</f>
        <v>1.71</v>
      </c>
    </row>
    <row r="124" spans="1:11" ht="13.8" customHeight="1" x14ac:dyDescent="0.3">
      <c r="B124" s="33">
        <f t="shared" si="0"/>
        <v>1</v>
      </c>
      <c r="C124" s="32" t="s">
        <v>697</v>
      </c>
      <c r="D124" s="32"/>
      <c r="E124" s="29" t="s">
        <v>698</v>
      </c>
      <c r="G124">
        <v>100</v>
      </c>
      <c r="H124" s="22">
        <v>1.96</v>
      </c>
      <c r="I124" s="18">
        <f>SUMIF(C$1:C$116,"="&amp;C124,B$1:B$116)</f>
        <v>1</v>
      </c>
      <c r="J124" s="33">
        <f t="shared" ref="J124:J175" si="6">G124*B124-I124</f>
        <v>99</v>
      </c>
      <c r="K124" s="35">
        <f t="shared" si="5"/>
        <v>1.96</v>
      </c>
    </row>
    <row r="125" spans="1:11" ht="13.8" customHeight="1" x14ac:dyDescent="0.3">
      <c r="B125" s="33">
        <f t="shared" si="0"/>
        <v>1</v>
      </c>
      <c r="C125" s="32" t="s">
        <v>694</v>
      </c>
      <c r="E125" t="s">
        <v>758</v>
      </c>
      <c r="G125">
        <v>100</v>
      </c>
      <c r="H125" s="22">
        <v>1.79</v>
      </c>
      <c r="I125" s="18">
        <f>SUMIF(C$1:C$116,"="&amp;C125,B$1:B$116)</f>
        <v>2</v>
      </c>
      <c r="J125" s="33">
        <f t="shared" ref="J125" si="7">G125*B125-I125</f>
        <v>98</v>
      </c>
      <c r="K125" s="35">
        <f t="shared" si="5"/>
        <v>1.79</v>
      </c>
    </row>
    <row r="126" spans="1:11" ht="13.8" customHeight="1" x14ac:dyDescent="0.3">
      <c r="B126" s="33">
        <f t="shared" ref="B126:B130" si="8">ROUNDUP(I126/G126,0)</f>
        <v>1</v>
      </c>
      <c r="C126" s="32" t="s">
        <v>757</v>
      </c>
      <c r="E126" t="s">
        <v>758</v>
      </c>
      <c r="G126">
        <v>100</v>
      </c>
      <c r="H126" s="22">
        <v>1.63</v>
      </c>
      <c r="I126" s="18">
        <f>SUMIF(C$1:C$116,"="&amp;C126,B$1:B$116)</f>
        <v>2</v>
      </c>
      <c r="J126" s="33">
        <f t="shared" ref="J126:J130" si="9">G126*B126-I126</f>
        <v>98</v>
      </c>
      <c r="K126" s="35">
        <f t="shared" si="5"/>
        <v>1.63</v>
      </c>
    </row>
    <row r="127" spans="1:11" ht="13.8" customHeight="1" x14ac:dyDescent="0.3">
      <c r="B127" s="33">
        <f>ROUNDUP(I127/G127,0)</f>
        <v>1</v>
      </c>
      <c r="C127" s="32" t="s">
        <v>702</v>
      </c>
      <c r="E127" t="s">
        <v>705</v>
      </c>
      <c r="G127">
        <v>10</v>
      </c>
      <c r="H127" s="22">
        <v>0.99</v>
      </c>
      <c r="I127" s="18">
        <f>SUMIF(C$1:C$116,"="&amp;C127,B$1:B$116)</f>
        <v>8</v>
      </c>
      <c r="J127" s="33">
        <f>G127*B127-I127</f>
        <v>2</v>
      </c>
      <c r="K127" s="35">
        <f>B127*H127</f>
        <v>0.99</v>
      </c>
    </row>
    <row r="128" spans="1:11" ht="13.8" customHeight="1" x14ac:dyDescent="0.3">
      <c r="B128" s="33">
        <f>ROUNDUP(I128/G128,0)</f>
        <v>1</v>
      </c>
      <c r="C128" t="s">
        <v>777</v>
      </c>
      <c r="E128" t="s">
        <v>769</v>
      </c>
      <c r="G128">
        <v>1</v>
      </c>
      <c r="H128" s="22">
        <v>0.4</v>
      </c>
      <c r="I128" s="18">
        <f>SUMIF(C$1:C$116,"="&amp;C128,B$1:B$116)</f>
        <v>1</v>
      </c>
      <c r="J128" s="33">
        <f>G128*B128-I128</f>
        <v>0</v>
      </c>
      <c r="K128" s="35">
        <f>B128*H128</f>
        <v>0.4</v>
      </c>
    </row>
    <row r="129" spans="2:11" ht="13.8" customHeight="1" x14ac:dyDescent="0.3">
      <c r="B129" s="33"/>
      <c r="C129" s="32"/>
      <c r="E129"/>
      <c r="H129" s="22"/>
      <c r="I129" s="18"/>
      <c r="J129" s="33"/>
      <c r="K129" s="35"/>
    </row>
    <row r="130" spans="2:11" ht="13.8" customHeight="1" x14ac:dyDescent="0.3">
      <c r="B130" s="33">
        <f t="shared" si="8"/>
        <v>0</v>
      </c>
      <c r="C130" s="32" t="s">
        <v>773</v>
      </c>
      <c r="E130" t="s">
        <v>772</v>
      </c>
      <c r="G130">
        <v>10</v>
      </c>
      <c r="H130" s="22">
        <v>2.35</v>
      </c>
      <c r="I130" s="18">
        <f>SUMIF(C$1:C$116,"="&amp;C130,B$1:B$116)</f>
        <v>0</v>
      </c>
      <c r="J130" s="33">
        <f t="shared" si="9"/>
        <v>0</v>
      </c>
      <c r="K130" s="35">
        <f t="shared" si="5"/>
        <v>0</v>
      </c>
    </row>
    <row r="131" spans="2:11" ht="13.8" customHeight="1" x14ac:dyDescent="0.3">
      <c r="B131" s="33">
        <f t="shared" ref="B131" si="10">ROUNDUP(I131/G131,0)</f>
        <v>1</v>
      </c>
      <c r="C131" s="32" t="s">
        <v>783</v>
      </c>
      <c r="E131" t="s">
        <v>784</v>
      </c>
      <c r="F131" t="s">
        <v>786</v>
      </c>
      <c r="G131">
        <v>50</v>
      </c>
      <c r="H131" s="22">
        <v>3.65</v>
      </c>
      <c r="I131" s="18">
        <f>SUMIF(C$1:C$116,"="&amp;C131,B$1:B$116)</f>
        <v>12</v>
      </c>
      <c r="J131" s="33">
        <f t="shared" ref="J131" si="11">G131*B131-I131</f>
        <v>38</v>
      </c>
      <c r="K131" s="35">
        <f t="shared" ref="K131" si="12">B131*H131</f>
        <v>3.65</v>
      </c>
    </row>
    <row r="132" spans="2:11" ht="13.8" customHeight="1" x14ac:dyDescent="0.3">
      <c r="B132" s="33">
        <f t="shared" ref="B132" si="13">ROUNDUP(I132/G132,0)</f>
        <v>1</v>
      </c>
      <c r="C132" s="32" t="s">
        <v>815</v>
      </c>
      <c r="E132" t="s">
        <v>816</v>
      </c>
      <c r="F132" t="s">
        <v>786</v>
      </c>
      <c r="G132">
        <v>10</v>
      </c>
      <c r="H132" s="22">
        <v>2.41</v>
      </c>
      <c r="I132" s="18">
        <f>SUMIF(C$1:C$116,"="&amp;C132,B$1:B$116)</f>
        <v>4</v>
      </c>
      <c r="J132" s="33">
        <f t="shared" ref="J132" si="14">G132*B132-I132</f>
        <v>6</v>
      </c>
      <c r="K132" s="35">
        <f t="shared" ref="K132" si="15">B132*H132</f>
        <v>2.41</v>
      </c>
    </row>
    <row r="133" spans="2:11" ht="13.8" customHeight="1" x14ac:dyDescent="0.3">
      <c r="B133" s="33">
        <f t="shared" si="0"/>
        <v>1</v>
      </c>
      <c r="C133" s="32" t="s">
        <v>775</v>
      </c>
      <c r="E133" t="s">
        <v>650</v>
      </c>
      <c r="G133">
        <v>100</v>
      </c>
      <c r="H133" s="22">
        <v>2.09</v>
      </c>
      <c r="I133" s="18">
        <f>SUMIF(C$1:C$116,"="&amp;C133,B$1:B$116)</f>
        <v>6</v>
      </c>
      <c r="J133" s="33">
        <f t="shared" si="6"/>
        <v>94</v>
      </c>
      <c r="K133" s="35">
        <f t="shared" si="5"/>
        <v>2.09</v>
      </c>
    </row>
    <row r="134" spans="2:11" ht="13.8" customHeight="1" x14ac:dyDescent="0.3">
      <c r="B134" s="33">
        <f t="shared" ref="B134" si="16">ROUNDUP(I134/G134,0)</f>
        <v>1</v>
      </c>
      <c r="C134" s="32" t="s">
        <v>774</v>
      </c>
      <c r="E134" s="29" t="s">
        <v>662</v>
      </c>
      <c r="G134">
        <v>100</v>
      </c>
      <c r="H134" s="22">
        <v>2.09</v>
      </c>
      <c r="I134" s="18">
        <f>SUMIF(C$1:C$116,"="&amp;C134,B$1:B$116)</f>
        <v>12</v>
      </c>
      <c r="J134" s="33">
        <f t="shared" ref="J134" si="17">G134*B134-I134</f>
        <v>88</v>
      </c>
      <c r="K134" s="35">
        <f t="shared" si="5"/>
        <v>2.09</v>
      </c>
    </row>
    <row r="135" spans="2:11" ht="13.8" customHeight="1" x14ac:dyDescent="0.3">
      <c r="B135" s="33">
        <f t="shared" ref="B135:B138" si="18">ROUNDUP(I135/G135,0)</f>
        <v>1</v>
      </c>
      <c r="C135" s="32" t="s">
        <v>778</v>
      </c>
      <c r="G135">
        <v>100</v>
      </c>
      <c r="H135" s="22">
        <v>2.09</v>
      </c>
      <c r="I135" s="18">
        <f>SUMIF(C$1:C$116,"="&amp;C135,B$1:B$116)</f>
        <v>8</v>
      </c>
      <c r="J135" s="33">
        <f t="shared" ref="J135:J138" si="19">G135*B135-I135</f>
        <v>92</v>
      </c>
      <c r="K135" s="35">
        <f t="shared" ref="K135:K138" si="20">B135*H135</f>
        <v>2.09</v>
      </c>
    </row>
    <row r="136" spans="2:11" ht="13.8" customHeight="1" x14ac:dyDescent="0.3">
      <c r="B136" s="33">
        <f>ROUNDUP(I136/G136,0)</f>
        <v>1</v>
      </c>
      <c r="C136" t="s">
        <v>771</v>
      </c>
      <c r="E136" t="s">
        <v>769</v>
      </c>
      <c r="G136">
        <v>1</v>
      </c>
      <c r="H136" s="22">
        <v>0.4</v>
      </c>
      <c r="I136" s="18">
        <f>SUMIF(C$1:C$116,"="&amp;C136,B$1:B$116)</f>
        <v>1</v>
      </c>
      <c r="J136" s="33">
        <f t="shared" ref="J136" si="21">G136*B136-I136</f>
        <v>0</v>
      </c>
      <c r="K136" s="35">
        <f t="shared" ref="K136" si="22">B136*H136</f>
        <v>0.4</v>
      </c>
    </row>
    <row r="137" spans="2:11" ht="13.8" customHeight="1" x14ac:dyDescent="0.3">
      <c r="B137" s="33"/>
      <c r="C137" s="32"/>
      <c r="H137" s="22"/>
      <c r="I137" s="18"/>
      <c r="J137" s="33"/>
      <c r="K137" s="35"/>
    </row>
    <row r="138" spans="2:11" ht="13.8" customHeight="1" x14ac:dyDescent="0.3">
      <c r="B138" s="33">
        <f t="shared" si="18"/>
        <v>1</v>
      </c>
      <c r="C138" s="32" t="s">
        <v>810</v>
      </c>
      <c r="E138" s="29" t="s">
        <v>670</v>
      </c>
      <c r="G138">
        <v>50</v>
      </c>
      <c r="H138" s="22">
        <v>4.8899999999999997</v>
      </c>
      <c r="I138" s="18">
        <f>SUMIF(C$1:C$116,"="&amp;C138,B$1:B$116)</f>
        <v>1</v>
      </c>
      <c r="J138" s="33">
        <f t="shared" si="19"/>
        <v>49</v>
      </c>
      <c r="K138" s="35">
        <f t="shared" si="20"/>
        <v>4.8899999999999997</v>
      </c>
    </row>
    <row r="139" spans="2:11" ht="13.8" customHeight="1" x14ac:dyDescent="0.3">
      <c r="B139" s="33">
        <f t="shared" ref="B139" si="23">ROUNDUP(I139/G139,0)</f>
        <v>1</v>
      </c>
      <c r="C139" s="32" t="s">
        <v>808</v>
      </c>
      <c r="E139" s="29" t="s">
        <v>809</v>
      </c>
      <c r="G139">
        <v>20</v>
      </c>
      <c r="H139" s="22">
        <v>3.89</v>
      </c>
      <c r="I139" s="18">
        <f>SUMIF(C$1:C$116,"="&amp;C139,B$1:B$116)</f>
        <v>2</v>
      </c>
      <c r="J139" s="33">
        <f t="shared" ref="J139" si="24">G139*B139-I139</f>
        <v>18</v>
      </c>
      <c r="K139" s="35">
        <f t="shared" ref="K139" si="25">B139*H139</f>
        <v>3.89</v>
      </c>
    </row>
    <row r="140" spans="2:11" ht="13.8" customHeight="1" x14ac:dyDescent="0.3">
      <c r="B140" s="33">
        <f t="shared" si="0"/>
        <v>1</v>
      </c>
      <c r="C140" s="32" t="s">
        <v>846</v>
      </c>
      <c r="E140" s="29" t="s">
        <v>696</v>
      </c>
      <c r="G140">
        <v>100</v>
      </c>
      <c r="H140" s="22">
        <v>1.79</v>
      </c>
      <c r="I140" s="18">
        <f>SUMIF(C$1:C$116,"="&amp;C140,B$1:B$116)</f>
        <v>56</v>
      </c>
      <c r="J140" s="33">
        <f t="shared" si="6"/>
        <v>44</v>
      </c>
      <c r="K140" s="35">
        <f t="shared" si="5"/>
        <v>1.79</v>
      </c>
    </row>
    <row r="141" spans="2:11" ht="13.8" customHeight="1" x14ac:dyDescent="0.3">
      <c r="B141" s="33">
        <f t="shared" si="0"/>
        <v>1</v>
      </c>
      <c r="C141" s="32" t="s">
        <v>710</v>
      </c>
      <c r="E141" s="9" t="s">
        <v>711</v>
      </c>
      <c r="G141">
        <v>100</v>
      </c>
      <c r="H141" s="22">
        <v>1.79</v>
      </c>
      <c r="I141" s="18">
        <f>SUMIF(C$1:C$116,"="&amp;C141,B$1:B$116)</f>
        <v>4</v>
      </c>
      <c r="J141" s="33">
        <f>G141*B141-I141</f>
        <v>96</v>
      </c>
      <c r="K141" s="35">
        <f t="shared" si="5"/>
        <v>1.79</v>
      </c>
    </row>
    <row r="142" spans="2:11" ht="13.8" customHeight="1" x14ac:dyDescent="0.3">
      <c r="B142" s="33">
        <f t="shared" ref="B142:B143" si="26">ROUNDUP(I142/G142,0)</f>
        <v>1</v>
      </c>
      <c r="C142" s="32" t="s">
        <v>812</v>
      </c>
      <c r="E142" s="9" t="s">
        <v>841</v>
      </c>
      <c r="G142">
        <v>50</v>
      </c>
      <c r="H142" s="22">
        <v>4.33</v>
      </c>
      <c r="I142" s="18">
        <f>SUMIF(C$1:C$116,"="&amp;C142,B$1:B$116)</f>
        <v>4</v>
      </c>
      <c r="J142" s="33">
        <f>G142*B142-I142</f>
        <v>46</v>
      </c>
      <c r="K142" s="35">
        <f t="shared" ref="K142:K143" si="27">B142*H142</f>
        <v>4.33</v>
      </c>
    </row>
    <row r="143" spans="2:11" ht="13.8" customHeight="1" x14ac:dyDescent="0.3">
      <c r="B143" s="33">
        <f t="shared" si="26"/>
        <v>1</v>
      </c>
      <c r="C143" s="32" t="s">
        <v>845</v>
      </c>
      <c r="E143" s="9" t="s">
        <v>840</v>
      </c>
      <c r="G143">
        <v>10</v>
      </c>
      <c r="H143" s="22">
        <v>1.98</v>
      </c>
      <c r="I143" s="18">
        <f>SUMIF(C$1:C$116,"="&amp;C143,B$1:B$116)</f>
        <v>4</v>
      </c>
      <c r="J143" s="33">
        <f>G143*B143-I143</f>
        <v>6</v>
      </c>
      <c r="K143" s="35">
        <f t="shared" si="27"/>
        <v>1.98</v>
      </c>
    </row>
    <row r="144" spans="2:11" ht="13.8" customHeight="1" x14ac:dyDescent="0.3">
      <c r="B144" s="33">
        <f>ROUNDUP(I144/G144,0)</f>
        <v>1</v>
      </c>
      <c r="C144" t="s">
        <v>723</v>
      </c>
      <c r="E144" s="26" t="s">
        <v>690</v>
      </c>
      <c r="G144">
        <v>500</v>
      </c>
      <c r="H144" s="22">
        <v>4.49</v>
      </c>
      <c r="I144" s="18">
        <f>SUMIF(C$1:C$116,"="&amp;C144,B$1:B$116)</f>
        <v>136</v>
      </c>
      <c r="J144" s="33">
        <f t="shared" ref="J144" si="28">G144*B144-I144</f>
        <v>364</v>
      </c>
      <c r="K144" s="35">
        <f t="shared" si="5"/>
        <v>4.49</v>
      </c>
    </row>
    <row r="145" spans="2:11" ht="13.8" customHeight="1" x14ac:dyDescent="0.3">
      <c r="B145" s="33">
        <f>ROUNDUP(I145/G145,0)</f>
        <v>1</v>
      </c>
      <c r="C145" t="s">
        <v>750</v>
      </c>
      <c r="E145" s="26" t="s">
        <v>647</v>
      </c>
      <c r="G145">
        <v>500</v>
      </c>
      <c r="H145" s="22">
        <v>2.4900000000000002</v>
      </c>
      <c r="I145" s="18">
        <f>SUMIF(C$1:C$116,"="&amp;C145,B$1:B$116)</f>
        <v>50</v>
      </c>
      <c r="J145" s="33">
        <f t="shared" ref="J145:J146" si="29">G145*B145-I145</f>
        <v>450</v>
      </c>
      <c r="K145" s="35">
        <f t="shared" si="5"/>
        <v>2.4900000000000002</v>
      </c>
    </row>
    <row r="146" spans="2:11" ht="13.8" customHeight="1" x14ac:dyDescent="0.3">
      <c r="B146" s="33">
        <f>ROUNDUP(I146/G146,0)</f>
        <v>1</v>
      </c>
      <c r="C146" t="s">
        <v>797</v>
      </c>
      <c r="E146" s="26" t="s">
        <v>798</v>
      </c>
      <c r="G146">
        <v>500</v>
      </c>
      <c r="H146" s="22">
        <v>4.49</v>
      </c>
      <c r="I146" s="18">
        <f>SUMIF(C$1:C$116,"="&amp;C146,B$1:B$116)</f>
        <v>72</v>
      </c>
      <c r="J146" s="33">
        <f t="shared" si="29"/>
        <v>428</v>
      </c>
      <c r="K146" s="35">
        <f t="shared" ref="K146" si="30">B146*H146</f>
        <v>4.49</v>
      </c>
    </row>
    <row r="147" spans="2:11" ht="13.8" customHeight="1" x14ac:dyDescent="0.3">
      <c r="B147" s="33"/>
      <c r="E147" s="26"/>
      <c r="H147" s="22"/>
      <c r="I147" s="18"/>
      <c r="J147" s="33"/>
      <c r="K147" s="35"/>
    </row>
    <row r="148" spans="2:11" ht="13.8" customHeight="1" x14ac:dyDescent="0.3">
      <c r="B148" s="33">
        <f t="shared" si="0"/>
        <v>9</v>
      </c>
      <c r="C148" s="32" t="s">
        <v>776</v>
      </c>
      <c r="E148" s="9" t="s">
        <v>715</v>
      </c>
      <c r="G148">
        <v>1</v>
      </c>
      <c r="H148" s="22">
        <v>0.15</v>
      </c>
      <c r="I148" s="18">
        <f>SUMIF(C$1:C$116,"="&amp;C148,B$1:B$116)</f>
        <v>9</v>
      </c>
      <c r="J148" s="33">
        <f t="shared" si="6"/>
        <v>0</v>
      </c>
      <c r="K148" s="35">
        <f t="shared" si="5"/>
        <v>1.3499999999999999</v>
      </c>
    </row>
    <row r="149" spans="2:11" ht="13.8" customHeight="1" x14ac:dyDescent="0.3">
      <c r="B149" s="33">
        <f t="shared" ref="B149" si="31">ROUNDUP(I149/G149,0)</f>
        <v>0</v>
      </c>
      <c r="C149" t="s">
        <v>847</v>
      </c>
      <c r="E149" s="29" t="s">
        <v>729</v>
      </c>
      <c r="G149">
        <v>1</v>
      </c>
      <c r="H149" s="22">
        <v>0.08</v>
      </c>
      <c r="I149" s="18">
        <f>SUMIF(C$1:C$116,"="&amp;C149,B$1:B$116)</f>
        <v>0</v>
      </c>
      <c r="J149" s="33">
        <f t="shared" ref="J149" si="32">G149*B149-I149</f>
        <v>0</v>
      </c>
      <c r="K149" s="35">
        <f t="shared" si="5"/>
        <v>0</v>
      </c>
    </row>
    <row r="150" spans="2:11" ht="13.8" customHeight="1" x14ac:dyDescent="0.3">
      <c r="B150" s="33">
        <f>ROUNDUP(I150/G150,0)</f>
        <v>1</v>
      </c>
      <c r="C150" t="s">
        <v>744</v>
      </c>
      <c r="E150" s="26" t="s">
        <v>745</v>
      </c>
      <c r="G150">
        <v>10</v>
      </c>
      <c r="H150" s="22">
        <v>2.59</v>
      </c>
      <c r="I150" s="18">
        <f>SUMIF(C$1:C$116,"="&amp;C150,B$1:B$116)</f>
        <v>2</v>
      </c>
      <c r="J150" s="33">
        <f t="shared" ref="J150" si="33">G150*B150-I150</f>
        <v>8</v>
      </c>
      <c r="K150" s="35">
        <f>B150*H150</f>
        <v>2.59</v>
      </c>
    </row>
    <row r="151" spans="2:11" ht="13.8" customHeight="1" x14ac:dyDescent="0.3">
      <c r="B151" s="33"/>
      <c r="H151" s="22"/>
      <c r="I151" s="18"/>
      <c r="J151" s="33"/>
      <c r="K151" s="35"/>
    </row>
    <row r="152" spans="2:11" ht="13.8" customHeight="1" x14ac:dyDescent="0.3">
      <c r="B152" s="33">
        <f t="shared" ref="B152:B156" si="34">ROUNDUP(I152/G152,0)</f>
        <v>4</v>
      </c>
      <c r="C152" t="s">
        <v>676</v>
      </c>
      <c r="E152" s="29" t="s">
        <v>681</v>
      </c>
      <c r="G152">
        <v>1</v>
      </c>
      <c r="H152" s="22">
        <v>5.0999999999999996</v>
      </c>
      <c r="I152" s="18">
        <f>SUMIF(C$1:C$116,"="&amp;C152,B$1:B$116)</f>
        <v>4</v>
      </c>
      <c r="J152" s="33">
        <f t="shared" ref="J152" si="35">G152*B152-I152</f>
        <v>0</v>
      </c>
      <c r="K152" s="35">
        <f t="shared" si="5"/>
        <v>20.399999999999999</v>
      </c>
    </row>
    <row r="153" spans="2:11" ht="13.8" customHeight="1" x14ac:dyDescent="0.3">
      <c r="B153" s="33">
        <f t="shared" si="34"/>
        <v>1</v>
      </c>
      <c r="C153" t="s">
        <v>683</v>
      </c>
      <c r="E153" s="29" t="s">
        <v>682</v>
      </c>
      <c r="G153">
        <v>1</v>
      </c>
      <c r="H153" s="22">
        <v>5.44</v>
      </c>
      <c r="I153" s="18">
        <f>SUMIF(C$1:C$116,"="&amp;C153,B$1:B$116)</f>
        <v>1</v>
      </c>
      <c r="J153" s="33">
        <f t="shared" ref="J153:J155" si="36">G153*B153-I153</f>
        <v>0</v>
      </c>
      <c r="K153" s="35">
        <f t="shared" si="5"/>
        <v>5.44</v>
      </c>
    </row>
    <row r="154" spans="2:11" ht="13.8" customHeight="1" x14ac:dyDescent="0.3">
      <c r="B154" s="33">
        <f t="shared" si="34"/>
        <v>1</v>
      </c>
      <c r="C154" t="s">
        <v>724</v>
      </c>
      <c r="E154" s="29" t="s">
        <v>686</v>
      </c>
      <c r="G154">
        <v>1</v>
      </c>
      <c r="H154" s="22">
        <v>4.46</v>
      </c>
      <c r="I154" s="18">
        <f>SUMIF(C$1:C$116,"="&amp;C154,B$1:B$116)</f>
        <v>1</v>
      </c>
      <c r="J154" s="33">
        <f t="shared" si="36"/>
        <v>0</v>
      </c>
      <c r="K154" s="35">
        <f t="shared" si="5"/>
        <v>4.46</v>
      </c>
    </row>
    <row r="155" spans="2:11" ht="13.8" customHeight="1" x14ac:dyDescent="0.3">
      <c r="B155" s="33">
        <f t="shared" si="34"/>
        <v>1</v>
      </c>
      <c r="C155" t="s">
        <v>725</v>
      </c>
      <c r="E155" s="29" t="s">
        <v>684</v>
      </c>
      <c r="G155">
        <v>1</v>
      </c>
      <c r="H155" s="22">
        <v>5.01</v>
      </c>
      <c r="I155" s="18">
        <f>SUMIF(C$1:C$116,"="&amp;C155,B$1:B$116)</f>
        <v>1</v>
      </c>
      <c r="J155" s="33">
        <f t="shared" si="36"/>
        <v>0</v>
      </c>
      <c r="K155" s="35">
        <f t="shared" si="5"/>
        <v>5.01</v>
      </c>
    </row>
    <row r="156" spans="2:11" ht="13.8" customHeight="1" x14ac:dyDescent="0.3">
      <c r="B156" s="33">
        <f t="shared" si="34"/>
        <v>1</v>
      </c>
      <c r="C156" t="s">
        <v>768</v>
      </c>
      <c r="E156" s="26" t="s">
        <v>767</v>
      </c>
      <c r="G156">
        <v>1</v>
      </c>
      <c r="H156" s="22">
        <v>6.34</v>
      </c>
      <c r="I156" s="18">
        <f>SUMIF(C$1:C$116,"="&amp;C156,B$1:B$116)</f>
        <v>1</v>
      </c>
      <c r="J156" s="33">
        <f t="shared" ref="J156" si="37">G156*B156-I156</f>
        <v>0</v>
      </c>
      <c r="K156" s="35">
        <f t="shared" ref="K156" si="38">B156*H156</f>
        <v>6.34</v>
      </c>
    </row>
    <row r="157" spans="2:11" ht="13.8" customHeight="1" x14ac:dyDescent="0.3">
      <c r="B157" s="33">
        <v>1</v>
      </c>
      <c r="C157" t="s">
        <v>801</v>
      </c>
      <c r="D157" s="32"/>
      <c r="E157" s="26" t="s">
        <v>800</v>
      </c>
      <c r="G157">
        <v>1</v>
      </c>
      <c r="H157" s="22">
        <v>11.6</v>
      </c>
      <c r="I157" s="18">
        <f>SUMIF(C$1:C$116,"="&amp;C157,B$1:B$116)</f>
        <v>1</v>
      </c>
      <c r="J157" s="33">
        <f t="shared" ref="J157:J158" si="39">G157*B157-I157</f>
        <v>0</v>
      </c>
      <c r="K157" s="35">
        <f t="shared" ref="K157:K158" si="40">B157*H157</f>
        <v>11.6</v>
      </c>
    </row>
    <row r="158" spans="2:11" ht="13.8" customHeight="1" x14ac:dyDescent="0.3">
      <c r="B158" s="33">
        <v>1</v>
      </c>
      <c r="C158" t="s">
        <v>822</v>
      </c>
      <c r="D158" s="32"/>
      <c r="E158" s="29" t="s">
        <v>823</v>
      </c>
      <c r="G158">
        <v>1</v>
      </c>
      <c r="H158" s="22">
        <v>5.66</v>
      </c>
      <c r="I158" s="18">
        <f>SUMIF(C$1:C$116,"="&amp;C158,B$1:B$116)</f>
        <v>2</v>
      </c>
      <c r="J158" s="33">
        <f t="shared" si="39"/>
        <v>-1</v>
      </c>
      <c r="K158" s="35">
        <f t="shared" si="40"/>
        <v>5.66</v>
      </c>
    </row>
    <row r="159" spans="2:11" ht="13.8" customHeight="1" x14ac:dyDescent="0.3">
      <c r="B159" s="33">
        <v>1</v>
      </c>
      <c r="C159" t="s">
        <v>803</v>
      </c>
      <c r="D159" s="32"/>
      <c r="E159" s="29" t="s">
        <v>802</v>
      </c>
      <c r="G159">
        <v>1</v>
      </c>
      <c r="H159" s="22">
        <v>5.23</v>
      </c>
      <c r="I159" s="18">
        <f>SUMIF(C$1:C$116,"="&amp;C159,B$1:B$116)</f>
        <v>0</v>
      </c>
      <c r="J159" s="33">
        <f t="shared" ref="J159" si="41">G159*B159-I159</f>
        <v>1</v>
      </c>
      <c r="K159" s="35">
        <f t="shared" ref="K159" si="42">B159*H159</f>
        <v>5.23</v>
      </c>
    </row>
    <row r="160" spans="2:11" ht="13.8" customHeight="1" x14ac:dyDescent="0.3">
      <c r="B160" s="33">
        <v>1</v>
      </c>
      <c r="C160" s="32" t="s">
        <v>828</v>
      </c>
      <c r="D160" s="32"/>
      <c r="E160" s="29" t="s">
        <v>701</v>
      </c>
      <c r="G160">
        <v>1</v>
      </c>
      <c r="H160" s="22">
        <v>4.96</v>
      </c>
      <c r="I160" s="18">
        <f>SUMIF(C$1:C$116,"="&amp;C160,B$1:B$116)</f>
        <v>1</v>
      </c>
      <c r="J160" s="33">
        <f>G160*B160-I160</f>
        <v>0</v>
      </c>
      <c r="K160" s="35">
        <f>B160*H160</f>
        <v>4.96</v>
      </c>
    </row>
    <row r="161" spans="2:12" ht="13.8" customHeight="1" x14ac:dyDescent="0.3">
      <c r="B161" s="33">
        <v>1</v>
      </c>
      <c r="C161" t="s">
        <v>829</v>
      </c>
      <c r="D161" s="32"/>
      <c r="E161" s="29" t="s">
        <v>727</v>
      </c>
      <c r="G161">
        <v>1</v>
      </c>
      <c r="H161" s="22">
        <v>4.24</v>
      </c>
      <c r="I161" s="18">
        <f>SUMIF(C$1:C$116,"="&amp;C161,B$1:B$116)</f>
        <v>1</v>
      </c>
      <c r="J161" s="33">
        <f t="shared" ref="J161" si="43">G161*B161-I161</f>
        <v>0</v>
      </c>
      <c r="K161" s="35">
        <f>B161*H161</f>
        <v>4.24</v>
      </c>
    </row>
    <row r="162" spans="2:12" ht="13.8" customHeight="1" x14ac:dyDescent="0.3">
      <c r="B162" s="33">
        <f>ROUNDUP(I162/G162,0)</f>
        <v>2</v>
      </c>
      <c r="C162" t="s">
        <v>832</v>
      </c>
      <c r="E162" s="26" t="s">
        <v>752</v>
      </c>
      <c r="G162">
        <v>1</v>
      </c>
      <c r="H162" s="22">
        <v>4.4400000000000004</v>
      </c>
      <c r="I162" s="18">
        <f>SUMIF(C$1:C$116,"="&amp;C162,B$1:B$116)</f>
        <v>2</v>
      </c>
      <c r="J162" s="33">
        <f t="shared" ref="J162" si="44">G162*B162-I162</f>
        <v>0</v>
      </c>
      <c r="K162" s="35">
        <f>B162*H162</f>
        <v>8.8800000000000008</v>
      </c>
    </row>
    <row r="163" spans="2:12" ht="13.8" customHeight="1" x14ac:dyDescent="0.3">
      <c r="B163" s="33">
        <v>1</v>
      </c>
      <c r="C163" t="s">
        <v>830</v>
      </c>
      <c r="D163" s="32"/>
      <c r="E163" s="29" t="s">
        <v>820</v>
      </c>
      <c r="G163">
        <v>1</v>
      </c>
      <c r="H163" s="22">
        <v>7.44</v>
      </c>
      <c r="I163" s="18">
        <f>SUMIF(C$1:C$116,"="&amp;C163,B$1:B$116)</f>
        <v>1</v>
      </c>
      <c r="J163" s="33">
        <f t="shared" ref="J163" si="45">G163*B163-I163</f>
        <v>0</v>
      </c>
      <c r="K163" s="35">
        <f t="shared" ref="K163" si="46">B163*H163</f>
        <v>7.44</v>
      </c>
    </row>
    <row r="164" spans="2:12" ht="14.4" customHeight="1" x14ac:dyDescent="0.3">
      <c r="B164" s="33">
        <v>1</v>
      </c>
      <c r="C164" t="s">
        <v>831</v>
      </c>
      <c r="D164" s="32"/>
      <c r="E164" s="29" t="s">
        <v>820</v>
      </c>
      <c r="G164">
        <v>1</v>
      </c>
      <c r="H164" s="22">
        <v>8.8699999999999992</v>
      </c>
      <c r="I164" s="18">
        <f>SUMIF(C$1:C$116,"="&amp;C164,B$1:B$116)</f>
        <v>1</v>
      </c>
      <c r="J164" s="33">
        <f t="shared" ref="J164" si="47">G164*B164-I164</f>
        <v>0</v>
      </c>
      <c r="K164" s="35">
        <f t="shared" ref="K164" si="48">B164*H164</f>
        <v>8.8699999999999992</v>
      </c>
    </row>
    <row r="165" spans="2:12" ht="13.8" customHeight="1" x14ac:dyDescent="0.3">
      <c r="B165" s="33"/>
      <c r="D165" s="32"/>
      <c r="H165" s="22"/>
      <c r="I165" s="18"/>
      <c r="J165" s="33"/>
      <c r="K165" s="35"/>
    </row>
    <row r="166" spans="2:12" ht="13.8" customHeight="1" x14ac:dyDescent="0.3">
      <c r="B166" s="33">
        <v>1</v>
      </c>
      <c r="C166" s="32" t="s">
        <v>691</v>
      </c>
      <c r="E166" s="26" t="s">
        <v>693</v>
      </c>
      <c r="G166">
        <v>1</v>
      </c>
      <c r="H166" s="22">
        <v>14.5</v>
      </c>
      <c r="I166" s="18">
        <f>SUMIF(C$1:C$116,"="&amp;C166,B$1:B$116)</f>
        <v>1</v>
      </c>
      <c r="J166" s="33">
        <f t="shared" si="6"/>
        <v>0</v>
      </c>
      <c r="K166" s="35">
        <f t="shared" si="5"/>
        <v>14.5</v>
      </c>
    </row>
    <row r="167" spans="2:12" ht="13.8" customHeight="1" x14ac:dyDescent="0.3">
      <c r="B167" s="33">
        <v>1</v>
      </c>
      <c r="C167" s="32" t="s">
        <v>763</v>
      </c>
      <c r="E167" s="26" t="s">
        <v>764</v>
      </c>
      <c r="G167">
        <v>1</v>
      </c>
      <c r="H167" s="22">
        <v>8.5</v>
      </c>
      <c r="I167" s="18">
        <f>SUMIF(C$1:C$116,"="&amp;C167,B$1:B$116)</f>
        <v>1</v>
      </c>
      <c r="J167" s="33">
        <f t="shared" ref="J167" si="49">G167*B167-I167</f>
        <v>0</v>
      </c>
      <c r="K167" s="35">
        <f t="shared" ref="K167" si="50">B167*H167</f>
        <v>8.5</v>
      </c>
    </row>
    <row r="168" spans="2:12" ht="13.8" customHeight="1" x14ac:dyDescent="0.3">
      <c r="B168" s="33">
        <v>1</v>
      </c>
      <c r="C168" s="32" t="s">
        <v>827</v>
      </c>
      <c r="E168" s="26" t="s">
        <v>826</v>
      </c>
      <c r="G168">
        <v>1</v>
      </c>
      <c r="H168" s="22">
        <v>54.2</v>
      </c>
      <c r="I168" s="18">
        <f>SUMIF(C$1:C$116,"="&amp;C168,B$1:B$116)</f>
        <v>1</v>
      </c>
      <c r="J168" s="33">
        <f t="shared" ref="J168" si="51">G168*B168-I168</f>
        <v>0</v>
      </c>
      <c r="K168" s="35">
        <f t="shared" ref="K168" si="52">B168*H168</f>
        <v>54.2</v>
      </c>
    </row>
    <row r="169" spans="2:12" ht="13.8" customHeight="1" x14ac:dyDescent="0.3">
      <c r="B169" s="33">
        <f t="shared" ref="B169:B180" si="53">ROUNDUP(I169/G169,0)</f>
        <v>3</v>
      </c>
      <c r="C169" s="32" t="s">
        <v>704</v>
      </c>
      <c r="E169" s="9" t="s">
        <v>562</v>
      </c>
      <c r="G169">
        <v>1</v>
      </c>
      <c r="H169" s="22">
        <v>14.53</v>
      </c>
      <c r="I169" s="18">
        <f>SUMIF(C$1:C$116,"="&amp;C169,B$1:B$116)</f>
        <v>3</v>
      </c>
      <c r="J169" s="33">
        <f t="shared" si="6"/>
        <v>0</v>
      </c>
      <c r="K169" s="35">
        <f t="shared" si="5"/>
        <v>43.589999999999996</v>
      </c>
    </row>
    <row r="170" spans="2:12" ht="13.8" customHeight="1" x14ac:dyDescent="0.3">
      <c r="B170" s="33">
        <f t="shared" si="53"/>
        <v>1</v>
      </c>
      <c r="C170" s="32" t="s">
        <v>833</v>
      </c>
      <c r="E170" s="9" t="s">
        <v>835</v>
      </c>
      <c r="G170">
        <v>1</v>
      </c>
      <c r="H170" s="22">
        <v>36.42</v>
      </c>
      <c r="I170" s="18">
        <f>SUMIF(C$1:C$116,"="&amp;C170,B$1:B$116)</f>
        <v>1</v>
      </c>
      <c r="J170" s="33">
        <f t="shared" ref="J170" si="54">G170*B170-I170</f>
        <v>0</v>
      </c>
      <c r="K170" s="35">
        <f t="shared" ref="K170" si="55">B170*H170</f>
        <v>36.42</v>
      </c>
      <c r="L170" t="s">
        <v>836</v>
      </c>
    </row>
    <row r="171" spans="2:12" ht="13.8" customHeight="1" x14ac:dyDescent="0.3">
      <c r="B171" s="33"/>
      <c r="C171" s="32"/>
      <c r="E171" s="9"/>
      <c r="H171" s="22"/>
      <c r="I171" s="18"/>
      <c r="J171" s="33"/>
      <c r="K171" s="35"/>
    </row>
    <row r="172" spans="2:12" ht="13.8" customHeight="1" x14ac:dyDescent="0.3">
      <c r="B172" s="33">
        <f t="shared" si="53"/>
        <v>2</v>
      </c>
      <c r="C172" s="32" t="s">
        <v>714</v>
      </c>
      <c r="D172" s="32"/>
      <c r="E172" s="29" t="s">
        <v>712</v>
      </c>
      <c r="G172">
        <v>1</v>
      </c>
      <c r="H172" s="22">
        <v>1.54</v>
      </c>
      <c r="I172" s="18">
        <f>SUMIF(C$1:C$116,"="&amp;C172,B$1:B$116)</f>
        <v>2</v>
      </c>
      <c r="J172" s="33">
        <f t="shared" si="6"/>
        <v>0</v>
      </c>
      <c r="K172" s="35">
        <f t="shared" si="5"/>
        <v>3.08</v>
      </c>
    </row>
    <row r="173" spans="2:12" ht="13.8" customHeight="1" x14ac:dyDescent="0.3">
      <c r="B173" s="33">
        <f t="shared" ref="B173" si="56">ROUNDUP(I173/G173,0)</f>
        <v>8</v>
      </c>
      <c r="C173" s="32" t="s">
        <v>819</v>
      </c>
      <c r="D173" s="32"/>
      <c r="E173" s="29" t="s">
        <v>837</v>
      </c>
      <c r="G173">
        <v>1</v>
      </c>
      <c r="H173" s="22">
        <v>1.54</v>
      </c>
      <c r="I173" s="18">
        <f>SUMIF(C$1:C$116,"="&amp;C173,B$1:B$116)</f>
        <v>8</v>
      </c>
      <c r="J173" s="33">
        <f t="shared" ref="J173" si="57">G173*B173-I173</f>
        <v>0</v>
      </c>
      <c r="K173" s="35">
        <f t="shared" ref="K173" si="58">B173*H173</f>
        <v>12.32</v>
      </c>
    </row>
    <row r="174" spans="2:12" ht="13.8" customHeight="1" x14ac:dyDescent="0.3">
      <c r="B174" s="33">
        <f t="shared" ref="B174" si="59">ROUNDUP(I174/G174,0)</f>
        <v>2</v>
      </c>
      <c r="C174" s="32" t="s">
        <v>839</v>
      </c>
      <c r="D174" s="32"/>
      <c r="E174" s="29" t="s">
        <v>838</v>
      </c>
      <c r="G174">
        <v>1</v>
      </c>
      <c r="H174" s="22">
        <v>1.54</v>
      </c>
      <c r="I174" s="18">
        <f>SUMIF(C$1:C$116,"="&amp;C174,B$1:B$116)</f>
        <v>2</v>
      </c>
      <c r="J174" s="33">
        <f t="shared" ref="J174" si="60">G174*B174-I174</f>
        <v>0</v>
      </c>
      <c r="K174" s="35">
        <f t="shared" ref="K174" si="61">B174*H174</f>
        <v>3.08</v>
      </c>
    </row>
    <row r="175" spans="2:12" ht="13.8" customHeight="1" x14ac:dyDescent="0.3">
      <c r="B175" s="33">
        <f t="shared" si="53"/>
        <v>6</v>
      </c>
      <c r="C175" t="s">
        <v>688</v>
      </c>
      <c r="E175" s="26" t="s">
        <v>687</v>
      </c>
      <c r="G175">
        <v>1</v>
      </c>
      <c r="H175" s="22">
        <v>1.95</v>
      </c>
      <c r="I175" s="18">
        <f>SUMIF(C$1:C$116,"="&amp;C175,B$1:B$116)</f>
        <v>6</v>
      </c>
      <c r="J175" s="33">
        <f t="shared" si="6"/>
        <v>0</v>
      </c>
      <c r="K175" s="35">
        <f t="shared" si="5"/>
        <v>11.7</v>
      </c>
    </row>
    <row r="176" spans="2:12" ht="13.8" customHeight="1" x14ac:dyDescent="0.3">
      <c r="B176" s="33">
        <f t="shared" si="53"/>
        <v>2</v>
      </c>
      <c r="C176" t="s">
        <v>664</v>
      </c>
      <c r="E176" s="29" t="s">
        <v>666</v>
      </c>
      <c r="G176">
        <v>1</v>
      </c>
      <c r="H176" s="22">
        <v>1.39</v>
      </c>
      <c r="I176" s="18">
        <f>SUMIF(C$1:C$116,"="&amp;C176,B$1:B$116)</f>
        <v>2</v>
      </c>
      <c r="J176" s="33">
        <f t="shared" ref="J176" si="62">G176*B176-I176</f>
        <v>0</v>
      </c>
      <c r="K176" s="35">
        <f t="shared" si="5"/>
        <v>2.78</v>
      </c>
    </row>
    <row r="177" spans="1:11" ht="13.8" customHeight="1" x14ac:dyDescent="0.3">
      <c r="B177" s="33">
        <f t="shared" si="53"/>
        <v>1</v>
      </c>
      <c r="C177" t="s">
        <v>657</v>
      </c>
      <c r="E177" s="29" t="s">
        <v>557</v>
      </c>
      <c r="G177">
        <v>1</v>
      </c>
      <c r="H177" s="22">
        <v>3.29</v>
      </c>
      <c r="I177" s="18">
        <f>SUMIF(C$1:C$116,"="&amp;C177,B$1:B$116)</f>
        <v>1</v>
      </c>
      <c r="J177" s="33">
        <f t="shared" ref="J177" si="63">G177*B177-I177</f>
        <v>0</v>
      </c>
      <c r="K177" s="35">
        <f t="shared" si="5"/>
        <v>3.29</v>
      </c>
    </row>
    <row r="178" spans="1:11" ht="13.8" customHeight="1" x14ac:dyDescent="0.3">
      <c r="B178" s="33">
        <f t="shared" si="53"/>
        <v>4</v>
      </c>
      <c r="C178" s="32" t="s">
        <v>736</v>
      </c>
      <c r="E178" s="26" t="s">
        <v>557</v>
      </c>
      <c r="G178">
        <v>1</v>
      </c>
      <c r="H178" s="22">
        <v>3.29</v>
      </c>
      <c r="I178" s="18">
        <f>SUMIF(C$1:C$116,"="&amp;C178,B$1:B$116)</f>
        <v>4</v>
      </c>
      <c r="J178" s="33">
        <f t="shared" ref="J178" si="64">G178*B178-I178</f>
        <v>0</v>
      </c>
      <c r="K178" s="35">
        <f t="shared" si="5"/>
        <v>13.16</v>
      </c>
    </row>
    <row r="179" spans="1:11" ht="13.8" customHeight="1" x14ac:dyDescent="0.3">
      <c r="B179" s="33">
        <f t="shared" si="53"/>
        <v>2</v>
      </c>
      <c r="C179" t="s">
        <v>740</v>
      </c>
      <c r="E179" s="26" t="s">
        <v>741</v>
      </c>
      <c r="G179">
        <v>1</v>
      </c>
      <c r="H179" s="22">
        <v>1</v>
      </c>
      <c r="I179" s="18">
        <f>SUMIF(C$1:C$116,"="&amp;C179,B$1:B$116)</f>
        <v>2</v>
      </c>
      <c r="J179" s="33">
        <f t="shared" ref="J179" si="65">G179*B179-I179</f>
        <v>0</v>
      </c>
      <c r="K179" s="35">
        <f t="shared" si="5"/>
        <v>2</v>
      </c>
    </row>
    <row r="180" spans="1:11" ht="13.8" customHeight="1" x14ac:dyDescent="0.3">
      <c r="B180" s="33">
        <f t="shared" si="53"/>
        <v>4</v>
      </c>
      <c r="C180" s="32" t="s">
        <v>748</v>
      </c>
      <c r="E180" s="26" t="s">
        <v>747</v>
      </c>
      <c r="G180">
        <v>1</v>
      </c>
      <c r="H180" s="22">
        <v>1.05</v>
      </c>
      <c r="I180" s="18">
        <f>SUMIF(C$1:C$116,"="&amp;C180,B$1:B$116)</f>
        <v>4</v>
      </c>
      <c r="J180" s="33">
        <f t="shared" ref="J180" si="66">G180*B180-I180</f>
        <v>0</v>
      </c>
      <c r="K180" s="35">
        <f t="shared" si="5"/>
        <v>4.2</v>
      </c>
    </row>
    <row r="181" spans="1:11" ht="13.8" customHeight="1" x14ac:dyDescent="0.3">
      <c r="B181" s="33">
        <f t="shared" ref="B181" si="67">ROUNDUP(I181/G181,0)</f>
        <v>2</v>
      </c>
      <c r="C181" s="32" t="s">
        <v>811</v>
      </c>
      <c r="E181" s="26"/>
      <c r="G181">
        <v>1</v>
      </c>
      <c r="H181" s="22">
        <v>1.05</v>
      </c>
      <c r="I181" s="18">
        <f>SUMIF(C$1:C$116,"="&amp;C181,B$1:B$116)</f>
        <v>2</v>
      </c>
      <c r="J181" s="33">
        <f t="shared" ref="J181" si="68">G181*B181-I181</f>
        <v>0</v>
      </c>
      <c r="K181" s="35">
        <f t="shared" ref="K181" si="69">B181*H181</f>
        <v>2.1</v>
      </c>
    </row>
    <row r="182" spans="1:11" ht="13.8" customHeight="1" x14ac:dyDescent="0.3">
      <c r="B182" s="33"/>
      <c r="E182" s="26"/>
      <c r="H182" s="22"/>
      <c r="I182" s="18"/>
      <c r="J182" s="33"/>
      <c r="K182" s="35"/>
    </row>
    <row r="183" spans="1:11" ht="13.8" customHeight="1" x14ac:dyDescent="0.3">
      <c r="A183" s="6" t="s">
        <v>807</v>
      </c>
      <c r="B183" s="33"/>
      <c r="E183"/>
      <c r="H183" s="22"/>
      <c r="I183" s="18"/>
      <c r="J183" s="33"/>
      <c r="K183" s="35"/>
    </row>
    <row r="184" spans="1:11" ht="13.8" customHeight="1" x14ac:dyDescent="0.3">
      <c r="B184" s="33">
        <v>1</v>
      </c>
      <c r="C184" t="s">
        <v>795</v>
      </c>
      <c r="E184" s="29" t="s">
        <v>796</v>
      </c>
      <c r="G184">
        <v>1</v>
      </c>
      <c r="H184" s="22">
        <v>4.09</v>
      </c>
      <c r="I184" s="18">
        <f>SUMIF(C$1:C$116,"="&amp;C184,B$1:B$116)</f>
        <v>3</v>
      </c>
      <c r="J184" s="33">
        <f t="shared" ref="J184:J185" si="70">G184*B184-I184</f>
        <v>-2</v>
      </c>
      <c r="K184" s="35">
        <f t="shared" ref="K184:K185" si="71">B184*H184</f>
        <v>4.09</v>
      </c>
    </row>
    <row r="185" spans="1:11" ht="13.8" customHeight="1" x14ac:dyDescent="0.3">
      <c r="B185" s="33">
        <v>1</v>
      </c>
      <c r="C185" t="s">
        <v>804</v>
      </c>
      <c r="E185" s="29" t="s">
        <v>842</v>
      </c>
      <c r="G185">
        <v>1</v>
      </c>
      <c r="H185" s="22">
        <v>2.8</v>
      </c>
      <c r="I185" s="18">
        <f>SUMIF(C$1:C$116,"="&amp;C185,B$1:B$116)</f>
        <v>1</v>
      </c>
      <c r="J185" s="33">
        <f t="shared" si="70"/>
        <v>0</v>
      </c>
      <c r="K185" s="35">
        <f t="shared" si="71"/>
        <v>2.8</v>
      </c>
    </row>
    <row r="186" spans="1:11" ht="13.8" customHeight="1" x14ac:dyDescent="0.3">
      <c r="B186" s="33">
        <v>1</v>
      </c>
      <c r="C186" t="s">
        <v>805</v>
      </c>
      <c r="E186" s="29" t="s">
        <v>842</v>
      </c>
      <c r="G186">
        <v>1</v>
      </c>
      <c r="H186" s="22">
        <v>2.8</v>
      </c>
      <c r="I186" s="18">
        <f>SUMIF(C$1:C$116,"="&amp;C186,B$1:B$116)</f>
        <v>2</v>
      </c>
      <c r="J186" s="33">
        <f t="shared" ref="J186" si="72">G186*B186-I186</f>
        <v>-1</v>
      </c>
      <c r="K186" s="35">
        <f t="shared" ref="K186" si="73">B186*H186</f>
        <v>2.8</v>
      </c>
    </row>
    <row r="187" spans="1:11" ht="13.8" customHeight="1" x14ac:dyDescent="0.3">
      <c r="B187" s="33">
        <v>1</v>
      </c>
      <c r="C187" t="s">
        <v>806</v>
      </c>
      <c r="E187" s="29" t="s">
        <v>842</v>
      </c>
      <c r="G187">
        <v>1</v>
      </c>
      <c r="H187" s="22">
        <v>2.8</v>
      </c>
      <c r="I187" s="18">
        <f>SUMIF(C$1:C$116,"="&amp;C187,B$1:B$116)</f>
        <v>3</v>
      </c>
      <c r="J187" s="33">
        <f t="shared" ref="J187" si="74">G187*B187-I187</f>
        <v>-2</v>
      </c>
      <c r="K187" s="35">
        <f t="shared" ref="K187" si="75">B187*H187</f>
        <v>2.8</v>
      </c>
    </row>
    <row r="188" spans="1:11" ht="13.8" customHeight="1" x14ac:dyDescent="0.3">
      <c r="B188" s="33"/>
      <c r="H188" s="22"/>
      <c r="I188" s="18"/>
      <c r="J188" s="33"/>
      <c r="K188" s="35"/>
    </row>
    <row r="189" spans="1:11" ht="13.8" customHeight="1" x14ac:dyDescent="0.3">
      <c r="B189" s="33"/>
      <c r="H189" s="22"/>
      <c r="I189" s="18"/>
      <c r="J189" s="33"/>
      <c r="K189" s="35"/>
    </row>
    <row r="190" spans="1:11" ht="13.8" customHeight="1" x14ac:dyDescent="0.3">
      <c r="B190" s="33"/>
      <c r="H190" s="22"/>
      <c r="I190" s="18"/>
      <c r="J190" s="33"/>
      <c r="K190" s="35"/>
    </row>
    <row r="191" spans="1:11" ht="13.8" customHeight="1" x14ac:dyDescent="0.35">
      <c r="B191" s="33"/>
      <c r="E191" s="26"/>
      <c r="H191" s="22"/>
      <c r="I191" s="18"/>
      <c r="J191" s="33"/>
      <c r="K191" s="36">
        <f>SUM(K118:K187)</f>
        <v>393.48999999999995</v>
      </c>
    </row>
    <row r="192" spans="1:11" ht="13.8" customHeight="1" x14ac:dyDescent="0.3">
      <c r="B192" s="33"/>
      <c r="E192" s="26"/>
      <c r="H192" s="22"/>
      <c r="I192" s="18"/>
      <c r="J192" s="33"/>
    </row>
    <row r="193" spans="2:10" ht="13.8" customHeight="1" x14ac:dyDescent="0.3">
      <c r="B193" s="33"/>
      <c r="E193" s="26"/>
      <c r="H193" s="22"/>
      <c r="I193" s="18"/>
      <c r="J193" s="33"/>
    </row>
    <row r="194" spans="2:10" ht="13.8" customHeight="1" x14ac:dyDescent="0.3">
      <c r="B194" s="33"/>
      <c r="E194" s="26"/>
      <c r="H194" s="22"/>
      <c r="I194" s="18"/>
      <c r="J194" s="33"/>
    </row>
    <row r="195" spans="2:10" x14ac:dyDescent="0.3">
      <c r="C195" t="s">
        <v>606</v>
      </c>
      <c r="D195" s="6" t="s">
        <v>599</v>
      </c>
      <c r="E195" s="29" t="s">
        <v>554</v>
      </c>
      <c r="F195">
        <v>0.28999999999999998</v>
      </c>
      <c r="H195" s="22">
        <v>26.88</v>
      </c>
      <c r="I195" s="22">
        <f>H195*B196</f>
        <v>26.88</v>
      </c>
    </row>
    <row r="196" spans="2:10" x14ac:dyDescent="0.3">
      <c r="B196">
        <v>1</v>
      </c>
      <c r="C196" t="s">
        <v>608</v>
      </c>
      <c r="D196" t="s">
        <v>609</v>
      </c>
      <c r="E196" s="30" t="s">
        <v>607</v>
      </c>
      <c r="F196">
        <v>0</v>
      </c>
      <c r="H196">
        <v>1.1499999999999999</v>
      </c>
      <c r="I196" s="22">
        <f>H196*B197</f>
        <v>6.8999999999999995</v>
      </c>
    </row>
    <row r="197" spans="2:10" x14ac:dyDescent="0.3">
      <c r="B197">
        <v>6</v>
      </c>
      <c r="C197" t="s">
        <v>612</v>
      </c>
      <c r="D197" t="s">
        <v>610</v>
      </c>
      <c r="E197" s="29" t="s">
        <v>611</v>
      </c>
      <c r="F197">
        <v>0</v>
      </c>
      <c r="H197">
        <f>I197/10</f>
        <v>0.251</v>
      </c>
      <c r="I197">
        <v>2.5099999999999998</v>
      </c>
    </row>
    <row r="198" spans="2:10" x14ac:dyDescent="0.3">
      <c r="B198">
        <v>1</v>
      </c>
      <c r="C198" t="s">
        <v>614</v>
      </c>
      <c r="D198" t="s">
        <v>613</v>
      </c>
      <c r="E198" s="26" t="s">
        <v>473</v>
      </c>
      <c r="F198">
        <v>0.7</v>
      </c>
      <c r="H198">
        <v>18</v>
      </c>
      <c r="I198" s="22">
        <f>H198*B199</f>
        <v>18</v>
      </c>
    </row>
    <row r="199" spans="2:10" x14ac:dyDescent="0.3">
      <c r="B199">
        <v>1</v>
      </c>
      <c r="E199" s="26"/>
      <c r="I199" s="22"/>
    </row>
    <row r="200" spans="2:10" x14ac:dyDescent="0.3">
      <c r="C200" t="s">
        <v>615</v>
      </c>
      <c r="D200" s="6" t="s">
        <v>616</v>
      </c>
      <c r="E200" s="26" t="s">
        <v>544</v>
      </c>
      <c r="F200">
        <v>1.34</v>
      </c>
      <c r="H200">
        <v>37</v>
      </c>
      <c r="I200" s="22">
        <f>H200*B201</f>
        <v>37</v>
      </c>
    </row>
    <row r="201" spans="2:10" x14ac:dyDescent="0.3">
      <c r="B201">
        <v>1</v>
      </c>
      <c r="C201" t="s">
        <v>638</v>
      </c>
      <c r="D201" s="8" t="s">
        <v>641</v>
      </c>
      <c r="E201" s="29" t="s">
        <v>639</v>
      </c>
      <c r="F201">
        <v>0</v>
      </c>
      <c r="I201" s="22"/>
    </row>
    <row r="202" spans="2:10" x14ac:dyDescent="0.3">
      <c r="B202">
        <v>2</v>
      </c>
      <c r="C202" t="s">
        <v>648</v>
      </c>
      <c r="D202" t="s">
        <v>631</v>
      </c>
      <c r="E202" s="26" t="s">
        <v>647</v>
      </c>
      <c r="F202">
        <v>0</v>
      </c>
      <c r="I202" s="22"/>
    </row>
    <row r="203" spans="2:10" x14ac:dyDescent="0.3">
      <c r="B203">
        <v>1</v>
      </c>
      <c r="C203" t="s">
        <v>608</v>
      </c>
      <c r="D203" t="s">
        <v>632</v>
      </c>
      <c r="E203" s="30" t="s">
        <v>607</v>
      </c>
      <c r="F203">
        <v>0</v>
      </c>
      <c r="I203" s="22"/>
    </row>
    <row r="204" spans="2:10" x14ac:dyDescent="0.3">
      <c r="B204">
        <v>4</v>
      </c>
      <c r="C204" t="s">
        <v>634</v>
      </c>
      <c r="D204" t="s">
        <v>645</v>
      </c>
      <c r="E204" s="26" t="s">
        <v>633</v>
      </c>
      <c r="F204">
        <v>0</v>
      </c>
      <c r="I204" s="22"/>
    </row>
    <row r="205" spans="2:10" x14ac:dyDescent="0.3">
      <c r="B205">
        <v>8</v>
      </c>
      <c r="D205" t="s">
        <v>646</v>
      </c>
      <c r="E205" s="29" t="s">
        <v>644</v>
      </c>
      <c r="F205">
        <v>0</v>
      </c>
      <c r="I205" s="22"/>
    </row>
    <row r="206" spans="2:10" x14ac:dyDescent="0.3">
      <c r="E206" s="26"/>
      <c r="I206" s="22"/>
    </row>
    <row r="207" spans="2:10" x14ac:dyDescent="0.3">
      <c r="D207" s="6" t="s">
        <v>635</v>
      </c>
      <c r="E207" s="26"/>
      <c r="I207" s="22"/>
    </row>
    <row r="208" spans="2:10" x14ac:dyDescent="0.3">
      <c r="C208" t="s">
        <v>627</v>
      </c>
      <c r="D208" t="s">
        <v>625</v>
      </c>
      <c r="E208" s="25" t="s">
        <v>617</v>
      </c>
      <c r="F208">
        <v>0</v>
      </c>
      <c r="H208">
        <v>9.9</v>
      </c>
      <c r="I208" s="22">
        <f>H208*B209</f>
        <v>9.9</v>
      </c>
    </row>
    <row r="209" spans="2:9" ht="15" customHeight="1" x14ac:dyDescent="0.3">
      <c r="B209">
        <v>1</v>
      </c>
      <c r="C209" t="s">
        <v>629</v>
      </c>
      <c r="D209" t="s">
        <v>621</v>
      </c>
      <c r="E209" s="26" t="s">
        <v>622</v>
      </c>
      <c r="F209">
        <v>0</v>
      </c>
      <c r="I209" s="22"/>
    </row>
    <row r="210" spans="2:9" x14ac:dyDescent="0.3">
      <c r="B210">
        <v>1</v>
      </c>
      <c r="C210" t="s">
        <v>628</v>
      </c>
      <c r="D210" t="s">
        <v>624</v>
      </c>
      <c r="E210" s="25" t="s">
        <v>623</v>
      </c>
      <c r="F210">
        <v>0</v>
      </c>
      <c r="I210" s="22"/>
    </row>
    <row r="211" spans="2:9" x14ac:dyDescent="0.3">
      <c r="B211">
        <v>1</v>
      </c>
      <c r="C211" t="s">
        <v>626</v>
      </c>
      <c r="D211" t="s">
        <v>643</v>
      </c>
      <c r="E211" s="26" t="s">
        <v>642</v>
      </c>
      <c r="F211">
        <v>0</v>
      </c>
      <c r="I211" s="22"/>
    </row>
    <row r="212" spans="2:9" x14ac:dyDescent="0.3">
      <c r="B212">
        <v>1</v>
      </c>
      <c r="C212" t="s">
        <v>618</v>
      </c>
      <c r="D212" t="s">
        <v>636</v>
      </c>
      <c r="E212" s="25" t="s">
        <v>637</v>
      </c>
      <c r="F212">
        <v>0</v>
      </c>
      <c r="I212" s="22"/>
    </row>
    <row r="213" spans="2:9" ht="15" customHeight="1" x14ac:dyDescent="0.3">
      <c r="B213">
        <v>1</v>
      </c>
      <c r="C213" t="s">
        <v>620</v>
      </c>
      <c r="D213" t="s">
        <v>621</v>
      </c>
      <c r="E213" s="25" t="s">
        <v>617</v>
      </c>
      <c r="F213">
        <v>0</v>
      </c>
      <c r="I213" s="22"/>
    </row>
    <row r="214" spans="2:9" ht="15" customHeight="1" x14ac:dyDescent="0.3">
      <c r="B214">
        <v>1</v>
      </c>
      <c r="E214" s="25"/>
      <c r="I214" s="22"/>
    </row>
    <row r="215" spans="2:9" x14ac:dyDescent="0.3">
      <c r="E215" s="25"/>
      <c r="I215" s="22"/>
    </row>
    <row r="216" spans="2:9" x14ac:dyDescent="0.3">
      <c r="C216" t="s">
        <v>603</v>
      </c>
      <c r="D216" t="s">
        <v>600</v>
      </c>
      <c r="E216" s="29" t="s">
        <v>602</v>
      </c>
      <c r="F216">
        <v>0</v>
      </c>
      <c r="H216" s="22">
        <v>0.54</v>
      </c>
      <c r="I216" s="22">
        <f>H216*B217</f>
        <v>12.96</v>
      </c>
    </row>
    <row r="217" spans="2:9" x14ac:dyDescent="0.3">
      <c r="B217">
        <v>24</v>
      </c>
      <c r="C217" t="s">
        <v>604</v>
      </c>
      <c r="D217" t="s">
        <v>605</v>
      </c>
      <c r="E217" s="29" t="s">
        <v>601</v>
      </c>
      <c r="H217" s="23">
        <v>4.29</v>
      </c>
      <c r="I217" s="22">
        <f>H217*B218</f>
        <v>4.29</v>
      </c>
    </row>
    <row r="218" spans="2:9" x14ac:dyDescent="0.3">
      <c r="B218">
        <v>1</v>
      </c>
    </row>
    <row r="220" spans="2:9" x14ac:dyDescent="0.3">
      <c r="B220">
        <v>4</v>
      </c>
    </row>
  </sheetData>
  <hyperlinks>
    <hyperlink ref="E175" r:id="rId1"/>
    <hyperlink ref="E196" r:id="rId2"/>
    <hyperlink ref="E203" r:id="rId3"/>
    <hyperlink ref="E210" r:id="rId4"/>
    <hyperlink ref="E209" r:id="rId5"/>
    <hyperlink ref="E200" r:id="rId6"/>
    <hyperlink ref="E198" r:id="rId7"/>
    <hyperlink ref="E169" r:id="rId8"/>
  </hyperlinks>
  <pageMargins left="0.7" right="0.7" top="0.78740157499999996" bottom="0.78740157499999996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2016-04-08T07:07:33Z</dcterms:modified>
</cp:coreProperties>
</file>