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10" i="7"/>
  <c r="L29" i="7"/>
  <c r="L34" i="7"/>
  <c r="L9" i="7"/>
  <c r="L8"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136" i="7"/>
  <c r="L94" i="7"/>
  <c r="C84" i="7" l="1"/>
  <c r="C86" i="7"/>
  <c r="L66" i="7"/>
  <c r="S70" i="3" l="1"/>
  <c r="S71" i="3"/>
  <c r="S72" i="3"/>
  <c r="S73" i="3"/>
  <c r="C7" i="7" l="1"/>
  <c r="C4" i="7"/>
  <c r="L7" i="7"/>
  <c r="C12" i="7" l="1"/>
  <c r="C5" i="7"/>
  <c r="C6" i="7"/>
  <c r="L6" i="7"/>
  <c r="L5" i="7"/>
  <c r="L12" i="7"/>
  <c r="C23" i="7" l="1"/>
  <c r="C46" i="3"/>
  <c r="L4" i="7"/>
  <c r="L82" i="7"/>
  <c r="L53" i="7"/>
  <c r="L51" i="7"/>
  <c r="L85" i="7"/>
  <c r="L86" i="7"/>
  <c r="C79" i="7" l="1"/>
  <c r="C78" i="7"/>
  <c r="L23" i="7"/>
  <c r="L24" i="7"/>
  <c r="C36" i="7" l="1"/>
  <c r="C35" i="7"/>
  <c r="L36" i="7"/>
  <c r="L78" i="7"/>
  <c r="L79" i="7"/>
  <c r="L35" i="7"/>
  <c r="C52" i="7" l="1"/>
  <c r="L133" i="7"/>
  <c r="L109"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23" i="7"/>
  <c r="L16" i="7"/>
  <c r="L135" i="7"/>
  <c r="L67" i="7"/>
  <c r="L106" i="7"/>
  <c r="L17" i="7"/>
  <c r="L128" i="7"/>
  <c r="L80" i="7"/>
  <c r="L32" i="7"/>
  <c r="L126" i="7"/>
  <c r="L95" i="7"/>
  <c r="L63" i="7"/>
  <c r="L46" i="7"/>
  <c r="L76" i="7"/>
  <c r="L27" i="7"/>
  <c r="L119" i="7"/>
  <c r="L127" i="7"/>
  <c r="L108" i="7"/>
  <c r="L48" i="7"/>
  <c r="L115" i="7"/>
  <c r="L121" i="7"/>
  <c r="L112" i="7"/>
  <c r="L132"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1" i="7"/>
  <c r="L114" i="7"/>
  <c r="L134" i="7"/>
  <c r="L122" i="7"/>
  <c r="L77" i="7"/>
  <c r="L113"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1" i="7"/>
  <c r="L87" i="7"/>
  <c r="L28" i="7"/>
  <c r="L62" i="7"/>
  <c r="L91" i="7"/>
  <c r="I181" i="7" l="1"/>
  <c r="B181" i="7" s="1"/>
  <c r="I180" i="7"/>
  <c r="B180" i="7" s="1"/>
  <c r="I207" i="7"/>
  <c r="B207" i="7" s="1"/>
  <c r="L101" i="7"/>
  <c r="L72" i="7"/>
  <c r="L103" i="7"/>
  <c r="L97" i="7"/>
  <c r="L58" i="7"/>
  <c r="L20" i="7"/>
  <c r="L93" i="7"/>
  <c r="L100" i="7"/>
  <c r="L116" i="7"/>
  <c r="L49" i="7"/>
  <c r="L43" i="7"/>
  <c r="L18" i="7"/>
  <c r="L64" i="7"/>
  <c r="L99" i="7"/>
  <c r="L73" i="7"/>
  <c r="L111" i="7"/>
  <c r="L74" i="7"/>
  <c r="L44" i="7"/>
  <c r="L96" i="7"/>
  <c r="L107" i="7"/>
  <c r="L69" i="7"/>
  <c r="L83" i="7"/>
  <c r="L90" i="7"/>
  <c r="L104" i="7"/>
  <c r="L57" i="7"/>
  <c r="L39" i="7"/>
  <c r="L75" i="7"/>
  <c r="L50" i="7"/>
  <c r="L15" i="7"/>
  <c r="L102" i="7"/>
  <c r="L41" i="7"/>
  <c r="L47" i="7"/>
  <c r="L81" i="7"/>
  <c r="L56" i="7"/>
  <c r="L65" i="7"/>
  <c r="L117" i="7"/>
  <c r="L55" i="7"/>
  <c r="L92" i="7"/>
  <c r="K180" i="7" l="1"/>
  <c r="J180" i="7"/>
  <c r="J181" i="7"/>
  <c r="K181" i="7"/>
  <c r="K207" i="7"/>
  <c r="J207" i="7"/>
  <c r="L105" i="7"/>
  <c r="L59" i="7"/>
  <c r="L42" i="7"/>
  <c r="L45" i="7"/>
  <c r="L40" i="7"/>
  <c r="L70" i="7"/>
  <c r="L6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<sst xmlns="http://schemas.openxmlformats.org/spreadsheetml/2006/main" count="854" uniqueCount="524">
  <si>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</si>
  <si>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</si>
  <si>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</si>
  <si>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</si>
  <si>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</si>
  <si>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</si>
  <si>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</si>
  <si>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</si>
  <si>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</si>
  <si>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</si>
  <si>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</si>
  <si>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</si>
  <si>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</si>
  <si>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</si>
  <si>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</si>
  <si>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</si>
  <si>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</si>
  <si>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</si>
  <si>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</si>
  <si>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</si>
  <si>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</si>
  <si>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</si>
  <si>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</si>
  <si>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</si>
  <si>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</si>
  <si>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</si>
  <si>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</si>
  <si>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</si>
  <si>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</si>
  <si>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</si>
  <si>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</si>
  <si>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</si>
  <si>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</si>
  <si>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</si>
  <si>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</si>
  <si>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</si>
  <si>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</si>
  <si>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</si>
  <si>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</si>
  <si>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</si>
  <si>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</si>
  <si>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</si>
  <si>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</si>
  <si>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</si>
  <si>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</si>
  <si>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</si>
  <si>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</si>
  <si>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</si>
  <si>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</si>
  <si>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</si>
  <si>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</si>
  <si>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</si>
  <si>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</si>
  <si>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</si>
  <si>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</si>
  <si>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</si>
  <si>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</si>
  <si>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</si>
  <si>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</si>
  <si>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</si>
  <si>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</si>
  <si>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</si>
  <si>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</si>
  <si>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</si>
  <si>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</si>
  <si>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</si>
  <si>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</si>
  <si>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</si>
  <si>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</si>
  <si>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</si>
  <si>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</si>
  <si>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</si>
  <si>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</si>
  <si>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</si>
  <si>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</si>
  <si>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</si>
  <si>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</si>
  <si>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</si>
  <si>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</si>
  <si>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</si>
  <si>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</si>
  <si>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</si>
  <si>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</si>
  <si>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</si>
  <si>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</si>
  <si>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</si>
  <si>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</si>
  <si>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</si>
  <si>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</si>
  <si>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</si>
  <si>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</si>
  <si>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</si>
  <si>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</si>
  <si>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</si>
  <si>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</si>
  <si>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</si>
  <si>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</si>
  <si>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</si>
  <si>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</si>
  <si>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</si>
  <si>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</si>
  <si>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</si>
  <si>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</si>
  <si>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</si>
  <si>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</si>
  <si>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</si>
  <si>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</si>
  <si>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</si>
  <si>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</si>
  <si>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</si>
  <si>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</si>
  <si>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</si>
  <si>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</si>
  <si>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</si>
  <si>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</si>
  <si>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</si>
  <si>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</si>
  <si>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</si>
  <si>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</si>
  <si>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</si>
  <si>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</si>
  <si>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</si>
  <si>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</si>
  <si>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</si>
  <si>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</si>
  <si>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</si>
  <si>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</si>
  <si>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</si>
  <si>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</si>
  <si>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</si>
  <si>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</si>
  <si>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</si>
  <si>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</si>
  <si>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</si>
  <si>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</si>
  <si>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</si>
  <si>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</si>
  <si>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</si>
  <si>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</si>
  <si>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</si>
  <si>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</si>
  <si>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</si>
  <si>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</si>
  <si>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</si>
  <si>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</si>
  <si>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</si>
  <si>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</si>
  <si>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</si>
  <si>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</si>
  <si>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</si>
  <si>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</si>
  <si>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</si>
  <si>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</si>
  <si>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</si>
  <si>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</si>
  <si>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</si>
  <si>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</si>
  <si>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</si>
  <si>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</si>
  <si>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</si>
  <si>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</si>
  <si>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</si>
  <si>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</si>
  <si>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</si>
  <si>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</si>
  <si>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</si>
  <si>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</si>
  <si>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</si>
  <si>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</si>
  <si>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</si>
  <si>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</si>
  <si>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</si>
  <si>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</si>
  <si>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</si>
  <si>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</si>
  <si>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</si>
  <si>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</si>
  <si>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</si>
  <si>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</si>
  <si>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</si>
  <si>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</si>
  <si>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</si>
  <si>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</si>
  <si>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</si>
  <si>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</si>
  <si>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</si>
  <si>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</si>
  <si>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</si>
  <si>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</si>
  <si>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</si>
  <si>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</si>
  <si>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</si>
  <si>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</si>
  <si>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</si>
  <si>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</si>
  <si>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</si>
  <si>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</si>
  <si>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</si>
  <si>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</si>
  <si>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</si>
  <si>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</si>
  <si>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</si>
  <si>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</si>
  <si>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</si>
  <si>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</si>
  <si>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</si>
  <si>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</si>
  <si>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</si>
  <si>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</si>
  <si>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</si>
  <si>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</si>
  <si>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</si>
  <si>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</si>
  <si>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</si>
  <si>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</si>
  <si>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</si>
  <si>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</si>
  <si>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</si>
  <si>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</si>
  <si>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</si>
  <si>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</si>
  <si>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</si>
  <si>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</si>
  <si>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</si>
  <si>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</si>
  <si>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</si>
  <si>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</si>
  <si>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</si>
  <si>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</si>
  <si>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</si>
  <si>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</si>
  <si>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</si>
  <si>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</si>
  <si>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</si>
  <si>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</si>
  <si>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</si>
  <si>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</si>
  <si>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</si>
  <si>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</si>
  <si>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</si>
  <si>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</si>
  <si>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</si>
  <si>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</si>
  <si>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</si>
  <si>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</si>
  <si>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</si>
  <si>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</si>
  <si>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</si>
  <si>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</si>
  <si>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</si>
  <si>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</si>
  <si>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</si>
  <si>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</si>
  <si>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</si>
  <si>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</si>
  <si>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</si>
  <si>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</si>
  <si>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</si>
  <si>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</si>
  <si>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</si>
  <si>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</si>
  <si>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</si>
  <si>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</si>
  <si>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</si>
  <si>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</si>
  <si>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</si>
  <si>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</si>
  <si>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</si>
  <si>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</si>
  <si>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</si>
  <si>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</si>
  <si>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</si>
  <si>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</si>
  <si>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</si>
  <si>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</si>
  <si>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</si>
  <si>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</si>
  <si>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</si>
  <si>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</si>
  <si>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</si>
  <si>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</si>
  <si>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</si>
  <si>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</si>
  <si>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</si>
  <si>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</si>
  <si>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</si>
  <si>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</si>
  <si>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</si>
  <si>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</si>
  <si>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</si>
  <si>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</si>
  <si>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</si>
  <si>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</si>
  <si>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</si>
  <si>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</si>
  <si>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</si>
  <si>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</si>
  <si>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</si>
  <si>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</si>
  <si>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</si>
  <si>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</si>
  <si>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</si>
  <si>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</si>
  <si>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</si>
  <si>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</si>
  <si>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</si>
  <si>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</si>
  <si>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</si>
  <si>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</si>
  <si>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</si>
  <si>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</si>
  <si>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</si>
  <si>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</si>
  <si>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</si>
  <si>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</si>
  <si>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</si>
  <si>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</si>
  <si>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</si>
  <si>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</si>
  <si>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</si>
  <si>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</si>
  <si>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</si>
  <si>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</si>
  <si>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</si>
  <si>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</si>
  <si>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</si>
  <si>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</si>
  <si>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</si>
  <si>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</si>
  <si>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</si>
  <si>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</si>
  <si>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</si>
  <si>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</si>
  <si>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</si>
  <si>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</si>
  <si>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</si>
  <si>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</si>
  <si>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</si>
  <si>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</si>
  <si>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</si>
  <si>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</si>
  <si>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</si>
  <si>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</si>
  <si>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</si>
  <si>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</si>
  <si>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</si>
  <si>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</si>
  <si>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</si>
  <si>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</si>
  <si>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</si>
  <si>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</si>
  <si>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</si>
  <si>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</si>
  <si>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</si>
  <si>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</si>
  <si>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</si>
  <si>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</si>
  <si>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</si>
  <si>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</si>
  <si>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</si>
  <si>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</si>
  <si>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</si>
  <si>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</si>
  <si>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</si>
  <si>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</si>
  <si>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</si>
  <si>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</si>
  <si>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</si>
  <si>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</si>
  <si>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</si>
  <si>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</si>
  <si>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</si>
  <si>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</si>
  <si>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</si>
  <si>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</si>
  <si>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</si>
  <si>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</si>
  <si>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</si>
  <si>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</si>
  <si>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</si>
  <si>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</si>
  <si>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</si>
  <si>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</si>
  <si>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</si>
  <si>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</si>
  <si>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</si>
  <si>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</si>
  <si>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</si>
  <si>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</si>
  <si>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</si>
  <si>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</si>
  <si>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</si>
  <si>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</si>
  <si>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</si>
  <si>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</si>
  <si>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</si>
  <si>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</si>
  <si>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</si>
  <si>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</si>
  <si>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</si>
  <si>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</si>
  <si>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</si>
  <si>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</si>
  <si>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</si>
  <si>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</si>
  <si>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</si>
  <si>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</si>
  <si>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</si>
  <si>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</si>
  <si>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</si>
  <si>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</si>
  <si>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</si>
  <si>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</si>
  <si>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</si>
  <si>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</si>
  <si>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</si>
  <si>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</si>
  <si>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</si>
  <si>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</si>
  <si>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</si>
  <si>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</si>
  <si>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</si>
  <si>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</si>
  <si>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</si>
  <si>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</si>
  <si>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</si>
  <si>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</si>
  <si>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</si>
  <si>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</si>
  <si>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</si>
  <si>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</si>
  <si>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</si>
  <si>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</si>
  <si>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</si>
  <si>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</si>
  <si>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</si>
  <si>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</si>
  <si>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</si>
  <si>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</si>
  <si>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</si>
  <si>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</si>
  <si>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</si>
  <si>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</si>
  <si>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</si>
  <si>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</si>
  <si>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</si>
  <si>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</si>
  <si>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</si>
  <si>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</si>
  <si>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</si>
  <si>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</si>
  <si>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</si>
  <si>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</si>
  <si>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</si>
  <si>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</si>
  <si>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</si>
  <si>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</si>
  <si>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</si>
  <si>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</si>
  <si>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</si>
  <si>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</si>
  <si>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</si>
  <si>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</si>
  <si>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</si>
  <si>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</si>
  <si>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</si>
  <si>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</si>
  <si>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</si>
  <si>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</si>
  <si>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</si>
  <si>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</si>
  <si>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</si>
  <si>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</si>
  <si>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</si>
  <si>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</si>
  <si>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</si>
  <si>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</si>
  <si>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</si>
  <si>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</si>
  <si>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</si>
  <si>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</si>
  <si>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</si>
  <si>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</si>
  <si>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</si>
  <si>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</si>
  <si>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</si>
  <si>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</si>
  <si>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</si>
  <si>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</si>
  <si>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</si>
  <si>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</si>
  <si>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</si>
  <si>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</si>
  <si>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</si>
  <si>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</si>
  <si>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</si>
  <si>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</si>
  <si>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</si>
  <si>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</si>
  <si>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</si>
  <si>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Oberarm rechts  (sensor seite)</t>
  </si>
  <si>
    <t>Unterarm rechts (riemenseite)</t>
  </si>
  <si>
    <t>gedruckt, nicht montiert</t>
  </si>
  <si>
    <t>nicht gedruckt</t>
  </si>
  <si>
    <t>Ellbogen rechts(Sensorseite)</t>
  </si>
  <si>
    <t>Lagerzylinder etwas zu lose (minimal) und die beiden Motorbefestigungsschraubenlöcher entfernt</t>
  </si>
  <si>
    <t>Oberarm links  (riemenseite)</t>
  </si>
  <si>
    <t>Abstand zum Ellbogen nur 0,5mm, deher den Anschlag um 0,5mm in Richtung Ellbogen verschoben um auf 1mm Abstand zu kommen</t>
  </si>
  <si>
    <t>Oberarmmittelblock</t>
  </si>
  <si>
    <t>Schraublöcher von 8 auf 9mm vergößert damit man bessrer schrauben kann (harmlos)</t>
  </si>
  <si>
    <t>loo0</t>
  </si>
  <si>
    <t>schulter links (sensor Seite)</t>
  </si>
  <si>
    <t>Kabelkanal deutlich vergrößert, ohne Vergrößerung geht sensorkabel nicht durch</t>
  </si>
  <si>
    <t>Konstruktion</t>
  </si>
  <si>
    <t>kabelführung am Sensor : Silikonkabel waren zu hoch über dem Sensor, deckel geht so nicht drüber. Also Kabelschaft so breit gemacht, dass ein Kabel in der Mitte und jeweils eins links und rechts drüber geht. Abstand zu ellbogen war 1,5mm, lageranschlag um 0,5mm verengt, Lager sitzt zu lose, um 0,1mm verengt. Kabelrundkanal 5mm tiefer nach innen gehen lassen</t>
  </si>
  <si>
    <t>Kabelführung etwas großzügiger gemacht (kann man neu drucken, muss aber nicht. Vielleicht vor dem lackieren)</t>
  </si>
  <si>
    <t>Sechskant Schraubenlöcher einen tick zu eng, Lagerzylinde nicht stramm, um 0,2 größer gemacht. Kabelschächte entfernt, müssen jetzt durch die Bodenplatte</t>
  </si>
  <si>
    <t>harmlose Änderungen vielleicht vor dem lackieren</t>
  </si>
  <si>
    <t>Wichtige Änderungen, noch zu drucken</t>
  </si>
  <si>
    <t>Schon neu gedruckt, noch nicht montiert</t>
  </si>
  <si>
    <t>Oberarm Riemenspanner Block</t>
  </si>
  <si>
    <t>nur in rot gedruckt.</t>
  </si>
  <si>
    <t>Oberarm Basisrechts(Kabelführung)</t>
  </si>
  <si>
    <t>Kabelführung deutlich vergrößert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</si>
</sst>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0" zoomScale="80" zoomScaleNormal="80" workbookViewId="0">
      <selection activeCell="P71" sqref="P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510</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1"/>
  <sheetViews>
    <sheetView tabSelected="1" topLeftCell="A264" zoomScale="85" zoomScaleNormal="85" workbookViewId="0">
      <selection activeCell="D292" sqref="D29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ca="1">INDIRECT(ADDRESS(MATCH(C4,C$143:C$268,0)+ROW($B$150)-1,12))</f>
        <v>Habs</v>
      </c>
    </row>
    <row r="5" spans="1:15" ht="13.8" customHeight="1" x14ac:dyDescent="0.3">
      <c r="B5" s="27">
        <v>126</v>
      </c>
      <c r="C5" s="26" t="str">
        <f>C169</f>
        <v>Silberstahlwelle 3mm Durchmesser</v>
      </c>
      <c r="D5" t="s">
        <v>424</v>
      </c>
      <c r="E5" s="9"/>
      <c r="H5" s="19"/>
      <c r="I5" s="31"/>
      <c r="J5" s="32"/>
      <c r="K5" s="29"/>
      <c r="L5" t="str">
        <f ca="1">INDIRECT(ADDRESS(MATCH(C5,C$143:C$268,0)+ROW($B$150)-1,12))</f>
        <v>Habs</v>
      </c>
    </row>
    <row r="6" spans="1:15" ht="13.8" customHeight="1" x14ac:dyDescent="0.3">
      <c r="B6" s="27">
        <v>6</v>
      </c>
      <c r="C6" s="26" t="str">
        <f>C145</f>
        <v>Zylinderkopfschraube Innensechskant M3 20mm</v>
      </c>
      <c r="D6" t="s">
        <v>422</v>
      </c>
      <c r="E6" s="9"/>
      <c r="H6" s="19"/>
      <c r="I6" s="31"/>
      <c r="J6" s="32"/>
      <c r="K6" s="29"/>
      <c r="L6" t="str">
        <f ca="1">INDIRECT(ADDRESS(MATCH(C6,C$143:C$268,0)+ROW($B$150)-1,12))</f>
        <v>Habs</v>
      </c>
    </row>
    <row r="7" spans="1:15" ht="13.8" customHeight="1" x14ac:dyDescent="0.3">
      <c r="B7" s="27">
        <v>1</v>
      </c>
      <c r="C7" s="26" t="str">
        <f>C173</f>
        <v>Distanzbolzen 2x Innen M3 20mm, Schlüsselweite 5,5mm</v>
      </c>
      <c r="D7" t="s">
        <v>423</v>
      </c>
      <c r="E7" s="9"/>
      <c r="H7" s="19"/>
      <c r="I7" s="31"/>
      <c r="J7" s="32"/>
      <c r="K7" s="29"/>
      <c r="L7" t="str">
        <f ca="1">INDIRECT(ADDRESS(MATCH(C7,C$143:C$268,0)+ROW($B$150)-1,12))</f>
        <v>Habs</v>
      </c>
    </row>
    <row r="8" spans="1:15" ht="13.8" customHeight="1" x14ac:dyDescent="0.3">
      <c r="B8" s="27">
        <v>2</v>
      </c>
      <c r="C8" s="26" t="str">
        <f>C173</f>
        <v>Distanzbolzen 2x Innen M3 20mm, Schlüsselweite 5,5mm</v>
      </c>
      <c r="D8" t="s">
        <v>423</v>
      </c>
      <c r="E8" s="9"/>
      <c r="H8" s="19"/>
      <c r="I8" s="31"/>
      <c r="J8" s="32"/>
      <c r="K8" s="29"/>
      <c r="L8" t="str">
        <f ca="1">INDIRECT(ADDRESS(MATCH(C8,C$143:C$268,0)+ROW($B$150)-1,12))</f>
        <v>Habs</v>
      </c>
    </row>
    <row r="9" spans="1:15" ht="13.8" customHeight="1" x14ac:dyDescent="0.3">
      <c r="B9" s="27">
        <v>4</v>
      </c>
      <c r="C9" s="26" t="str">
        <f>C145</f>
        <v>Zylinderkopfschraube Innensechskant M3 20mm</v>
      </c>
      <c r="D9" t="s">
        <v>423</v>
      </c>
      <c r="E9" s="9"/>
      <c r="H9" s="19"/>
      <c r="I9" s="31"/>
      <c r="J9" s="32"/>
      <c r="K9" s="29"/>
      <c r="L9" t="str">
        <f ca="1">INDIRECT(ADDRESS(MATCH(C9,C$143:C$268,0)+ROW($B$150)-1,12))</f>
        <v>Habs</v>
      </c>
    </row>
    <row r="10" spans="1:15" ht="13.8" customHeight="1" x14ac:dyDescent="0.3">
      <c r="B10" s="27">
        <v>2</v>
      </c>
      <c r="C10" s="26" t="str">
        <f>C145</f>
        <v>Zylinderkopfschraube Innensechskant M3 20mm</v>
      </c>
      <c r="D10" t="s">
        <v>425</v>
      </c>
      <c r="E10" s="9"/>
      <c r="H10" s="19"/>
      <c r="I10" s="31"/>
      <c r="J10" s="32"/>
      <c r="K10" s="29"/>
      <c r="L10" t="str">
        <f ca="1">INDIRECT(ADDRESS(MATCH(C10,C$143:C$268,0)+ROW($B$150)-1,12))</f>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ca="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ca="1">INDIRECT(ADDRESS(MATCH(C16,C$143:C$268,0)+ROW($B$150)-1,12))</f>
        <v>Habs</v>
      </c>
    </row>
    <row r="17" spans="1:12" ht="13.8" customHeight="1" x14ac:dyDescent="0.3">
      <c r="B17" s="27">
        <v>4</v>
      </c>
      <c r="C17" s="26" t="str">
        <f>C152</f>
        <v>Zylinderkopfschraube Innensechskant M2 12mm</v>
      </c>
      <c r="D17" t="s">
        <v>111</v>
      </c>
      <c r="E17" s="9"/>
      <c r="H17" s="19"/>
      <c r="I17" s="31"/>
      <c r="J17" s="32"/>
      <c r="K17" s="29"/>
      <c r="L17">
        <f ca="1">INDIRECT(ADDRESS(MATCH(C17,C$143:C$268,0)+ROW($B$150)-1,12))</f>
        <v>0</v>
      </c>
    </row>
    <row r="18" spans="1:12" ht="13.8" customHeight="1" x14ac:dyDescent="0.3">
      <c r="B18" s="27">
        <v>1</v>
      </c>
      <c r="C18" s="26" t="str">
        <f>C241</f>
        <v>Rillenkugellager DIN 625 SKF - 61902 15x28x7mm</v>
      </c>
      <c r="D18" t="s">
        <v>452</v>
      </c>
      <c r="E18" s="9"/>
      <c r="H18" s="19"/>
      <c r="I18" s="31"/>
      <c r="J18" s="32"/>
      <c r="K18" s="29"/>
      <c r="L18">
        <f ca="1">INDIRECT(ADDRESS(MATCH(C18,C$143:C$268,0)+ROW($B$150)-1,12))</f>
        <v>0</v>
      </c>
    </row>
    <row r="19" spans="1:12" ht="13.8" customHeight="1" x14ac:dyDescent="0.3">
      <c r="B19" s="27">
        <v>1</v>
      </c>
      <c r="C19" s="26" t="str">
        <f>C243</f>
        <v>Rillenkugellager DIN 625 SKF - 61807 35x44x5mm</v>
      </c>
      <c r="D19" t="s">
        <v>453</v>
      </c>
      <c r="E19" s="9"/>
      <c r="H19" s="19"/>
      <c r="I19" s="31"/>
      <c r="J19" s="32"/>
      <c r="K19" s="29"/>
      <c r="L19" t="str">
        <f ca="1">INDIRECT(ADDRESS(MATCH(C19,C$143:C$268,0)+ROW($B$150)-1,12))</f>
        <v>Habs</v>
      </c>
    </row>
    <row r="20" spans="1:12" ht="13.8" customHeight="1" x14ac:dyDescent="0.3">
      <c r="B20" s="27">
        <v>1</v>
      </c>
      <c r="C20" s="26" t="str">
        <f>C229</f>
        <v xml:space="preserve">Herkulex Servo DRS - 0101 </v>
      </c>
      <c r="D20" t="s">
        <v>426</v>
      </c>
      <c r="E20" s="9"/>
      <c r="H20" s="19"/>
      <c r="I20" s="31"/>
      <c r="J20" s="32"/>
      <c r="K20" s="29"/>
      <c r="L20" t="str">
        <f ca="1">INDIRECT(ADDRESS(MATCH(C20,C$143:C$268,0)+ROW($B$150)-1,12))</f>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ca="1">INDIRECT(ADDRESS(MATCH(C23,C$143:C$268,0)+ROW($B$150)-1,12))</f>
        <v>Habs</v>
      </c>
    </row>
    <row r="24" spans="1:12" ht="13.8" customHeight="1" x14ac:dyDescent="0.3">
      <c r="B24" s="27">
        <v>1</v>
      </c>
      <c r="C24" s="26" t="str">
        <f>C208</f>
        <v>Zahnriemen T2,5 250mm 6mm Breite</v>
      </c>
      <c r="D24" t="s">
        <v>427</v>
      </c>
      <c r="E24" s="9"/>
      <c r="H24" s="19"/>
      <c r="I24" s="31"/>
      <c r="J24" s="32"/>
      <c r="K24" s="29"/>
      <c r="L24" t="str">
        <f ca="1">INDIRECT(ADDRESS(MATCH(C24,C$143:C$268,0)+ROW($B$150)-1,12))</f>
        <v>Habs</v>
      </c>
    </row>
    <row r="25" spans="1:12" ht="13.8" customHeight="1" x14ac:dyDescent="0.3">
      <c r="B25" s="27">
        <v>1</v>
      </c>
      <c r="C25" s="26" t="str">
        <f>C224</f>
        <v>NEMA 17 - 42x42x34 - 0,26Nm - 5mm Achse - 0.4A 12V - 17HS13-404s</v>
      </c>
      <c r="D25" t="s">
        <v>428</v>
      </c>
      <c r="E25" s="9"/>
      <c r="H25" s="19"/>
      <c r="I25" s="31"/>
      <c r="J25" s="32"/>
      <c r="K25" s="29"/>
      <c r="L25" t="str">
        <f ca="1">INDIRECT(ADDRESS(MATCH(C25,C$143:C$268,0)+ROW($B$150)-1,12))</f>
        <v>Habs</v>
      </c>
    </row>
    <row r="26" spans="1:12" ht="13.8" customHeight="1" x14ac:dyDescent="0.3">
      <c r="B26" s="27">
        <v>2</v>
      </c>
      <c r="C26" s="26" t="str">
        <f>C145</f>
        <v>Zylinderkopfschraube Innensechskant M3 20mm</v>
      </c>
      <c r="D26" t="s">
        <v>121</v>
      </c>
      <c r="E26" s="9"/>
      <c r="H26" s="19"/>
      <c r="I26" s="31"/>
      <c r="J26" s="32"/>
      <c r="K26" s="29"/>
      <c r="L26" t="str">
        <f ca="1">INDIRECT(ADDRESS(MATCH(C26,C$143:C$268,0)+ROW($B$150)-1,12))</f>
        <v>Habs</v>
      </c>
    </row>
    <row r="27" spans="1:12" ht="13.8" customHeight="1" x14ac:dyDescent="0.3">
      <c r="B27" s="27">
        <v>1</v>
      </c>
      <c r="C27" s="26" t="str">
        <f>C145</f>
        <v>Zylinderkopfschraube Innensechskant M3 20mm</v>
      </c>
      <c r="D27" t="s">
        <v>123</v>
      </c>
      <c r="E27" s="9"/>
      <c r="H27" s="19"/>
      <c r="I27" s="31"/>
      <c r="J27" s="32"/>
      <c r="K27" s="29"/>
      <c r="L27" t="str">
        <f ca="1">INDIRECT(ADDRESS(MATCH(C27,C$143:C$268,0)+ROW($B$150)-1,12))</f>
        <v>Habs</v>
      </c>
    </row>
    <row r="28" spans="1:12" ht="13.8" customHeight="1" x14ac:dyDescent="0.3">
      <c r="B28" s="27">
        <v>2</v>
      </c>
      <c r="C28" s="26" t="str">
        <f>C234</f>
        <v>Rillenkugellager 3x10x4</v>
      </c>
      <c r="D28" t="s">
        <v>133</v>
      </c>
      <c r="E28" s="9"/>
      <c r="H28" s="19"/>
      <c r="I28" s="31"/>
      <c r="J28" s="32"/>
      <c r="K28" s="29"/>
      <c r="L28" t="str">
        <f ca="1">INDIRECT(ADDRESS(MATCH(C28,C$143:C$268,0)+ROW($B$150)-1,12))</f>
        <v>Habs</v>
      </c>
    </row>
    <row r="29" spans="1:12" ht="13.8" customHeight="1" x14ac:dyDescent="0.3">
      <c r="B29" s="27">
        <v>1</v>
      </c>
      <c r="C29" s="26" t="str">
        <f>C156</f>
        <v>Vierkant Mutter M3 Breite 5.5mm</v>
      </c>
      <c r="D29" t="s">
        <v>429</v>
      </c>
      <c r="E29" s="9"/>
      <c r="H29" s="19"/>
      <c r="I29" s="31"/>
      <c r="J29" s="32"/>
      <c r="K29" s="29"/>
      <c r="L29" t="str">
        <f ca="1">INDIRECT(ADDRESS(MATCH(C29,C$143:C$268,0)+ROW($B$150)-1,12))</f>
        <v>Habs</v>
      </c>
    </row>
    <row r="30" spans="1:12" ht="13.8" customHeight="1" x14ac:dyDescent="0.3">
      <c r="B30" s="27">
        <v>4</v>
      </c>
      <c r="C30" s="26" t="str">
        <f>C151</f>
        <v>Zylinderkopfschraube Innensechskant M2 6mm</v>
      </c>
      <c r="D30" t="s">
        <v>126</v>
      </c>
      <c r="E30" s="9"/>
      <c r="H30" s="19"/>
      <c r="I30" s="31"/>
      <c r="J30" s="32"/>
      <c r="K30" s="29"/>
      <c r="L30" t="str">
        <f ca="1">INDIRECT(ADDRESS(MATCH(C30,C$143:C$268,0)+ROW($B$150)-1,12))</f>
        <v>Habs</v>
      </c>
    </row>
    <row r="31" spans="1:12" ht="13.8" customHeight="1" x14ac:dyDescent="0.3">
      <c r="B31" s="27">
        <v>1</v>
      </c>
      <c r="C31" s="26" t="str">
        <f>C228</f>
        <v>Rotary Sensor</v>
      </c>
      <c r="D31" t="s">
        <v>430</v>
      </c>
      <c r="E31" s="9"/>
      <c r="H31" s="19"/>
      <c r="I31" s="31"/>
      <c r="J31" s="32"/>
      <c r="K31" s="29"/>
      <c r="L31" t="str">
        <f ca="1">INDIRECT(ADDRESS(MATCH(C31,C$143:C$268,0)+ROW($B$150)-1,12))</f>
        <v>Habs</v>
      </c>
    </row>
    <row r="32" spans="1:12" ht="13.8" customHeight="1" x14ac:dyDescent="0.3">
      <c r="B32" s="27">
        <v>3</v>
      </c>
      <c r="C32" s="26" t="str">
        <f>C173</f>
        <v>Distanzbolzen 2x Innen M3 20mm, Schlüsselweite 5,5mm</v>
      </c>
      <c r="D32" t="s">
        <v>431</v>
      </c>
      <c r="E32" s="9"/>
      <c r="H32" s="19"/>
      <c r="I32" s="31"/>
      <c r="J32" s="32"/>
      <c r="K32" s="29"/>
      <c r="L32" t="str">
        <f ca="1">INDIRECT(ADDRESS(MATCH(C32,C$143:C$268,0)+ROW($B$150)-1,12))</f>
        <v>Habs</v>
      </c>
    </row>
    <row r="33" spans="1:12" ht="13.8" customHeight="1" x14ac:dyDescent="0.3">
      <c r="B33" s="27">
        <v>4</v>
      </c>
      <c r="C33" s="26" t="str">
        <f>C147</f>
        <v>Zylinderkopfschraube Innensechskant M3 30mm</v>
      </c>
      <c r="D33" t="s">
        <v>431</v>
      </c>
      <c r="E33" s="9"/>
      <c r="H33" s="19"/>
      <c r="I33" s="31"/>
      <c r="J33" s="32"/>
      <c r="K33" s="29"/>
      <c r="L33" t="str">
        <f ca="1">INDIRECT(ADDRESS(MATCH(C33,C$143:C$268,0)+ROW($B$150)-1,12))</f>
        <v>Habs</v>
      </c>
    </row>
    <row r="34" spans="1:12" ht="13.8" customHeight="1" x14ac:dyDescent="0.3">
      <c r="B34" s="27">
        <v>2</v>
      </c>
      <c r="C34" s="26" t="str">
        <f>C145</f>
        <v>Zylinderkopfschraube Innensechskant M3 20mm</v>
      </c>
      <c r="D34" t="s">
        <v>431</v>
      </c>
      <c r="E34" s="9"/>
      <c r="H34" s="19"/>
      <c r="I34" s="31"/>
      <c r="J34" s="32"/>
      <c r="K34" s="29"/>
      <c r="L34" t="str">
        <f ca="1">INDIRECT(ADDRESS(MATCH(C34,C$143:C$268,0)+ROW($B$150)-1,12))</f>
        <v>Habs</v>
      </c>
    </row>
    <row r="35" spans="1:12" ht="13.8" customHeight="1" x14ac:dyDescent="0.3">
      <c r="B35" s="27">
        <v>3</v>
      </c>
      <c r="C35" s="26" t="str">
        <f>C173</f>
        <v>Distanzbolzen 2x Innen M3 20mm, Schlüsselweite 5,5mm</v>
      </c>
      <c r="D35" t="s">
        <v>432</v>
      </c>
      <c r="E35" s="9"/>
      <c r="H35" s="19"/>
      <c r="I35" s="31"/>
      <c r="J35" s="32"/>
      <c r="K35" s="29"/>
      <c r="L35" t="str">
        <f ca="1">INDIRECT(ADDRESS(MATCH(C35,C$143:C$268,0)+ROW($B$150)-1,12))</f>
        <v>Habs</v>
      </c>
    </row>
    <row r="36" spans="1:12" ht="13.8" customHeight="1" x14ac:dyDescent="0.3">
      <c r="B36" s="27">
        <v>6</v>
      </c>
      <c r="C36" s="26" t="str">
        <f>C145</f>
        <v>Zylinderkopfschraube Innensechskant M3 20mm</v>
      </c>
      <c r="D36" t="s">
        <v>432</v>
      </c>
      <c r="E36" s="9"/>
      <c r="H36" s="19"/>
      <c r="I36" s="31"/>
      <c r="J36" s="32"/>
      <c r="K36" s="29"/>
      <c r="L36" t="str">
        <f ca="1">INDIRECT(ADDRESS(MATCH(C36,C$143:C$268,0)+ROW($B$150)-1,12))</f>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ca="1">INDIRECT(ADDRESS(MATCH(C38,C$143:C$268,0)+ROW($B$150)-1,12))</f>
        <v>0</v>
      </c>
    </row>
    <row r="39" spans="1:12" ht="13.8" customHeight="1" x14ac:dyDescent="0.3">
      <c r="B39" s="27">
        <v>2</v>
      </c>
      <c r="C39" s="26" t="str">
        <f>C240</f>
        <v>RillenKugellager 6x19x6</v>
      </c>
      <c r="D39" t="s">
        <v>143</v>
      </c>
      <c r="E39" s="9"/>
      <c r="H39" s="19"/>
      <c r="I39" s="31"/>
      <c r="J39" s="32"/>
      <c r="K39" s="29"/>
      <c r="L39" t="str">
        <f ca="1">INDIRECT(ADDRESS(MATCH(C39,C$143:C$268,0)+ROW($B$150)-1,12))</f>
        <v>Habs</v>
      </c>
    </row>
    <row r="40" spans="1:12" ht="13.8" customHeight="1" x14ac:dyDescent="0.3">
      <c r="B40" s="27">
        <v>4</v>
      </c>
      <c r="C40" s="26" t="str">
        <f>C234</f>
        <v>Rillenkugellager 3x10x4</v>
      </c>
      <c r="D40" t="s">
        <v>144</v>
      </c>
      <c r="E40" s="9"/>
      <c r="H40" s="19"/>
      <c r="I40" s="31"/>
      <c r="J40" s="32"/>
      <c r="K40" s="29"/>
      <c r="L40" t="str">
        <f ca="1">INDIRECT(ADDRESS(MATCH(C40,C$143:C$268,0)+ROW($B$150)-1,12))</f>
        <v>Habs</v>
      </c>
    </row>
    <row r="41" spans="1:12" ht="13.8" customHeight="1" x14ac:dyDescent="0.3">
      <c r="B41" s="27">
        <v>40</v>
      </c>
      <c r="C41" s="26" t="str">
        <f>C168</f>
        <v>Silberstahlwelle 6mm Durchmesser</v>
      </c>
      <c r="D41" t="s">
        <v>148</v>
      </c>
      <c r="E41" s="9"/>
      <c r="H41" s="19"/>
      <c r="I41" s="31"/>
      <c r="J41" s="32"/>
      <c r="K41" s="29"/>
      <c r="L41" t="str">
        <f ca="1">INDIRECT(ADDRESS(MATCH(C41,C$143:C$268,0)+ROW($B$150)-1,12))</f>
        <v>Habs</v>
      </c>
    </row>
    <row r="42" spans="1:12" ht="13.8" customHeight="1" x14ac:dyDescent="0.3">
      <c r="B42" s="27">
        <f>2*21</f>
        <v>42</v>
      </c>
      <c r="C42" s="26" t="str">
        <f>C169</f>
        <v>Silberstahlwelle 3mm Durchmesser</v>
      </c>
      <c r="D42" t="s">
        <v>249</v>
      </c>
      <c r="E42" s="9"/>
      <c r="H42" s="19"/>
      <c r="I42" s="31"/>
      <c r="J42" s="32"/>
      <c r="K42" s="29"/>
      <c r="L42" t="str">
        <f ca="1">INDIRECT(ADDRESS(MATCH(C42,C$143:C$268,0)+ROW($B$150)-1,12))</f>
        <v>Habs</v>
      </c>
    </row>
    <row r="43" spans="1:12" ht="13.8" customHeight="1" x14ac:dyDescent="0.3">
      <c r="B43" s="27">
        <v>1</v>
      </c>
      <c r="C43" s="26" t="str">
        <f>C253</f>
        <v>Metallbohrer 6mm</v>
      </c>
      <c r="D43" t="s">
        <v>115</v>
      </c>
      <c r="E43" s="9"/>
      <c r="H43" s="19"/>
      <c r="I43" s="31"/>
      <c r="J43" s="32"/>
      <c r="K43" s="29"/>
      <c r="L43">
        <f ca="1">INDIRECT(ADDRESS(MATCH(C43,C$143:C$268,0)+ROW($B$150)-1,12))</f>
        <v>0</v>
      </c>
    </row>
    <row r="44" spans="1:12" ht="13.8" customHeight="1" x14ac:dyDescent="0.3">
      <c r="B44" s="27">
        <v>1</v>
      </c>
      <c r="C44" s="26" t="str">
        <f>C251</f>
        <v>Gewindeschneider M3</v>
      </c>
      <c r="D44" t="s">
        <v>115</v>
      </c>
      <c r="E44" s="9"/>
      <c r="H44" s="19"/>
      <c r="I44" s="31"/>
      <c r="J44" s="32"/>
      <c r="K44" s="29"/>
      <c r="L44" t="str">
        <f ca="1">INDIRECT(ADDRESS(MATCH(C44,C$143:C$268,0)+ROW($B$150)-1,12))</f>
        <v>Habs</v>
      </c>
    </row>
    <row r="45" spans="1:12" ht="13.8" customHeight="1" x14ac:dyDescent="0.3">
      <c r="B45" s="27">
        <v>1</v>
      </c>
      <c r="C45" s="26" t="str">
        <f>C255</f>
        <v>Metallbohrer 2.5mm (als M3 Kernlochborer)</v>
      </c>
      <c r="D45" t="s">
        <v>115</v>
      </c>
      <c r="E45" s="9"/>
      <c r="H45" s="19"/>
      <c r="I45" s="31"/>
      <c r="J45" s="32"/>
      <c r="K45" s="29"/>
      <c r="L45" t="str">
        <f ca="1">INDIRECT(ADDRESS(MATCH(C45,C$143:C$268,0)+ROW($B$150)-1,12))</f>
        <v>Habs</v>
      </c>
    </row>
    <row r="46" spans="1:12" ht="13.8" customHeight="1" x14ac:dyDescent="0.3">
      <c r="B46" s="27">
        <v>3</v>
      </c>
      <c r="C46" s="26" t="str">
        <f>C145</f>
        <v>Zylinderkopfschraube Innensechskant M3 20mm</v>
      </c>
      <c r="D46" t="s">
        <v>331</v>
      </c>
      <c r="E46" s="9"/>
      <c r="H46" s="19"/>
      <c r="I46" s="31"/>
      <c r="J46" s="32"/>
      <c r="K46" s="29"/>
      <c r="L46" t="str">
        <f ca="1">INDIRECT(ADDRESS(MATCH(C46,C$143:C$268,0)+ROW($B$150)-1,12))</f>
        <v>Habs</v>
      </c>
    </row>
    <row r="47" spans="1:12" ht="13.8" customHeight="1" x14ac:dyDescent="0.3">
      <c r="B47" s="27">
        <v>6</v>
      </c>
      <c r="C47" s="26" t="str">
        <f>C146</f>
        <v>Zylinderkopfschraube Innensechskant M3 25mm</v>
      </c>
      <c r="D47" t="s">
        <v>332</v>
      </c>
      <c r="E47" s="9"/>
      <c r="H47" s="19"/>
      <c r="I47" s="31"/>
      <c r="J47" s="32"/>
      <c r="K47" s="29"/>
      <c r="L47">
        <f ca="1">INDIRECT(ADDRESS(MATCH(C47,C$143:C$268,0)+ROW($B$150)-1,12))</f>
        <v>0</v>
      </c>
    </row>
    <row r="48" spans="1:12" ht="13.8" customHeight="1" x14ac:dyDescent="0.3">
      <c r="B48" s="27">
        <v>4</v>
      </c>
      <c r="C48" s="26" t="str">
        <f>C173</f>
        <v>Distanzbolzen 2x Innen M3 20mm, Schlüsselweite 5,5mm</v>
      </c>
      <c r="D48" t="s">
        <v>332</v>
      </c>
      <c r="E48" s="9"/>
      <c r="H48" s="19"/>
      <c r="I48" s="31"/>
      <c r="J48" s="32"/>
      <c r="K48" s="29"/>
      <c r="L48" t="str">
        <f ca="1">INDIRECT(ADDRESS(MATCH(C48,C$143:C$268,0)+ROW($B$150)-1,12))</f>
        <v>Habs</v>
      </c>
    </row>
    <row r="49" spans="1:12" ht="13.8" customHeight="1" x14ac:dyDescent="0.3">
      <c r="B49" s="27">
        <v>1</v>
      </c>
      <c r="C49" s="26" t="str">
        <f>C223</f>
        <v>NEMA 17 - 42x42x21 - 0,73Nm - 5mm Achse - 1.2A</v>
      </c>
      <c r="D49" t="s">
        <v>120</v>
      </c>
      <c r="E49" s="9"/>
      <c r="H49" s="19"/>
      <c r="I49" s="31"/>
      <c r="J49" s="32"/>
      <c r="K49" s="29"/>
      <c r="L49">
        <f ca="1">INDIRECT(ADDRESS(MATCH(C49,C$143:C$268,0)+ROW($B$150)-1,12))</f>
        <v>0</v>
      </c>
    </row>
    <row r="50" spans="1:12" ht="13.8" customHeight="1" x14ac:dyDescent="0.3">
      <c r="B50" s="27">
        <v>1</v>
      </c>
      <c r="C50" s="26" t="str">
        <f>C228</f>
        <v>Rotary Sensor</v>
      </c>
      <c r="D50" t="s">
        <v>129</v>
      </c>
      <c r="E50" s="9"/>
      <c r="H50" s="19"/>
      <c r="I50" s="31"/>
      <c r="J50" s="32"/>
      <c r="K50" s="29"/>
      <c r="L50" t="str">
        <f ca="1">INDIRECT(ADDRESS(MATCH(C50,C$143:C$268,0)+ROW($B$150)-1,12))</f>
        <v>Habs</v>
      </c>
    </row>
    <row r="51" spans="1:12" ht="13.8" customHeight="1" x14ac:dyDescent="0.3">
      <c r="B51" s="27">
        <v>1</v>
      </c>
      <c r="C51" s="26" t="str">
        <f>C202</f>
        <v>Zahnriemen T2,5 145mm 6mm Breite</v>
      </c>
      <c r="D51" t="s">
        <v>335</v>
      </c>
      <c r="E51" s="9"/>
      <c r="H51" s="19"/>
      <c r="I51" s="31"/>
      <c r="J51" s="32"/>
      <c r="K51" s="29"/>
      <c r="L51" t="str">
        <f ca="1">INDIRECT(ADDRESS(MATCH(C51,C$143:C$268,0)+ROW($B$150)-1,12))</f>
        <v>Habs</v>
      </c>
    </row>
    <row r="52" spans="1:12" ht="13.8" customHeight="1" x14ac:dyDescent="0.3">
      <c r="B52" s="27">
        <v>1</v>
      </c>
      <c r="C52" s="26" t="str">
        <f>C201</f>
        <v>Zahnriemen T2,5 120mm 6mm Breite</v>
      </c>
      <c r="D52" t="s">
        <v>369</v>
      </c>
      <c r="E52" s="9"/>
      <c r="H52" s="19"/>
      <c r="I52" s="31"/>
      <c r="J52" s="32"/>
      <c r="K52" s="29"/>
      <c r="L52" t="str">
        <f ca="1">INDIRECT(ADDRESS(MATCH(C52,C$143:C$268,0)+ROW($B$150)-1,12))</f>
        <v>Habs</v>
      </c>
    </row>
    <row r="53" spans="1:12" ht="13.8" customHeight="1" x14ac:dyDescent="0.3">
      <c r="B53" s="27">
        <v>1</v>
      </c>
      <c r="C53" s="26" t="str">
        <f>C179</f>
        <v xml:space="preserve"> Zahnriemenscheibe T2,5, 15 Zähne (d=11,94)</v>
      </c>
      <c r="D53" t="s">
        <v>364</v>
      </c>
      <c r="E53" s="9"/>
      <c r="H53" s="19"/>
      <c r="I53" s="31"/>
      <c r="J53" s="32"/>
      <c r="K53" s="29"/>
      <c r="L53" t="str">
        <f ca="1">INDIRECT(ADDRESS(MATCH(C53,C$143:C$268,0)+ROW($B$150)-1,12))</f>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ca="1">INDIRECT(ADDRESS(MATCH(C55,C$143:C$268,0)+ROW($B$150)-1,12))</f>
        <v>Habs</v>
      </c>
    </row>
    <row r="56" spans="1:12" ht="13.8" customHeight="1" x14ac:dyDescent="0.3">
      <c r="B56" s="27">
        <v>1</v>
      </c>
      <c r="C56" s="26" t="str">
        <f>C228</f>
        <v>Rotary Sensor</v>
      </c>
      <c r="D56" t="s">
        <v>129</v>
      </c>
      <c r="E56" s="9"/>
      <c r="H56" s="19"/>
      <c r="I56" s="31"/>
      <c r="J56" s="32"/>
      <c r="K56" s="29"/>
      <c r="L56" t="str">
        <f ca="1">INDIRECT(ADDRESS(MATCH(C56,C$143:C$268,0)+ROW($B$150)-1,12))</f>
        <v>Habs</v>
      </c>
    </row>
    <row r="57" spans="1:12" ht="13.8" customHeight="1" x14ac:dyDescent="0.3">
      <c r="B57" s="27">
        <v>2</v>
      </c>
      <c r="C57" s="26" t="str">
        <f>C163</f>
        <v>Unterlegscheiben M2 Dicke 0,5mm</v>
      </c>
      <c r="D57" t="s">
        <v>130</v>
      </c>
      <c r="E57" s="9"/>
      <c r="H57" s="19"/>
      <c r="I57" s="31"/>
      <c r="J57" s="32"/>
      <c r="K57" s="29"/>
      <c r="L57" t="str">
        <f ca="1">INDIRECT(ADDRESS(MATCH(C57,C$143:C$268,0)+ROW($B$150)-1,12))</f>
        <v>Habs</v>
      </c>
    </row>
    <row r="58" spans="1:12" ht="13.8" customHeight="1" x14ac:dyDescent="0.3">
      <c r="B58" s="27">
        <v>2</v>
      </c>
      <c r="C58" s="26" t="str">
        <f>C242</f>
        <v>Rillenkugellager DIN 625 SKF - 61807 35x47x7mm</v>
      </c>
      <c r="D58" t="s">
        <v>157</v>
      </c>
      <c r="E58" s="9"/>
      <c r="H58" s="19"/>
      <c r="I58" s="31"/>
      <c r="J58" s="32"/>
      <c r="K58" s="29"/>
      <c r="L58">
        <f ca="1">INDIRECT(ADDRESS(MATCH(C58,C$143:C$268,0)+ROW($B$150)-1,12))</f>
        <v>0</v>
      </c>
    </row>
    <row r="59" spans="1:12" ht="13.8" customHeight="1" x14ac:dyDescent="0.3">
      <c r="B59" s="27">
        <v>4</v>
      </c>
      <c r="C59" s="26" t="str">
        <f>C154</f>
        <v>Senkkopfschraube Innensechskant M3 10mm</v>
      </c>
      <c r="D59" t="s">
        <v>158</v>
      </c>
      <c r="E59" s="9"/>
      <c r="H59" s="19"/>
      <c r="I59" s="31"/>
      <c r="J59" s="32"/>
      <c r="K59" s="29"/>
      <c r="L59" t="str">
        <f ca="1">INDIRECT(ADDRESS(MATCH(C59,C$143:C$268,0)+ROW($B$150)-1,12))</f>
        <v>Habs</v>
      </c>
    </row>
    <row r="60" spans="1:12" ht="13.8" customHeight="1" x14ac:dyDescent="0.3">
      <c r="B60" s="27">
        <v>4</v>
      </c>
      <c r="C60" s="26" t="str">
        <f>C154</f>
        <v>Senkkopfschraube Innensechskant M3 10mm</v>
      </c>
      <c r="D60" t="s">
        <v>160</v>
      </c>
      <c r="E60" s="9"/>
      <c r="H60" s="19"/>
      <c r="I60" s="31"/>
      <c r="J60" s="32"/>
      <c r="K60" s="29"/>
      <c r="L60" t="str">
        <f ca="1">INDIRECT(ADDRESS(MATCH(C60,C$143:C$268,0)+ROW($B$150)-1,12))</f>
        <v>Habs</v>
      </c>
    </row>
    <row r="61" spans="1:12" ht="13.8" customHeight="1" x14ac:dyDescent="0.3">
      <c r="B61" s="27">
        <v>4</v>
      </c>
      <c r="C61" s="26" t="str">
        <f>C149</f>
        <v>Zylinderkopfschraube Innensechskant M3 40mm</v>
      </c>
      <c r="D61" t="s">
        <v>164</v>
      </c>
      <c r="E61" s="9"/>
      <c r="H61" s="19"/>
      <c r="I61" s="31"/>
      <c r="J61" s="32"/>
      <c r="K61" s="29"/>
      <c r="L61" t="str">
        <f ca="1">INDIRECT(ADDRESS(MATCH(C61,C$143:C$268,0)+ROW($B$150)-1,12))</f>
        <v>Habs</v>
      </c>
    </row>
    <row r="62" spans="1:12" ht="13.8" customHeight="1" x14ac:dyDescent="0.3">
      <c r="B62" s="27">
        <v>4</v>
      </c>
      <c r="C62" s="26" t="str">
        <f>C147</f>
        <v>Zylinderkopfschraube Innensechskant M3 30mm</v>
      </c>
      <c r="D62" t="s">
        <v>165</v>
      </c>
      <c r="E62" s="9"/>
      <c r="H62" s="19"/>
      <c r="I62" s="31"/>
      <c r="J62" s="32"/>
      <c r="K62" s="29"/>
      <c r="L62" t="str">
        <f ca="1">INDIRECT(ADDRESS(MATCH(C62,C$143:C$268,0)+ROW($B$150)-1,12))</f>
        <v>Habs</v>
      </c>
    </row>
    <row r="63" spans="1:12" ht="13.8" customHeight="1" x14ac:dyDescent="0.3">
      <c r="B63" s="27">
        <v>8</v>
      </c>
      <c r="C63" s="26" t="str">
        <f>C157</f>
        <v>Muttern M3, Schlüsselweite 5.5 mm</v>
      </c>
      <c r="D63" t="s">
        <v>165</v>
      </c>
      <c r="E63" s="9"/>
      <c r="H63" s="19"/>
      <c r="I63" s="31"/>
      <c r="J63" s="32"/>
      <c r="K63" s="29"/>
      <c r="L63" t="str">
        <f ca="1">INDIRECT(ADDRESS(MATCH(C63,C$143:C$268,0)+ROW($B$150)-1,12))</f>
        <v>-</v>
      </c>
    </row>
    <row r="64" spans="1:12" ht="13.8" customHeight="1" x14ac:dyDescent="0.3">
      <c r="B64" s="27">
        <v>4</v>
      </c>
      <c r="C64" s="26" t="str">
        <f>C150</f>
        <v>Zylinderkopfschraube Innensechskant M3 45mm</v>
      </c>
      <c r="D64" t="s">
        <v>166</v>
      </c>
      <c r="E64" s="9"/>
      <c r="H64" s="19"/>
      <c r="I64" s="31"/>
      <c r="J64" s="32"/>
      <c r="K64" s="29"/>
      <c r="L64" t="str">
        <f ca="1">INDIRECT(ADDRESS(MATCH(C64,C$143:C$268,0)+ROW($B$150)-1,12))</f>
        <v>Habs</v>
      </c>
    </row>
    <row r="65" spans="2:12" ht="13.8" customHeight="1" x14ac:dyDescent="0.3">
      <c r="B65" s="27">
        <v>8</v>
      </c>
      <c r="C65" s="26" t="str">
        <f>C237</f>
        <v>Rillenkugellager  4 x13 x 5 mm mit Flansch</v>
      </c>
      <c r="D65" t="s">
        <v>166</v>
      </c>
      <c r="E65" s="9"/>
      <c r="H65" s="19"/>
      <c r="I65" s="31"/>
      <c r="J65" s="32"/>
      <c r="K65" s="29"/>
      <c r="L65" t="str">
        <f ca="1">INDIRECT(ADDRESS(MATCH(C65,C$143:C$268,0)+ROW($B$150)-1,12))</f>
        <v>Habs</v>
      </c>
    </row>
    <row r="66" spans="2:12" ht="13.8" customHeight="1" x14ac:dyDescent="0.3">
      <c r="B66" s="27">
        <v>4</v>
      </c>
      <c r="C66" s="26" t="str">
        <f>C238</f>
        <v xml:space="preserve">Rillenkugellager  4 x13 x 5 mm </v>
      </c>
      <c r="D66" t="s">
        <v>166</v>
      </c>
      <c r="E66" s="9"/>
      <c r="H66" s="19"/>
      <c r="I66" s="31"/>
      <c r="J66" s="32"/>
      <c r="K66" s="29"/>
      <c r="L66" t="str">
        <f ca="1">INDIRECT(ADDRESS(MATCH(C66,C$143:C$268,0)+ROW($B$150)-1,12))</f>
        <v>Habs</v>
      </c>
    </row>
    <row r="67" spans="2:12" ht="13.8" customHeight="1" x14ac:dyDescent="0.3">
      <c r="B67" s="27">
        <v>40</v>
      </c>
      <c r="C67" s="26" t="str">
        <f>C171</f>
        <v>Rohr 4mmx3.1mm (=M3)</v>
      </c>
      <c r="D67" t="s">
        <v>166</v>
      </c>
      <c r="E67" s="9"/>
      <c r="H67" s="19"/>
      <c r="I67" s="31"/>
      <c r="J67" s="32"/>
      <c r="K67" s="29"/>
      <c r="L67" t="str">
        <f ca="1">INDIRECT(ADDRESS(MATCH(C67,C$143:C$268,0)+ROW($B$150)-1,12))</f>
        <v>-</v>
      </c>
    </row>
    <row r="68" spans="2:12" ht="13.8" customHeight="1" x14ac:dyDescent="0.3">
      <c r="B68" s="27">
        <v>1</v>
      </c>
      <c r="C68" s="26" t="str">
        <f>C160</f>
        <v>Madenschraube M3 16mm</v>
      </c>
      <c r="D68" t="s">
        <v>166</v>
      </c>
      <c r="E68" s="9"/>
      <c r="H68" s="19"/>
      <c r="I68" s="31"/>
      <c r="J68" s="32"/>
      <c r="K68" s="29"/>
      <c r="L68" t="str">
        <f ca="1">INDIRECT(ADDRESS(MATCH(C68,C$143:C$268,0)+ROW($B$150)-1,12))</f>
        <v>Habs</v>
      </c>
    </row>
    <row r="69" spans="2:12" ht="13.8" customHeight="1" x14ac:dyDescent="0.3">
      <c r="B69" s="27">
        <v>72</v>
      </c>
      <c r="C69" s="26" t="str">
        <f>C170</f>
        <v>Silberstahlwelle 8mm Durchmesser</v>
      </c>
      <c r="D69" t="s">
        <v>171</v>
      </c>
      <c r="E69" s="9"/>
      <c r="H69" s="19"/>
      <c r="I69" s="31"/>
      <c r="J69" s="32"/>
      <c r="K69" s="29"/>
      <c r="L69">
        <f ca="1">INDIRECT(ADDRESS(MATCH(C69,C$143:C$268,0)+ROW($B$150)-1,12))</f>
        <v>0</v>
      </c>
    </row>
    <row r="70" spans="2:12" ht="13.8" customHeight="1" x14ac:dyDescent="0.3">
      <c r="B70" s="27">
        <v>2</v>
      </c>
      <c r="C70" s="26" t="str">
        <f>C161</f>
        <v>Madenschraube M3 5mm</v>
      </c>
      <c r="D70" t="s">
        <v>171</v>
      </c>
      <c r="E70" s="9"/>
      <c r="H70" s="19"/>
      <c r="I70" s="31"/>
      <c r="J70" s="32"/>
      <c r="K70" s="29"/>
      <c r="L70" t="str">
        <f ca="1">INDIRECT(ADDRESS(MATCH(C70,C$143:C$268,0)+ROW($B$150)-1,12))</f>
        <v>Habs</v>
      </c>
    </row>
    <row r="71" spans="2:12" ht="13.8" customHeight="1" x14ac:dyDescent="0.3">
      <c r="B71" s="27">
        <v>2</v>
      </c>
      <c r="C71" s="26" t="str">
        <f>C244</f>
        <v>Rillenkugellager 8x22x7</v>
      </c>
      <c r="D71" t="s">
        <v>171</v>
      </c>
      <c r="E71" s="9"/>
      <c r="H71" s="19"/>
      <c r="I71" s="31"/>
      <c r="J71" s="32"/>
      <c r="K71" s="29"/>
      <c r="L71" t="str">
        <f ca="1">INDIRECT(ADDRESS(MATCH(C71,C$143:C$268,0)+ROW($B$150)-1,12))</f>
        <v>Habs</v>
      </c>
    </row>
    <row r="72" spans="2:12" ht="13.8" customHeight="1" x14ac:dyDescent="0.3">
      <c r="B72" s="27">
        <v>4</v>
      </c>
      <c r="C72" s="26" t="str">
        <f>C150</f>
        <v>Zylinderkopfschraube Innensechskant M3 45mm</v>
      </c>
      <c r="D72" t="s">
        <v>181</v>
      </c>
      <c r="E72" s="9"/>
      <c r="H72" s="19"/>
      <c r="I72" s="31"/>
      <c r="J72" s="32"/>
      <c r="K72" s="29"/>
      <c r="L72" t="str">
        <f ca="1">INDIRECT(ADDRESS(MATCH(C72,C$143:C$268,0)+ROW($B$150)-1,12))</f>
        <v>Habs</v>
      </c>
    </row>
    <row r="73" spans="2:12" ht="13.8" customHeight="1" x14ac:dyDescent="0.3">
      <c r="B73" s="27">
        <v>4</v>
      </c>
      <c r="C73" s="26" t="str">
        <f>C156</f>
        <v>Vierkant Mutter M3 Breite 5.5mm</v>
      </c>
      <c r="D73" t="s">
        <v>181</v>
      </c>
      <c r="E73" s="9"/>
      <c r="H73" s="19"/>
      <c r="I73" s="31"/>
      <c r="J73" s="32"/>
      <c r="K73" s="29"/>
      <c r="L73" t="str">
        <f ca="1">INDIRECT(ADDRESS(MATCH(C73,C$143:C$268,0)+ROW($B$150)-1,12))</f>
        <v>Habs</v>
      </c>
    </row>
    <row r="74" spans="2:12" ht="13.8" customHeight="1" x14ac:dyDescent="0.3">
      <c r="B74" s="27">
        <v>1</v>
      </c>
      <c r="C74" s="26" t="str">
        <f>C150</f>
        <v>Zylinderkopfschraube Innensechskant M3 45mm</v>
      </c>
      <c r="D74" t="s">
        <v>180</v>
      </c>
      <c r="E74" s="9"/>
      <c r="H74" s="19"/>
      <c r="I74" s="31"/>
      <c r="J74" s="32"/>
      <c r="K74" s="29"/>
      <c r="L74" t="str">
        <f ca="1">INDIRECT(ADDRESS(MATCH(C74,C$143:C$268,0)+ROW($B$150)-1,12))</f>
        <v>Habs</v>
      </c>
    </row>
    <row r="75" spans="2:12" ht="13.8" customHeight="1" x14ac:dyDescent="0.3">
      <c r="B75" s="27">
        <v>1</v>
      </c>
      <c r="C75" s="26" t="str">
        <f>C156</f>
        <v>Vierkant Mutter M3 Breite 5.5mm</v>
      </c>
      <c r="D75" t="s">
        <v>180</v>
      </c>
      <c r="E75" s="9"/>
      <c r="H75" s="19"/>
      <c r="I75" s="31"/>
      <c r="J75" s="32"/>
      <c r="K75" s="29"/>
      <c r="L75" t="str">
        <f ca="1">INDIRECT(ADDRESS(MATCH(C75,C$143:C$268,0)+ROW($B$150)-1,12))</f>
        <v>Habs</v>
      </c>
    </row>
    <row r="76" spans="2:12" ht="13.8" customHeight="1" x14ac:dyDescent="0.3">
      <c r="B76" s="27">
        <v>2</v>
      </c>
      <c r="C76" s="26" t="str">
        <f>C238</f>
        <v xml:space="preserve">Rillenkugellager  4 x13 x 5 mm </v>
      </c>
      <c r="D76" t="s">
        <v>180</v>
      </c>
      <c r="E76" s="9"/>
      <c r="H76" s="19"/>
      <c r="I76" s="31"/>
      <c r="J76" s="32"/>
      <c r="K76" s="29"/>
      <c r="L76" t="str">
        <f ca="1">INDIRECT(ADDRESS(MATCH(C76,C$143:C$268,0)+ROW($B$150)-1,12))</f>
        <v>Habs</v>
      </c>
    </row>
    <row r="77" spans="2:12" ht="13.8" customHeight="1" x14ac:dyDescent="0.3">
      <c r="B77" s="27">
        <v>40</v>
      </c>
      <c r="C77" s="26" t="str">
        <f>C171</f>
        <v>Rohr 4mmx3.1mm (=M3)</v>
      </c>
      <c r="D77" t="s">
        <v>180</v>
      </c>
      <c r="E77" s="9"/>
      <c r="H77" s="19"/>
      <c r="I77" s="31"/>
      <c r="J77" s="32"/>
      <c r="K77" s="29"/>
      <c r="L77" t="str">
        <f ca="1">INDIRECT(ADDRESS(MATCH(C77,C$143:C$268,0)+ROW($B$150)-1,12))</f>
        <v>-</v>
      </c>
    </row>
    <row r="78" spans="2:12" ht="13.8" customHeight="1" x14ac:dyDescent="0.3">
      <c r="B78" s="27">
        <v>4</v>
      </c>
      <c r="C78" s="26" t="str">
        <f>C154</f>
        <v>Senkkopfschraube Innensechskant M3 10mm</v>
      </c>
      <c r="D78" t="s">
        <v>109</v>
      </c>
      <c r="E78" s="9"/>
      <c r="H78" s="19"/>
      <c r="I78" s="31"/>
      <c r="J78" s="32"/>
      <c r="K78" s="29"/>
      <c r="L78" t="str">
        <f ca="1">INDIRECT(ADDRESS(MATCH(C78,C$143:C$268,0)+ROW($B$150)-1,12))</f>
        <v>Habs</v>
      </c>
    </row>
    <row r="79" spans="2:12" ht="13.8" customHeight="1" x14ac:dyDescent="0.3">
      <c r="B79" s="27">
        <v>8</v>
      </c>
      <c r="C79" s="26" t="str">
        <f>C145</f>
        <v>Zylinderkopfschraube Innensechskant M3 20mm</v>
      </c>
      <c r="D79" t="s">
        <v>183</v>
      </c>
      <c r="E79" s="9"/>
      <c r="H79" s="19"/>
      <c r="I79" s="31"/>
      <c r="J79" s="32"/>
      <c r="K79" s="29"/>
      <c r="L79" t="str">
        <f ca="1">INDIRECT(ADDRESS(MATCH(C79,C$143:C$268,0)+ROW($B$150)-1,12))</f>
        <v>Habs</v>
      </c>
    </row>
    <row r="80" spans="2:12" ht="13.8" customHeight="1" x14ac:dyDescent="0.3">
      <c r="B80" s="27">
        <v>4</v>
      </c>
      <c r="C80" s="26" t="str">
        <f>C173</f>
        <v>Distanzbolzen 2x Innen M3 20mm, Schlüsselweite 5,5mm</v>
      </c>
      <c r="D80" t="s">
        <v>183</v>
      </c>
      <c r="E80" s="9"/>
      <c r="H80" s="19"/>
      <c r="I80" s="31"/>
      <c r="J80" s="32"/>
      <c r="K80" s="29"/>
      <c r="L80" t="str">
        <f ca="1">INDIRECT(ADDRESS(MATCH(C80,C$143:C$268,0)+ROW($B$150)-1,12))</f>
        <v>Habs</v>
      </c>
    </row>
    <row r="81" spans="1:12" ht="13.8" customHeight="1" x14ac:dyDescent="0.3">
      <c r="B81" s="27">
        <v>4</v>
      </c>
      <c r="C81" s="26" t="str">
        <f>C147</f>
        <v>Zylinderkopfschraube Innensechskant M3 30mm</v>
      </c>
      <c r="D81" t="s">
        <v>184</v>
      </c>
      <c r="E81" s="9"/>
      <c r="H81" s="19"/>
      <c r="I81" s="31"/>
      <c r="J81" s="32"/>
      <c r="K81" s="29"/>
      <c r="L81" t="str">
        <f ca="1">INDIRECT(ADDRESS(MATCH(C81,C$143:C$268,0)+ROW($B$150)-1,12))</f>
        <v>Habs</v>
      </c>
    </row>
    <row r="82" spans="1:12" ht="13.8" customHeight="1" x14ac:dyDescent="0.3">
      <c r="B82" s="27">
        <v>1</v>
      </c>
      <c r="C82" s="26" t="str">
        <f>C213</f>
        <v>Zahnriemen T5 375mm 10mm Breite</v>
      </c>
      <c r="D82" t="s">
        <v>385</v>
      </c>
      <c r="E82" s="9"/>
      <c r="H82" s="19"/>
      <c r="I82" s="31"/>
      <c r="J82" s="32"/>
      <c r="K82" s="29"/>
      <c r="L82">
        <f ca="1">INDIRECT(ADDRESS(MATCH(C82,C$143:C$268,0)+ROW($B$150)-1,12))</f>
        <v>0</v>
      </c>
    </row>
    <row r="83" spans="1:12" ht="13.8" customHeight="1" x14ac:dyDescent="0.3">
      <c r="B83" s="27">
        <v>1</v>
      </c>
      <c r="C83" s="26" t="str">
        <f>C214</f>
        <v>Zahnriemen T5 430mm 10mm Breite</v>
      </c>
      <c r="D83" t="s">
        <v>387</v>
      </c>
      <c r="E83" s="9"/>
      <c r="H83" s="19"/>
      <c r="I83" s="31"/>
      <c r="J83" s="32"/>
      <c r="K83" s="29"/>
      <c r="L83" t="str">
        <f ca="1">INDIRECT(ADDRESS(MATCH(C83,C$143:C$268,0)+ROW($B$150)-1,12))</f>
        <v>Habs</v>
      </c>
    </row>
    <row r="84" spans="1:12" ht="13.8" customHeight="1" x14ac:dyDescent="0.3">
      <c r="B84" s="27">
        <v>1</v>
      </c>
      <c r="C84" s="26" t="str">
        <f>C194</f>
        <v>Zahnriemenscheibe T5, 14 Zähne (d=22,48)</v>
      </c>
      <c r="D84" t="s">
        <v>325</v>
      </c>
      <c r="E84" s="9"/>
      <c r="H84" s="19"/>
      <c r="I84" s="31"/>
      <c r="J84" s="32"/>
      <c r="K84" s="29"/>
      <c r="L84" t="str">
        <f ca="1">INDIRECT(ADDRESS(MATCH(C84,C$143:C$268,0)+ROW($B$150)-1,12))</f>
        <v>Habs</v>
      </c>
    </row>
    <row r="85" spans="1:12" ht="13.8" customHeight="1" x14ac:dyDescent="0.3">
      <c r="B85" s="27">
        <v>1</v>
      </c>
      <c r="C85" s="26" t="str">
        <f>C194</f>
        <v>Zahnriemenscheibe T5, 14 Zähne (d=22,48)</v>
      </c>
      <c r="D85" t="s">
        <v>386</v>
      </c>
      <c r="E85" s="9"/>
      <c r="H85" s="19"/>
      <c r="I85" s="31"/>
      <c r="J85" s="32"/>
      <c r="K85" s="29"/>
      <c r="L85" t="str">
        <f ca="1">INDIRECT(ADDRESS(MATCH(C85,C$143:C$268,0)+ROW($B$150)-1,12))</f>
        <v>Habs</v>
      </c>
    </row>
    <row r="86" spans="1:12" ht="13.8" customHeight="1" x14ac:dyDescent="0.3">
      <c r="B86" s="27">
        <v>1</v>
      </c>
      <c r="C86" s="26" t="str">
        <f>C199</f>
        <v>Zahnriemenscheibe T5, 48 Zähne (d=76,39)</v>
      </c>
      <c r="D86" t="s">
        <v>391</v>
      </c>
      <c r="E86" s="9"/>
      <c r="H86" s="19"/>
      <c r="I86" s="31"/>
      <c r="J86" s="32"/>
      <c r="K86" s="29"/>
      <c r="L86" t="str">
        <f ca="1">INDIRECT(ADDRESS(MATCH(C86,C$143:C$268,0)+ROW($B$150)-1,12))</f>
        <v>Habs</v>
      </c>
    </row>
    <row r="87" spans="1:12" ht="13.8" customHeight="1" x14ac:dyDescent="0.3">
      <c r="B87" s="27">
        <v>1</v>
      </c>
      <c r="C87" s="26" t="str">
        <f>C225</f>
        <v xml:space="preserve">NEMA 24 - 60x60x57 - 1.9Nm - 6,35mm Achse - 1.4A - 2.ST6018M2008 </v>
      </c>
      <c r="D87" t="s">
        <v>120</v>
      </c>
      <c r="E87" s="9"/>
      <c r="H87" s="19"/>
      <c r="I87" s="31"/>
      <c r="J87" s="32"/>
      <c r="K87" s="29"/>
      <c r="L87" t="str">
        <f ca="1">INDIRECT(ADDRESS(MATCH(C87,C$143:C$268,0)+ROW($B$150)-1,12))</f>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ca="1">INDIRECT(ADDRESS(MATCH(C90,C$143:C$268,0)+ROW($B$150)-1,12))</f>
        <v>Habs</v>
      </c>
    </row>
    <row r="91" spans="1:12" ht="13.8" customHeight="1" x14ac:dyDescent="0.3">
      <c r="B91" s="27">
        <v>1</v>
      </c>
      <c r="C91" s="26" t="str">
        <f>C228</f>
        <v>Rotary Sensor</v>
      </c>
      <c r="D91" t="s">
        <v>129</v>
      </c>
      <c r="E91" s="9"/>
      <c r="H91" s="19"/>
      <c r="I91" s="31"/>
      <c r="J91" s="32"/>
      <c r="K91" s="29"/>
      <c r="L91" t="str">
        <f ca="1">INDIRECT(ADDRESS(MATCH(C91,C$143:C$268,0)+ROW($B$150)-1,12))</f>
        <v>Habs</v>
      </c>
    </row>
    <row r="92" spans="1:12" ht="13.8" customHeight="1" x14ac:dyDescent="0.3">
      <c r="B92" s="27">
        <v>2</v>
      </c>
      <c r="C92" s="26" t="str">
        <f>C163</f>
        <v>Unterlegscheiben M2 Dicke 0,5mm</v>
      </c>
      <c r="D92" t="s">
        <v>130</v>
      </c>
      <c r="E92" s="9"/>
      <c r="H92" s="19"/>
      <c r="I92" s="31"/>
      <c r="J92" s="32"/>
      <c r="K92" s="29"/>
      <c r="L92" t="str">
        <f ca="1">INDIRECT(ADDRESS(MATCH(C92,C$143:C$268,0)+ROW($B$150)-1,12))</f>
        <v>Habs</v>
      </c>
    </row>
    <row r="93" spans="1:12" ht="13.8" customHeight="1" x14ac:dyDescent="0.3">
      <c r="B93" s="27">
        <v>2</v>
      </c>
      <c r="C93" s="26" t="str">
        <f>C238</f>
        <v xml:space="preserve">Rillenkugellager  4 x13 x 5 mm </v>
      </c>
      <c r="D93" t="s">
        <v>201</v>
      </c>
      <c r="E93" s="9"/>
      <c r="H93" s="19"/>
      <c r="I93" s="31"/>
      <c r="J93" s="32"/>
      <c r="K93" s="29"/>
      <c r="L93" t="str">
        <f ca="1">INDIRECT(ADDRESS(MATCH(C93,C$143:C$268,0)+ROW($B$150)-1,12))</f>
        <v>Habs</v>
      </c>
    </row>
    <row r="94" spans="1:12" ht="13.8" customHeight="1" x14ac:dyDescent="0.3">
      <c r="B94" s="27">
        <v>4</v>
      </c>
      <c r="C94" s="26" t="str">
        <f>C237</f>
        <v>Rillenkugellager  4 x13 x 5 mm mit Flansch</v>
      </c>
      <c r="D94" t="s">
        <v>201</v>
      </c>
      <c r="E94" s="9"/>
      <c r="H94" s="19"/>
      <c r="I94" s="31"/>
      <c r="J94" s="32"/>
      <c r="K94" s="29"/>
      <c r="L94" t="str">
        <f ca="1">INDIRECT(ADDRESS(MATCH(C94,C$143:C$268,0)+ROW($B$150)-1,12))</f>
        <v>Habs</v>
      </c>
    </row>
    <row r="95" spans="1:12" ht="13.8" customHeight="1" x14ac:dyDescent="0.3">
      <c r="B95" s="27">
        <v>40</v>
      </c>
      <c r="C95" s="26" t="str">
        <f>C171</f>
        <v>Rohr 4mmx3.1mm (=M3)</v>
      </c>
      <c r="D95" t="s">
        <v>201</v>
      </c>
      <c r="E95" s="9"/>
      <c r="H95" s="19"/>
      <c r="I95" s="31"/>
      <c r="J95" s="32"/>
      <c r="K95" s="29"/>
      <c r="L95" t="str">
        <f ca="1">INDIRECT(ADDRESS(MATCH(C95,C$143:C$268,0)+ROW($B$150)-1,12))</f>
        <v>-</v>
      </c>
    </row>
    <row r="96" spans="1:12" ht="13.8" customHeight="1" x14ac:dyDescent="0.3">
      <c r="B96" s="27">
        <v>4</v>
      </c>
      <c r="C96" s="26" t="str">
        <f>C165</f>
        <v>Unterlegscheiben M3 Kunststoff 0,8mm, Außendurchmesser 7mm</v>
      </c>
      <c r="D96" t="s">
        <v>201</v>
      </c>
      <c r="E96" s="9"/>
      <c r="H96" s="19"/>
      <c r="I96" s="31"/>
      <c r="J96" s="32"/>
      <c r="K96" s="29"/>
      <c r="L96" t="str">
        <f ca="1">INDIRECT(ADDRESS(MATCH(C96,C$143:C$268,0)+ROW($B$150)-1,12))</f>
        <v>Habs</v>
      </c>
    </row>
    <row r="97" spans="2:12" ht="13.8" customHeight="1" x14ac:dyDescent="0.3">
      <c r="B97" s="27">
        <v>4</v>
      </c>
      <c r="C97" s="26" t="str">
        <f>C156</f>
        <v>Vierkant Mutter M3 Breite 5.5mm</v>
      </c>
      <c r="D97" t="s">
        <v>201</v>
      </c>
      <c r="E97" s="9"/>
      <c r="H97" s="19"/>
      <c r="I97" s="31"/>
      <c r="J97" s="32"/>
      <c r="K97" s="29"/>
      <c r="L97" t="str">
        <f ca="1">INDIRECT(ADDRESS(MATCH(C97,C$143:C$268,0)+ROW($B$150)-1,12))</f>
        <v>Habs</v>
      </c>
    </row>
    <row r="98" spans="2:12" ht="13.8" customHeight="1" x14ac:dyDescent="0.3">
      <c r="B98" s="27">
        <v>2</v>
      </c>
      <c r="C98" s="26" t="str">
        <f>C145</f>
        <v>Zylinderkopfschraube Innensechskant M3 20mm</v>
      </c>
      <c r="D98" t="s">
        <v>201</v>
      </c>
      <c r="E98" s="9"/>
      <c r="H98" s="19"/>
      <c r="I98" s="31"/>
      <c r="J98" s="32"/>
      <c r="K98" s="29"/>
      <c r="L98" t="str">
        <f ca="1">INDIRECT(ADDRESS(MATCH(C98,C$143:C$268,0)+ROW($B$150)-1,12))</f>
        <v>Habs</v>
      </c>
    </row>
    <row r="99" spans="2:12" ht="13.8" customHeight="1" x14ac:dyDescent="0.3">
      <c r="B99" s="27">
        <v>3</v>
      </c>
      <c r="C99" s="26" t="str">
        <f>C162</f>
        <v>Unterlegscheiben M3 Dicke 0,5mm, Außendurchmesser 7mm</v>
      </c>
      <c r="D99" t="s">
        <v>201</v>
      </c>
      <c r="E99" s="9"/>
      <c r="H99" s="19"/>
      <c r="I99" s="31"/>
      <c r="J99" s="32"/>
      <c r="K99" s="29"/>
      <c r="L99" t="str">
        <f ca="1">INDIRECT(ADDRESS(MATCH(C99,C$143:C$268,0)+ROW($B$150)-1,12))</f>
        <v>Habs</v>
      </c>
    </row>
    <row r="100" spans="2:12" ht="13.8" customHeight="1" x14ac:dyDescent="0.3">
      <c r="B100" s="27">
        <v>1</v>
      </c>
      <c r="C100" s="26" t="str">
        <f>C149</f>
        <v>Zylinderkopfschraube Innensechskant M3 40mm</v>
      </c>
      <c r="D100" t="s">
        <v>201</v>
      </c>
      <c r="E100" s="9"/>
      <c r="H100" s="19"/>
      <c r="I100" s="31"/>
      <c r="J100" s="32"/>
      <c r="K100" s="29"/>
      <c r="L100" t="str">
        <f ca="1">INDIRECT(ADDRESS(MATCH(C100,C$143:C$268,0)+ROW($B$150)-1,12))</f>
        <v>Habs</v>
      </c>
    </row>
    <row r="101" spans="2:12" ht="13.8" customHeight="1" x14ac:dyDescent="0.3">
      <c r="B101" s="27">
        <v>1</v>
      </c>
      <c r="C101" s="26" t="str">
        <f>C150</f>
        <v>Zylinderkopfschraube Innensechskant M3 45mm</v>
      </c>
      <c r="D101" t="s">
        <v>201</v>
      </c>
      <c r="E101" s="9"/>
      <c r="H101" s="19"/>
      <c r="I101" s="31"/>
      <c r="J101" s="32"/>
      <c r="K101" s="29"/>
      <c r="L101" t="str">
        <f ca="1">INDIRECT(ADDRESS(MATCH(C101,C$143:C$268,0)+ROW($B$150)-1,12))</f>
        <v>Habs</v>
      </c>
    </row>
    <row r="102" spans="2:12" ht="13.8" customHeight="1" x14ac:dyDescent="0.3">
      <c r="B102" s="27">
        <v>1</v>
      </c>
      <c r="C102" s="26" t="str">
        <f>C146</f>
        <v>Zylinderkopfschraube Innensechskant M3 25mm</v>
      </c>
      <c r="D102" t="s">
        <v>201</v>
      </c>
      <c r="E102" s="9"/>
      <c r="H102" s="19"/>
      <c r="I102" s="31"/>
      <c r="J102" s="32"/>
      <c r="K102" s="29"/>
      <c r="L102">
        <f ca="1">INDIRECT(ADDRESS(MATCH(C102,C$143:C$268,0)+ROW($B$150)-1,12))</f>
        <v>0</v>
      </c>
    </row>
    <row r="103" spans="2:12" ht="13.8" customHeight="1" x14ac:dyDescent="0.3">
      <c r="B103" s="27">
        <v>2</v>
      </c>
      <c r="C103" s="26" t="str">
        <f>C244</f>
        <v>Rillenkugellager 8x22x7</v>
      </c>
      <c r="D103" t="s">
        <v>203</v>
      </c>
      <c r="E103" s="9"/>
      <c r="H103" s="19"/>
      <c r="I103" s="31"/>
      <c r="J103" s="32"/>
      <c r="K103" s="29"/>
      <c r="L103" t="str">
        <f ca="1">INDIRECT(ADDRESS(MATCH(C103,C$143:C$268,0)+ROW($B$150)-1,12))</f>
        <v>Habs</v>
      </c>
    </row>
    <row r="104" spans="2:12" ht="13.8" customHeight="1" x14ac:dyDescent="0.3">
      <c r="B104" s="27">
        <v>120</v>
      </c>
      <c r="C104" s="26" t="str">
        <f>C170</f>
        <v>Silberstahlwelle 8mm Durchmesser</v>
      </c>
      <c r="D104" t="s">
        <v>203</v>
      </c>
      <c r="E104" s="9"/>
      <c r="H104" s="19"/>
      <c r="I104" s="31"/>
      <c r="J104" s="32"/>
      <c r="K104" s="29"/>
      <c r="L104">
        <f ca="1">INDIRECT(ADDRESS(MATCH(C104,C$143:C$268,0)+ROW($B$150)-1,12))</f>
        <v>0</v>
      </c>
    </row>
    <row r="105" spans="2:12" ht="13.8" customHeight="1" x14ac:dyDescent="0.3">
      <c r="B105" s="27">
        <v>1</v>
      </c>
      <c r="C105" s="26" t="str">
        <f>C199</f>
        <v>Zahnriemenscheibe T5, 48 Zähne (d=76,39)</v>
      </c>
      <c r="D105" t="s">
        <v>203</v>
      </c>
      <c r="E105" s="9"/>
      <c r="H105" s="19"/>
      <c r="I105" s="31"/>
      <c r="J105" s="32"/>
      <c r="K105" s="29"/>
      <c r="L105" t="str">
        <f ca="1">INDIRECT(ADDRESS(MATCH(C105,C$143:C$268,0)+ROW($B$150)-1,12))</f>
        <v>Habs</v>
      </c>
    </row>
    <row r="106" spans="2:12" ht="13.8" customHeight="1" x14ac:dyDescent="0.3">
      <c r="B106" s="27">
        <v>1</v>
      </c>
      <c r="C106" s="26" t="str">
        <f>C193</f>
        <v>Zahnriemenscheibe T5, 12 Zähne (d=19,10)</v>
      </c>
      <c r="D106" t="s">
        <v>203</v>
      </c>
      <c r="E106" s="9"/>
      <c r="H106" s="19"/>
      <c r="I106" s="31"/>
      <c r="J106" s="32"/>
      <c r="K106" s="29"/>
      <c r="L106">
        <f ca="1">INDIRECT(ADDRESS(MATCH(C106,C$143:C$268,0)+ROW($B$150)-1,12))</f>
        <v>0</v>
      </c>
    </row>
    <row r="107" spans="2:12" ht="13.8" customHeight="1" x14ac:dyDescent="0.3">
      <c r="B107" s="27">
        <v>1</v>
      </c>
      <c r="C107" s="26" t="str">
        <f>C215</f>
        <v>Zahnriemen T5 450mm 10mm Breite</v>
      </c>
      <c r="D107" t="s">
        <v>398</v>
      </c>
      <c r="E107" s="9"/>
      <c r="H107" s="19"/>
      <c r="I107" s="31"/>
      <c r="J107" s="32"/>
      <c r="K107" s="29"/>
      <c r="L107" t="str">
        <f ca="1">INDIRECT(ADDRESS(MATCH(C107,C$143:C$268,0)+ROW($B$150)-1,12))</f>
        <v>Habs</v>
      </c>
    </row>
    <row r="108" spans="2:12" ht="13.8" customHeight="1" x14ac:dyDescent="0.3">
      <c r="B108" s="27">
        <v>1</v>
      </c>
      <c r="C108" s="26" t="str">
        <f>C193</f>
        <v>Zahnriemenscheibe T5, 12 Zähne (d=19,10)</v>
      </c>
      <c r="D108" t="s">
        <v>208</v>
      </c>
      <c r="E108" s="9"/>
      <c r="H108" s="19"/>
      <c r="I108" s="31"/>
      <c r="J108" s="32"/>
      <c r="K108" s="29"/>
      <c r="L108">
        <f ca="1">INDIRECT(ADDRESS(MATCH(C108,C$143:C$268,0)+ROW($B$150)-1,12))</f>
        <v>0</v>
      </c>
    </row>
    <row r="109" spans="2:12" ht="13.8" customHeight="1" x14ac:dyDescent="0.3">
      <c r="B109" s="27">
        <v>1</v>
      </c>
      <c r="C109" s="26" t="str">
        <f>C212</f>
        <v>Zahnriemen T5 340mm 10mm Breite</v>
      </c>
      <c r="D109" t="s">
        <v>409</v>
      </c>
      <c r="E109" s="9"/>
      <c r="H109" s="19"/>
      <c r="I109" s="31"/>
      <c r="J109" s="32"/>
      <c r="K109" s="29"/>
      <c r="L109" t="str">
        <f ca="1">INDIRECT(ADDRESS(MATCH(C109,C$143:C$268,0)+ROW($B$150)-1,12))</f>
        <v>Habs</v>
      </c>
    </row>
    <row r="110" spans="2:12" ht="13.8" customHeight="1" x14ac:dyDescent="0.3">
      <c r="B110" s="27">
        <v>4</v>
      </c>
      <c r="C110" s="26" t="str">
        <f>C145</f>
        <v>Zylinderkopfschraube Innensechskant M3 20mm</v>
      </c>
      <c r="D110" t="s">
        <v>209</v>
      </c>
      <c r="E110" s="9"/>
      <c r="H110" s="19"/>
      <c r="I110" s="31"/>
      <c r="J110" s="32"/>
      <c r="K110" s="29"/>
      <c r="L110" t="str">
        <f ca="1">INDIRECT(ADDRESS(MATCH(C110,C$143:C$268,0)+ROW($B$150)-1,12))</f>
        <v>Habs</v>
      </c>
    </row>
    <row r="111" spans="2:12" ht="13.8" customHeight="1" x14ac:dyDescent="0.3">
      <c r="B111" s="27">
        <v>4</v>
      </c>
      <c r="C111" s="26" t="str">
        <f>C150</f>
        <v>Zylinderkopfschraube Innensechskant M3 45mm</v>
      </c>
      <c r="D111" t="s">
        <v>210</v>
      </c>
      <c r="E111" s="9"/>
      <c r="H111" s="19"/>
      <c r="I111" s="31"/>
      <c r="J111" s="32"/>
      <c r="K111" s="29"/>
      <c r="L111" t="str">
        <f ca="1">INDIRECT(ADDRESS(MATCH(C111,C$143:C$268,0)+ROW($B$150)-1,12))</f>
        <v>Habs</v>
      </c>
    </row>
    <row r="112" spans="2:12" ht="13.8" customHeight="1" x14ac:dyDescent="0.3">
      <c r="B112" s="27">
        <v>4</v>
      </c>
      <c r="C112" s="26" t="str">
        <f>C173</f>
        <v>Distanzbolzen 2x Innen M3 20mm, Schlüsselweite 5,5mm</v>
      </c>
      <c r="D112" t="s">
        <v>210</v>
      </c>
      <c r="E112" s="9"/>
      <c r="H112" s="19"/>
      <c r="I112" s="31"/>
      <c r="J112" s="32"/>
      <c r="K112" s="29"/>
      <c r="L112" t="str">
        <f ca="1">INDIRECT(ADDRESS(MATCH(C112,C$143:C$268,0)+ROW($B$150)-1,12))</f>
        <v>Habs</v>
      </c>
    </row>
    <row r="113" spans="1:12" ht="13.8" customHeight="1" x14ac:dyDescent="0.3">
      <c r="B113" s="27">
        <f>50*6</f>
        <v>300</v>
      </c>
      <c r="C113" s="26" t="str">
        <f>C175</f>
        <v>Gewindestange M3</v>
      </c>
      <c r="D113" t="s">
        <v>211</v>
      </c>
      <c r="E113" s="9"/>
      <c r="H113" s="19"/>
      <c r="I113" s="31"/>
      <c r="J113" s="32"/>
      <c r="K113" s="29"/>
      <c r="L113" t="str">
        <f ca="1">INDIRECT(ADDRESS(MATCH(C113,C$143:C$268,0)+ROW($B$150)-1,12))</f>
        <v>Habs</v>
      </c>
    </row>
    <row r="114" spans="1:12" ht="13.8" customHeight="1" x14ac:dyDescent="0.3">
      <c r="B114" s="27">
        <v>6</v>
      </c>
      <c r="C114" s="26" t="str">
        <f>C172</f>
        <v>Unterlegscheiben M3 Stahl  0,8mm, Außendurchmesser 9mm</v>
      </c>
      <c r="D114" t="s">
        <v>211</v>
      </c>
      <c r="E114" s="9"/>
      <c r="H114" s="19"/>
      <c r="I114" s="31"/>
      <c r="J114" s="32"/>
      <c r="K114" s="29"/>
      <c r="L114" t="str">
        <f ca="1">INDIRECT(ADDRESS(MATCH(C114,C$143:C$268,0)+ROW($B$150)-1,12))</f>
        <v>-</v>
      </c>
    </row>
    <row r="115" spans="1:12" ht="13.8" customHeight="1" x14ac:dyDescent="0.3">
      <c r="B115" s="27">
        <v>6</v>
      </c>
      <c r="C115" s="26" t="str">
        <f>C173</f>
        <v>Distanzbolzen 2x Innen M3 20mm, Schlüsselweite 5,5mm</v>
      </c>
      <c r="D115" t="s">
        <v>211</v>
      </c>
      <c r="E115" s="9"/>
      <c r="H115" s="19"/>
      <c r="I115" s="31"/>
      <c r="J115" s="32"/>
      <c r="K115" s="29"/>
      <c r="L115" t="str">
        <f ca="1">INDIRECT(ADDRESS(MATCH(C115,C$143:C$268,0)+ROW($B$150)-1,12))</f>
        <v>Habs</v>
      </c>
    </row>
    <row r="116" spans="1:12" ht="13.8" customHeight="1" x14ac:dyDescent="0.3">
      <c r="B116" s="27">
        <v>1</v>
      </c>
      <c r="C116" s="26" t="str">
        <f>C226</f>
        <v>NEMA 24 - 60x60x87 - 3.0Nm - 8mm Achse - 4.0A</v>
      </c>
      <c r="D116" t="s">
        <v>120</v>
      </c>
      <c r="E116" s="9"/>
      <c r="H116" s="19"/>
      <c r="I116" s="31"/>
      <c r="J116" s="32"/>
      <c r="K116" s="29"/>
      <c r="L116" t="str">
        <f ca="1">INDIRECT(ADDRESS(MATCH(C116,C$143:C$268,0)+ROW($B$150)-1,12))</f>
        <v>-</v>
      </c>
    </row>
    <row r="117" spans="1:12" ht="13.8" customHeight="1" x14ac:dyDescent="0.3">
      <c r="B117" s="27">
        <v>2</v>
      </c>
      <c r="C117" s="26" t="str">
        <f>C247</f>
        <v>Rillenkugellager DIN 625 SKF - SKF 61818 - 80x100x10</v>
      </c>
      <c r="D117" t="s">
        <v>214</v>
      </c>
      <c r="E117" s="9"/>
      <c r="H117" s="19"/>
      <c r="I117" s="31"/>
      <c r="J117" s="32"/>
      <c r="K117" s="29"/>
      <c r="L117" t="str">
        <f ca="1">INDIRECT(ADDRESS(MATCH(C117,C$143:C$268,0)+ROW($B$150)-1,12))</f>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ca="1">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ca="1">INDIRECT(ADDRESS(MATCH(C120,C$143:C$268,0)+ROW($B$150)-1,12))</f>
        <v>Habs</v>
      </c>
    </row>
    <row r="121" spans="1:12" ht="13.8" customHeight="1" x14ac:dyDescent="0.3">
      <c r="B121" s="27">
        <v>6</v>
      </c>
      <c r="C121" s="26" t="str">
        <f>C172</f>
        <v>Unterlegscheiben M3 Stahl  0,8mm, Außendurchmesser 9mm</v>
      </c>
      <c r="D121" t="s">
        <v>211</v>
      </c>
      <c r="E121" s="9"/>
      <c r="H121" s="19"/>
      <c r="I121" s="31"/>
      <c r="J121" s="32"/>
      <c r="K121" s="29"/>
      <c r="L121" t="str">
        <f ca="1">INDIRECT(ADDRESS(MATCH(C121,C$143:C$268,0)+ROW($B$150)-1,12))</f>
        <v>-</v>
      </c>
    </row>
    <row r="122" spans="1:12" ht="13.8" customHeight="1" x14ac:dyDescent="0.3">
      <c r="B122" s="27">
        <v>8</v>
      </c>
      <c r="C122" s="26" t="str">
        <f>C154</f>
        <v>Senkkopfschraube Innensechskant M3 10mm</v>
      </c>
      <c r="D122" t="s">
        <v>224</v>
      </c>
      <c r="E122" s="9"/>
      <c r="H122" s="19"/>
      <c r="I122" s="31"/>
      <c r="J122" s="32"/>
      <c r="K122" s="29"/>
      <c r="L122" t="str">
        <f ca="1">INDIRECT(ADDRESS(MATCH(C122,C$143:C$268,0)+ROW($B$150)-1,12))</f>
        <v>Habs</v>
      </c>
    </row>
    <row r="123" spans="1:12" ht="13.8" customHeight="1" x14ac:dyDescent="0.3">
      <c r="B123" s="27">
        <v>8</v>
      </c>
      <c r="C123" s="26" t="str">
        <f>C173</f>
        <v>Distanzbolzen 2x Innen M3 20mm, Schlüsselweite 5,5mm</v>
      </c>
      <c r="D123" t="s">
        <v>224</v>
      </c>
      <c r="E123" s="9"/>
      <c r="H123" s="19"/>
      <c r="I123" s="31"/>
      <c r="J123" s="32"/>
      <c r="K123" s="29"/>
      <c r="L123" t="str">
        <f ca="1">INDIRECT(ADDRESS(MATCH(C123,C$143:C$268,0)+ROW($B$150)-1,12))</f>
        <v>Habs</v>
      </c>
    </row>
    <row r="124" spans="1:12" ht="13.8" customHeight="1" x14ac:dyDescent="0.3">
      <c r="B124" s="27">
        <v>8</v>
      </c>
      <c r="C124" s="26" t="str">
        <f>C147</f>
        <v>Zylinderkopfschraube Innensechskant M3 30mm</v>
      </c>
      <c r="D124" t="s">
        <v>224</v>
      </c>
      <c r="E124" s="9"/>
      <c r="H124" s="19"/>
      <c r="I124" s="31"/>
      <c r="J124" s="32"/>
      <c r="K124" s="29"/>
      <c r="L124" t="str">
        <f ca="1">INDIRECT(ADDRESS(MATCH(C124,C$143:C$268,0)+ROW($B$150)-1,12))</f>
        <v>Habs</v>
      </c>
    </row>
    <row r="125" spans="1:12" ht="13.8" customHeight="1" x14ac:dyDescent="0.3">
      <c r="B125" s="27">
        <v>1</v>
      </c>
      <c r="C125" s="26" t="str">
        <f>C228</f>
        <v>Rotary Sensor</v>
      </c>
      <c r="D125" t="s">
        <v>129</v>
      </c>
      <c r="E125" s="9"/>
      <c r="H125" s="19"/>
      <c r="I125" s="31"/>
      <c r="J125" s="32"/>
      <c r="K125" s="29"/>
      <c r="L125" t="str">
        <f ca="1">INDIRECT(ADDRESS(MATCH(C125,C$143:C$268,0)+ROW($B$150)-1,12))</f>
        <v>Habs</v>
      </c>
    </row>
    <row r="126" spans="1:12" ht="13.8" customHeight="1" x14ac:dyDescent="0.3">
      <c r="B126" s="27">
        <v>4</v>
      </c>
      <c r="C126" s="26" t="str">
        <f>C151</f>
        <v>Zylinderkopfschraube Innensechskant M2 6mm</v>
      </c>
      <c r="D126" t="s">
        <v>126</v>
      </c>
      <c r="E126" s="9"/>
      <c r="H126" s="19"/>
      <c r="I126" s="31"/>
      <c r="J126" s="32"/>
      <c r="K126" s="29"/>
      <c r="L126" t="str">
        <f ca="1">INDIRECT(ADDRESS(MATCH(C126,C$143:C$268,0)+ROW($B$150)-1,12))</f>
        <v>Habs</v>
      </c>
    </row>
    <row r="127" spans="1:12" ht="13.8" customHeight="1" x14ac:dyDescent="0.3">
      <c r="B127" s="27">
        <v>4</v>
      </c>
      <c r="C127" s="26" t="str">
        <f>C145</f>
        <v>Zylinderkopfschraube Innensechskant M3 20mm</v>
      </c>
      <c r="D127" t="s">
        <v>225</v>
      </c>
      <c r="E127" s="9"/>
      <c r="H127" s="19"/>
      <c r="I127" s="31"/>
      <c r="J127" s="32"/>
      <c r="K127" s="29"/>
      <c r="L127" t="str">
        <f ca="1">INDIRECT(ADDRESS(MATCH(C127,C$143:C$268,0)+ROW($B$150)-1,12))</f>
        <v>Habs</v>
      </c>
    </row>
    <row r="128" spans="1:12" ht="13.8" customHeight="1" x14ac:dyDescent="0.3">
      <c r="B128" s="27">
        <v>4</v>
      </c>
      <c r="C128" s="26" t="str">
        <f>C162</f>
        <v>Unterlegscheiben M3 Dicke 0,5mm, Außendurchmesser 7mm</v>
      </c>
      <c r="D128" t="s">
        <v>225</v>
      </c>
      <c r="E128" s="9"/>
      <c r="H128" s="19"/>
      <c r="I128" s="31"/>
      <c r="J128" s="32"/>
      <c r="K128" s="29"/>
      <c r="L128" t="str">
        <f ca="1">INDIRECT(ADDRESS(MATCH(C128,C$143:C$268,0)+ROW($B$150)-1,12))</f>
        <v>Habs</v>
      </c>
    </row>
    <row r="129" spans="1:12" ht="13.8" customHeight="1" x14ac:dyDescent="0.3">
      <c r="B129" s="27">
        <v>2</v>
      </c>
      <c r="C129" s="26" t="str">
        <f>C238</f>
        <v xml:space="preserve">Rillenkugellager  4 x13 x 5 mm </v>
      </c>
      <c r="D129" t="s">
        <v>226</v>
      </c>
      <c r="E129" s="9"/>
      <c r="H129" s="19"/>
      <c r="I129" s="31"/>
      <c r="J129" s="32"/>
      <c r="K129" s="29"/>
      <c r="L129" t="str">
        <f ca="1">INDIRECT(ADDRESS(MATCH(C129,C$143:C$268,0)+ROW($B$150)-1,12))</f>
        <v>Habs</v>
      </c>
    </row>
    <row r="130" spans="1:12" ht="13.8" customHeight="1" x14ac:dyDescent="0.3">
      <c r="B130" s="27">
        <v>4</v>
      </c>
      <c r="C130" s="26" t="str">
        <f>C237</f>
        <v>Rillenkugellager  4 x13 x 5 mm mit Flansch</v>
      </c>
      <c r="D130" t="s">
        <v>226</v>
      </c>
      <c r="E130" s="9"/>
      <c r="H130" s="19"/>
      <c r="I130" s="31"/>
      <c r="J130" s="32"/>
      <c r="K130" s="29"/>
      <c r="L130" t="str">
        <f ca="1">INDIRECT(ADDRESS(MATCH(C130,C$143:C$268,0)+ROW($B$150)-1,12))</f>
        <v>Habs</v>
      </c>
    </row>
    <row r="131" spans="1:12" ht="13.8" customHeight="1" x14ac:dyDescent="0.3">
      <c r="B131" s="27">
        <f>2*12</f>
        <v>24</v>
      </c>
      <c r="C131" s="26" t="str">
        <f>C171</f>
        <v>Rohr 4mmx3.1mm (=M3)</v>
      </c>
      <c r="D131" t="s">
        <v>226</v>
      </c>
      <c r="E131" s="9"/>
      <c r="H131" s="19"/>
      <c r="I131" s="31"/>
      <c r="J131" s="32"/>
      <c r="K131" s="29"/>
      <c r="L131" t="str">
        <f ca="1">INDIRECT(ADDRESS(MATCH(C131,C$143:C$268,0)+ROW($B$150)-1,12))</f>
        <v>-</v>
      </c>
    </row>
    <row r="132" spans="1:12" ht="13.8" customHeight="1" x14ac:dyDescent="0.3">
      <c r="B132" s="27">
        <v>8</v>
      </c>
      <c r="C132" s="26" t="str">
        <f>C165</f>
        <v>Unterlegscheiben M3 Kunststoff 0,8mm, Außendurchmesser 7mm</v>
      </c>
      <c r="D132" t="s">
        <v>226</v>
      </c>
      <c r="E132" s="9"/>
      <c r="H132" s="19"/>
      <c r="I132" s="31"/>
      <c r="J132" s="32"/>
      <c r="K132" s="29"/>
      <c r="L132" t="str">
        <f ca="1">INDIRECT(ADDRESS(MATCH(C132,C$143:C$268,0)+ROW($B$150)-1,12))</f>
        <v>Habs</v>
      </c>
    </row>
    <row r="133" spans="1:12" ht="13.8" customHeight="1" x14ac:dyDescent="0.3">
      <c r="B133" s="27">
        <v>1</v>
      </c>
      <c r="C133" s="26" t="str">
        <f>C192</f>
        <v>Zahnriemenscheibe T5, 10 Zähne (d=15,92)</v>
      </c>
      <c r="D133" t="s">
        <v>327</v>
      </c>
      <c r="E133" s="9"/>
      <c r="H133" s="19"/>
      <c r="I133" s="31"/>
      <c r="J133" s="32"/>
      <c r="K133" s="29"/>
      <c r="L133" t="str">
        <f ca="1">INDIRECT(ADDRESS(MATCH(C133,C$143:C$268,0)+ROW($B$150)-1,12))</f>
        <v>Habs</v>
      </c>
    </row>
    <row r="134" spans="1:12" ht="13.8" customHeight="1" x14ac:dyDescent="0.3">
      <c r="B134" s="27">
        <v>1</v>
      </c>
      <c r="C134" s="26" t="str">
        <f>C218</f>
        <v>Zahnriemen T5 510mm 10mm Breite</v>
      </c>
      <c r="D134" t="s">
        <v>408</v>
      </c>
      <c r="E134" s="9"/>
      <c r="H134" s="19"/>
      <c r="I134" s="31"/>
      <c r="J134" s="32"/>
      <c r="K134" s="29"/>
      <c r="L134" t="str">
        <f ca="1">INDIRECT(ADDRESS(MATCH(C134,C$143:C$268,0)+ROW($B$150)-1,12))</f>
        <v>Habs</v>
      </c>
    </row>
    <row r="135" spans="1:12" ht="13.8" customHeight="1" x14ac:dyDescent="0.3">
      <c r="B135" s="27">
        <v>1</v>
      </c>
      <c r="C135" s="26" t="str">
        <f>C227</f>
        <v>NEMA 23 - 57x57x56 - 1,26Nm - 6,35mm Achse - 2.8A</v>
      </c>
      <c r="D135" t="s">
        <v>227</v>
      </c>
      <c r="E135" s="9"/>
      <c r="H135" s="19"/>
      <c r="I135" s="31"/>
      <c r="J135" s="32"/>
      <c r="K135" s="29"/>
      <c r="L135" t="str">
        <f ca="1">INDIRECT(ADDRESS(MATCH(C135,C$143:C$268,0)+ROW($B$150)-1,12))</f>
        <v>Habs</v>
      </c>
    </row>
    <row r="136" spans="1:12" ht="13.8" customHeight="1" x14ac:dyDescent="0.3">
      <c r="B136" s="27">
        <v>16</v>
      </c>
      <c r="C136" s="26" t="str">
        <f>C233</f>
        <v>Rillenkugellager 3x8x3</v>
      </c>
      <c r="D136" t="s">
        <v>389</v>
      </c>
      <c r="E136" s="9"/>
      <c r="H136" s="19"/>
      <c r="I136" s="31"/>
      <c r="J136" s="32"/>
      <c r="K136" s="29"/>
      <c r="L136" t="str">
        <f ca="1">INDIRECT(ADDRESS(MATCH(C136,C$143:C$268,0)+ROW($B$150)-1,12))</f>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0">ROUNDUP(I143/G143,0)</f>
        <v>0</v>
      </c>
      <c r="C143" s="26" t="s">
        <v>150</v>
      </c>
      <c r="E143" s="9" t="s">
        <v>151</v>
      </c>
      <c r="G143">
        <v>50</v>
      </c>
      <c r="H143" s="19">
        <v>2.5</v>
      </c>
      <c r="I143" s="31">
        <f>SUMIF(C$1:C$141,"="&amp;C143,B$1:B$141)</f>
        <v>0</v>
      </c>
      <c r="J143" s="32">
        <f t="shared" ref="J143:J152" si="1">G143*B143-I143</f>
        <v>0</v>
      </c>
      <c r="K143" s="29">
        <f>B143*H143</f>
        <v>0</v>
      </c>
      <c r="L143" t="s">
        <v>300</v>
      </c>
    </row>
    <row r="144" spans="1:12" ht="13.8" customHeight="1" x14ac:dyDescent="0.3">
      <c r="B144" s="27">
        <f t="shared" si="0"/>
        <v>0</v>
      </c>
      <c r="C144" s="26" t="s">
        <v>283</v>
      </c>
      <c r="E144" s="9" t="s">
        <v>258</v>
      </c>
      <c r="G144">
        <v>50</v>
      </c>
      <c r="H144" s="19">
        <v>2.5</v>
      </c>
      <c r="I144" s="31">
        <f>SUMIF(C$1:C$141,"="&amp;C144,B$1:B$141)</f>
        <v>0</v>
      </c>
      <c r="J144" s="32">
        <f t="shared" si="1"/>
        <v>0</v>
      </c>
      <c r="K144" s="29">
        <f>B144*H144</f>
        <v>0</v>
      </c>
      <c r="L144" t="s">
        <v>300</v>
      </c>
    </row>
    <row r="145" spans="2:12" ht="13.8" customHeight="1" x14ac:dyDescent="0.3">
      <c r="B145" s="27">
        <f t="shared" si="0"/>
        <v>1</v>
      </c>
      <c r="C145" s="26" t="s">
        <v>110</v>
      </c>
      <c r="E145" s="9" t="s">
        <v>258</v>
      </c>
      <c r="G145">
        <v>50</v>
      </c>
      <c r="H145" s="19">
        <v>2.5</v>
      </c>
      <c r="I145" s="31">
        <f>SUMIF(C$1:C$141,"="&amp;C145,B$1:B$141)</f>
        <v>44</v>
      </c>
      <c r="J145" s="32">
        <f t="shared" si="1"/>
        <v>6</v>
      </c>
      <c r="K145" s="29">
        <f>B145*H145</f>
        <v>2.5</v>
      </c>
      <c r="L145" t="s">
        <v>300</v>
      </c>
    </row>
    <row r="146" spans="2:12" ht="13.8" customHeight="1" x14ac:dyDescent="0.3">
      <c r="B146" s="27">
        <f t="shared" si="0"/>
        <v>1</v>
      </c>
      <c r="C146" s="26" t="s">
        <v>152</v>
      </c>
      <c r="E146" s="9" t="s">
        <v>258</v>
      </c>
      <c r="G146">
        <v>50</v>
      </c>
      <c r="H146" s="19">
        <v>2.5</v>
      </c>
      <c r="I146" s="31">
        <f>SUMIF(C$1:C$141,"="&amp;C146,B$1:B$141)</f>
        <v>7</v>
      </c>
      <c r="J146" s="32">
        <f t="shared" si="1"/>
        <v>43</v>
      </c>
      <c r="K146" s="29">
        <f>B146*H146</f>
        <v>2.5</v>
      </c>
      <c r="L146" t="s">
        <v>300</v>
      </c>
    </row>
    <row r="147" spans="2:12" ht="13.8" customHeight="1" x14ac:dyDescent="0.3">
      <c r="B147" s="27">
        <f t="shared" si="0"/>
        <v>1</v>
      </c>
      <c r="C147" s="26" t="s">
        <v>163</v>
      </c>
      <c r="E147" s="9" t="s">
        <v>258</v>
      </c>
      <c r="G147">
        <v>50</v>
      </c>
      <c r="H147" s="19">
        <v>2.5</v>
      </c>
      <c r="I147" s="31">
        <f>SUMIF(C$1:C$141,"="&amp;C147,B$1:B$141)</f>
        <v>20</v>
      </c>
      <c r="J147" s="32">
        <f t="shared" si="1"/>
        <v>30</v>
      </c>
      <c r="K147" s="29">
        <f t="shared" ref="K147:K152" si="2">B147*H147</f>
        <v>2.5</v>
      </c>
      <c r="L147" t="s">
        <v>300</v>
      </c>
    </row>
    <row r="148" spans="2:12" ht="13.8" customHeight="1" x14ac:dyDescent="0.3">
      <c r="B148" s="27">
        <f t="shared" si="0"/>
        <v>0</v>
      </c>
      <c r="C148" s="26" t="s">
        <v>384</v>
      </c>
      <c r="E148" s="9" t="s">
        <v>258</v>
      </c>
      <c r="G148">
        <v>50</v>
      </c>
      <c r="H148" s="19">
        <v>2.5</v>
      </c>
      <c r="I148" s="31">
        <f>SUMIF(C$1:C$141,"="&amp;C148,B$1:B$141)</f>
        <v>0</v>
      </c>
      <c r="J148" s="32">
        <f t="shared" si="1"/>
        <v>0</v>
      </c>
      <c r="K148" s="29">
        <f t="shared" si="2"/>
        <v>0</v>
      </c>
      <c r="L148" t="s">
        <v>301</v>
      </c>
    </row>
    <row r="149" spans="2:12" ht="13.8" customHeight="1" x14ac:dyDescent="0.3">
      <c r="B149" s="27">
        <f t="shared" si="0"/>
        <v>1</v>
      </c>
      <c r="C149" s="26" t="s">
        <v>162</v>
      </c>
      <c r="E149" s="9" t="s">
        <v>258</v>
      </c>
      <c r="G149">
        <v>50</v>
      </c>
      <c r="H149" s="19">
        <v>2.5</v>
      </c>
      <c r="I149" s="31">
        <f>SUMIF(C$1:C$141,"="&amp;C149,B$1:B$141)</f>
        <v>11</v>
      </c>
      <c r="J149" s="32">
        <f t="shared" si="1"/>
        <v>39</v>
      </c>
      <c r="K149" s="29">
        <f t="shared" si="2"/>
        <v>2.5</v>
      </c>
      <c r="L149" t="s">
        <v>300</v>
      </c>
    </row>
    <row r="150" spans="2:12" ht="13.8" customHeight="1" x14ac:dyDescent="0.3">
      <c r="B150" s="27">
        <f t="shared" si="0"/>
        <v>1</v>
      </c>
      <c r="C150" s="26" t="s">
        <v>167</v>
      </c>
      <c r="E150" s="9" t="s">
        <v>202</v>
      </c>
      <c r="G150">
        <v>50</v>
      </c>
      <c r="H150" s="19">
        <v>2.5</v>
      </c>
      <c r="I150" s="31">
        <f>SUMIF(C$1:C$141,"="&amp;C150,B$1:B$141)</f>
        <v>14</v>
      </c>
      <c r="J150" s="32">
        <f t="shared" si="1"/>
        <v>36</v>
      </c>
      <c r="K150" s="29">
        <f t="shared" si="2"/>
        <v>2.5</v>
      </c>
      <c r="L150" t="s">
        <v>300</v>
      </c>
    </row>
    <row r="151" spans="2:12" ht="13.8" customHeight="1" x14ac:dyDescent="0.3">
      <c r="B151" s="27">
        <f t="shared" si="0"/>
        <v>1</v>
      </c>
      <c r="C151" s="26" t="s">
        <v>125</v>
      </c>
      <c r="E151" s="9" t="s">
        <v>257</v>
      </c>
      <c r="G151">
        <v>20</v>
      </c>
      <c r="H151" s="19">
        <v>1.8</v>
      </c>
      <c r="I151" s="31">
        <f>SUMIF(C$1:C$141,"="&amp;C151,B$1:B$141)</f>
        <v>20</v>
      </c>
      <c r="J151" s="32">
        <f t="shared" si="1"/>
        <v>0</v>
      </c>
      <c r="K151" s="29">
        <f t="shared" si="2"/>
        <v>1.8</v>
      </c>
      <c r="L151" t="s">
        <v>300</v>
      </c>
    </row>
    <row r="152" spans="2:12" ht="13.8" customHeight="1" x14ac:dyDescent="0.3">
      <c r="B152" s="27">
        <f t="shared" si="0"/>
        <v>1</v>
      </c>
      <c r="C152" s="26" t="s">
        <v>234</v>
      </c>
      <c r="E152" s="9" t="s">
        <v>256</v>
      </c>
      <c r="G152">
        <v>20</v>
      </c>
      <c r="H152" s="19">
        <v>1.8</v>
      </c>
      <c r="I152" s="31">
        <f>SUMIF(C$1:C$141,"="&amp;C152,B$1:B$141)</f>
        <v>4</v>
      </c>
      <c r="J152" s="32">
        <f t="shared" si="1"/>
        <v>16</v>
      </c>
      <c r="K152" s="29">
        <f t="shared" si="2"/>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3">ROUNDUP(I160/G160,0)</f>
        <v>1</v>
      </c>
      <c r="C160" s="26" t="s">
        <v>178</v>
      </c>
      <c r="E160" s="9" t="s">
        <v>282</v>
      </c>
      <c r="G160">
        <v>50</v>
      </c>
      <c r="H160" s="19">
        <v>4.8899999999999997</v>
      </c>
      <c r="I160" s="31">
        <f>SUMIF(C$1:C$141,"="&amp;C160,B$1:B$141)</f>
        <v>1</v>
      </c>
      <c r="J160" s="32">
        <f t="shared" ref="J160:J176" si="4">G160*B160-I160</f>
        <v>49</v>
      </c>
      <c r="K160" s="29">
        <f t="shared" ref="K160:K176" si="5">B160*H160</f>
        <v>4.8899999999999997</v>
      </c>
      <c r="L160" t="s">
        <v>300</v>
      </c>
    </row>
    <row r="161" spans="2:12" ht="13.8" customHeight="1" x14ac:dyDescent="0.3">
      <c r="B161" s="27">
        <f t="shared" si="3"/>
        <v>1</v>
      </c>
      <c r="C161" s="26" t="s">
        <v>177</v>
      </c>
      <c r="E161" s="9" t="s">
        <v>282</v>
      </c>
      <c r="G161">
        <v>50</v>
      </c>
      <c r="H161" s="19">
        <v>2.29</v>
      </c>
      <c r="I161" s="31">
        <f>SUMIF(C$1:C$141,"="&amp;C161,B$1:B$141)</f>
        <v>2</v>
      </c>
      <c r="J161" s="32">
        <f t="shared" si="4"/>
        <v>48</v>
      </c>
      <c r="K161" s="29">
        <f t="shared" si="5"/>
        <v>2.29</v>
      </c>
      <c r="L161" t="s">
        <v>300</v>
      </c>
    </row>
    <row r="162" spans="2:12" ht="13.8" customHeight="1" x14ac:dyDescent="0.3">
      <c r="B162" s="27">
        <f t="shared" si="3"/>
        <v>1</v>
      </c>
      <c r="C162" s="26" t="s">
        <v>200</v>
      </c>
      <c r="E162" s="9" t="s">
        <v>122</v>
      </c>
      <c r="G162">
        <v>100</v>
      </c>
      <c r="H162" s="19">
        <v>1.79</v>
      </c>
      <c r="I162" s="31">
        <f>SUMIF(C$1:C$141,"="&amp;C162,B$1:B$141)</f>
        <v>7</v>
      </c>
      <c r="J162" s="32">
        <f t="shared" si="4"/>
        <v>93</v>
      </c>
      <c r="K162" s="29">
        <f t="shared" si="5"/>
        <v>1.79</v>
      </c>
      <c r="L162" t="s">
        <v>300</v>
      </c>
    </row>
    <row r="163" spans="2:12" ht="13.8" customHeight="1" x14ac:dyDescent="0.3">
      <c r="B163" s="27">
        <f t="shared" si="3"/>
        <v>1</v>
      </c>
      <c r="C163" s="26" t="s">
        <v>131</v>
      </c>
      <c r="E163" s="9" t="s">
        <v>132</v>
      </c>
      <c r="G163">
        <v>100</v>
      </c>
      <c r="H163" s="19">
        <v>1.79</v>
      </c>
      <c r="I163" s="31">
        <f>SUMIF(C$1:C$141,"="&amp;C163,B$1:B$141)</f>
        <v>4</v>
      </c>
      <c r="J163" s="32">
        <f t="shared" si="4"/>
        <v>96</v>
      </c>
      <c r="K163" s="29">
        <f t="shared" si="5"/>
        <v>1.79</v>
      </c>
      <c r="L163" t="s">
        <v>300</v>
      </c>
    </row>
    <row r="164" spans="2:12" ht="13.8" customHeight="1" x14ac:dyDescent="0.3">
      <c r="B164" s="27">
        <f t="shared" si="3"/>
        <v>0</v>
      </c>
      <c r="C164" s="26" t="s">
        <v>179</v>
      </c>
      <c r="E164" s="9" t="s">
        <v>277</v>
      </c>
      <c r="G164">
        <v>50</v>
      </c>
      <c r="H164" s="19">
        <v>4.33</v>
      </c>
      <c r="I164" s="31">
        <f>SUMIF(C$1:C$141,"="&amp;C164,B$1:B$141)</f>
        <v>0</v>
      </c>
      <c r="J164" s="32">
        <f t="shared" si="4"/>
        <v>0</v>
      </c>
      <c r="K164" s="29">
        <f t="shared" si="5"/>
        <v>0</v>
      </c>
      <c r="L164" t="s">
        <v>244</v>
      </c>
    </row>
    <row r="165" spans="2:12" ht="13.8" customHeight="1" x14ac:dyDescent="0.3">
      <c r="B165" s="27">
        <f t="shared" si="3"/>
        <v>2</v>
      </c>
      <c r="C165" s="26" t="s">
        <v>199</v>
      </c>
      <c r="E165" s="9" t="s">
        <v>198</v>
      </c>
      <c r="G165">
        <v>10</v>
      </c>
      <c r="H165" s="19">
        <v>1.98</v>
      </c>
      <c r="I165" s="31">
        <f>SUMIF(C$1:C$141,"="&amp;C165,B$1:B$141)</f>
        <v>12</v>
      </c>
      <c r="J165" s="32">
        <f t="shared" si="4"/>
        <v>8</v>
      </c>
      <c r="K165" s="29">
        <f t="shared" si="5"/>
        <v>3.96</v>
      </c>
      <c r="L165" t="s">
        <v>300</v>
      </c>
    </row>
    <row r="166" spans="2:12" ht="13.8" customHeight="1" x14ac:dyDescent="0.3">
      <c r="B166" s="27">
        <f t="shared" si="3"/>
        <v>0</v>
      </c>
      <c r="C166" s="26" t="s">
        <v>304</v>
      </c>
      <c r="E166" s="9" t="s">
        <v>289</v>
      </c>
      <c r="G166">
        <v>10</v>
      </c>
      <c r="H166" s="19">
        <v>1.98</v>
      </c>
      <c r="I166" s="31">
        <f>SUMIF(C$1:C$141,"="&amp;C166,B$1:B$141)</f>
        <v>0</v>
      </c>
      <c r="J166" s="32">
        <f t="shared" si="4"/>
        <v>0</v>
      </c>
      <c r="K166" s="29">
        <f t="shared" si="5"/>
        <v>0</v>
      </c>
      <c r="L166" t="s">
        <v>300</v>
      </c>
    </row>
    <row r="167" spans="2:12" ht="13.8" customHeight="1" x14ac:dyDescent="0.3">
      <c r="B167" s="27">
        <f t="shared" si="3"/>
        <v>0</v>
      </c>
      <c r="C167" s="26" t="s">
        <v>288</v>
      </c>
      <c r="E167" s="9" t="s">
        <v>220</v>
      </c>
      <c r="G167">
        <v>10</v>
      </c>
      <c r="H167" s="19">
        <v>1.98</v>
      </c>
      <c r="I167" s="31">
        <f>SUMIF(C$1:C$141,"="&amp;C167,B$1:B$141)</f>
        <v>0</v>
      </c>
      <c r="J167" s="32">
        <f t="shared" si="4"/>
        <v>0</v>
      </c>
      <c r="K167" s="29">
        <f t="shared" si="5"/>
        <v>0</v>
      </c>
      <c r="L167" t="s">
        <v>300</v>
      </c>
    </row>
    <row r="168" spans="2:12" ht="13.8" customHeight="1" x14ac:dyDescent="0.3">
      <c r="B168" s="27">
        <f t="shared" si="3"/>
        <v>1</v>
      </c>
      <c r="C168" s="26" t="s">
        <v>134</v>
      </c>
      <c r="E168" s="9" t="s">
        <v>119</v>
      </c>
      <c r="G168">
        <v>500</v>
      </c>
      <c r="H168" s="19">
        <v>4.49</v>
      </c>
      <c r="I168" s="31">
        <f>SUMIF(C$1:C$141,"="&amp;C168,B$1:B$141)</f>
        <v>40</v>
      </c>
      <c r="J168" s="32">
        <f t="shared" si="4"/>
        <v>460</v>
      </c>
      <c r="K168" s="29">
        <f t="shared" si="5"/>
        <v>4.49</v>
      </c>
      <c r="L168" t="s">
        <v>300</v>
      </c>
    </row>
    <row r="169" spans="2:12" ht="13.8" customHeight="1" x14ac:dyDescent="0.3">
      <c r="B169" s="27">
        <f t="shared" si="3"/>
        <v>1</v>
      </c>
      <c r="C169" s="26" t="s">
        <v>147</v>
      </c>
      <c r="E169" s="9" t="s">
        <v>106</v>
      </c>
      <c r="G169">
        <v>500</v>
      </c>
      <c r="H169" s="19">
        <v>2.4900000000000002</v>
      </c>
      <c r="I169" s="31">
        <f>SUMIF(C$1:C$141,"="&amp;C169,B$1:B$141)</f>
        <v>168</v>
      </c>
      <c r="J169" s="32">
        <f t="shared" si="4"/>
        <v>332</v>
      </c>
      <c r="K169" s="29">
        <f t="shared" si="5"/>
        <v>2.4900000000000002</v>
      </c>
      <c r="L169" t="s">
        <v>300</v>
      </c>
    </row>
    <row r="170" spans="2:12" ht="13.8" customHeight="1" x14ac:dyDescent="0.3">
      <c r="B170" s="27">
        <f t="shared" si="3"/>
        <v>1</v>
      </c>
      <c r="C170" s="26" t="s">
        <v>169</v>
      </c>
      <c r="E170" s="9" t="s">
        <v>170</v>
      </c>
      <c r="G170">
        <v>500</v>
      </c>
      <c r="H170" s="19">
        <v>4.49</v>
      </c>
      <c r="I170" s="31">
        <f>SUMIF(C$1:C$141,"="&amp;C170,B$1:B$141)</f>
        <v>192</v>
      </c>
      <c r="J170" s="32">
        <f t="shared" si="4"/>
        <v>308</v>
      </c>
      <c r="K170" s="29">
        <f t="shared" si="5"/>
        <v>4.49</v>
      </c>
      <c r="L170" t="s">
        <v>300</v>
      </c>
    </row>
    <row r="171" spans="2:12" ht="13.8" customHeight="1" x14ac:dyDescent="0.3">
      <c r="B171" s="27">
        <f t="shared" si="3"/>
        <v>1</v>
      </c>
      <c r="C171" s="26" t="s">
        <v>246</v>
      </c>
      <c r="E171" s="9" t="s">
        <v>170</v>
      </c>
      <c r="G171">
        <v>500</v>
      </c>
      <c r="H171" s="19">
        <v>4.49</v>
      </c>
      <c r="I171" s="31">
        <f>SUMIF(C$1:C$141,"="&amp;C171,B$1:B$141)</f>
        <v>144</v>
      </c>
      <c r="J171" s="32">
        <f t="shared" si="4"/>
        <v>356</v>
      </c>
      <c r="K171" s="29">
        <f t="shared" si="5"/>
        <v>4.49</v>
      </c>
      <c r="L171" t="s">
        <v>300</v>
      </c>
    </row>
    <row r="172" spans="2:12" ht="13.8" customHeight="1" x14ac:dyDescent="0.3">
      <c r="B172" s="27">
        <f t="shared" si="3"/>
        <v>1</v>
      </c>
      <c r="C172" s="26" t="s">
        <v>221</v>
      </c>
      <c r="E172" s="9" t="s">
        <v>220</v>
      </c>
      <c r="G172">
        <v>100</v>
      </c>
      <c r="H172" s="19">
        <v>1.59</v>
      </c>
      <c r="I172" s="31">
        <f>SUMIF(C$1:C$141,"="&amp;C172,B$1:B$141)</f>
        <v>12</v>
      </c>
      <c r="J172" s="32">
        <f t="shared" si="4"/>
        <v>88</v>
      </c>
      <c r="K172" s="29">
        <f t="shared" si="5"/>
        <v>1.59</v>
      </c>
      <c r="L172" t="s">
        <v>300</v>
      </c>
    </row>
    <row r="173" spans="2:12" ht="13.8" customHeight="1" x14ac:dyDescent="0.3">
      <c r="B173" s="27">
        <f t="shared" si="3"/>
        <v>35</v>
      </c>
      <c r="C173" s="26" t="s">
        <v>217</v>
      </c>
      <c r="E173" s="9" t="s">
        <v>216</v>
      </c>
      <c r="G173">
        <v>1</v>
      </c>
      <c r="H173" s="19">
        <v>0.3</v>
      </c>
      <c r="I173" s="31">
        <f>SUMIF(C$1:C$141,"="&amp;C173,B$1:B$141)</f>
        <v>35</v>
      </c>
      <c r="J173" s="32">
        <f t="shared" si="4"/>
        <v>0</v>
      </c>
      <c r="K173" s="29">
        <f t="shared" si="5"/>
        <v>10.5</v>
      </c>
      <c r="L173" t="s">
        <v>300</v>
      </c>
    </row>
    <row r="174" spans="2:12" ht="13.8" customHeight="1" x14ac:dyDescent="0.3">
      <c r="B174" s="27">
        <f t="shared" si="3"/>
        <v>0</v>
      </c>
      <c r="C174" s="26" t="s">
        <v>248</v>
      </c>
      <c r="E174" s="9" t="s">
        <v>247</v>
      </c>
      <c r="G174">
        <v>10</v>
      </c>
      <c r="H174" s="19">
        <v>2.09</v>
      </c>
      <c r="I174" s="31">
        <f>SUMIF(C$1:C$141,"="&amp;C174,B$1:B$141)</f>
        <v>0</v>
      </c>
      <c r="J174" s="32">
        <f t="shared" si="4"/>
        <v>0</v>
      </c>
      <c r="K174" s="29">
        <f t="shared" si="5"/>
        <v>0</v>
      </c>
      <c r="L174" t="s">
        <v>300</v>
      </c>
    </row>
    <row r="175" spans="2:12" ht="13.8" customHeight="1" x14ac:dyDescent="0.3">
      <c r="B175" s="27">
        <f t="shared" si="3"/>
        <v>1</v>
      </c>
      <c r="C175" s="26" t="s">
        <v>219</v>
      </c>
      <c r="E175" s="9" t="s">
        <v>218</v>
      </c>
      <c r="G175">
        <v>500</v>
      </c>
      <c r="H175" s="19">
        <v>1.69</v>
      </c>
      <c r="I175" s="31">
        <f>SUMIF(C$1:C$141,"="&amp;C175,B$1:B$141)</f>
        <v>300</v>
      </c>
      <c r="J175" s="32">
        <f t="shared" si="4"/>
        <v>200</v>
      </c>
      <c r="K175" s="29">
        <f t="shared" si="5"/>
        <v>1.69</v>
      </c>
      <c r="L175" t="s">
        <v>300</v>
      </c>
    </row>
    <row r="176" spans="2:12" ht="13.8" customHeight="1" x14ac:dyDescent="0.3">
      <c r="B176" s="27">
        <f t="shared" si="3"/>
        <v>1</v>
      </c>
      <c r="C176" t="s">
        <v>394</v>
      </c>
      <c r="E176" t="s">
        <v>395</v>
      </c>
      <c r="G176">
        <v>1</v>
      </c>
      <c r="H176" s="19">
        <v>0.45</v>
      </c>
      <c r="I176" s="31">
        <f>SUMIF(C$1:C$141,"="&amp;C176,B$1:B$141)</f>
        <v>1</v>
      </c>
      <c r="J176" s="32">
        <f t="shared" si="4"/>
        <v>0</v>
      </c>
      <c r="K176" s="29">
        <f t="shared" si="5"/>
        <v>0.45</v>
      </c>
      <c r="L176" t="s">
        <v>300</v>
      </c>
    </row>
    <row r="177" spans="2:12" ht="13.8" customHeight="1" x14ac:dyDescent="0.3">
      <c r="E177" s="9"/>
      <c r="H177" s="19"/>
      <c r="I177" s="31"/>
      <c r="J177" s="32"/>
      <c r="K177" s="29"/>
    </row>
    <row r="178" spans="2:12" ht="13.8" customHeight="1" x14ac:dyDescent="0.3">
      <c r="B178" s="27">
        <f t="shared" ref="B178:B190" si="6">ROUNDUP(I178/G178,0)</f>
        <v>0</v>
      </c>
      <c r="C178" s="26" t="s">
        <v>340</v>
      </c>
      <c r="E178" s="9" t="s">
        <v>302</v>
      </c>
      <c r="G178">
        <v>1</v>
      </c>
      <c r="H178" s="19">
        <v>4.96</v>
      </c>
      <c r="I178" s="31">
        <f>SUMIF(C$1:C$141,"="&amp;C178,B$1:B$141)</f>
        <v>0</v>
      </c>
      <c r="J178" s="32">
        <f t="shared" ref="J178:J190" si="7">G178*B178-I178</f>
        <v>0</v>
      </c>
      <c r="K178" s="29">
        <f t="shared" ref="K178:K190" si="8">B178*H178</f>
        <v>0</v>
      </c>
      <c r="L178" t="s">
        <v>244</v>
      </c>
    </row>
    <row r="179" spans="2:12" ht="13.8" customHeight="1" x14ac:dyDescent="0.3">
      <c r="B179" s="27">
        <f t="shared" si="6"/>
        <v>1</v>
      </c>
      <c r="C179" s="26" t="s">
        <v>347</v>
      </c>
      <c r="E179" t="s">
        <v>346</v>
      </c>
      <c r="G179">
        <v>1</v>
      </c>
      <c r="H179" s="19">
        <v>5.0999999999999996</v>
      </c>
      <c r="I179" s="31">
        <f>SUMIF(C$1:C$141,"="&amp;C179,B$1:B$141)</f>
        <v>1</v>
      </c>
      <c r="J179" s="32">
        <f t="shared" si="7"/>
        <v>0</v>
      </c>
      <c r="K179" s="29">
        <f t="shared" si="8"/>
        <v>5.0999999999999996</v>
      </c>
      <c r="L179" t="s">
        <v>244</v>
      </c>
    </row>
    <row r="180" spans="2:12" ht="13.8" customHeight="1" x14ac:dyDescent="0.3">
      <c r="B180" s="27">
        <f t="shared" si="6"/>
        <v>1</v>
      </c>
      <c r="C180" s="26" t="s">
        <v>339</v>
      </c>
      <c r="E180" s="9" t="s">
        <v>329</v>
      </c>
      <c r="G180">
        <v>1</v>
      </c>
      <c r="H180" s="19">
        <v>5.0999999999999996</v>
      </c>
      <c r="I180" s="31">
        <f>SUMIF(C$1:C$141,"="&amp;C180,B$1:B$141)</f>
        <v>1</v>
      </c>
      <c r="J180" s="32">
        <f t="shared" si="7"/>
        <v>0</v>
      </c>
      <c r="K180" s="29">
        <f t="shared" si="8"/>
        <v>5.0999999999999996</v>
      </c>
      <c r="L180" t="s">
        <v>300</v>
      </c>
    </row>
    <row r="181" spans="2:12" ht="13.8" customHeight="1" x14ac:dyDescent="0.3">
      <c r="B181" s="27">
        <f t="shared" si="6"/>
        <v>0</v>
      </c>
      <c r="C181" s="26" t="s">
        <v>348</v>
      </c>
      <c r="E181" s="9" t="s">
        <v>302</v>
      </c>
      <c r="G181">
        <v>1</v>
      </c>
      <c r="H181" s="19">
        <v>4.96</v>
      </c>
      <c r="I181" s="31">
        <f>SUMIF(C$1:C$141,"="&amp;C181,B$1:B$141)</f>
        <v>0</v>
      </c>
      <c r="J181" s="32">
        <f t="shared" si="7"/>
        <v>0</v>
      </c>
      <c r="K181" s="29">
        <f t="shared" si="8"/>
        <v>0</v>
      </c>
      <c r="L181" t="s">
        <v>244</v>
      </c>
    </row>
    <row r="182" spans="2:12" ht="13.8" customHeight="1" x14ac:dyDescent="0.3">
      <c r="B182" s="27">
        <f t="shared" si="6"/>
        <v>0</v>
      </c>
      <c r="C182" s="26" t="s">
        <v>338</v>
      </c>
      <c r="E182" s="48" t="s">
        <v>314</v>
      </c>
      <c r="G182">
        <v>1</v>
      </c>
      <c r="H182" s="19">
        <v>4.54</v>
      </c>
      <c r="I182" s="31">
        <f>SUMIF(C$1:C$141,"="&amp;C182,B$1:B$141)</f>
        <v>0</v>
      </c>
      <c r="J182" s="32">
        <f t="shared" si="7"/>
        <v>0</v>
      </c>
      <c r="K182" s="29">
        <f t="shared" si="8"/>
        <v>0</v>
      </c>
      <c r="L182" t="s">
        <v>300</v>
      </c>
    </row>
    <row r="183" spans="2:12" ht="13.8" customHeight="1" x14ac:dyDescent="0.3">
      <c r="B183" s="27">
        <f t="shared" si="6"/>
        <v>0</v>
      </c>
      <c r="C183" s="26" t="s">
        <v>336</v>
      </c>
      <c r="E183" s="26" t="s">
        <v>317</v>
      </c>
      <c r="G183">
        <v>1</v>
      </c>
      <c r="H183" s="19">
        <v>4.54</v>
      </c>
      <c r="I183" s="31">
        <f>SUMIF(C$1:C$141,"="&amp;C183,B$1:B$141)</f>
        <v>0</v>
      </c>
      <c r="J183" s="32">
        <f t="shared" si="7"/>
        <v>0</v>
      </c>
      <c r="K183" s="29">
        <f t="shared" si="8"/>
        <v>0</v>
      </c>
      <c r="L183" t="s">
        <v>300</v>
      </c>
    </row>
    <row r="184" spans="2:12" ht="13.8" customHeight="1" x14ac:dyDescent="0.3">
      <c r="B184" s="27">
        <f t="shared" si="6"/>
        <v>0</v>
      </c>
      <c r="C184" s="26" t="s">
        <v>337</v>
      </c>
      <c r="E184" s="26" t="s">
        <v>315</v>
      </c>
      <c r="G184">
        <v>1</v>
      </c>
      <c r="H184" s="19">
        <v>4.54</v>
      </c>
      <c r="I184" s="31">
        <f>SUMIF(C$1:C$141,"="&amp;C184,B$1:B$141)</f>
        <v>0</v>
      </c>
      <c r="J184" s="32">
        <f t="shared" si="7"/>
        <v>0</v>
      </c>
      <c r="K184" s="29">
        <f t="shared" si="8"/>
        <v>0</v>
      </c>
      <c r="L184" t="s">
        <v>300</v>
      </c>
    </row>
    <row r="185" spans="2:12" ht="13.8" customHeight="1" x14ac:dyDescent="0.3">
      <c r="B185" s="27">
        <f t="shared" si="6"/>
        <v>0</v>
      </c>
      <c r="C185" s="26" t="s">
        <v>341</v>
      </c>
      <c r="E185" s="9" t="s">
        <v>318</v>
      </c>
      <c r="G185">
        <v>1</v>
      </c>
      <c r="H185" s="19">
        <v>5.44</v>
      </c>
      <c r="I185" s="31">
        <f>SUMIF(C$1:C$141,"="&amp;C185,B$1:B$141)</f>
        <v>0</v>
      </c>
      <c r="J185" s="32">
        <f t="shared" si="7"/>
        <v>0</v>
      </c>
      <c r="K185" s="29">
        <f t="shared" si="8"/>
        <v>0</v>
      </c>
      <c r="L185" t="s">
        <v>300</v>
      </c>
    </row>
    <row r="186" spans="2:12" ht="13.8" customHeight="1" x14ac:dyDescent="0.3">
      <c r="B186" s="27">
        <f t="shared" si="6"/>
        <v>0</v>
      </c>
      <c r="C186" s="26" t="s">
        <v>404</v>
      </c>
      <c r="E186" s="9" t="s">
        <v>405</v>
      </c>
      <c r="G186">
        <v>1</v>
      </c>
      <c r="H186" s="19">
        <v>5.44</v>
      </c>
      <c r="I186" s="31">
        <f>SUMIF(C$1:C$141,"="&amp;C186,B$1:B$141)</f>
        <v>0</v>
      </c>
      <c r="J186" s="32">
        <f t="shared" si="7"/>
        <v>0</v>
      </c>
      <c r="K186" s="29">
        <f t="shared" si="8"/>
        <v>0</v>
      </c>
      <c r="L186" t="s">
        <v>300</v>
      </c>
    </row>
    <row r="187" spans="2:12" ht="13.8" customHeight="1" x14ac:dyDescent="0.3">
      <c r="B187" s="27">
        <f t="shared" si="6"/>
        <v>0</v>
      </c>
      <c r="C187" s="26" t="s">
        <v>363</v>
      </c>
      <c r="E187" s="9" t="s">
        <v>362</v>
      </c>
      <c r="G187">
        <v>1</v>
      </c>
      <c r="H187" s="19">
        <v>5.44</v>
      </c>
      <c r="I187" s="31">
        <f>SUMIF(C$1:C$141,"="&amp;C187,B$1:B$141)</f>
        <v>0</v>
      </c>
      <c r="J187" s="32">
        <f t="shared" si="7"/>
        <v>0</v>
      </c>
      <c r="K187" s="29">
        <f t="shared" si="8"/>
        <v>0</v>
      </c>
      <c r="L187" t="s">
        <v>300</v>
      </c>
    </row>
    <row r="188" spans="2:12" ht="13.8" customHeight="1" x14ac:dyDescent="0.3">
      <c r="B188" s="27">
        <f t="shared" si="6"/>
        <v>0</v>
      </c>
      <c r="C188" s="26" t="s">
        <v>342</v>
      </c>
      <c r="E188" s="9" t="s">
        <v>316</v>
      </c>
      <c r="G188">
        <v>1</v>
      </c>
      <c r="H188" s="19">
        <v>5.44</v>
      </c>
      <c r="I188" s="31">
        <f>SUMIF(C$1:C$141,"="&amp;C188,B$1:B$141)</f>
        <v>0</v>
      </c>
      <c r="J188" s="32">
        <f t="shared" si="7"/>
        <v>0</v>
      </c>
      <c r="K188" s="29">
        <f t="shared" si="8"/>
        <v>0</v>
      </c>
      <c r="L188" t="s">
        <v>244</v>
      </c>
    </row>
    <row r="189" spans="2:12" ht="13.8" customHeight="1" x14ac:dyDescent="0.3">
      <c r="B189" s="27">
        <f t="shared" si="6"/>
        <v>0</v>
      </c>
      <c r="C189" s="26" t="s">
        <v>344</v>
      </c>
      <c r="E189" s="9" t="s">
        <v>116</v>
      </c>
      <c r="G189">
        <v>1</v>
      </c>
      <c r="H189" s="19">
        <v>5.44</v>
      </c>
      <c r="I189" s="31">
        <f>SUMIF(C$1:C$141,"="&amp;C189,B$1:B$141)</f>
        <v>0</v>
      </c>
      <c r="J189" s="32">
        <f t="shared" si="7"/>
        <v>0</v>
      </c>
      <c r="K189" s="29">
        <f t="shared" si="8"/>
        <v>0</v>
      </c>
      <c r="L189" t="s">
        <v>244</v>
      </c>
    </row>
    <row r="190" spans="2:12" ht="13.8" customHeight="1" x14ac:dyDescent="0.3">
      <c r="B190" s="27">
        <f t="shared" si="6"/>
        <v>0</v>
      </c>
      <c r="C190" s="26" t="s">
        <v>343</v>
      </c>
      <c r="E190" s="9" t="s">
        <v>153</v>
      </c>
      <c r="G190">
        <v>1</v>
      </c>
      <c r="H190" s="19">
        <v>6.34</v>
      </c>
      <c r="I190" s="31">
        <f>SUMIF(C$1:C$141,"="&amp;C190,B$1:B$141)</f>
        <v>0</v>
      </c>
      <c r="J190" s="32">
        <f t="shared" si="7"/>
        <v>0</v>
      </c>
      <c r="K190" s="29">
        <f t="shared" si="8"/>
        <v>0</v>
      </c>
      <c r="L190" t="s">
        <v>244</v>
      </c>
    </row>
    <row r="191" spans="2:12" ht="13.8" customHeight="1" x14ac:dyDescent="0.3">
      <c r="B191" s="27"/>
      <c r="C191" s="26"/>
      <c r="E191" s="9"/>
      <c r="H191" s="19"/>
      <c r="I191" s="31"/>
      <c r="J191" s="32"/>
      <c r="K191" s="29"/>
    </row>
    <row r="192" spans="2:12" ht="13.8" customHeight="1" x14ac:dyDescent="0.3">
      <c r="B192" s="27">
        <f t="shared" ref="B192:B199" si="9">ROUNDUP(I192/G192,0)</f>
        <v>1</v>
      </c>
      <c r="C192" s="26" t="s">
        <v>365</v>
      </c>
      <c r="E192" s="9" t="s">
        <v>303</v>
      </c>
      <c r="G192">
        <v>1</v>
      </c>
      <c r="H192" s="19">
        <v>4.3899999999999997</v>
      </c>
      <c r="I192" s="31">
        <f>SUMIF(C$1:C$141,"="&amp;C192,B$1:B$141)</f>
        <v>1</v>
      </c>
      <c r="J192" s="32">
        <f t="shared" ref="J192:J199" si="10">G192*B192-I192</f>
        <v>0</v>
      </c>
      <c r="K192" s="29">
        <f t="shared" ref="K192:K199" si="11">B192*H192</f>
        <v>4.3899999999999997</v>
      </c>
      <c r="L192" t="s">
        <v>300</v>
      </c>
    </row>
    <row r="193" spans="2:12" ht="13.8" customHeight="1" x14ac:dyDescent="0.3">
      <c r="B193" s="27">
        <f t="shared" si="9"/>
        <v>2</v>
      </c>
      <c r="C193" s="26" t="s">
        <v>359</v>
      </c>
      <c r="E193" s="9" t="s">
        <v>326</v>
      </c>
      <c r="G193">
        <v>1</v>
      </c>
      <c r="H193" s="19">
        <v>5.07</v>
      </c>
      <c r="I193" s="31">
        <f>SUMIF(C$1:C$141,"="&amp;C193,B$1:B$141)</f>
        <v>2</v>
      </c>
      <c r="J193" s="32">
        <f t="shared" si="10"/>
        <v>0</v>
      </c>
      <c r="K193" s="29">
        <f t="shared" si="11"/>
        <v>10.14</v>
      </c>
      <c r="L193" t="s">
        <v>300</v>
      </c>
    </row>
    <row r="194" spans="2:12" ht="13.8" customHeight="1" x14ac:dyDescent="0.3">
      <c r="B194" s="27">
        <f t="shared" si="9"/>
        <v>2</v>
      </c>
      <c r="C194" s="26" t="s">
        <v>358</v>
      </c>
      <c r="E194" s="9" t="s">
        <v>173</v>
      </c>
      <c r="G194">
        <v>1</v>
      </c>
      <c r="H194" s="19">
        <v>5.23</v>
      </c>
      <c r="I194" s="31">
        <f>SUMIF(C$1:C$141,"="&amp;C194,B$1:B$141)</f>
        <v>2</v>
      </c>
      <c r="J194" s="32">
        <f t="shared" si="10"/>
        <v>0</v>
      </c>
      <c r="K194" s="29">
        <f t="shared" si="11"/>
        <v>10.46</v>
      </c>
      <c r="L194" t="s">
        <v>300</v>
      </c>
    </row>
    <row r="195" spans="2:12" ht="13.8" customHeight="1" x14ac:dyDescent="0.3">
      <c r="B195" s="27">
        <f t="shared" si="9"/>
        <v>0</v>
      </c>
      <c r="C195" s="26" t="s">
        <v>357</v>
      </c>
      <c r="E195" s="9" t="s">
        <v>330</v>
      </c>
      <c r="G195">
        <v>1</v>
      </c>
      <c r="H195" s="19">
        <v>5.23</v>
      </c>
      <c r="I195" s="31">
        <f>SUMIF(C$1:C$141,"="&amp;C195,B$1:B$141)</f>
        <v>0</v>
      </c>
      <c r="J195" s="32">
        <f t="shared" si="10"/>
        <v>0</v>
      </c>
      <c r="K195" s="29">
        <f t="shared" si="11"/>
        <v>0</v>
      </c>
      <c r="L195" t="s">
        <v>300</v>
      </c>
    </row>
    <row r="196" spans="2:12" ht="13.8" customHeight="1" x14ac:dyDescent="0.3">
      <c r="B196" s="27">
        <f t="shared" si="9"/>
        <v>0</v>
      </c>
      <c r="C196" s="26" t="s">
        <v>350</v>
      </c>
      <c r="E196" s="9" t="s">
        <v>349</v>
      </c>
      <c r="G196">
        <v>1</v>
      </c>
      <c r="H196" s="19">
        <v>5.23</v>
      </c>
      <c r="I196" s="31">
        <f>SUMIF(C$1:C$141,"="&amp;C196,B$1:B$141)</f>
        <v>0</v>
      </c>
      <c r="J196" s="32">
        <f t="shared" si="10"/>
        <v>0</v>
      </c>
      <c r="K196" s="29">
        <f t="shared" si="11"/>
        <v>0</v>
      </c>
      <c r="L196" t="s">
        <v>244</v>
      </c>
    </row>
    <row r="197" spans="2:12" ht="13.8" customHeight="1" x14ac:dyDescent="0.3">
      <c r="B197" s="27">
        <f t="shared" si="9"/>
        <v>0</v>
      </c>
      <c r="C197" s="26" t="s">
        <v>352</v>
      </c>
      <c r="E197" s="9" t="s">
        <v>351</v>
      </c>
      <c r="G197">
        <v>1</v>
      </c>
      <c r="H197" s="19">
        <v>6.67</v>
      </c>
      <c r="I197" s="31">
        <f>SUMIF(C$1:C$141,"="&amp;C197,B$1:B$141)</f>
        <v>0</v>
      </c>
      <c r="J197" s="32">
        <f t="shared" si="10"/>
        <v>0</v>
      </c>
      <c r="K197" s="29">
        <f t="shared" si="11"/>
        <v>0</v>
      </c>
      <c r="L197" t="s">
        <v>244</v>
      </c>
    </row>
    <row r="198" spans="2:12" ht="13.8" customHeight="1" x14ac:dyDescent="0.3">
      <c r="B198" s="27">
        <f t="shared" si="9"/>
        <v>0</v>
      </c>
      <c r="C198" s="26" t="s">
        <v>354</v>
      </c>
      <c r="E198" s="9" t="s">
        <v>353</v>
      </c>
      <c r="G198">
        <v>1</v>
      </c>
      <c r="H198" s="19">
        <v>6.67</v>
      </c>
      <c r="I198" s="31">
        <f>SUMIF(C$1:C$141,"="&amp;C198,B$1:B$141)</f>
        <v>0</v>
      </c>
      <c r="J198" s="32">
        <f t="shared" si="10"/>
        <v>0</v>
      </c>
      <c r="K198" s="29">
        <f t="shared" si="11"/>
        <v>0</v>
      </c>
      <c r="L198" t="s">
        <v>244</v>
      </c>
    </row>
    <row r="199" spans="2:12" ht="13.8" customHeight="1" x14ac:dyDescent="0.3">
      <c r="B199" s="27">
        <f t="shared" si="9"/>
        <v>2</v>
      </c>
      <c r="C199" s="26" t="s">
        <v>366</v>
      </c>
      <c r="E199" s="9" t="s">
        <v>172</v>
      </c>
      <c r="G199">
        <v>1</v>
      </c>
      <c r="H199" s="19">
        <v>11.6</v>
      </c>
      <c r="I199" s="31">
        <f>SUMIF(C$1:C$141,"="&amp;C199,B$1:B$141)</f>
        <v>2</v>
      </c>
      <c r="J199" s="32">
        <f t="shared" si="10"/>
        <v>0</v>
      </c>
      <c r="K199" s="29">
        <f t="shared" si="11"/>
        <v>23.2</v>
      </c>
      <c r="L199" t="s">
        <v>300</v>
      </c>
    </row>
    <row r="200" spans="2:12" ht="13.8" customHeight="1" x14ac:dyDescent="0.3">
      <c r="B200" s="27"/>
      <c r="C200" s="26"/>
      <c r="E200" s="9"/>
      <c r="H200" s="19"/>
      <c r="I200" s="31"/>
      <c r="J200" s="32"/>
      <c r="K200" s="29"/>
    </row>
    <row r="201" spans="2:12" ht="13.8" customHeight="1" x14ac:dyDescent="0.3">
      <c r="B201" s="27">
        <f t="shared" ref="B201:B211" si="12">ROUNDUP(I201/G201,0)</f>
        <v>1</v>
      </c>
      <c r="C201" s="26" t="s">
        <v>321</v>
      </c>
      <c r="E201" s="9" t="s">
        <v>322</v>
      </c>
      <c r="G201">
        <v>1</v>
      </c>
      <c r="H201" s="19">
        <v>4</v>
      </c>
      <c r="I201" s="31">
        <f>SUMIF(C$1:C$141,"="&amp;C201,B$1:B$141)</f>
        <v>1</v>
      </c>
      <c r="J201" s="32">
        <f t="shared" ref="J201:J219" si="13">G201*B201-I201</f>
        <v>0</v>
      </c>
      <c r="K201" s="29">
        <f t="shared" ref="K201:K206" si="14">B201*H201</f>
        <v>4</v>
      </c>
      <c r="L201" t="s">
        <v>300</v>
      </c>
    </row>
    <row r="202" spans="2:12" ht="13.8" customHeight="1" x14ac:dyDescent="0.3">
      <c r="B202" s="27">
        <f t="shared" si="12"/>
        <v>1</v>
      </c>
      <c r="C202" s="26" t="s">
        <v>320</v>
      </c>
      <c r="E202" s="9" t="s">
        <v>319</v>
      </c>
      <c r="G202">
        <v>1</v>
      </c>
      <c r="H202" s="19">
        <v>4.24</v>
      </c>
      <c r="I202" s="31">
        <f>SUMIF(C$1:C$141,"="&amp;C202,B$1:B$141)</f>
        <v>1</v>
      </c>
      <c r="J202" s="32">
        <f t="shared" si="13"/>
        <v>0</v>
      </c>
      <c r="K202" s="29">
        <f t="shared" si="14"/>
        <v>4.24</v>
      </c>
      <c r="L202" t="s">
        <v>300</v>
      </c>
    </row>
    <row r="203" spans="2:12" ht="13.8" customHeight="1" x14ac:dyDescent="0.3">
      <c r="B203" s="27">
        <f t="shared" si="12"/>
        <v>0</v>
      </c>
      <c r="C203" s="26" t="s">
        <v>190</v>
      </c>
      <c r="E203" s="9" t="s">
        <v>135</v>
      </c>
      <c r="G203">
        <v>1</v>
      </c>
      <c r="H203" s="19">
        <v>4.24</v>
      </c>
      <c r="I203" s="31">
        <f>SUMIF(C$1:C$141,"="&amp;C203,B$1:B$141)</f>
        <v>0</v>
      </c>
      <c r="J203" s="32">
        <f t="shared" si="13"/>
        <v>0</v>
      </c>
      <c r="K203" s="29">
        <f t="shared" si="14"/>
        <v>0</v>
      </c>
      <c r="L203" t="s">
        <v>300</v>
      </c>
    </row>
    <row r="204" spans="2:12" ht="13.8" customHeight="1" x14ac:dyDescent="0.3">
      <c r="B204" s="27">
        <f t="shared" si="12"/>
        <v>0</v>
      </c>
      <c r="C204" s="26" t="s">
        <v>324</v>
      </c>
      <c r="E204" s="9" t="s">
        <v>323</v>
      </c>
      <c r="G204">
        <v>1</v>
      </c>
      <c r="H204" s="19">
        <v>4</v>
      </c>
      <c r="I204" s="31">
        <f>SUMIF(C$1:C$141,"="&amp;C204,B$1:B$141)</f>
        <v>0</v>
      </c>
      <c r="J204" s="32">
        <f t="shared" si="13"/>
        <v>0</v>
      </c>
      <c r="K204" s="29">
        <f t="shared" si="14"/>
        <v>0</v>
      </c>
      <c r="L204" t="s">
        <v>300</v>
      </c>
    </row>
    <row r="205" spans="2:12" ht="13.8" customHeight="1" x14ac:dyDescent="0.3">
      <c r="B205" s="27">
        <f t="shared" si="12"/>
        <v>0</v>
      </c>
      <c r="C205" s="26" t="s">
        <v>193</v>
      </c>
      <c r="E205" s="9" t="s">
        <v>149</v>
      </c>
      <c r="G205">
        <v>1</v>
      </c>
      <c r="H205" s="19">
        <v>4.4400000000000004</v>
      </c>
      <c r="I205" s="31">
        <f>SUMIF(C$1:C$141,"="&amp;C205,B$1:B$141)</f>
        <v>0</v>
      </c>
      <c r="J205" s="32">
        <f t="shared" si="13"/>
        <v>0</v>
      </c>
      <c r="K205" s="29">
        <f t="shared" si="14"/>
        <v>0</v>
      </c>
      <c r="L205" t="s">
        <v>300</v>
      </c>
    </row>
    <row r="206" spans="2:12" ht="13.8" customHeight="1" x14ac:dyDescent="0.3">
      <c r="B206" s="27">
        <f t="shared" si="12"/>
        <v>0</v>
      </c>
      <c r="C206" s="26" t="s">
        <v>189</v>
      </c>
      <c r="E206" s="9" t="s">
        <v>124</v>
      </c>
      <c r="G206">
        <v>1</v>
      </c>
      <c r="H206" s="19">
        <v>4.96</v>
      </c>
      <c r="I206" s="31">
        <f>SUMIF(C$1:C$141,"="&amp;C206,B$1:B$141)</f>
        <v>0</v>
      </c>
      <c r="J206" s="32">
        <f t="shared" si="13"/>
        <v>0</v>
      </c>
      <c r="K206" s="29">
        <f t="shared" si="14"/>
        <v>0</v>
      </c>
      <c r="L206" t="s">
        <v>300</v>
      </c>
    </row>
    <row r="207" spans="2:12" ht="13.8" customHeight="1" x14ac:dyDescent="0.3">
      <c r="B207" s="27">
        <f>ROUNDUP(I207/G207,0)</f>
        <v>0</v>
      </c>
      <c r="C207" s="26" t="s">
        <v>334</v>
      </c>
      <c r="E207" s="26" t="s">
        <v>333</v>
      </c>
      <c r="G207">
        <v>1</v>
      </c>
      <c r="H207" s="19">
        <v>4.96</v>
      </c>
      <c r="I207" s="31">
        <f>SUMIF(C$1:C$141,"="&amp;C207,B$1:B$141)</f>
        <v>0</v>
      </c>
      <c r="J207" s="32">
        <f>G207*B207-I207</f>
        <v>0</v>
      </c>
      <c r="K207" s="29">
        <f>B207*H207</f>
        <v>0</v>
      </c>
      <c r="L207" t="s">
        <v>300</v>
      </c>
    </row>
    <row r="208" spans="2:12" ht="13.8" customHeight="1" x14ac:dyDescent="0.3">
      <c r="B208" s="27">
        <f t="shared" si="12"/>
        <v>1</v>
      </c>
      <c r="C208" s="26" t="s">
        <v>455</v>
      </c>
      <c r="E208" s="9" t="s">
        <v>124</v>
      </c>
      <c r="G208">
        <v>1</v>
      </c>
      <c r="H208" s="19">
        <v>4.96</v>
      </c>
      <c r="I208" s="31">
        <f>SUMIF(C$1:C$141,"="&amp;C208,B$1:B$141)</f>
        <v>1</v>
      </c>
      <c r="J208" s="32">
        <f t="shared" si="13"/>
        <v>0</v>
      </c>
      <c r="K208" s="29">
        <f t="shared" ref="K208:K219" si="15">B208*H208</f>
        <v>4.96</v>
      </c>
      <c r="L208" t="s">
        <v>300</v>
      </c>
    </row>
    <row r="209" spans="2:12" ht="13.8" customHeight="1" x14ac:dyDescent="0.3">
      <c r="B209" s="27">
        <f t="shared" si="12"/>
        <v>0</v>
      </c>
      <c r="C209" s="26" t="s">
        <v>361</v>
      </c>
      <c r="E209" s="9" t="s">
        <v>360</v>
      </c>
      <c r="G209">
        <v>1</v>
      </c>
      <c r="H209" s="19">
        <v>4</v>
      </c>
      <c r="I209" s="31">
        <f>SUMIF(C$1:C$141,"="&amp;C209,B$1:B$141)</f>
        <v>0</v>
      </c>
      <c r="J209" s="32">
        <f t="shared" si="13"/>
        <v>0</v>
      </c>
      <c r="K209" s="29">
        <f t="shared" si="15"/>
        <v>0</v>
      </c>
      <c r="L209" t="s">
        <v>300</v>
      </c>
    </row>
    <row r="210" spans="2:12" ht="13.8" customHeight="1" x14ac:dyDescent="0.3">
      <c r="B210" s="27">
        <f t="shared" si="12"/>
        <v>0</v>
      </c>
      <c r="C210" s="26" t="s">
        <v>368</v>
      </c>
      <c r="E210" t="s">
        <v>367</v>
      </c>
      <c r="G210">
        <v>1</v>
      </c>
      <c r="H210" s="19">
        <v>4.96</v>
      </c>
      <c r="I210" s="31">
        <f>SUMIF(C$1:C$141,"="&amp;C210,B$1:B$141)</f>
        <v>0</v>
      </c>
      <c r="J210" s="32">
        <f t="shared" si="13"/>
        <v>0</v>
      </c>
      <c r="K210" s="29">
        <f t="shared" si="15"/>
        <v>0</v>
      </c>
      <c r="L210" t="s">
        <v>300</v>
      </c>
    </row>
    <row r="211" spans="2:12" ht="13.8" customHeight="1" x14ac:dyDescent="0.3">
      <c r="B211" s="27">
        <f t="shared" si="12"/>
        <v>0</v>
      </c>
      <c r="C211" s="26" t="s">
        <v>356</v>
      </c>
      <c r="E211" t="s">
        <v>355</v>
      </c>
      <c r="G211">
        <v>1</v>
      </c>
      <c r="H211" s="19">
        <v>4.96</v>
      </c>
      <c r="I211" s="31">
        <f>SUMIF(C$1:C$141,"="&amp;C211,B$1:B$141)</f>
        <v>0</v>
      </c>
      <c r="J211" s="32">
        <f t="shared" si="13"/>
        <v>0</v>
      </c>
      <c r="K211" s="29">
        <f t="shared" si="15"/>
        <v>0</v>
      </c>
      <c r="L211" t="s">
        <v>300</v>
      </c>
    </row>
    <row r="212" spans="2:12" ht="13.8" customHeight="1" x14ac:dyDescent="0.3">
      <c r="B212" s="27">
        <f t="shared" ref="B212:B217" si="16">ROUNDUP(I212/G212,0)</f>
        <v>1</v>
      </c>
      <c r="C212" s="26" t="s">
        <v>191</v>
      </c>
      <c r="E212" s="9" t="s">
        <v>186</v>
      </c>
      <c r="G212">
        <v>1</v>
      </c>
      <c r="H212" s="19">
        <v>7.13</v>
      </c>
      <c r="I212" s="31">
        <f>SUMIF(C$1:C$141,"="&amp;C212,B$1:B$141)</f>
        <v>1</v>
      </c>
      <c r="J212" s="32">
        <f t="shared" si="13"/>
        <v>0</v>
      </c>
      <c r="K212" s="29">
        <f t="shared" si="15"/>
        <v>7.13</v>
      </c>
      <c r="L212" t="s">
        <v>300</v>
      </c>
    </row>
    <row r="213" spans="2:12" ht="13.8" customHeight="1" x14ac:dyDescent="0.3">
      <c r="B213" s="27">
        <f t="shared" si="16"/>
        <v>1</v>
      </c>
      <c r="C213" s="26" t="s">
        <v>403</v>
      </c>
      <c r="E213" s="9" t="s">
        <v>207</v>
      </c>
      <c r="G213">
        <v>1</v>
      </c>
      <c r="H213" s="19">
        <v>7.88</v>
      </c>
      <c r="I213" s="31">
        <f>SUMIF(C$1:C$141,"="&amp;C213,B$1:B$141)</f>
        <v>1</v>
      </c>
      <c r="J213" s="32">
        <f t="shared" si="13"/>
        <v>0</v>
      </c>
      <c r="K213" s="29">
        <f t="shared" si="15"/>
        <v>7.88</v>
      </c>
      <c r="L213" t="s">
        <v>300</v>
      </c>
    </row>
    <row r="214" spans="2:12" ht="13.8" customHeight="1" x14ac:dyDescent="0.3">
      <c r="B214" s="27">
        <f t="shared" si="16"/>
        <v>1</v>
      </c>
      <c r="C214" s="26" t="s">
        <v>402</v>
      </c>
      <c r="E214" s="9" t="s">
        <v>207</v>
      </c>
      <c r="G214">
        <v>1</v>
      </c>
      <c r="H214" s="19">
        <v>7.88</v>
      </c>
      <c r="I214" s="31">
        <f>SUMIF(C$1:C$141,"="&amp;C214,B$1:B$141)</f>
        <v>1</v>
      </c>
      <c r="J214" s="32">
        <f t="shared" si="13"/>
        <v>0</v>
      </c>
      <c r="K214" s="29">
        <f t="shared" si="15"/>
        <v>7.88</v>
      </c>
      <c r="L214" t="s">
        <v>300</v>
      </c>
    </row>
    <row r="215" spans="2:12" ht="13.8" customHeight="1" x14ac:dyDescent="0.3">
      <c r="B215" s="27">
        <f t="shared" si="16"/>
        <v>1</v>
      </c>
      <c r="C215" s="26" t="s">
        <v>406</v>
      </c>
      <c r="E215" s="9" t="s">
        <v>207</v>
      </c>
      <c r="G215">
        <v>1</v>
      </c>
      <c r="H215" s="19">
        <v>7.88</v>
      </c>
      <c r="I215" s="31">
        <f>SUMIF(C$1:C$141,"="&amp;C215,B$1:B$141)</f>
        <v>1</v>
      </c>
      <c r="J215" s="32">
        <f t="shared" si="13"/>
        <v>0</v>
      </c>
      <c r="K215" s="29">
        <f t="shared" si="15"/>
        <v>7.88</v>
      </c>
      <c r="L215" t="s">
        <v>300</v>
      </c>
    </row>
    <row r="216" spans="2:12" ht="13.8" customHeight="1" x14ac:dyDescent="0.3">
      <c r="B216" s="27">
        <f t="shared" si="16"/>
        <v>0</v>
      </c>
      <c r="C216" s="26" t="s">
        <v>206</v>
      </c>
      <c r="E216" s="9" t="s">
        <v>207</v>
      </c>
      <c r="G216">
        <v>1</v>
      </c>
      <c r="H216" s="19">
        <v>7.88</v>
      </c>
      <c r="I216" s="31">
        <f>SUMIF(C$1:C$141,"="&amp;C216,B$1:B$141)</f>
        <v>0</v>
      </c>
      <c r="J216" s="32">
        <f t="shared" si="13"/>
        <v>0</v>
      </c>
      <c r="K216" s="29">
        <f t="shared" si="15"/>
        <v>0</v>
      </c>
      <c r="L216" t="s">
        <v>300</v>
      </c>
    </row>
    <row r="217" spans="2:12" ht="13.8" customHeight="1" x14ac:dyDescent="0.3">
      <c r="B217" s="27">
        <f t="shared" si="16"/>
        <v>0</v>
      </c>
      <c r="C217" s="26" t="s">
        <v>205</v>
      </c>
      <c r="E217" s="9" t="s">
        <v>204</v>
      </c>
      <c r="G217">
        <v>1</v>
      </c>
      <c r="H217" s="19">
        <v>7.88</v>
      </c>
      <c r="I217" s="31">
        <f>SUMIF(C$1:C$141,"="&amp;C217,B$1:B$141)</f>
        <v>0</v>
      </c>
      <c r="J217" s="32">
        <f t="shared" si="13"/>
        <v>0</v>
      </c>
      <c r="K217" s="29">
        <f t="shared" si="15"/>
        <v>0</v>
      </c>
      <c r="L217" t="s">
        <v>300</v>
      </c>
    </row>
    <row r="218" spans="2:12" ht="13.8" customHeight="1" x14ac:dyDescent="0.3">
      <c r="B218" s="27">
        <f>ROUNDUP(I218/G218,0)</f>
        <v>1</v>
      </c>
      <c r="C218" s="26" t="s">
        <v>192</v>
      </c>
      <c r="E218" s="9" t="s">
        <v>328</v>
      </c>
      <c r="G218">
        <v>1</v>
      </c>
      <c r="H218" s="19">
        <v>8.8699999999999992</v>
      </c>
      <c r="I218" s="31">
        <f>SUMIF(C$1:C$141,"="&amp;C218,B$1:B$141)</f>
        <v>1</v>
      </c>
      <c r="J218" s="32">
        <f t="shared" si="13"/>
        <v>0</v>
      </c>
      <c r="K218" s="29">
        <f t="shared" si="15"/>
        <v>8.8699999999999992</v>
      </c>
      <c r="L218" t="s">
        <v>300</v>
      </c>
    </row>
    <row r="219" spans="2:12" ht="13.8" customHeight="1" x14ac:dyDescent="0.3">
      <c r="B219" s="27">
        <f>ROUNDUP(I219/G219,0)</f>
        <v>0</v>
      </c>
      <c r="C219" s="26" t="s">
        <v>229</v>
      </c>
      <c r="E219" s="9" t="s">
        <v>228</v>
      </c>
      <c r="G219">
        <v>1</v>
      </c>
      <c r="H219" s="19">
        <v>7.13</v>
      </c>
      <c r="I219" s="31">
        <f>SUMIF(C$1:C$141,"="&amp;C219,B$1:B$141)</f>
        <v>0</v>
      </c>
      <c r="J219" s="32">
        <f t="shared" si="13"/>
        <v>0</v>
      </c>
      <c r="K219" s="29">
        <f t="shared" si="15"/>
        <v>0</v>
      </c>
      <c r="L219" t="s">
        <v>300</v>
      </c>
    </row>
    <row r="220" spans="2:12" ht="13.8" customHeight="1" x14ac:dyDescent="0.3">
      <c r="B220" s="27"/>
      <c r="C220" s="26"/>
      <c r="H220" s="19"/>
      <c r="I220" s="31"/>
      <c r="J220" s="32"/>
      <c r="K220" s="29"/>
    </row>
    <row r="221" spans="2:12" ht="13.8" customHeight="1" x14ac:dyDescent="0.3">
      <c r="B221" s="27">
        <f t="shared" ref="B221:B229" si="17">ROUNDUP(I221/G221,0)</f>
        <v>0</v>
      </c>
      <c r="C221" s="26" t="s">
        <v>411</v>
      </c>
      <c r="E221" s="9" t="s">
        <v>410</v>
      </c>
      <c r="G221">
        <v>1</v>
      </c>
      <c r="H221" s="19">
        <v>14.5</v>
      </c>
      <c r="I221" s="31">
        <f>SUMIF(C$1:C$141,"="&amp;C221,B$1:B$141)</f>
        <v>0</v>
      </c>
      <c r="J221" s="32">
        <f t="shared" ref="J221:J229" si="18">G221*B221-I221</f>
        <v>0</v>
      </c>
      <c r="K221" s="29">
        <f t="shared" ref="K221:K229" si="19">B221*H221</f>
        <v>0</v>
      </c>
      <c r="L221" t="s">
        <v>300</v>
      </c>
    </row>
    <row r="222" spans="2:12" ht="13.8" customHeight="1" x14ac:dyDescent="0.3">
      <c r="B222" s="27">
        <f t="shared" si="17"/>
        <v>0</v>
      </c>
      <c r="C222" s="26" t="s">
        <v>413</v>
      </c>
      <c r="E222" t="s">
        <v>381</v>
      </c>
      <c r="G222">
        <v>1</v>
      </c>
      <c r="H222" s="19">
        <v>14.5</v>
      </c>
      <c r="I222" s="31">
        <f>SUMIF(C$1:C$141,"="&amp;C222,B$1:B$141)</f>
        <v>0</v>
      </c>
      <c r="J222" s="32">
        <f t="shared" si="18"/>
        <v>0</v>
      </c>
      <c r="K222" s="29">
        <f t="shared" si="19"/>
        <v>0</v>
      </c>
      <c r="L222" t="s">
        <v>300</v>
      </c>
    </row>
    <row r="223" spans="2:12" ht="13.8" customHeight="1" x14ac:dyDescent="0.3">
      <c r="B223" s="27">
        <f t="shared" si="17"/>
        <v>1</v>
      </c>
      <c r="C223" s="26" t="s">
        <v>414</v>
      </c>
      <c r="E223" s="9" t="s">
        <v>410</v>
      </c>
      <c r="G223">
        <v>1</v>
      </c>
      <c r="H223" s="19">
        <v>14.5</v>
      </c>
      <c r="I223" s="31">
        <f>SUMIF(C$1:C$141,"="&amp;C223,B$1:B$141)</f>
        <v>1</v>
      </c>
      <c r="J223" s="32">
        <f t="shared" si="18"/>
        <v>0</v>
      </c>
      <c r="K223" s="29">
        <f t="shared" si="19"/>
        <v>14.5</v>
      </c>
      <c r="L223" t="s">
        <v>300</v>
      </c>
    </row>
    <row r="224" spans="2:12" ht="13.8" customHeight="1" x14ac:dyDescent="0.3">
      <c r="B224" s="27">
        <f t="shared" si="17"/>
        <v>1</v>
      </c>
      <c r="C224" s="26" t="s">
        <v>418</v>
      </c>
      <c r="E224" s="9" t="s">
        <v>419</v>
      </c>
      <c r="G224">
        <v>1</v>
      </c>
      <c r="H224" s="19">
        <v>8.5</v>
      </c>
      <c r="I224" s="31">
        <f>SUMIF(C$1:C$141,"="&amp;C224,B$1:B$141)</f>
        <v>1</v>
      </c>
      <c r="J224" s="32">
        <f t="shared" si="18"/>
        <v>0</v>
      </c>
      <c r="K224" s="29">
        <f t="shared" si="19"/>
        <v>8.5</v>
      </c>
      <c r="L224" t="s">
        <v>300</v>
      </c>
    </row>
    <row r="225" spans="2:12" ht="13.8" customHeight="1" x14ac:dyDescent="0.3">
      <c r="B225" s="27">
        <f t="shared" si="17"/>
        <v>1</v>
      </c>
      <c r="C225" s="26" t="s">
        <v>383</v>
      </c>
      <c r="E225" s="9" t="s">
        <v>188</v>
      </c>
      <c r="G225">
        <v>1</v>
      </c>
      <c r="H225" s="19">
        <v>54.2</v>
      </c>
      <c r="I225" s="31">
        <f>SUMIF(C$1:C$141,"="&amp;C225,B$1:B$141)</f>
        <v>1</v>
      </c>
      <c r="J225" s="32">
        <f t="shared" si="18"/>
        <v>0</v>
      </c>
      <c r="K225" s="29">
        <f t="shared" si="19"/>
        <v>54.2</v>
      </c>
      <c r="L225" t="s">
        <v>300</v>
      </c>
    </row>
    <row r="226" spans="2:12" ht="13.8" customHeight="1" x14ac:dyDescent="0.3">
      <c r="B226" s="27">
        <f t="shared" si="17"/>
        <v>1</v>
      </c>
      <c r="C226" s="26" t="s">
        <v>400</v>
      </c>
      <c r="E226" s="9" t="s">
        <v>285</v>
      </c>
      <c r="G226">
        <v>1</v>
      </c>
      <c r="H226" s="19">
        <v>37</v>
      </c>
      <c r="I226" s="31">
        <f>SUMIF(C$1:C$141,"="&amp;C226,B$1:B$141)</f>
        <v>1</v>
      </c>
      <c r="J226" s="32">
        <f t="shared" si="18"/>
        <v>0</v>
      </c>
      <c r="K226" s="29">
        <f t="shared" si="19"/>
        <v>37</v>
      </c>
      <c r="L226" t="s">
        <v>300</v>
      </c>
    </row>
    <row r="227" spans="2:12" ht="13.8" customHeight="1" x14ac:dyDescent="0.3">
      <c r="B227" s="27">
        <f t="shared" si="17"/>
        <v>1</v>
      </c>
      <c r="C227" s="26" t="s">
        <v>281</v>
      </c>
      <c r="E227" s="9" t="s">
        <v>284</v>
      </c>
      <c r="G227">
        <v>1</v>
      </c>
      <c r="H227" s="19">
        <v>18</v>
      </c>
      <c r="I227" s="31">
        <f>SUMIF(C$1:C$141,"="&amp;C227,B$1:B$141)</f>
        <v>1</v>
      </c>
      <c r="J227" s="32">
        <f t="shared" si="18"/>
        <v>0</v>
      </c>
      <c r="K227" s="29">
        <f t="shared" si="19"/>
        <v>18</v>
      </c>
      <c r="L227" t="s">
        <v>300</v>
      </c>
    </row>
    <row r="228" spans="2:12" ht="13.8" customHeight="1" x14ac:dyDescent="0.3">
      <c r="B228" s="27">
        <f t="shared" si="17"/>
        <v>5</v>
      </c>
      <c r="C228" s="26" t="s">
        <v>127</v>
      </c>
      <c r="E228" s="9" t="s">
        <v>73</v>
      </c>
      <c r="G228">
        <v>1</v>
      </c>
      <c r="H228" s="19">
        <v>14.53</v>
      </c>
      <c r="I228" s="31">
        <f>SUMIF(C$1:C$141,"="&amp;C228,B$1:B$141)</f>
        <v>5</v>
      </c>
      <c r="J228" s="32">
        <f t="shared" si="18"/>
        <v>0</v>
      </c>
      <c r="K228" s="29">
        <f t="shared" si="19"/>
        <v>72.649999999999991</v>
      </c>
      <c r="L228" t="s">
        <v>300</v>
      </c>
    </row>
    <row r="229" spans="2:12" ht="13.8" customHeight="1" x14ac:dyDescent="0.3">
      <c r="B229" s="27">
        <f t="shared" si="17"/>
        <v>2</v>
      </c>
      <c r="C229" s="26" t="s">
        <v>378</v>
      </c>
      <c r="E229" s="9" t="s">
        <v>194</v>
      </c>
      <c r="G229">
        <v>1</v>
      </c>
      <c r="H229" s="19">
        <v>36.42</v>
      </c>
      <c r="I229" s="31">
        <f>SUMIF(C$1:C$141,"="&amp;C229,B$1:B$141)</f>
        <v>2</v>
      </c>
      <c r="J229" s="32">
        <f t="shared" si="18"/>
        <v>0</v>
      </c>
      <c r="K229" s="29">
        <f t="shared" si="19"/>
        <v>72.84</v>
      </c>
      <c r="L229" t="s">
        <v>300</v>
      </c>
    </row>
    <row r="230" spans="2:12" ht="13.8" customHeight="1" x14ac:dyDescent="0.3">
      <c r="B230" s="27"/>
      <c r="C230" s="26"/>
      <c r="E230" s="9"/>
      <c r="H230" s="19"/>
      <c r="I230" s="31"/>
      <c r="J230" s="32"/>
      <c r="K230" s="29"/>
    </row>
    <row r="231" spans="2:12" ht="13.8" customHeight="1" x14ac:dyDescent="0.3">
      <c r="B231" s="27">
        <f t="shared" ref="B231:B236" si="20">ROUNDUP(I231/G231,0)</f>
        <v>16</v>
      </c>
      <c r="C231" s="26" t="s">
        <v>376</v>
      </c>
      <c r="E231" s="9" t="s">
        <v>377</v>
      </c>
      <c r="G231">
        <v>1</v>
      </c>
      <c r="H231" s="19">
        <v>1.35</v>
      </c>
      <c r="I231" s="31">
        <f>SUMIF(C$1:C$141,"="&amp;C231,B$1:B$141)</f>
        <v>16</v>
      </c>
      <c r="J231" s="32">
        <f t="shared" ref="J231:J247" si="21">G231*B231-I231</f>
        <v>0</v>
      </c>
      <c r="K231" s="29">
        <f t="shared" ref="K231:K236" si="22">B231*H231</f>
        <v>21.6</v>
      </c>
      <c r="L231" t="s">
        <v>300</v>
      </c>
    </row>
    <row r="232" spans="2:12" ht="13.8" customHeight="1" x14ac:dyDescent="0.3">
      <c r="B232" s="27">
        <f t="shared" si="20"/>
        <v>0</v>
      </c>
      <c r="C232" s="26" t="s">
        <v>390</v>
      </c>
      <c r="E232" s="9" t="s">
        <v>379</v>
      </c>
      <c r="G232">
        <v>1</v>
      </c>
      <c r="H232" s="19">
        <v>1.35</v>
      </c>
      <c r="I232" s="31">
        <f>SUMIF(C$1:C$141,"="&amp;C232,B$1:B$141)</f>
        <v>0</v>
      </c>
      <c r="J232" s="32">
        <f t="shared" si="21"/>
        <v>0</v>
      </c>
      <c r="K232" s="29">
        <f t="shared" si="22"/>
        <v>0</v>
      </c>
      <c r="L232" t="s">
        <v>244</v>
      </c>
    </row>
    <row r="233" spans="2:12" ht="13.8" customHeight="1" x14ac:dyDescent="0.3">
      <c r="B233" s="27">
        <f t="shared" si="20"/>
        <v>16</v>
      </c>
      <c r="C233" s="26" t="s">
        <v>380</v>
      </c>
      <c r="E233" s="9" t="s">
        <v>392</v>
      </c>
      <c r="G233">
        <v>1</v>
      </c>
      <c r="H233" s="19">
        <v>1.35</v>
      </c>
      <c r="I233" s="31">
        <f>SUMIF(C$1:C$141,"="&amp;C233,B$1:B$141)</f>
        <v>16</v>
      </c>
      <c r="J233" s="32">
        <f t="shared" si="21"/>
        <v>0</v>
      </c>
      <c r="K233" s="29">
        <f t="shared" si="22"/>
        <v>21.6</v>
      </c>
      <c r="L233" t="s">
        <v>244</v>
      </c>
    </row>
    <row r="234" spans="2:12" ht="13.8" customHeight="1" x14ac:dyDescent="0.3">
      <c r="B234" s="27">
        <f t="shared" si="20"/>
        <v>6</v>
      </c>
      <c r="C234" s="26" t="s">
        <v>146</v>
      </c>
      <c r="E234" s="9" t="s">
        <v>145</v>
      </c>
      <c r="G234">
        <v>1</v>
      </c>
      <c r="H234" s="19">
        <v>1.05</v>
      </c>
      <c r="I234" s="31">
        <f>SUMIF(C$1:C$141,"="&amp;C234,B$1:B$141)</f>
        <v>6</v>
      </c>
      <c r="J234" s="32">
        <f t="shared" si="21"/>
        <v>0</v>
      </c>
      <c r="K234" s="29">
        <f t="shared" si="22"/>
        <v>6.3000000000000007</v>
      </c>
      <c r="L234" t="s">
        <v>300</v>
      </c>
    </row>
    <row r="235" spans="2:12" ht="13.8" customHeight="1" x14ac:dyDescent="0.3">
      <c r="B235" s="27">
        <f t="shared" si="20"/>
        <v>0</v>
      </c>
      <c r="C235" s="26" t="s">
        <v>375</v>
      </c>
      <c r="E235" s="9" t="s">
        <v>374</v>
      </c>
      <c r="G235">
        <v>1</v>
      </c>
      <c r="H235" s="19">
        <v>1.35</v>
      </c>
      <c r="I235" s="31">
        <f>SUMIF(C$1:C$141,"="&amp;C235,B$1:B$141)</f>
        <v>0</v>
      </c>
      <c r="J235" s="32">
        <f t="shared" si="21"/>
        <v>0</v>
      </c>
      <c r="K235" s="29">
        <f t="shared" si="22"/>
        <v>0</v>
      </c>
      <c r="L235" t="s">
        <v>300</v>
      </c>
    </row>
    <row r="236" spans="2:12" ht="13.8" customHeight="1" x14ac:dyDescent="0.3">
      <c r="B236" s="27">
        <f t="shared" si="20"/>
        <v>0</v>
      </c>
      <c r="C236" s="26" t="s">
        <v>372</v>
      </c>
      <c r="E236" s="9" t="s">
        <v>371</v>
      </c>
      <c r="G236">
        <v>1</v>
      </c>
      <c r="H236" s="19">
        <v>2.19</v>
      </c>
      <c r="I236" s="31">
        <f>SUMIF(C$1:C$141,"="&amp;C236,B$1:B$141)</f>
        <v>0</v>
      </c>
      <c r="J236" s="32">
        <f t="shared" si="21"/>
        <v>0</v>
      </c>
      <c r="K236" s="29">
        <f t="shared" si="22"/>
        <v>0</v>
      </c>
      <c r="L236" t="s">
        <v>244</v>
      </c>
    </row>
    <row r="237" spans="2:12" ht="13.8" customHeight="1" x14ac:dyDescent="0.3">
      <c r="B237" s="27">
        <f t="shared" ref="B237:B247" si="23">ROUNDUP(I237/G237,0)</f>
        <v>16</v>
      </c>
      <c r="C237" s="26" t="s">
        <v>185</v>
      </c>
      <c r="E237" s="9" t="s">
        <v>195</v>
      </c>
      <c r="G237">
        <v>1</v>
      </c>
      <c r="H237" s="19">
        <v>1.54</v>
      </c>
      <c r="I237" s="31">
        <f>SUMIF(C$1:C$141,"="&amp;C237,B$1:B$141)</f>
        <v>16</v>
      </c>
      <c r="J237" s="32">
        <f t="shared" si="21"/>
        <v>0</v>
      </c>
      <c r="K237" s="29">
        <f t="shared" ref="K237:K247" si="24">B237*H237</f>
        <v>24.64</v>
      </c>
      <c r="L237" t="s">
        <v>300</v>
      </c>
    </row>
    <row r="238" spans="2:12" ht="13.8" customHeight="1" x14ac:dyDescent="0.3">
      <c r="B238" s="27">
        <f t="shared" si="23"/>
        <v>10</v>
      </c>
      <c r="C238" s="26" t="s">
        <v>197</v>
      </c>
      <c r="E238" s="9" t="s">
        <v>196</v>
      </c>
      <c r="G238">
        <v>1</v>
      </c>
      <c r="H238" s="19">
        <v>1.54</v>
      </c>
      <c r="I238" s="31">
        <f>SUMIF(C$1:C$141,"="&amp;C238,B$1:B$141)</f>
        <v>10</v>
      </c>
      <c r="J238" s="32">
        <f t="shared" si="21"/>
        <v>0</v>
      </c>
      <c r="K238" s="29">
        <f t="shared" si="24"/>
        <v>15.4</v>
      </c>
      <c r="L238" t="s">
        <v>300</v>
      </c>
    </row>
    <row r="239" spans="2:12" ht="13.8" customHeight="1" x14ac:dyDescent="0.3">
      <c r="B239" s="27">
        <f t="shared" si="23"/>
        <v>0</v>
      </c>
      <c r="C239" s="26" t="s">
        <v>118</v>
      </c>
      <c r="E239" s="9" t="s">
        <v>117</v>
      </c>
      <c r="G239">
        <v>1</v>
      </c>
      <c r="H239" s="19">
        <v>1.95</v>
      </c>
      <c r="I239" s="31">
        <f>SUMIF(C$1:C$141,"="&amp;C239,B$1:B$141)</f>
        <v>0</v>
      </c>
      <c r="J239" s="32">
        <f t="shared" si="21"/>
        <v>0</v>
      </c>
      <c r="K239" s="29">
        <f t="shared" si="24"/>
        <v>0</v>
      </c>
      <c r="L239" t="s">
        <v>300</v>
      </c>
    </row>
    <row r="240" spans="2:12" ht="13.8" customHeight="1" x14ac:dyDescent="0.3">
      <c r="B240" s="27">
        <f t="shared" si="23"/>
        <v>2</v>
      </c>
      <c r="C240" s="26" t="s">
        <v>141</v>
      </c>
      <c r="E240" s="9" t="s">
        <v>142</v>
      </c>
      <c r="G240">
        <v>1</v>
      </c>
      <c r="H240" s="19">
        <v>1</v>
      </c>
      <c r="I240" s="31">
        <f>SUMIF(C$1:C$141,"="&amp;C240,B$1:B$141)</f>
        <v>2</v>
      </c>
      <c r="J240" s="32">
        <f t="shared" si="21"/>
        <v>0</v>
      </c>
      <c r="K240" s="29">
        <f t="shared" si="24"/>
        <v>2</v>
      </c>
      <c r="L240" t="s">
        <v>300</v>
      </c>
    </row>
    <row r="241" spans="1:12" ht="13.8" customHeight="1" x14ac:dyDescent="0.3">
      <c r="B241" s="27">
        <f t="shared" si="23"/>
        <v>1</v>
      </c>
      <c r="C241" s="26" t="s">
        <v>113</v>
      </c>
      <c r="E241" s="9" t="s">
        <v>114</v>
      </c>
      <c r="G241">
        <v>1</v>
      </c>
      <c r="H241" s="19">
        <v>1.39</v>
      </c>
      <c r="I241" s="31">
        <f>SUMIF(C$1:C$141,"="&amp;C241,B$1:B$141)</f>
        <v>1</v>
      </c>
      <c r="J241" s="32">
        <f t="shared" si="21"/>
        <v>0</v>
      </c>
      <c r="K241" s="29">
        <f t="shared" si="24"/>
        <v>1.39</v>
      </c>
      <c r="L241" t="s">
        <v>300</v>
      </c>
    </row>
    <row r="242" spans="1:12" ht="13.8" customHeight="1" x14ac:dyDescent="0.3">
      <c r="B242" s="27">
        <f t="shared" si="23"/>
        <v>5</v>
      </c>
      <c r="C242" s="26" t="s">
        <v>108</v>
      </c>
      <c r="E242" s="9" t="s">
        <v>71</v>
      </c>
      <c r="G242">
        <v>1</v>
      </c>
      <c r="H242" s="19">
        <v>3.29</v>
      </c>
      <c r="I242" s="31">
        <f>SUMIF(C$1:C$141,"="&amp;C242,B$1:B$141)</f>
        <v>5</v>
      </c>
      <c r="J242" s="32">
        <f t="shared" si="21"/>
        <v>0</v>
      </c>
      <c r="K242" s="29">
        <f t="shared" si="24"/>
        <v>16.45</v>
      </c>
      <c r="L242" t="s">
        <v>300</v>
      </c>
    </row>
    <row r="243" spans="1:12" ht="13.8" customHeight="1" x14ac:dyDescent="0.3">
      <c r="B243" s="27">
        <f t="shared" si="23"/>
        <v>1</v>
      </c>
      <c r="C243" s="26" t="s">
        <v>412</v>
      </c>
      <c r="E243" s="9" t="s">
        <v>71</v>
      </c>
      <c r="G243">
        <v>1</v>
      </c>
      <c r="H243" s="19">
        <v>3.29</v>
      </c>
      <c r="I243" s="31">
        <f>SUMIF(C$1:C$141,"="&amp;C243,B$1:B$141)</f>
        <v>1</v>
      </c>
      <c r="J243" s="32">
        <f t="shared" si="21"/>
        <v>0</v>
      </c>
      <c r="K243" s="29">
        <f t="shared" si="24"/>
        <v>3.29</v>
      </c>
      <c r="L243" t="s">
        <v>300</v>
      </c>
    </row>
    <row r="244" spans="1:12" ht="13.8" customHeight="1" x14ac:dyDescent="0.3">
      <c r="B244" s="27">
        <f t="shared" si="23"/>
        <v>4</v>
      </c>
      <c r="C244" s="26" t="s">
        <v>212</v>
      </c>
      <c r="E244" s="9" t="s">
        <v>213</v>
      </c>
      <c r="G244">
        <v>1</v>
      </c>
      <c r="H244" s="19">
        <v>1</v>
      </c>
      <c r="I244" s="31">
        <f>SUMIF(C$1:C$141,"="&amp;C244,B$1:B$141)</f>
        <v>4</v>
      </c>
      <c r="J244" s="32">
        <f t="shared" si="21"/>
        <v>0</v>
      </c>
      <c r="K244" s="29">
        <f t="shared" si="24"/>
        <v>4</v>
      </c>
      <c r="L244" t="s">
        <v>300</v>
      </c>
    </row>
    <row r="245" spans="1:12" ht="13.8" customHeight="1" x14ac:dyDescent="0.3">
      <c r="B245" s="27">
        <f t="shared" si="23"/>
        <v>1</v>
      </c>
      <c r="C245" s="26" t="s">
        <v>104</v>
      </c>
      <c r="E245" s="9" t="s">
        <v>222</v>
      </c>
      <c r="G245">
        <v>1</v>
      </c>
      <c r="H245" s="19">
        <v>20</v>
      </c>
      <c r="I245" s="31">
        <f>SUMIF(C$1:C$141,"="&amp;C245,B$1:B$141)</f>
        <v>1</v>
      </c>
      <c r="J245" s="32">
        <f t="shared" si="21"/>
        <v>0</v>
      </c>
      <c r="K245" s="29">
        <f t="shared" si="24"/>
        <v>20</v>
      </c>
      <c r="L245" t="s">
        <v>300</v>
      </c>
    </row>
    <row r="246" spans="1:12" ht="13.8" customHeight="1" x14ac:dyDescent="0.3">
      <c r="B246" s="27">
        <f t="shared" si="23"/>
        <v>0</v>
      </c>
      <c r="C246" s="26" t="s">
        <v>223</v>
      </c>
      <c r="E246" s="9" t="s">
        <v>233</v>
      </c>
      <c r="G246">
        <v>1</v>
      </c>
      <c r="H246" s="19">
        <v>18.079999999999998</v>
      </c>
      <c r="I246" s="31">
        <f>SUMIF(C$1:C$141,"="&amp;C246,B$1:B$141)</f>
        <v>0</v>
      </c>
      <c r="J246" s="32">
        <f t="shared" si="21"/>
        <v>0</v>
      </c>
      <c r="K246" s="29">
        <f t="shared" si="24"/>
        <v>0</v>
      </c>
      <c r="L246" t="s">
        <v>300</v>
      </c>
    </row>
    <row r="247" spans="1:12" ht="13.8" customHeight="1" x14ac:dyDescent="0.3">
      <c r="B247" s="27">
        <f t="shared" si="23"/>
        <v>2</v>
      </c>
      <c r="C247" s="26" t="s">
        <v>407</v>
      </c>
      <c r="E247" s="9" t="s">
        <v>233</v>
      </c>
      <c r="G247">
        <v>1</v>
      </c>
      <c r="H247" s="19">
        <v>18.079999999999998</v>
      </c>
      <c r="I247" s="31">
        <f>SUMIF(C$1:C$141,"="&amp;C247,B$1:B$141)</f>
        <v>2</v>
      </c>
      <c r="J247" s="32">
        <f t="shared" si="21"/>
        <v>0</v>
      </c>
      <c r="K247" s="29">
        <f t="shared" si="24"/>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SUMIF(C$1:C$141,"="&amp;C250,B$1:B$141)</f>
        <v>0</v>
      </c>
      <c r="J250" s="32">
        <f t="shared" ref="J250:J257" si="25">G250*B250-I250</f>
        <v>1</v>
      </c>
      <c r="K250" s="29">
        <f t="shared" ref="K250:K257" si="26">B250*H250</f>
        <v>10.99</v>
      </c>
      <c r="L250" t="s">
        <v>300</v>
      </c>
    </row>
    <row r="251" spans="1:12" ht="13.8" customHeight="1" x14ac:dyDescent="0.3">
      <c r="B251" s="27">
        <v>1</v>
      </c>
      <c r="C251" s="26" t="s">
        <v>168</v>
      </c>
      <c r="E251" s="9" t="s">
        <v>269</v>
      </c>
      <c r="G251">
        <v>1</v>
      </c>
      <c r="H251" s="19">
        <v>10.99</v>
      </c>
      <c r="I251" s="31">
        <f>SUMIF(C$1:C$141,"="&amp;C251,B$1:B$141)</f>
        <v>1</v>
      </c>
      <c r="J251" s="32">
        <f t="shared" si="25"/>
        <v>0</v>
      </c>
      <c r="K251" s="29">
        <f t="shared" si="26"/>
        <v>10.99</v>
      </c>
      <c r="L251" t="s">
        <v>300</v>
      </c>
    </row>
    <row r="252" spans="1:12" ht="13.8" customHeight="1" x14ac:dyDescent="0.3">
      <c r="B252" s="27">
        <v>1</v>
      </c>
      <c r="C252" s="26" t="s">
        <v>174</v>
      </c>
      <c r="E252" s="9" t="s">
        <v>272</v>
      </c>
      <c r="G252">
        <v>1</v>
      </c>
      <c r="H252" s="19">
        <v>2.8</v>
      </c>
      <c r="I252" s="31">
        <f>SUMIF(C$1:C$141,"="&amp;C252,B$1:B$141)</f>
        <v>0</v>
      </c>
      <c r="J252" s="32">
        <f t="shared" si="25"/>
        <v>1</v>
      </c>
      <c r="K252" s="29">
        <f t="shared" si="26"/>
        <v>2.8</v>
      </c>
      <c r="L252" t="s">
        <v>300</v>
      </c>
    </row>
    <row r="253" spans="1:12" ht="13.8" customHeight="1" x14ac:dyDescent="0.3">
      <c r="B253" s="27">
        <v>1</v>
      </c>
      <c r="C253" s="26" t="s">
        <v>175</v>
      </c>
      <c r="E253" s="9" t="s">
        <v>273</v>
      </c>
      <c r="G253">
        <v>1</v>
      </c>
      <c r="H253" s="19">
        <v>2.8</v>
      </c>
      <c r="I253" s="31">
        <f>SUMIF(C$1:C$141,"="&amp;C253,B$1:B$141)</f>
        <v>1</v>
      </c>
      <c r="J253" s="32">
        <f t="shared" si="25"/>
        <v>0</v>
      </c>
      <c r="K253" s="29">
        <f t="shared" si="26"/>
        <v>2.8</v>
      </c>
      <c r="L253" t="s">
        <v>300</v>
      </c>
    </row>
    <row r="254" spans="1:12" ht="13.8" customHeight="1" x14ac:dyDescent="0.3">
      <c r="B254" s="27">
        <v>1</v>
      </c>
      <c r="C254" s="26" t="s">
        <v>271</v>
      </c>
      <c r="E254" s="9" t="s">
        <v>274</v>
      </c>
      <c r="G254">
        <v>1</v>
      </c>
      <c r="H254" s="19">
        <v>2.8</v>
      </c>
      <c r="I254" s="31">
        <f>SUMIF(C$1:C$141,"="&amp;C254,B$1:B$141)</f>
        <v>0</v>
      </c>
      <c r="J254" s="32">
        <f t="shared" si="25"/>
        <v>1</v>
      </c>
      <c r="K254" s="29">
        <f t="shared" si="26"/>
        <v>2.8</v>
      </c>
      <c r="L254" t="s">
        <v>300</v>
      </c>
    </row>
    <row r="255" spans="1:12" ht="13.8" customHeight="1" x14ac:dyDescent="0.3">
      <c r="B255" s="27">
        <v>1</v>
      </c>
      <c r="C255" s="26" t="s">
        <v>270</v>
      </c>
      <c r="E255" s="9" t="s">
        <v>275</v>
      </c>
      <c r="G255">
        <v>1</v>
      </c>
      <c r="H255" s="19">
        <v>2.8</v>
      </c>
      <c r="I255" s="31">
        <f>SUMIF(C$1:C$141,"="&amp;C255,B$1:B$141)</f>
        <v>1</v>
      </c>
      <c r="J255" s="32">
        <f t="shared" si="25"/>
        <v>0</v>
      </c>
      <c r="K255" s="29">
        <f t="shared" si="26"/>
        <v>2.8</v>
      </c>
      <c r="L255" t="s">
        <v>300</v>
      </c>
    </row>
    <row r="256" spans="1:12" ht="13.8" customHeight="1" x14ac:dyDescent="0.3">
      <c r="B256" s="27">
        <v>1</v>
      </c>
      <c r="C256" s="26" t="s">
        <v>69</v>
      </c>
      <c r="E256" s="9" t="s">
        <v>242</v>
      </c>
      <c r="G256">
        <v>1</v>
      </c>
      <c r="H256" s="19">
        <v>1839</v>
      </c>
      <c r="I256" s="31">
        <f>SUMIF(C$1:C$141,"="&amp;C256,B$1:B$141)</f>
        <v>0</v>
      </c>
      <c r="J256" s="32">
        <f t="shared" si="25"/>
        <v>1</v>
      </c>
      <c r="K256" s="29">
        <f t="shared" si="26"/>
        <v>1839</v>
      </c>
      <c r="L256" t="s">
        <v>300</v>
      </c>
    </row>
    <row r="257" spans="1:12" ht="13.8" customHeight="1" x14ac:dyDescent="0.3">
      <c r="B257" s="27">
        <v>1</v>
      </c>
      <c r="C257" s="26" t="s">
        <v>250</v>
      </c>
      <c r="E257" s="9" t="s">
        <v>243</v>
      </c>
      <c r="G257">
        <v>1</v>
      </c>
      <c r="H257" s="19">
        <v>49</v>
      </c>
      <c r="I257" s="31">
        <f>SUMIF(C$1:C$141,"="&amp;C257,B$1:B$141)</f>
        <v>0</v>
      </c>
      <c r="J257" s="32">
        <f t="shared" si="25"/>
        <v>1</v>
      </c>
      <c r="K257" s="29">
        <f t="shared" si="26"/>
        <v>49</v>
      </c>
      <c r="L257" t="s">
        <v>300</v>
      </c>
    </row>
    <row r="258" spans="1:12" ht="13.8" customHeight="1" x14ac:dyDescent="0.3">
      <c r="B258" s="27">
        <v>1</v>
      </c>
      <c r="C258" s="26" t="s">
        <v>276</v>
      </c>
      <c r="E258" s="9" t="s">
        <v>277</v>
      </c>
      <c r="H258" s="19"/>
      <c r="I258" s="31">
        <f>SUMIF(C$1:C$141,"="&amp;C258,B$1:B$141)</f>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SUMIF(C$1:C$141,"="&amp;C261,B$1:B$141)</f>
        <v>0</v>
      </c>
      <c r="J261" s="32">
        <f t="shared" ref="J261:J266" si="27">G261*B261-I261</f>
        <v>1</v>
      </c>
      <c r="K261" s="29">
        <f t="shared" ref="K261:K266" si="28">B261*H261</f>
        <v>0.87</v>
      </c>
      <c r="L261" t="s">
        <v>300</v>
      </c>
    </row>
    <row r="262" spans="1:12" ht="13.8" customHeight="1" x14ac:dyDescent="0.3">
      <c r="B262" s="27">
        <v>1</v>
      </c>
      <c r="C262" s="26" t="s">
        <v>245</v>
      </c>
      <c r="E262" s="9" t="s">
        <v>278</v>
      </c>
      <c r="G262">
        <v>1</v>
      </c>
      <c r="H262" s="19">
        <v>0.8</v>
      </c>
      <c r="I262" s="31">
        <f>SUMIF(C$1:C$141,"="&amp;C262,B$1:B$141)</f>
        <v>0</v>
      </c>
      <c r="J262" s="32">
        <f t="shared" si="27"/>
        <v>1</v>
      </c>
      <c r="K262" s="29">
        <f t="shared" si="28"/>
        <v>0.8</v>
      </c>
      <c r="L262" t="s">
        <v>300</v>
      </c>
    </row>
    <row r="263" spans="1:12" ht="13.8" customHeight="1" x14ac:dyDescent="0.3">
      <c r="B263" s="27">
        <v>5</v>
      </c>
      <c r="C263" s="26" t="s">
        <v>262</v>
      </c>
      <c r="E263" s="9" t="s">
        <v>280</v>
      </c>
      <c r="G263">
        <v>1</v>
      </c>
      <c r="H263" s="19">
        <v>19.989999999999998</v>
      </c>
      <c r="I263" s="31">
        <f>SUMIF(C$1:C$141,"="&amp;C263,B$1:B$141)</f>
        <v>0</v>
      </c>
      <c r="J263" s="32">
        <f t="shared" si="27"/>
        <v>5</v>
      </c>
      <c r="K263" s="29">
        <f t="shared" si="28"/>
        <v>99.949999999999989</v>
      </c>
      <c r="L263" t="s">
        <v>300</v>
      </c>
    </row>
    <row r="264" spans="1:12" ht="13.8" customHeight="1" x14ac:dyDescent="0.3">
      <c r="B264" s="27">
        <v>1</v>
      </c>
      <c r="C264" s="26" t="s">
        <v>268</v>
      </c>
      <c r="E264" s="9" t="s">
        <v>267</v>
      </c>
      <c r="G264">
        <v>1</v>
      </c>
      <c r="H264" s="19">
        <v>44</v>
      </c>
      <c r="I264" s="31">
        <f>SUMIF(C$1:C$141,"="&amp;C264,B$1:B$141)</f>
        <v>0</v>
      </c>
      <c r="J264" s="32">
        <f t="shared" si="27"/>
        <v>1</v>
      </c>
      <c r="K264" s="29">
        <f t="shared" si="28"/>
        <v>44</v>
      </c>
      <c r="L264" t="s">
        <v>300</v>
      </c>
    </row>
    <row r="265" spans="1:12" ht="13.8" customHeight="1" x14ac:dyDescent="0.3">
      <c r="B265" s="27">
        <v>5</v>
      </c>
      <c r="C265" s="26" t="s">
        <v>263</v>
      </c>
      <c r="E265" s="9" t="s">
        <v>264</v>
      </c>
      <c r="G265">
        <v>1</v>
      </c>
      <c r="H265" s="19">
        <v>2.0499999999999998</v>
      </c>
      <c r="I265" s="31">
        <f>SUMIF(C$1:C$141,"="&amp;C265,B$1:B$141)</f>
        <v>0</v>
      </c>
      <c r="J265" s="32">
        <f t="shared" si="27"/>
        <v>5</v>
      </c>
      <c r="K265" s="29">
        <f t="shared" si="28"/>
        <v>10.25</v>
      </c>
      <c r="L265" t="s">
        <v>300</v>
      </c>
    </row>
    <row r="266" spans="1:12" ht="13.8" customHeight="1" x14ac:dyDescent="0.3">
      <c r="B266" s="27">
        <v>5</v>
      </c>
      <c r="C266" s="26" t="s">
        <v>265</v>
      </c>
      <c r="E266" s="9" t="s">
        <v>266</v>
      </c>
      <c r="G266">
        <v>1</v>
      </c>
      <c r="H266" s="19">
        <v>1.95</v>
      </c>
      <c r="I266" s="31">
        <f>SUMIF(C$1:C$141,"="&amp;C266,B$1:B$141)</f>
        <v>0</v>
      </c>
      <c r="J266" s="32">
        <f t="shared" si="27"/>
        <v>5</v>
      </c>
      <c r="K266" s="29">
        <f t="shared" si="28"/>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513</v>
      </c>
      <c r="E281" s="24"/>
      <c r="I281" s="30"/>
      <c r="J281"/>
      <c r="K281"/>
    </row>
    <row r="282" spans="1:11" x14ac:dyDescent="0.3">
      <c r="A282" t="s">
        <v>519</v>
      </c>
      <c r="E282" s="24"/>
      <c r="I282" s="30"/>
      <c r="J282"/>
      <c r="K282"/>
    </row>
    <row r="283" spans="1:11" x14ac:dyDescent="0.3">
      <c r="B283" t="s">
        <v>502</v>
      </c>
      <c r="C283" t="s">
        <v>504</v>
      </c>
      <c r="D283" s="8" t="s">
        <v>505</v>
      </c>
      <c r="E283" s="22"/>
      <c r="I283" s="30"/>
      <c r="J283"/>
      <c r="K283"/>
    </row>
    <row r="284" spans="1:11" x14ac:dyDescent="0.3">
      <c r="D284" s="8"/>
      <c r="E284" s="22"/>
      <c r="I284" s="30"/>
      <c r="J284"/>
      <c r="K284"/>
    </row>
    <row r="285" spans="1:11" x14ac:dyDescent="0.3">
      <c r="A285" t="s">
        <v>518</v>
      </c>
      <c r="E285" s="24"/>
      <c r="I285" s="30"/>
      <c r="J285"/>
      <c r="K285"/>
    </row>
    <row r="287" spans="1:11" x14ac:dyDescent="0.3">
      <c r="B287" t="s">
        <v>503</v>
      </c>
      <c r="C287" t="s">
        <v>499</v>
      </c>
      <c r="D287" t="s">
        <v>516</v>
      </c>
      <c r="E287" s="22"/>
      <c r="I287" s="30"/>
      <c r="J287"/>
      <c r="K287"/>
    </row>
    <row r="289" spans="1:11" x14ac:dyDescent="0.3">
      <c r="B289" t="s">
        <v>503</v>
      </c>
      <c r="C289" t="s">
        <v>500</v>
      </c>
      <c r="D289" s="8" t="s">
        <v>514</v>
      </c>
      <c r="E289" s="22"/>
      <c r="I289" s="30"/>
      <c r="J289"/>
      <c r="K289"/>
    </row>
    <row r="290" spans="1:11" x14ac:dyDescent="0.3">
      <c r="B290" t="s">
        <v>503</v>
      </c>
      <c r="C290" t="s">
        <v>506</v>
      </c>
      <c r="D290" s="8" t="s">
        <v>507</v>
      </c>
      <c r="E290" s="21"/>
      <c r="I290" s="30"/>
      <c r="J290"/>
      <c r="K290"/>
    </row>
    <row r="291" spans="1:11" x14ac:dyDescent="0.3">
      <c r="B291" t="s">
        <v>503</v>
      </c>
      <c r="C291" t="s">
        <v>522</v>
      </c>
      <c r="D291" s="8" t="s">
        <v>523</v>
      </c>
      <c r="E291" s="21"/>
      <c r="I291" s="30"/>
      <c r="J291"/>
      <c r="K291"/>
    </row>
    <row r="293" spans="1:11" x14ac:dyDescent="0.3">
      <c r="B293" t="s">
        <v>503</v>
      </c>
      <c r="C293" t="s">
        <v>511</v>
      </c>
      <c r="D293" s="8" t="s">
        <v>512</v>
      </c>
      <c r="E293" s="21"/>
      <c r="I293" s="30"/>
      <c r="J293"/>
      <c r="K293"/>
    </row>
    <row r="294" spans="1:11" x14ac:dyDescent="0.3">
      <c r="B294" t="s">
        <v>503</v>
      </c>
      <c r="C294" t="s">
        <v>520</v>
      </c>
      <c r="D294" s="8" t="s">
        <v>521</v>
      </c>
      <c r="E294" s="22"/>
      <c r="I294" s="30"/>
      <c r="J294"/>
      <c r="K294"/>
    </row>
    <row r="295" spans="1:11" x14ac:dyDescent="0.3">
      <c r="D295" s="8"/>
      <c r="E295" s="22"/>
      <c r="I295" s="30"/>
      <c r="J295"/>
      <c r="K295"/>
    </row>
    <row r="296" spans="1:11" x14ac:dyDescent="0.3">
      <c r="A296" t="s">
        <v>517</v>
      </c>
    </row>
    <row r="297" spans="1:11" x14ac:dyDescent="0.3">
      <c r="B297" t="s">
        <v>503</v>
      </c>
      <c r="C297" t="s">
        <v>501</v>
      </c>
      <c r="D297" t="s">
        <v>515</v>
      </c>
      <c r="I297" s="30"/>
      <c r="J297"/>
      <c r="K297"/>
    </row>
    <row r="298" spans="1:11" ht="15" customHeight="1" x14ac:dyDescent="0.3">
      <c r="B298" t="s">
        <v>503</v>
      </c>
      <c r="C298" t="s">
        <v>508</v>
      </c>
      <c r="D298" s="8" t="s">
        <v>509</v>
      </c>
      <c r="E298" s="22"/>
      <c r="I298" s="30"/>
      <c r="J298"/>
      <c r="K298"/>
    </row>
    <row r="299" spans="1:11" x14ac:dyDescent="0.3">
      <c r="E299" s="21"/>
      <c r="I299" s="30"/>
      <c r="J299"/>
      <c r="K299"/>
    </row>
    <row r="300" spans="1:11" x14ac:dyDescent="0.3">
      <c r="H300" s="19"/>
      <c r="I300" s="30"/>
      <c r="J300"/>
      <c r="K300"/>
    </row>
    <row r="301" spans="1:11" x14ac:dyDescent="0.3">
      <c r="H301" s="20"/>
      <c r="I301" s="30"/>
      <c r="J301"/>
      <c r="K301"/>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2016-11-12T22:02:50Z</dcterms:modified>
</cp:coreProperties>
</file>