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Rotary Encoder" sheetId="6" r:id="rId6"/>
    <sheet name="BOM" sheetId="7" r:id="rId7"/>
  </sheets>
  <calcPr calcId="145621"/>
</workbook>
</file>

<file path=xl/calcChain.xml><?xml version="1.0" encoding="utf-8"?>
<calcChain xmlns="http://schemas.openxmlformats.org/spreadsheetml/2006/main">
  <c r="G17" i="7" l="1"/>
  <c r="G9" i="7"/>
  <c r="G7" i="7"/>
  <c r="O83" i="3"/>
  <c r="O76" i="3"/>
  <c r="C8" i="3" l="1"/>
  <c r="O75" i="3"/>
  <c r="C60" i="5" l="1"/>
  <c r="C61" i="5" s="1"/>
  <c r="C62" i="5" s="1"/>
  <c r="C63" i="5" s="1"/>
  <c r="F6" i="7"/>
  <c r="G5" i="7"/>
  <c r="G4" i="7"/>
  <c r="G25" i="7"/>
  <c r="G26" i="7"/>
  <c r="G3" i="7"/>
  <c r="C37" i="5"/>
  <c r="C38" i="5" s="1"/>
  <c r="C39" i="5" l="1"/>
  <c r="C40" i="5" s="1"/>
  <c r="C92" i="3"/>
  <c r="C104" i="3"/>
  <c r="O77" i="3"/>
  <c r="C45" i="3"/>
  <c r="C43" i="3"/>
  <c r="C39" i="3"/>
  <c r="C36" i="3"/>
  <c r="C53" i="3"/>
  <c r="O88" i="3"/>
  <c r="C55" i="3"/>
  <c r="C49" i="3"/>
  <c r="C46" i="3"/>
  <c r="C9" i="3"/>
  <c r="O87" i="3"/>
  <c r="O78" i="3"/>
  <c r="O82" i="3" l="1"/>
  <c r="O84" i="3"/>
  <c r="O80" i="3"/>
  <c r="O74" i="3" l="1"/>
  <c r="O86" i="3"/>
  <c r="O85" i="3"/>
  <c r="O81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5" i="3" s="1"/>
  <c r="C23" i="3"/>
  <c r="C21" i="3"/>
  <c r="C99" i="3" s="1"/>
  <c r="C19" i="3"/>
  <c r="C15" i="3"/>
  <c r="C93" i="3" s="1"/>
  <c r="C13" i="3"/>
  <c r="C16" i="3"/>
  <c r="C10" i="3"/>
  <c r="C59" i="3" l="1"/>
  <c r="C61" i="3"/>
  <c r="C66" i="3" l="1"/>
  <c r="C71" i="3" s="1"/>
  <c r="C77" i="3" s="1"/>
  <c r="C65" i="3"/>
  <c r="C70" i="3" s="1"/>
  <c r="C78" i="3" s="1"/>
  <c r="C64" i="3"/>
  <c r="C69" i="3" s="1"/>
  <c r="C76" i="3" s="1"/>
  <c r="C63" i="3"/>
  <c r="C62" i="3"/>
  <c r="C67" i="3" l="1"/>
  <c r="C74" i="3" s="1"/>
  <c r="C94" i="3"/>
  <c r="C95" i="3" s="1"/>
  <c r="C106" i="3"/>
  <c r="C107" i="3" s="1"/>
  <c r="C100" i="3"/>
  <c r="C101" i="3" s="1"/>
  <c r="C68" i="3"/>
  <c r="C75" i="3" s="1"/>
</calcChain>
</file>

<file path=xl/sharedStrings.xml><?xml version="1.0" encoding="utf-8"?>
<sst xmlns="http://schemas.openxmlformats.org/spreadsheetml/2006/main" count="1538" uniqueCount="661">
  <si>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</si>
  <si>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</si>
  <si>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</si>
  <si>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</si>
  <si>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</si>
  <si>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</si>
  <si>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</si>
  <si>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</si>
  <si>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</si>
  <si>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</si>
  <si>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</si>
  <si>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</si>
  <si>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</si>
  <si>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</si>
  <si>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</si>
  <si>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</si>
  <si>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</si>
  <si>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</si>
  <si>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</si>
  <si>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</si>
  <si>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</si>
  <si>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</si>
  <si>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</si>
  <si>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</si>
  <si>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</si>
  <si>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</si>
  <si>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</si>
  <si>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</si>
  <si>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</si>
  <si>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</si>
  <si>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</si>
  <si>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</si>
  <si>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</si>
  <si>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</si>
  <si>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</si>
  <si>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</si>
  <si>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</si>
  <si>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</si>
  <si>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</si>
  <si>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</si>
  <si>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</si>
  <si>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</si>
  <si>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</si>
  <si>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</si>
  <si>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</si>
  <si>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</si>
  <si>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</si>
  <si>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</si>
  <si>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</si>
  <si>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</si>
  <si>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</si>
  <si>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</si>
  <si>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</si>
  <si>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</si>
  <si>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</si>
  <si>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</si>
  <si>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</si>
  <si>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</si>
  <si>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</si>
  <si>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</si>
  <si>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</si>
  <si>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</si>
  <si>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</si>
  <si>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</si>
  <si>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</si>
  <si>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</si>
  <si>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</si>
  <si>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</si>
  <si>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</si>
  <si>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</si>
  <si>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</si>
  <si>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</si>
  <si>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</si>
  <si>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</si>
  <si>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</si>
  <si>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</si>
  <si>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</si>
  <si>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</si>
  <si>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</si>
  <si>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</si>
  <si>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</si>
  <si>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</si>
  <si>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</si>
  <si>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</si>
  <si>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</si>
  <si>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</si>
  <si>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</si>
  <si>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</si>
  <si>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</si>
  <si>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</si>
  <si>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</si>
  <si>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</si>
  <si>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</si>
  <si>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</si>
  <si>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</si>
  <si>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</si>
  <si>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</si>
  <si>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</si>
  <si>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</si>
  <si>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</si>
  <si>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</si>
  <si>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</si>
  <si>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</si>
  <si>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</si>
  <si>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</si>
  <si>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</si>
  <si>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</si>
  <si>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</si>
  <si>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</si>
  <si>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</si>
  <si>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</si>
  <si>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</si>
  <si>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</si>
  <si>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</si>
  <si>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</si>
  <si>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</si>
  <si>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</si>
  <si>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</si>
  <si>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</si>
  <si>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</si>
  <si>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</si>
  <si>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</si>
  <si>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</si>
  <si>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</si>
  <si>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</si>
  <si>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</si>
  <si>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</si>
  <si>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</si>
  <si>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</si>
  <si>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</si>
  <si>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</si>
  <si>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</si>
  <si>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</si>
  <si>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</si>
  <si>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</si>
  <si>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</si>
  <si>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</si>
  <si>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</si>
  <si>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</si>
  <si>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</si>
  <si>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</si>
  <si>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</si>
  <si>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</si>
  <si>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</si>
  <si>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</si>
  <si>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</si>
  <si>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</si>
  <si>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</si>
  <si>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</si>
  <si>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</si>
  <si>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</si>
  <si>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</si>
  <si>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</si>
  <si>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</si>
  <si>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</si>
  <si>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</si>
  <si>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</si>
  <si>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</si>
  <si>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</si>
  <si>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</si>
  <si>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</si>
  <si>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</si>
  <si>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</si>
  <si>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</si>
  <si>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</si>
  <si>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</si>
  <si>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</si>
  <si>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</si>
  <si>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</si>
  <si>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</si>
  <si>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</si>
  <si>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</si>
  <si>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</si>
  <si>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</si>
  <si>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</si>
  <si>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</si>
  <si>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</si>
  <si>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</si>
  <si>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</si>
  <si>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</si>
  <si>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</si>
  <si>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</si>
  <si>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</si>
  <si>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</si>
  <si>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</si>
  <si>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</si>
  <si>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</si>
  <si>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</si>
  <si>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</si>
  <si>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</si>
  <si>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</si>
  <si>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</si>
  <si>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</si>
  <si>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</si>
  <si>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</si>
  <si>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</si>
  <si>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</si>
  <si>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</si>
  <si>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</si>
  <si>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</si>
  <si>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</si>
  <si>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</si>
  <si>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</si>
  <si>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</si>
  <si>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</si>
  <si>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</si>
  <si>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</si>
  <si>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</si>
  <si>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</si>
  <si>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</si>
  <si>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</si>
  <si>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</si>
  <si>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</si>
  <si>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</si>
  <si>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</si>
  <si>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</si>
  <si>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</si>
  <si>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</si>
  <si>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</si>
  <si>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</si>
  <si>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</si>
  <si>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</si>
  <si>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</si>
  <si>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</si>
  <si>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</si>
  <si>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</si>
  <si>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</si>
  <si>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</si>
  <si>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</si>
  <si>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</si>
  <si>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</si>
  <si>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</si>
  <si>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</si>
  <si>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</si>
  <si>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</si>
  <si>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</si>
  <si>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</si>
  <si>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</si>
  <si>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</si>
  <si>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</si>
  <si>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</si>
  <si>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</si>
  <si>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</si>
  <si>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</si>
  <si>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</si>
  <si>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</si>
  <si>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</si>
  <si>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</si>
  <si>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</si>
  <si>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</si>
  <si>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</si>
  <si>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</si>
  <si>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</si>
  <si>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</si>
  <si>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</si>
  <si>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</si>
  <si>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</si>
  <si>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</si>
  <si>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</si>
  <si>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</si>
  <si>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</si>
  <si>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</si>
  <si>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</si>
  <si>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</si>
  <si>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</si>
  <si>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</si>
  <si>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</si>
  <si>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</si>
  <si>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</si>
  <si>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</si>
  <si>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</si>
  <si>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</si>
  <si>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</si>
  <si>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</si>
  <si>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</si>
  <si>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</si>
  <si>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</si>
  <si>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</si>
  <si>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</si>
  <si>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</si>
  <si>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</si>
  <si>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</si>
  <si>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</si>
  <si>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</si>
  <si>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</si>
  <si>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</si>
  <si>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</si>
  <si>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</si>
  <si>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</si>
  <si>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</si>
  <si>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</si>
  <si>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</si>
  <si>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</si>
  <si>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</si>
  <si>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</si>
  <si>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</si>
  <si>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</si>
  <si>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</si>
  <si>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</si>
  <si>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</si>
  <si>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</si>
  <si>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</si>
  <si>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</si>
  <si>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</si>
  <si>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</si>
  <si>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</si>
  <si>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</si>
  <si>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</si>
  <si>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</si>
  <si>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</si>
  <si>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</si>
  <si>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</si>
  <si>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</si>
  <si>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</si>
  <si>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</si>
  <si>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</si>
  <si>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</si>
  <si>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</si>
  <si>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</si>
  <si>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</si>
  <si>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</si>
  <si>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</si>
  <si>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</si>
  <si>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</si>
  <si>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</si>
  <si>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</si>
  <si>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</si>
  <si>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</si>
  <si>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</si>
  <si>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</si>
  <si>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</si>
  <si>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</si>
  <si>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</si>
  <si>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</si>
  <si>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</si>
  <si>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</si>
  <si>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</si>
  <si>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</si>
  <si>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</si>
  <si>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</si>
  <si>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</si>
  <si>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</si>
  <si>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</si>
  <si>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</si>
  <si>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</si>
  <si>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</si>
  <si>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</si>
  <si>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</si>
  <si>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</si>
  <si>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</si>
  <si>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</si>
  <si>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</si>
  <si>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</si>
  <si>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</si>
  <si>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</si>
  <si>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</si>
  <si>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</si>
  <si>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</si>
  <si>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</si>
  <si>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</si>
  <si>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</si>
  <si>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</si>
  <si>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</si>
  <si>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</si>
  <si>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</si>
  <si>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</si>
  <si>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</si>
  <si>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</si>
  <si>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</si>
  <si>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</si>
  <si>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</si>
  <si>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</si>
  <si>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</si>
  <si>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</si>
  <si>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</si>
  <si>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</si>
  <si>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</si>
  <si>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</si>
  <si>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</si>
  <si>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</si>
  <si>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</si>
  <si>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</si>
  <si>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</si>
  <si>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</si>
  <si>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</si>
  <si>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</si>
  <si>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</si>
  <si>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</si>
  <si>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</si>
  <si>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</si>
  <si>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</si>
  <si>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</si>
  <si>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</si>
  <si>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</si>
  <si>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</si>
  <si>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</si>
  <si>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</si>
  <si>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</si>
  <si>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</si>
  <si>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</si>
  <si>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</si>
  <si>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</si>
  <si>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</si>
  <si>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</si>
  <si>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</si>
  <si>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</si>
  <si>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</si>
  <si>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</si>
  <si>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</si>
  <si>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</si>
  <si>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</si>
  <si>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</si>
  <si>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</si>
  <si>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</si>
  <si>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</si>
  <si>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</si>
  <si>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</si>
  <si>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</si>
  <si>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</si>
  <si>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</si>
  <si>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</si>
  <si>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</si>
  <si>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</si>
  <si>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</si>
  <si>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</si>
  <si>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</si>
  <si>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</si>
  <si>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</si>
  <si>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</si>
  <si>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</si>
  <si>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</si>
  <si>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</si>
  <si>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</si>
  <si>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</si>
  <si>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</si>
  <si>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</si>
  <si>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</si>
  <si>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</si>
  <si>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</si>
  <si>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</si>
  <si>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</si>
  <si>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</si>
  <si>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</si>
  <si>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</si>
  <si>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</si>
  <si>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</si>
  <si>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</si>
  <si>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</si>
  <si>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</si>
  <si>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</si>
  <si>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</si>
  <si>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</si>
  <si>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</si>
  <si>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</si>
  <si>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</si>
  <si>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</si>
  <si>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</si>
  <si>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</si>
  <si>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</si>
  <si>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</si>
  <si>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</si>
  <si>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</si>
  <si>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</si>
  <si>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</si>
  <si>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</si>
  <si>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</si>
  <si>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</si>
  <si>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</si>
  <si>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</si>
  <si>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</si>
  <si>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</si>
  <si>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</si>
  <si>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</si>
  <si>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</si>
  <si>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</si>
  <si>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</si>
  <si>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</si>
  <si>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</si>
  <si>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</si>
  <si>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</si>
  <si>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</si>
  <si>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</si>
  <si>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</si>
  <si>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</si>
  <si>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</si>
  <si>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</si>
  <si>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</si>
  <si>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</si>
  <si>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</si>
  <si>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</si>
  <si>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</si>
  <si>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</si>
  <si>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</si>
  <si>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</si>
  <si>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</si>
  <si>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</si>
  <si>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</si>
  <si>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</si>
  <si>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</si>
  <si>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</si>
  <si>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</si>
  <si>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</si>
  <si>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</si>
  <si>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</si>
  <si>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</si>
  <si>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</si>
  <si>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</si>
  <si>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</si>
  <si>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</si>
  <si>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</si>
  <si>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</si>
  <si>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</si>
  <si>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</si>
  <si>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</si>
  <si>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</si>
  <si>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</si>
  <si>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</si>
  <si>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</si>
  <si>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</si>
  <si>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</si>
  <si>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</si>
  <si>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</si>
  <si>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</si>
  <si>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</si>
  <si>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</si>
  <si>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</si>
  <si>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</si>
  <si>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</si>
  <si>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</si>
  <si>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</si>
  <si>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</si>
  <si>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</si>
  <si>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</si>
  <si>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</si>
  <si>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</si>
  <si>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</si>
  <si>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</si>
  <si>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</si>
  <si>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</si>
  <si>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</si>
  <si>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</si>
  <si>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</si>
  <si>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</si>
  <si>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</si>
  <si>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</si>
  <si>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</si>
  <si>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</si>
  <si>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</si>
  <si>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</si>
  <si>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</si>
  <si>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</si>
  <si>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</si>
  <si>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</si>
  <si>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</si>
  <si>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</si>
  <si>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</si>
  <si>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</si>
  <si>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</si>
  <si>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</si>
  <si>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</si>
  <si>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</si>
  <si>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</si>
  <si>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</si>
  <si>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</si>
  <si>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</si>
  <si>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</si>
  <si>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</si>
  <si>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</si>
  <si>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</si>
  <si>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</si>
  <si>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</si>
  <si>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</si>
  <si>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Dimensionierung Handgelenk</t>
  </si>
  <si>
    <t>Übersetzung Handgelenk</t>
  </si>
  <si>
    <t>Drehmoment Handgelenk Motor</t>
  </si>
  <si>
    <t>Drehmoment Handgelenk</t>
  </si>
  <si>
    <t>Übersetzung Handgelenkdreher</t>
  </si>
  <si>
    <t>Drehmoment Handgelenkdreher</t>
  </si>
  <si>
    <t>Drehmoment Handgelenkdreher Motor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</si>
  <si>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</si>
  <si>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</si>
  <si>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</si>
  <si>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</si>
  <si>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</si>
  <si>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</si>
  <si>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</si>
  <si>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</si>
  <si>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</si>
  <si>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</si>
  <si>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</si>
  <si>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</si>
  <si>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</si>
  <si>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</si>
  <si>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</si>
  <si>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</si>
  <si>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</si>
  <si>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</si>
  <si>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</si>
  <si>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</si>
  <si>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</si>
  <si>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</si>
  <si>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</si>
  <si>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</si>
  <si>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 xml:space="preserve">Schulter </t>
  </si>
  <si>
    <t>Schulter als Axial lager</t>
  </si>
  <si>
    <t>https://www.conrad.de/de/messing-rund-profil-x-l-2-mm-x-500-mm-297224.html</t>
  </si>
  <si>
    <t>Einzelpreis</t>
  </si>
  <si>
    <t>gesamtpreis</t>
  </si>
  <si>
    <t>http://www.kugellager-express.de/nadelhuelse-nadellager-hk-0408-hk0408-4x8x8-mm.html</t>
  </si>
  <si>
    <t xml:space="preserve">Nadelhülse 4x8x8 </t>
  </si>
  <si>
    <t>Messingachse 4mm</t>
  </si>
  <si>
    <t>Axe für Nadelhülse</t>
  </si>
  <si>
    <t>Rillenkugellager DIN 625 SKF - SKF 61818 - 90x115x13</t>
  </si>
  <si>
    <t>https://www.maedler.de/Article/16222000</t>
  </si>
  <si>
    <t>Zahnriemenscheibe T5, 20 Zähne</t>
  </si>
  <si>
    <t>http://www.kugellager-express.de/kugellager-zoll-inch-r2-3-175x9-525x3-967-mm.html</t>
  </si>
  <si>
    <t>Rillenkugellager 3.175 x 9.525 x 3.967 mm</t>
  </si>
  <si>
    <t>Schulter Spannrollen</t>
  </si>
  <si>
    <t>Schulter Spannrollen Achsen</t>
  </si>
  <si>
    <t>http://www.amazon.de/L1118-Metric-Schwarz-Sockel-schraube/dp/B00GIES81U/ref=sr_1_2?s=toys&amp;ie=UTF8&amp;qid=1457217378&amp;sr=1-2&amp;keywords=schraube+M4+40mm</t>
  </si>
  <si>
    <t>Schraube M4 x 40mm</t>
  </si>
  <si>
    <t>Berechnung Zahnriemenscheibe T25</t>
  </si>
  <si>
    <t>Schulter Antrieb Riemenscheibe</t>
  </si>
  <si>
    <t>Schulter Motor</t>
  </si>
  <si>
    <t>Motor Nema 23 57x57x56</t>
  </si>
  <si>
    <t>Motor Nema 24 60x60x87</t>
  </si>
  <si>
    <t>Oberarm Motor</t>
  </si>
  <si>
    <t>https://zahnriemen24.de/artikel_Zahnscheibe-AL-27-T5-15-2__10_2_875</t>
  </si>
  <si>
    <t>Zahnriemenscheibe T5 15 Zähne, 16mm Breite</t>
  </si>
  <si>
    <t>http://www.hug-technik.com/shop/product_info.php?info=p5264_metr--zahnriemenscheibe-t5-21-mm-breit--15-zaehne--zahnriemenrad-t5-21-15.html</t>
  </si>
  <si>
    <t>Zahnriemen T5 16mm Breite</t>
  </si>
  <si>
    <t>Oberarm Motor Zahnriemen 1</t>
  </si>
  <si>
    <t>http://www.hug-technik.com/shop/index.php?cat=c226_ZAHNRIEMEN-T5-16-mm-breit-RIEMENBREITE-16-mm.html</t>
  </si>
  <si>
    <t>https://zahnriemen24.de/artikel_Zahnscheibe-AL-21-T5-48-0__10_2_870</t>
  </si>
  <si>
    <t>Oberarm Motor Zahnriemenscheibe 1 - großes Rad</t>
  </si>
  <si>
    <t>Oberarm Motor Zahnriemenscheibe 1 - kleines Rad</t>
  </si>
  <si>
    <t>Achse 8mm</t>
  </si>
  <si>
    <t>Zahnriemenscheibe T5 15 Zähne, 10mm Breite</t>
  </si>
  <si>
    <t>Zahnriemenscheibe T5 48 Zähne, 10mm Breite</t>
  </si>
  <si>
    <t>Zahnriemen T5 10mm Breite</t>
  </si>
  <si>
    <t>http://www.amazon.de/Zylinderkopfschrauben-Edelstahl-Zylinderschrauben-Inbusschrauben-Innensechskant/dp/B018XL6VPU/ref=sr_1_1?ie=UTF8&amp;qid=1457561023&amp;sr=8-1&amp;keywords=Innensechskant+M3+40</t>
  </si>
  <si>
    <t>Oberarm Zahnriemen 1 Spanner Achse</t>
  </si>
  <si>
    <t>Oberarm Zahnriemen 1 Spanner Rolle</t>
  </si>
  <si>
    <t>http://www.amazon.de/100-St%C3%BCck-Kunststoff-Unterlegscheiben-M3/dp/B007YQCUVU/ref=pd_sim_sbs_60_11?ie=UTF8&amp;dpID=31R4hbM7tlL&amp;dpSrc=sims&amp;preST=_AC_UL160_SR160%2C160_&amp;refRID=0D0RH0PZDAFF1S4VP7RR</t>
  </si>
  <si>
    <t>Kunststoff Unterlegscheiben M3</t>
  </si>
  <si>
    <t>Oberarm Motor Zahnriemen</t>
  </si>
  <si>
    <t>Oberarm Motor Zahnriemenscheibe 2 - kleines Rad</t>
  </si>
  <si>
    <t>https://zahnriemen24.de/artikel_Zahnscheibe-AL-27-T5-48-0__10_2_892</t>
  </si>
  <si>
    <t>Metallstreifen gelocht</t>
  </si>
  <si>
    <t>http://www.eiwa-es.de/de_robot2012/artikeldetails.php?aid=128</t>
  </si>
  <si>
    <t>Metallstreifen gelocht 20mm 2 Löcher</t>
  </si>
  <si>
    <t>Oberarm Zahnriemen 1 Spanner Befestigung</t>
  </si>
  <si>
    <t>https://www.conrad.de/de/silberstahl-welle-500-mm-8-mm-237205.html?sc.ref=Category%20Overview</t>
  </si>
  <si>
    <t>Oberarm Motor Zahnriemenscheibe 1/2 -Achse</t>
  </si>
  <si>
    <t>https://www.conrad.de/de/reely-stahl-gewindestange-500-mm-m4-stahl-237108.html</t>
  </si>
  <si>
    <t>Oberarm Zahnriemen 1 Spanner Unterlegscheiben</t>
  </si>
  <si>
    <t>Oberarm Zahnriemen 1 Spanner Gewindestange</t>
  </si>
  <si>
    <t>https://www.conrad.de/de/silberstahl-welle-500-mm-3-mm-237051.html</t>
  </si>
  <si>
    <t>Achse 3mm Durchmesser</t>
  </si>
  <si>
    <t>Vierkant Muttern M3</t>
  </si>
  <si>
    <t>https://www.conrad.de/de/vierkantmuttern-m3-din-562-stahl-100-st-toolcraft-109026-109026.html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</si>
</sst>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left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6-bipolar-stepper-06a-16ncm227ozin-16hm100604s-p-97.html" TargetMode="External"/><Relationship Id="rId13" Type="http://schemas.openxmlformats.org/officeDocument/2006/relationships/hyperlink" Target="http://www.omc-stepperonline.com/nema-23-cnc-stepper-motor-28a-19nm269ozin-23hs302804s-p-25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9deg-nema-23-bipolar-121v-038a-09nm1275ozin-23hm200384s-p-24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4-dual-shaft-cnc-stepper-motor-31nm439-ozin-24hs343008d-p-275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omc-stepperonline.com/09-nema-14-bipolar-stepper-motor-5ncm7ozin-14hm080504s-p-85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www.omc-stepperonline.com/09-nema-14-bipolar-stepper-motor-5ncm7ozin-14hm080504s-p-85.html" TargetMode="External"/><Relationship Id="rId14" Type="http://schemas.openxmlformats.org/officeDocument/2006/relationships/hyperlink" Target="http://eu.stepperonline.com/nema-23-cnc-stepper-motor-28a-126nm1785ozin-23hs222804s-p-108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ug-technik.com/shop/index.php?cat=c226_ZAHNRIEMEN-T5-16-mm-breit-RIEMENBREITE-16-mm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www.omc-stepperonline.com/9deg-nema-23-stepper-bipolar-28a-126nm1785ozin-23hm222804s-p-292.html" TargetMode="External"/><Relationship Id="rId6" Type="http://schemas.openxmlformats.org/officeDocument/2006/relationships/hyperlink" Target="http://www.kugellager-express.de/kugellager-zoll-inch-r2-3-175x9-525x3-967-mm.html" TargetMode="External"/><Relationship Id="rId5" Type="http://schemas.openxmlformats.org/officeDocument/2006/relationships/hyperlink" Target="http://www.kugellager-express.de/kugellager-zoll-inch-r2-3-175x9-525x3-967-mm.html" TargetMode="External"/><Relationship Id="rId4" Type="http://schemas.openxmlformats.org/officeDocument/2006/relationships/hyperlink" Target="https://zahnriemen24.de/artikel_Zahnscheibe-AL-21-T5-48-0__10_2_8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tabSelected="1" topLeftCell="A16" zoomScale="115" zoomScaleNormal="115" workbookViewId="0">
      <selection activeCell="E37" sqref="E37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8" spans="1:5" x14ac:dyDescent="0.3">
      <c r="A28" t="s">
        <v>560</v>
      </c>
      <c r="C28" t="s">
        <v>565</v>
      </c>
      <c r="D28" t="s">
        <v>561</v>
      </c>
      <c r="E28" t="s">
        <v>562</v>
      </c>
    </row>
    <row r="29" spans="1:5" x14ac:dyDescent="0.3">
      <c r="D29" t="s">
        <v>564</v>
      </c>
      <c r="E29" t="s">
        <v>563</v>
      </c>
    </row>
    <row r="30" spans="1:5" x14ac:dyDescent="0.3">
      <c r="D30" t="s">
        <v>566</v>
      </c>
      <c r="E30" t="s">
        <v>567</v>
      </c>
    </row>
    <row r="32" spans="1:5" x14ac:dyDescent="0.3">
      <c r="A32" t="s">
        <v>650</v>
      </c>
      <c r="E32" t="s">
        <v>649</v>
      </c>
    </row>
    <row r="33" spans="1:5" x14ac:dyDescent="0.3">
      <c r="A33" t="s">
        <v>650</v>
      </c>
      <c r="E33" t="s">
        <v>649</v>
      </c>
    </row>
    <row r="35" spans="1:5" x14ac:dyDescent="0.3">
      <c r="A35" t="s">
        <v>236</v>
      </c>
      <c r="E35" t="s">
        <v>640</v>
      </c>
    </row>
    <row r="36" spans="1:5" x14ac:dyDescent="0.3">
      <c r="A36" t="s">
        <v>659</v>
      </c>
      <c r="E36" t="s">
        <v>660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07"/>
  <sheetViews>
    <sheetView topLeftCell="A61" zoomScale="80" zoomScaleNormal="80" workbookViewId="0">
      <selection activeCell="I75" sqref="I75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1.2</v>
      </c>
      <c r="D7" t="s">
        <v>315</v>
      </c>
    </row>
    <row r="8" spans="1:4" x14ac:dyDescent="0.3">
      <c r="A8" t="s">
        <v>320</v>
      </c>
      <c r="C8">
        <f>N77+N78 +0.4</f>
        <v>0.61</v>
      </c>
      <c r="D8" t="s">
        <v>315</v>
      </c>
    </row>
    <row r="9" spans="1:4" x14ac:dyDescent="0.3">
      <c r="A9" t="s">
        <v>321</v>
      </c>
      <c r="C9">
        <f>N78+0.1</f>
        <v>0.22</v>
      </c>
      <c r="D9" t="s">
        <v>315</v>
      </c>
    </row>
    <row r="10" spans="1:4" x14ac:dyDescent="0.3">
      <c r="A10" t="s">
        <v>329</v>
      </c>
      <c r="C10" s="5">
        <f>C14/C12</f>
        <v>6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15</v>
      </c>
      <c r="D12" t="s">
        <v>338</v>
      </c>
    </row>
    <row r="13" spans="1:4" x14ac:dyDescent="0.3">
      <c r="B13" t="s">
        <v>351</v>
      </c>
      <c r="C13" s="4">
        <f>C12*C11/PI()</f>
        <v>23.8732414637843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17.066666666666666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15</v>
      </c>
      <c r="D18" t="s">
        <v>338</v>
      </c>
    </row>
    <row r="19" spans="1:4" x14ac:dyDescent="0.3">
      <c r="B19" t="s">
        <v>351</v>
      </c>
      <c r="C19" s="4">
        <f>C18*C17/PI()</f>
        <v>23.8732414637843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7.1111111111111107</v>
      </c>
      <c r="D26" t="s">
        <v>325</v>
      </c>
    </row>
    <row r="27" spans="1:4" x14ac:dyDescent="0.3">
      <c r="B27" t="s">
        <v>339</v>
      </c>
      <c r="C27">
        <v>2.5</v>
      </c>
      <c r="D27" t="s">
        <v>340</v>
      </c>
    </row>
    <row r="28" spans="1:4" x14ac:dyDescent="0.3">
      <c r="B28" t="s">
        <v>341</v>
      </c>
      <c r="C28" s="6">
        <v>15</v>
      </c>
      <c r="D28" t="s">
        <v>338</v>
      </c>
    </row>
    <row r="29" spans="1:4" x14ac:dyDescent="0.3">
      <c r="B29" t="s">
        <v>351</v>
      </c>
      <c r="C29" s="4">
        <f>C28*C27/PI()</f>
        <v>11.93662073189215</v>
      </c>
      <c r="D29" t="s">
        <v>340</v>
      </c>
    </row>
    <row r="30" spans="1:4" x14ac:dyDescent="0.3">
      <c r="B30" t="s">
        <v>342</v>
      </c>
      <c r="C30" s="7">
        <v>40</v>
      </c>
      <c r="D30" t="s">
        <v>338</v>
      </c>
    </row>
    <row r="31" spans="1:4" x14ac:dyDescent="0.3">
      <c r="B31" t="s">
        <v>343</v>
      </c>
      <c r="C31" s="4">
        <f>C30*C27/PI()</f>
        <v>31.830988618379067</v>
      </c>
      <c r="D31" t="s">
        <v>340</v>
      </c>
    </row>
    <row r="32" spans="1:4" x14ac:dyDescent="0.3">
      <c r="B32" t="s">
        <v>344</v>
      </c>
      <c r="C32" s="6">
        <v>15</v>
      </c>
      <c r="D32" t="s">
        <v>338</v>
      </c>
    </row>
    <row r="33" spans="1:4" x14ac:dyDescent="0.3">
      <c r="B33" t="s">
        <v>353</v>
      </c>
      <c r="C33" s="4">
        <f>C32*C27/PI()</f>
        <v>11.93662073189215</v>
      </c>
      <c r="D33" t="s">
        <v>340</v>
      </c>
    </row>
    <row r="34" spans="1:4" x14ac:dyDescent="0.3">
      <c r="B34" t="s">
        <v>345</v>
      </c>
      <c r="C34" s="7">
        <v>40</v>
      </c>
      <c r="D34" t="s">
        <v>338</v>
      </c>
    </row>
    <row r="35" spans="1:4" x14ac:dyDescent="0.3">
      <c r="B35" t="s">
        <v>354</v>
      </c>
      <c r="C35" s="4">
        <f>C34*C27/PI()</f>
        <v>31.830988618379067</v>
      </c>
      <c r="D35" t="s">
        <v>340</v>
      </c>
    </row>
    <row r="36" spans="1:4" x14ac:dyDescent="0.3">
      <c r="A36" t="s">
        <v>576</v>
      </c>
      <c r="C36" s="5">
        <f>C40/C38*(C44/C42)</f>
        <v>17.361111111111114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12</v>
      </c>
      <c r="D38" t="s">
        <v>338</v>
      </c>
    </row>
    <row r="39" spans="1:4" x14ac:dyDescent="0.3">
      <c r="B39" t="s">
        <v>351</v>
      </c>
      <c r="C39" s="4">
        <f>C38*C37/PI()</f>
        <v>9.5492965855137211</v>
      </c>
      <c r="D39" t="s">
        <v>340</v>
      </c>
    </row>
    <row r="40" spans="1:4" x14ac:dyDescent="0.3">
      <c r="B40" t="s">
        <v>342</v>
      </c>
      <c r="C40" s="7">
        <v>50</v>
      </c>
      <c r="D40" t="s">
        <v>338</v>
      </c>
    </row>
    <row r="41" spans="1:4" x14ac:dyDescent="0.3">
      <c r="B41" t="s">
        <v>343</v>
      </c>
      <c r="C41" s="4">
        <v>36</v>
      </c>
      <c r="D41" t="s">
        <v>340</v>
      </c>
    </row>
    <row r="42" spans="1:4" x14ac:dyDescent="0.3">
      <c r="B42" t="s">
        <v>344</v>
      </c>
      <c r="C42" s="6">
        <v>12</v>
      </c>
      <c r="D42" t="s">
        <v>338</v>
      </c>
    </row>
    <row r="43" spans="1:4" x14ac:dyDescent="0.3">
      <c r="B43" t="s">
        <v>353</v>
      </c>
      <c r="C43" s="4">
        <f>C42*C37/PI()</f>
        <v>9.5492965855137211</v>
      </c>
      <c r="D43" t="s">
        <v>340</v>
      </c>
    </row>
    <row r="44" spans="1:4" x14ac:dyDescent="0.3">
      <c r="B44" t="s">
        <v>345</v>
      </c>
      <c r="C44" s="7">
        <v>50</v>
      </c>
      <c r="D44" t="s">
        <v>338</v>
      </c>
    </row>
    <row r="45" spans="1:4" x14ac:dyDescent="0.3">
      <c r="B45" t="s">
        <v>354</v>
      </c>
      <c r="C45" s="4">
        <f>C44*C37/PI()</f>
        <v>39.788735772973837</v>
      </c>
      <c r="D45" t="s">
        <v>340</v>
      </c>
    </row>
    <row r="46" spans="1:4" x14ac:dyDescent="0.3">
      <c r="A46" t="s">
        <v>573</v>
      </c>
      <c r="C46" s="5">
        <f>C50/C48*(C54/C52)</f>
        <v>11.111111111111112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15</v>
      </c>
      <c r="D48" t="s">
        <v>338</v>
      </c>
    </row>
    <row r="49" spans="1:4" x14ac:dyDescent="0.3">
      <c r="B49" t="s">
        <v>351</v>
      </c>
      <c r="C49" s="4">
        <f>C48*C47/PI()</f>
        <v>11.93662073189215</v>
      </c>
      <c r="D49" t="s">
        <v>340</v>
      </c>
    </row>
    <row r="50" spans="1:4" x14ac:dyDescent="0.3">
      <c r="B50" t="s">
        <v>342</v>
      </c>
      <c r="C50" s="7">
        <v>50</v>
      </c>
      <c r="D50" t="s">
        <v>338</v>
      </c>
    </row>
    <row r="51" spans="1:4" x14ac:dyDescent="0.3">
      <c r="B51" t="s">
        <v>343</v>
      </c>
      <c r="C51" s="4">
        <v>36</v>
      </c>
      <c r="D51" t="s">
        <v>340</v>
      </c>
    </row>
    <row r="52" spans="1:4" x14ac:dyDescent="0.3">
      <c r="B52" t="s">
        <v>344</v>
      </c>
      <c r="C52" s="6">
        <v>15</v>
      </c>
      <c r="D52" t="s">
        <v>338</v>
      </c>
    </row>
    <row r="53" spans="1:4" x14ac:dyDescent="0.3">
      <c r="B53" t="s">
        <v>353</v>
      </c>
      <c r="C53" s="4">
        <f>C52*C47/PI()</f>
        <v>11.93662073189215</v>
      </c>
      <c r="D53" t="s">
        <v>340</v>
      </c>
    </row>
    <row r="54" spans="1:4" x14ac:dyDescent="0.3">
      <c r="B54" t="s">
        <v>345</v>
      </c>
      <c r="C54" s="7">
        <v>50</v>
      </c>
      <c r="D54" t="s">
        <v>338</v>
      </c>
    </row>
    <row r="55" spans="1:4" x14ac:dyDescent="0.3">
      <c r="B55" t="s">
        <v>354</v>
      </c>
      <c r="C55" s="4">
        <f>C54*C47/PI()</f>
        <v>39.788735772973837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8.9614350000000016</v>
      </c>
      <c r="D62" t="s">
        <v>322</v>
      </c>
    </row>
    <row r="63" spans="1:4" x14ac:dyDescent="0.3">
      <c r="A63" t="s">
        <v>336</v>
      </c>
      <c r="C63" s="4">
        <f>((C3+C4+C5)*(C7+C8+C9)*(C58+C59))/1000</f>
        <v>26.884305000000005</v>
      </c>
      <c r="D63" t="s">
        <v>322</v>
      </c>
    </row>
    <row r="64" spans="1:4" x14ac:dyDescent="0.3">
      <c r="A64" t="s">
        <v>337</v>
      </c>
      <c r="C64" s="2">
        <f>((C4+C5)*(C8+C9)*(C58+C59))/1000</f>
        <v>6.106725</v>
      </c>
      <c r="D64" t="s">
        <v>322</v>
      </c>
    </row>
    <row r="65" spans="1:30" x14ac:dyDescent="0.3">
      <c r="A65" t="s">
        <v>575</v>
      </c>
      <c r="C65" s="2">
        <f>((C5)*(C9+C6)*(C58+C59))/1000</f>
        <v>1.05948</v>
      </c>
      <c r="D65" t="s">
        <v>322</v>
      </c>
    </row>
    <row r="66" spans="1:30" x14ac:dyDescent="0.3">
      <c r="A66" t="s">
        <v>577</v>
      </c>
      <c r="C66" s="2">
        <f>((C5)*(C9+C6)*(C59))/1000</f>
        <v>0.35316000000000003</v>
      </c>
      <c r="D66" t="s">
        <v>322</v>
      </c>
    </row>
    <row r="67" spans="1:30" x14ac:dyDescent="0.3">
      <c r="A67" t="s">
        <v>326</v>
      </c>
      <c r="C67" s="2">
        <f>C62/C10</f>
        <v>1.4935725000000002</v>
      </c>
      <c r="D67" t="s">
        <v>322</v>
      </c>
    </row>
    <row r="68" spans="1:30" x14ac:dyDescent="0.3">
      <c r="A68" t="s">
        <v>335</v>
      </c>
      <c r="C68" s="2">
        <f>C63/C16</f>
        <v>1.5752522460937504</v>
      </c>
      <c r="D68" t="s">
        <v>322</v>
      </c>
    </row>
    <row r="69" spans="1:30" x14ac:dyDescent="0.3">
      <c r="A69" t="s">
        <v>335</v>
      </c>
      <c r="C69" s="2">
        <f>C64/C26</f>
        <v>0.85875820312500006</v>
      </c>
      <c r="D69" t="s">
        <v>322</v>
      </c>
    </row>
    <row r="70" spans="1:30" x14ac:dyDescent="0.3">
      <c r="A70" t="s">
        <v>574</v>
      </c>
      <c r="C70" s="2">
        <f>C65/C46</f>
        <v>9.5353199999999985E-2</v>
      </c>
      <c r="D70" t="s">
        <v>322</v>
      </c>
    </row>
    <row r="71" spans="1:30" x14ac:dyDescent="0.3">
      <c r="A71" t="s">
        <v>578</v>
      </c>
      <c r="C71" s="2">
        <f>C66/C46</f>
        <v>3.1784399999999997E-2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1.9416442500000004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2.0478279199218754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6" si="0">K75/N75</f>
        <v>231.34328358208953</v>
      </c>
    </row>
    <row r="76" spans="1:30" x14ac:dyDescent="0.3">
      <c r="A76" t="s">
        <v>331</v>
      </c>
      <c r="C76" s="2">
        <f>C69*(1+C57)</f>
        <v>1.1163856640625001</v>
      </c>
      <c r="D76" t="s">
        <v>322</v>
      </c>
      <c r="E76" s="11" t="s">
        <v>495</v>
      </c>
      <c r="F76" s="24">
        <v>1.8</v>
      </c>
      <c r="G76" s="24" t="s">
        <v>374</v>
      </c>
      <c r="H76" s="24" t="s">
        <v>471</v>
      </c>
      <c r="I76" s="24" t="s">
        <v>493</v>
      </c>
      <c r="J76" s="24">
        <v>6.35</v>
      </c>
      <c r="K76" s="15">
        <v>189</v>
      </c>
      <c r="L76" s="24">
        <v>2.8</v>
      </c>
      <c r="M76" s="24" t="s">
        <v>377</v>
      </c>
      <c r="N76" s="24">
        <v>1</v>
      </c>
      <c r="O76" s="17">
        <f t="shared" si="0"/>
        <v>189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C71*(1+C57)</f>
        <v>4.1319719999999997E-2</v>
      </c>
      <c r="D77" t="s">
        <v>322</v>
      </c>
      <c r="E77" s="11" t="s">
        <v>396</v>
      </c>
      <c r="F77" s="16">
        <v>0.9</v>
      </c>
      <c r="G77" s="16" t="s">
        <v>374</v>
      </c>
      <c r="H77" s="16" t="s">
        <v>394</v>
      </c>
      <c r="I77" s="16" t="s">
        <v>397</v>
      </c>
      <c r="J77" s="16">
        <v>5</v>
      </c>
      <c r="K77" s="16">
        <v>5</v>
      </c>
      <c r="L77" s="16">
        <v>0.5</v>
      </c>
      <c r="M77" s="16" t="s">
        <v>377</v>
      </c>
      <c r="N77" s="16">
        <v>0.09</v>
      </c>
      <c r="O77" s="17">
        <f>K77/N77</f>
        <v>55.555555555555557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572</v>
      </c>
      <c r="C78" s="2">
        <f>C70*(1+C57)</f>
        <v>0.12395915999999998</v>
      </c>
      <c r="D78" t="s">
        <v>322</v>
      </c>
      <c r="E78" s="11" t="s">
        <v>410</v>
      </c>
      <c r="F78" s="16">
        <v>0.9</v>
      </c>
      <c r="G78" s="16" t="s">
        <v>374</v>
      </c>
      <c r="H78" s="16" t="s">
        <v>411</v>
      </c>
      <c r="I78" s="16" t="s">
        <v>412</v>
      </c>
      <c r="J78" s="16">
        <v>5</v>
      </c>
      <c r="K78" s="16">
        <v>16</v>
      </c>
      <c r="L78" s="16">
        <v>0.6</v>
      </c>
      <c r="M78" s="16" t="s">
        <v>377</v>
      </c>
      <c r="N78" s="16">
        <v>0.12</v>
      </c>
      <c r="O78" s="17">
        <f>K78/N78</f>
        <v>133.33333333333334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E79" s="11"/>
      <c r="F79" s="16"/>
      <c r="G79" s="16"/>
      <c r="H79" s="16"/>
      <c r="I79" s="16"/>
      <c r="J79" s="16"/>
      <c r="K79" s="16"/>
      <c r="L79" s="16"/>
      <c r="M79" s="16"/>
      <c r="N79" s="16"/>
      <c r="O79" s="17"/>
      <c r="P79" s="11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6" si="1">K80/N80</f>
        <v>231.34328358208953</v>
      </c>
    </row>
    <row r="81" spans="1:20" x14ac:dyDescent="0.3">
      <c r="E81" s="11" t="s">
        <v>496</v>
      </c>
      <c r="F81" s="10">
        <v>1.8</v>
      </c>
      <c r="G81" s="10" t="s">
        <v>497</v>
      </c>
      <c r="H81" s="10" t="s">
        <v>471</v>
      </c>
      <c r="I81" s="10" t="s">
        <v>498</v>
      </c>
      <c r="J81" s="14">
        <v>6.35</v>
      </c>
      <c r="K81" s="10">
        <v>200</v>
      </c>
      <c r="L81" s="10">
        <v>2.83</v>
      </c>
      <c r="M81" s="10" t="s">
        <v>377</v>
      </c>
      <c r="N81" s="10">
        <v>1.1299999999999999</v>
      </c>
      <c r="O81" s="17">
        <f t="shared" si="1"/>
        <v>176.9911504424779</v>
      </c>
      <c r="P81" s="10"/>
      <c r="Q81" s="10"/>
      <c r="R81" s="10"/>
      <c r="S81" s="10"/>
      <c r="T81" s="10"/>
    </row>
    <row r="82" spans="1:20" x14ac:dyDescent="0.3">
      <c r="E82" s="11" t="s">
        <v>495</v>
      </c>
      <c r="F82" s="14">
        <v>1.8</v>
      </c>
      <c r="G82" s="14" t="s">
        <v>374</v>
      </c>
      <c r="H82" s="14" t="s">
        <v>471</v>
      </c>
      <c r="I82" s="14" t="s">
        <v>493</v>
      </c>
      <c r="J82" s="14">
        <v>6.35</v>
      </c>
      <c r="K82" s="15">
        <v>189</v>
      </c>
      <c r="L82" s="14">
        <v>2.8</v>
      </c>
      <c r="M82" s="14" t="s">
        <v>377</v>
      </c>
      <c r="N82" s="14">
        <v>1</v>
      </c>
      <c r="O82" s="17">
        <f t="shared" si="1"/>
        <v>189</v>
      </c>
      <c r="P82" s="14"/>
      <c r="Q82" s="14"/>
      <c r="R82" s="14"/>
      <c r="S82" s="14"/>
      <c r="T82" s="14"/>
    </row>
    <row r="83" spans="1:20" x14ac:dyDescent="0.3">
      <c r="E83" s="11" t="s">
        <v>473</v>
      </c>
      <c r="F83" s="24">
        <v>0.9</v>
      </c>
      <c r="G83" s="24" t="s">
        <v>374</v>
      </c>
      <c r="H83" s="24" t="s">
        <v>471</v>
      </c>
      <c r="I83" s="24" t="s">
        <v>474</v>
      </c>
      <c r="J83" s="24">
        <v>6.35</v>
      </c>
      <c r="K83" s="15">
        <v>126</v>
      </c>
      <c r="L83" s="24">
        <v>2.8</v>
      </c>
      <c r="M83" s="24" t="s">
        <v>377</v>
      </c>
      <c r="N83" s="24">
        <v>0.7</v>
      </c>
      <c r="O83" s="17">
        <f>K83/N83</f>
        <v>180</v>
      </c>
      <c r="P83" s="10"/>
      <c r="Q83" s="10"/>
      <c r="R83" s="10"/>
      <c r="S83" s="10"/>
      <c r="T83" s="10"/>
    </row>
    <row r="84" spans="1:20" x14ac:dyDescent="0.3">
      <c r="E84" s="11" t="s">
        <v>470</v>
      </c>
      <c r="F84" s="14">
        <v>0.9</v>
      </c>
      <c r="G84" s="14" t="s">
        <v>374</v>
      </c>
      <c r="H84" s="14" t="s">
        <v>471</v>
      </c>
      <c r="I84" s="14" t="s">
        <v>472</v>
      </c>
      <c r="J84" s="13">
        <v>6.35</v>
      </c>
      <c r="K84" s="15">
        <v>90</v>
      </c>
      <c r="L84" s="14">
        <v>0.38</v>
      </c>
      <c r="M84" s="14" t="s">
        <v>377</v>
      </c>
      <c r="N84" s="14">
        <v>0.6</v>
      </c>
      <c r="O84" s="17">
        <f>K84/N84</f>
        <v>150</v>
      </c>
      <c r="P84" s="14"/>
      <c r="Q84" s="14"/>
      <c r="R84" s="14"/>
      <c r="S84" s="14"/>
      <c r="T84" s="14"/>
    </row>
    <row r="85" spans="1:20" x14ac:dyDescent="0.3">
      <c r="E85" s="11" t="s">
        <v>469</v>
      </c>
      <c r="F85" s="10">
        <v>1.8</v>
      </c>
      <c r="G85" s="10" t="s">
        <v>374</v>
      </c>
      <c r="H85" s="10" t="s">
        <v>423</v>
      </c>
      <c r="I85" s="10" t="s">
        <v>467</v>
      </c>
      <c r="J85" s="14">
        <v>5</v>
      </c>
      <c r="K85" s="15">
        <v>65</v>
      </c>
      <c r="L85" s="10">
        <v>2.1</v>
      </c>
      <c r="M85" s="10" t="s">
        <v>377</v>
      </c>
      <c r="N85" s="10">
        <v>0.45</v>
      </c>
      <c r="O85" s="17">
        <f t="shared" si="1"/>
        <v>144.44444444444443</v>
      </c>
    </row>
    <row r="86" spans="1:20" x14ac:dyDescent="0.3">
      <c r="E86" s="11" t="s">
        <v>459</v>
      </c>
      <c r="F86" s="10">
        <v>1.8</v>
      </c>
      <c r="G86" s="10" t="s">
        <v>374</v>
      </c>
      <c r="H86" s="10" t="s">
        <v>423</v>
      </c>
      <c r="I86" s="10" t="s">
        <v>433</v>
      </c>
      <c r="J86" s="14">
        <v>5</v>
      </c>
      <c r="K86" s="15">
        <v>45</v>
      </c>
      <c r="L86" s="10">
        <v>2</v>
      </c>
      <c r="M86" s="10" t="s">
        <v>377</v>
      </c>
      <c r="N86" s="10">
        <v>0.31</v>
      </c>
      <c r="O86" s="17">
        <f t="shared" si="1"/>
        <v>145.16129032258064</v>
      </c>
    </row>
    <row r="87" spans="1:20" x14ac:dyDescent="0.3">
      <c r="E87" s="11" t="s">
        <v>410</v>
      </c>
      <c r="F87" s="16">
        <v>0.9</v>
      </c>
      <c r="G87" s="16" t="s">
        <v>374</v>
      </c>
      <c r="H87" s="16" t="s">
        <v>411</v>
      </c>
      <c r="I87" s="16" t="s">
        <v>412</v>
      </c>
      <c r="J87" s="16">
        <v>5</v>
      </c>
      <c r="K87" s="16">
        <v>16</v>
      </c>
      <c r="L87" s="16">
        <v>0.6</v>
      </c>
      <c r="M87" s="16" t="s">
        <v>377</v>
      </c>
      <c r="N87" s="16">
        <v>0.12</v>
      </c>
      <c r="O87" s="17">
        <f>K87/N87</f>
        <v>133.33333333333334</v>
      </c>
    </row>
    <row r="88" spans="1:20" x14ac:dyDescent="0.3">
      <c r="E88" s="11" t="s">
        <v>396</v>
      </c>
      <c r="F88" s="16">
        <v>0.9</v>
      </c>
      <c r="G88" s="16" t="s">
        <v>374</v>
      </c>
      <c r="H88" s="16" t="s">
        <v>394</v>
      </c>
      <c r="I88" s="16" t="s">
        <v>397</v>
      </c>
      <c r="J88" s="16">
        <v>5</v>
      </c>
      <c r="K88" s="16">
        <v>5</v>
      </c>
      <c r="L88" s="16">
        <v>0.5</v>
      </c>
      <c r="M88" s="16" t="s">
        <v>377</v>
      </c>
      <c r="N88" s="16">
        <v>0.09</v>
      </c>
      <c r="O88" s="17">
        <f>K88/N88</f>
        <v>55.555555555555557</v>
      </c>
    </row>
    <row r="91" spans="1:20" x14ac:dyDescent="0.3">
      <c r="A91" t="s">
        <v>581</v>
      </c>
    </row>
    <row r="92" spans="1:20" x14ac:dyDescent="0.3">
      <c r="A92" t="s">
        <v>584</v>
      </c>
      <c r="C92" s="19">
        <f>1</f>
        <v>1</v>
      </c>
      <c r="D92" t="s">
        <v>591</v>
      </c>
    </row>
    <row r="93" spans="1:20" x14ac:dyDescent="0.3">
      <c r="A93" t="s">
        <v>589</v>
      </c>
      <c r="C93" s="19">
        <f>(C15/1000/2)</f>
        <v>7.1619724391352904E-2</v>
      </c>
      <c r="D93" t="s">
        <v>590</v>
      </c>
    </row>
    <row r="94" spans="1:20" x14ac:dyDescent="0.3">
      <c r="A94" t="s">
        <v>585</v>
      </c>
      <c r="C94" s="19">
        <f>C62/C93</f>
        <v>125.12523716276645</v>
      </c>
      <c r="D94" t="s">
        <v>582</v>
      </c>
    </row>
    <row r="95" spans="1:20" x14ac:dyDescent="0.3">
      <c r="A95" t="s">
        <v>586</v>
      </c>
      <c r="C95" s="19">
        <f>(C92)*C94*2*PI()</f>
        <v>786.18505169845537</v>
      </c>
      <c r="D95" t="s">
        <v>583</v>
      </c>
    </row>
    <row r="97" spans="1:5" x14ac:dyDescent="0.3">
      <c r="A97" t="s">
        <v>587</v>
      </c>
    </row>
    <row r="98" spans="1:5" x14ac:dyDescent="0.3">
      <c r="A98" t="s">
        <v>584</v>
      </c>
      <c r="C98" s="20">
        <v>1</v>
      </c>
      <c r="D98" t="s">
        <v>591</v>
      </c>
    </row>
    <row r="99" spans="1:5" x14ac:dyDescent="0.3">
      <c r="A99" t="s">
        <v>589</v>
      </c>
      <c r="C99" s="20">
        <f>(C21/1000/2)</f>
        <v>3.8197186342054885E-2</v>
      </c>
      <c r="D99" t="s">
        <v>590</v>
      </c>
    </row>
    <row r="100" spans="1:5" x14ac:dyDescent="0.3">
      <c r="A100" t="s">
        <v>585</v>
      </c>
      <c r="C100" s="20">
        <f>C63/C99</f>
        <v>703.82945904056123</v>
      </c>
      <c r="D100" t="s">
        <v>582</v>
      </c>
      <c r="E100" s="20"/>
    </row>
    <row r="101" spans="1:5" x14ac:dyDescent="0.3">
      <c r="A101" t="s">
        <v>586</v>
      </c>
      <c r="C101" s="20">
        <f>(C98)*C100*2*PI()</f>
        <v>4422.290915803811</v>
      </c>
      <c r="D101" t="s">
        <v>583</v>
      </c>
    </row>
    <row r="103" spans="1:5" x14ac:dyDescent="0.3">
      <c r="A103" t="s">
        <v>588</v>
      </c>
    </row>
    <row r="104" spans="1:5" x14ac:dyDescent="0.3">
      <c r="A104" t="s">
        <v>584</v>
      </c>
      <c r="C104" s="20">
        <f>60*C18/C20</f>
        <v>18.75</v>
      </c>
      <c r="D104" t="s">
        <v>591</v>
      </c>
    </row>
    <row r="105" spans="1:5" x14ac:dyDescent="0.3">
      <c r="A105" t="s">
        <v>589</v>
      </c>
      <c r="C105" s="20">
        <f>(C25/1000/2)</f>
        <v>6.3661977236758135E-2</v>
      </c>
      <c r="D105" t="s">
        <v>590</v>
      </c>
    </row>
    <row r="106" spans="1:5" x14ac:dyDescent="0.3">
      <c r="A106" t="s">
        <v>585</v>
      </c>
      <c r="C106" s="20">
        <f>C63/(C20/C18)/C105</f>
        <v>131.96802357010523</v>
      </c>
      <c r="D106" t="s">
        <v>582</v>
      </c>
    </row>
    <row r="107" spans="1:5" x14ac:dyDescent="0.3">
      <c r="A107" t="s">
        <v>586</v>
      </c>
      <c r="C107" s="20">
        <f>(C104/60)*C106*2*PI()</f>
        <v>259.11860834787956</v>
      </c>
      <c r="D107" t="s">
        <v>583</v>
      </c>
    </row>
  </sheetData>
  <hyperlinks>
    <hyperlink ref="E85" r:id="rId1" display="http://www.omc-stepperonline.com/nema-17-bipolar-stepper-motor-65ncm92ozin-21a-17hs242104s-p-21.html"/>
    <hyperlink ref="E86" r:id="rId2" display="http://www.omc-stepperonline.com/3d-printer-nema-17-stepper-motor-2a-45ncm64ozin-17hs162004s-p-16.html"/>
    <hyperlink ref="E81" r:id="rId3" display="http://www.omc-stepperonline.com/nema-23-cnc-stepper-motor-283nm400-ozin-40a-23hs334008s-p-70.html"/>
    <hyperlink ref="E74" r:id="rId4"/>
    <hyperlink ref="E80" r:id="rId5"/>
    <hyperlink ref="E82" r:id="rId6" display="http://www.omc-stepperonline.com/nema-23-cnc-stepper-motor-28a-19nm269ozin-23hs302804s-p-25.html"/>
    <hyperlink ref="E78" r:id="rId7" display="http://www.omc-stepperonline.com/09-nema-16-bipolar-stepper-06a-16ncm227ozin-16hm100604s-p-97.html"/>
    <hyperlink ref="E87" r:id="rId8" display="http://www.omc-stepperonline.com/09-nema-16-bipolar-stepper-06a-16ncm227ozin-16hm100604s-p-97.html"/>
    <hyperlink ref="E88" r:id="rId9" display="http://www.omc-stepperonline.com/09-nema-14-bipolar-stepper-motor-5ncm7ozin-14hm080504s-p-85.html"/>
    <hyperlink ref="E77" r:id="rId10" display="http://www.omc-stepperonline.com/09-nema-14-bipolar-stepper-motor-5ncm7ozin-14hm080504s-p-85.html"/>
    <hyperlink ref="E75" r:id="rId11"/>
    <hyperlink ref="E84" r:id="rId12"/>
    <hyperlink ref="E76" r:id="rId13" display="http://www.omc-stepperonline.com/nema-23-cnc-stepper-motor-28a-19nm269ozin-23hs302804s-p-25.html"/>
    <hyperlink ref="E83" r:id="rId14"/>
  </hyperlinks>
  <pageMargins left="0.7" right="0.7" top="0.75" bottom="0.75" header="0.3" footer="0.3"/>
  <pageSetup paperSize="9" orientation="portrait" horizontalDpi="0" verticalDpi="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43" workbookViewId="0">
      <selection activeCell="A57" sqref="A57:A58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zoomScale="115" zoomScaleNormal="115" workbookViewId="0">
      <selection activeCell="A15" sqref="A15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629</v>
      </c>
    </row>
    <row r="15" spans="1:1" x14ac:dyDescent="0.3">
      <c r="A15" t="s">
        <v>579</v>
      </c>
    </row>
    <row r="16" spans="1:1" x14ac:dyDescent="0.3">
      <c r="A16" t="s">
        <v>580</v>
      </c>
    </row>
    <row r="35" spans="1:4" x14ac:dyDescent="0.3">
      <c r="A35" t="s">
        <v>595</v>
      </c>
    </row>
    <row r="36" spans="1:4" x14ac:dyDescent="0.3">
      <c r="A36" t="s">
        <v>592</v>
      </c>
      <c r="C36">
        <v>180</v>
      </c>
    </row>
    <row r="37" spans="1:4" x14ac:dyDescent="0.3">
      <c r="A37" t="s">
        <v>594</v>
      </c>
      <c r="C37" s="2">
        <f>C36*2.5/PI()</f>
        <v>143.23944878270581</v>
      </c>
      <c r="D37" t="s">
        <v>340</v>
      </c>
    </row>
    <row r="38" spans="1:4" x14ac:dyDescent="0.3">
      <c r="A38" t="s">
        <v>593</v>
      </c>
      <c r="C38" s="2">
        <f>C37*1.0012-0.56</f>
        <v>142.85133612124505</v>
      </c>
      <c r="D38" t="s">
        <v>340</v>
      </c>
    </row>
    <row r="39" spans="1:4" x14ac:dyDescent="0.3">
      <c r="A39" t="s">
        <v>596</v>
      </c>
      <c r="C39" s="2">
        <f>C38-2</f>
        <v>140.85133612124505</v>
      </c>
      <c r="D39" t="s">
        <v>340</v>
      </c>
    </row>
    <row r="40" spans="1:4" x14ac:dyDescent="0.3">
      <c r="A40" t="s">
        <v>597</v>
      </c>
      <c r="C40" s="2">
        <f>C39-2</f>
        <v>138.85133612124505</v>
      </c>
      <c r="D40" t="s">
        <v>340</v>
      </c>
    </row>
    <row r="58" spans="1:4" x14ac:dyDescent="0.3">
      <c r="A58" t="s">
        <v>621</v>
      </c>
    </row>
    <row r="59" spans="1:4" x14ac:dyDescent="0.3">
      <c r="A59" t="s">
        <v>592</v>
      </c>
      <c r="C59">
        <v>180</v>
      </c>
    </row>
    <row r="60" spans="1:4" x14ac:dyDescent="0.3">
      <c r="A60" t="s">
        <v>594</v>
      </c>
      <c r="C60" s="2">
        <f>C59*2.5/PI()</f>
        <v>143.23944878270581</v>
      </c>
      <c r="D60" t="s">
        <v>340</v>
      </c>
    </row>
    <row r="61" spans="1:4" x14ac:dyDescent="0.3">
      <c r="A61" t="s">
        <v>593</v>
      </c>
      <c r="C61" s="2">
        <f>C60*1.0012-0.56</f>
        <v>142.85133612124505</v>
      </c>
      <c r="D61" t="s">
        <v>340</v>
      </c>
    </row>
    <row r="62" spans="1:4" x14ac:dyDescent="0.3">
      <c r="A62" t="s">
        <v>596</v>
      </c>
      <c r="C62" s="2">
        <f>C61-2</f>
        <v>140.85133612124505</v>
      </c>
      <c r="D62" t="s">
        <v>340</v>
      </c>
    </row>
    <row r="63" spans="1:4" x14ac:dyDescent="0.3">
      <c r="A63" t="s">
        <v>597</v>
      </c>
      <c r="C63" s="2">
        <f>C62-2</f>
        <v>138.85133612124505</v>
      </c>
      <c r="D63" t="s">
        <v>340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70" workbookViewId="0">
      <selection activeCell="E73" sqref="E73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28"/>
      <c r="E3" s="28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28" t="s">
        <v>360</v>
      </c>
      <c r="E4" s="28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7" sqref="A7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t="s">
        <v>562</v>
      </c>
    </row>
    <row r="6" spans="1:2" x14ac:dyDescent="0.3">
      <c r="A6" t="s">
        <v>569</v>
      </c>
    </row>
    <row r="7" spans="1:2" x14ac:dyDescent="0.3">
      <c r="A7" s="9" t="s">
        <v>563</v>
      </c>
    </row>
    <row r="9" spans="1:2" x14ac:dyDescent="0.3">
      <c r="A9" t="s">
        <v>566</v>
      </c>
    </row>
    <row r="10" spans="1:2" x14ac:dyDescent="0.3">
      <c r="A10" t="s">
        <v>567</v>
      </c>
    </row>
  </sheetData>
  <hyperlinks>
    <hyperlink ref="A7" r:id="rId1"/>
  </hyperlinks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1" sqref="B11"/>
    </sheetView>
  </sheetViews>
  <sheetFormatPr baseColWidth="10" defaultRowHeight="14.4" x14ac:dyDescent="0.3"/>
  <cols>
    <col min="1" max="1" width="16.77734375" customWidth="1"/>
    <col min="2" max="2" width="54.88671875" customWidth="1"/>
    <col min="3" max="3" width="42.33203125" customWidth="1"/>
    <col min="4" max="4" width="25.21875" customWidth="1"/>
  </cols>
  <sheetData>
    <row r="1" spans="1:7" x14ac:dyDescent="0.3">
      <c r="A1" t="s">
        <v>601</v>
      </c>
      <c r="B1" t="s">
        <v>598</v>
      </c>
      <c r="C1" t="s">
        <v>602</v>
      </c>
      <c r="D1" t="s">
        <v>599</v>
      </c>
      <c r="E1" t="s">
        <v>600</v>
      </c>
      <c r="F1" t="s">
        <v>606</v>
      </c>
      <c r="G1" t="s">
        <v>607</v>
      </c>
    </row>
    <row r="3" spans="1:7" x14ac:dyDescent="0.3">
      <c r="A3">
        <v>1</v>
      </c>
      <c r="B3" t="s">
        <v>612</v>
      </c>
      <c r="C3" s="6" t="s">
        <v>603</v>
      </c>
      <c r="D3" t="s">
        <v>554</v>
      </c>
      <c r="E3">
        <v>0.28999999999999998</v>
      </c>
      <c r="F3" s="22">
        <v>26.88</v>
      </c>
      <c r="G3" s="22">
        <f>F3*A3</f>
        <v>26.88</v>
      </c>
    </row>
    <row r="4" spans="1:7" x14ac:dyDescent="0.3">
      <c r="A4">
        <v>1</v>
      </c>
      <c r="B4" t="s">
        <v>614</v>
      </c>
      <c r="C4" t="s">
        <v>622</v>
      </c>
      <c r="D4" t="s">
        <v>613</v>
      </c>
      <c r="E4">
        <v>3.7999999999999999E-2</v>
      </c>
      <c r="F4" s="22">
        <v>5.27</v>
      </c>
      <c r="G4" s="22">
        <f>F4*A4</f>
        <v>5.27</v>
      </c>
    </row>
    <row r="5" spans="1:7" x14ac:dyDescent="0.3">
      <c r="A5">
        <v>6</v>
      </c>
      <c r="B5" t="s">
        <v>616</v>
      </c>
      <c r="C5" t="s">
        <v>617</v>
      </c>
      <c r="D5" s="9" t="s">
        <v>615</v>
      </c>
      <c r="E5">
        <v>0</v>
      </c>
      <c r="F5">
        <v>1.1499999999999999</v>
      </c>
      <c r="G5" s="22">
        <f>F5*A5</f>
        <v>6.8999999999999995</v>
      </c>
    </row>
    <row r="6" spans="1:7" x14ac:dyDescent="0.3">
      <c r="A6">
        <v>1</v>
      </c>
      <c r="B6" t="s">
        <v>620</v>
      </c>
      <c r="C6" t="s">
        <v>618</v>
      </c>
      <c r="D6" t="s">
        <v>619</v>
      </c>
      <c r="E6">
        <v>0</v>
      </c>
      <c r="F6">
        <f>G6/10</f>
        <v>0.251</v>
      </c>
      <c r="G6">
        <v>2.5099999999999998</v>
      </c>
    </row>
    <row r="7" spans="1:7" x14ac:dyDescent="0.3">
      <c r="A7">
        <v>1</v>
      </c>
      <c r="B7" t="s">
        <v>624</v>
      </c>
      <c r="C7" t="s">
        <v>623</v>
      </c>
      <c r="D7" s="25" t="s">
        <v>473</v>
      </c>
      <c r="E7">
        <v>0.7</v>
      </c>
      <c r="F7">
        <v>18</v>
      </c>
      <c r="G7" s="22">
        <f>F7*A7</f>
        <v>18</v>
      </c>
    </row>
    <row r="8" spans="1:7" x14ac:dyDescent="0.3">
      <c r="D8" s="25"/>
      <c r="G8" s="22"/>
    </row>
    <row r="9" spans="1:7" x14ac:dyDescent="0.3">
      <c r="A9">
        <v>1</v>
      </c>
      <c r="B9" t="s">
        <v>625</v>
      </c>
      <c r="C9" s="6" t="s">
        <v>626</v>
      </c>
      <c r="D9" s="25" t="s">
        <v>544</v>
      </c>
      <c r="E9">
        <v>1.34</v>
      </c>
      <c r="F9">
        <v>37</v>
      </c>
      <c r="G9" s="22">
        <f>F9*A9</f>
        <v>37</v>
      </c>
    </row>
    <row r="10" spans="1:7" x14ac:dyDescent="0.3">
      <c r="A10">
        <v>2</v>
      </c>
      <c r="B10" t="s">
        <v>648</v>
      </c>
      <c r="C10" s="8" t="s">
        <v>651</v>
      </c>
      <c r="D10" t="s">
        <v>649</v>
      </c>
      <c r="G10" s="22"/>
    </row>
    <row r="11" spans="1:7" x14ac:dyDescent="0.3">
      <c r="A11">
        <v>1</v>
      </c>
      <c r="B11" t="s">
        <v>658</v>
      </c>
      <c r="C11" t="s">
        <v>641</v>
      </c>
      <c r="D11" s="27" t="s">
        <v>657</v>
      </c>
      <c r="G11" s="22"/>
    </row>
    <row r="12" spans="1:7" x14ac:dyDescent="0.3">
      <c r="A12">
        <v>4</v>
      </c>
      <c r="B12" t="s">
        <v>616</v>
      </c>
      <c r="C12" t="s">
        <v>642</v>
      </c>
      <c r="D12" s="9" t="s">
        <v>615</v>
      </c>
      <c r="G12" s="22"/>
    </row>
    <row r="13" spans="1:7" x14ac:dyDescent="0.3">
      <c r="A13">
        <v>8</v>
      </c>
      <c r="B13" t="s">
        <v>644</v>
      </c>
      <c r="C13" t="s">
        <v>655</v>
      </c>
      <c r="D13" s="27" t="s">
        <v>643</v>
      </c>
      <c r="G13" s="22"/>
    </row>
    <row r="14" spans="1:7" x14ac:dyDescent="0.3">
      <c r="C14" t="s">
        <v>656</v>
      </c>
      <c r="D14" t="s">
        <v>654</v>
      </c>
      <c r="G14" s="22"/>
    </row>
    <row r="15" spans="1:7" x14ac:dyDescent="0.3">
      <c r="D15" s="27"/>
      <c r="G15" s="22"/>
    </row>
    <row r="16" spans="1:7" x14ac:dyDescent="0.3">
      <c r="C16" s="6" t="s">
        <v>645</v>
      </c>
      <c r="D16" s="27"/>
      <c r="G16" s="22"/>
    </row>
    <row r="17" spans="1:7" x14ac:dyDescent="0.3">
      <c r="A17">
        <v>1</v>
      </c>
      <c r="B17" t="s">
        <v>637</v>
      </c>
      <c r="C17" t="s">
        <v>635</v>
      </c>
      <c r="D17" s="26" t="s">
        <v>627</v>
      </c>
      <c r="E17">
        <v>0</v>
      </c>
      <c r="F17">
        <v>9.9</v>
      </c>
      <c r="G17" s="22">
        <f>F17*A17</f>
        <v>9.9</v>
      </c>
    </row>
    <row r="18" spans="1:7" ht="15" customHeight="1" x14ac:dyDescent="0.3">
      <c r="A18">
        <v>1</v>
      </c>
      <c r="B18" t="s">
        <v>639</v>
      </c>
      <c r="C18" t="s">
        <v>631</v>
      </c>
      <c r="D18" s="27" t="s">
        <v>632</v>
      </c>
      <c r="E18">
        <v>0</v>
      </c>
      <c r="G18" s="22"/>
    </row>
    <row r="19" spans="1:7" x14ac:dyDescent="0.3">
      <c r="A19">
        <v>1</v>
      </c>
      <c r="B19" t="s">
        <v>638</v>
      </c>
      <c r="C19" t="s">
        <v>634</v>
      </c>
      <c r="D19" s="26" t="s">
        <v>633</v>
      </c>
      <c r="G19" s="22"/>
    </row>
    <row r="20" spans="1:7" x14ac:dyDescent="0.3">
      <c r="A20">
        <v>1</v>
      </c>
      <c r="B20" t="s">
        <v>636</v>
      </c>
      <c r="C20" t="s">
        <v>653</v>
      </c>
      <c r="D20" s="27" t="s">
        <v>652</v>
      </c>
      <c r="G20" s="22"/>
    </row>
    <row r="21" spans="1:7" x14ac:dyDescent="0.3">
      <c r="A21">
        <v>1</v>
      </c>
      <c r="B21" t="s">
        <v>628</v>
      </c>
      <c r="C21" t="s">
        <v>646</v>
      </c>
      <c r="D21" s="26" t="s">
        <v>647</v>
      </c>
      <c r="G21" s="22"/>
    </row>
    <row r="22" spans="1:7" ht="15" customHeight="1" x14ac:dyDescent="0.3">
      <c r="A22">
        <v>1</v>
      </c>
      <c r="B22" t="s">
        <v>630</v>
      </c>
      <c r="C22" t="s">
        <v>631</v>
      </c>
      <c r="D22" s="26" t="s">
        <v>627</v>
      </c>
      <c r="E22">
        <v>0</v>
      </c>
      <c r="G22" s="22"/>
    </row>
    <row r="23" spans="1:7" ht="15" customHeight="1" x14ac:dyDescent="0.3">
      <c r="D23" s="26"/>
      <c r="G23" s="22"/>
    </row>
    <row r="24" spans="1:7" x14ac:dyDescent="0.3">
      <c r="D24" s="11"/>
      <c r="G24" s="22"/>
    </row>
    <row r="25" spans="1:7" x14ac:dyDescent="0.3">
      <c r="A25">
        <v>24</v>
      </c>
      <c r="B25" t="s">
        <v>609</v>
      </c>
      <c r="C25" t="s">
        <v>604</v>
      </c>
      <c r="D25" t="s">
        <v>608</v>
      </c>
      <c r="E25">
        <v>0</v>
      </c>
      <c r="F25" s="22">
        <v>0.54</v>
      </c>
      <c r="G25" s="22">
        <f>F25*A25</f>
        <v>12.96</v>
      </c>
    </row>
    <row r="26" spans="1:7" x14ac:dyDescent="0.3">
      <c r="A26">
        <v>1</v>
      </c>
      <c r="B26" t="s">
        <v>610</v>
      </c>
      <c r="C26" t="s">
        <v>611</v>
      </c>
      <c r="D26" t="s">
        <v>605</v>
      </c>
      <c r="F26" s="23">
        <v>4.29</v>
      </c>
      <c r="G26" s="22">
        <f>F26*A26</f>
        <v>4.29</v>
      </c>
    </row>
    <row r="28" spans="1:7" x14ac:dyDescent="0.3">
      <c r="A28">
        <v>4</v>
      </c>
    </row>
  </sheetData>
  <hyperlinks>
    <hyperlink ref="D7" r:id="rId1"/>
    <hyperlink ref="D9" r:id="rId2"/>
    <hyperlink ref="D18" r:id="rId3"/>
    <hyperlink ref="D19" r:id="rId4"/>
    <hyperlink ref="D12" r:id="rId5"/>
    <hyperlink ref="D5" r:id="rId6"/>
  </hyperlinks>
  <pageMargins left="0.7" right="0.7" top="0.78740157499999996" bottom="0.78740157499999996" header="0.3" footer="0.3"/>
  <pageSetup paperSize="9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Bezugsquellen</vt:lpstr>
      <vt:lpstr>Kräfte</vt:lpstr>
      <vt:lpstr>Andreas BOM</vt:lpstr>
      <vt:lpstr>Zahnriemenscheiben</vt:lpstr>
      <vt:lpstr>Stepper</vt:lpstr>
      <vt:lpstr>Rotary Encoder</vt:lpstr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2016-03-11T11:33:29Z</dcterms:modified>
</cp:coreProperties>
</file>