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BOM!$A$196:$K$315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39" i="7" l="1"/>
  <c r="C20" i="7"/>
  <c r="C19" i="7"/>
  <c r="C27" i="7"/>
  <c r="L27" i="7"/>
  <c r="L39" i="7"/>
  <c r="L19" i="7"/>
  <c r="L20" i="7"/>
  <c r="C28" i="7" l="1"/>
  <c r="C22" i="7"/>
  <c r="C18" i="7"/>
  <c r="C17" i="7"/>
  <c r="L28" i="7"/>
  <c r="L22" i="7"/>
  <c r="C24" i="7" l="1"/>
  <c r="C23" i="7"/>
  <c r="C21" i="7"/>
  <c r="C14" i="7"/>
  <c r="L21" i="7"/>
  <c r="L24" i="7"/>
  <c r="L17" i="7"/>
  <c r="L18" i="7"/>
  <c r="L23" i="7"/>
  <c r="L14" i="7"/>
  <c r="C133" i="7" l="1"/>
  <c r="C155" i="7"/>
  <c r="C129" i="7"/>
  <c r="L155" i="7"/>
  <c r="L129" i="7"/>
  <c r="C134" i="7" l="1"/>
  <c r="C131" i="7"/>
  <c r="C125" i="7"/>
  <c r="L125" i="7"/>
  <c r="L133" i="7"/>
  <c r="L131" i="7"/>
  <c r="L134" i="7"/>
  <c r="C82" i="7" l="1"/>
  <c r="C79" i="7"/>
  <c r="C78" i="7"/>
  <c r="C29" i="7"/>
  <c r="C81" i="7"/>
  <c r="C76" i="7"/>
  <c r="C46" i="3"/>
  <c r="L82" i="7"/>
  <c r="C33" i="7" l="1"/>
  <c r="L81" i="7"/>
  <c r="L33" i="7"/>
  <c r="L79" i="7"/>
  <c r="L29" i="7"/>
  <c r="L78" i="7"/>
  <c r="L76" i="7"/>
  <c r="C119" i="7" l="1"/>
  <c r="C118" i="7"/>
  <c r="L118" i="7"/>
  <c r="L119" i="7"/>
  <c r="C55" i="7" l="1"/>
  <c r="C54" i="7"/>
  <c r="L55" i="7"/>
  <c r="L54" i="7"/>
  <c r="C188" i="7" l="1"/>
  <c r="C158" i="7"/>
  <c r="C156" i="7"/>
  <c r="C127" i="7"/>
  <c r="C128" i="7"/>
  <c r="C160" i="7"/>
  <c r="C124" i="7"/>
  <c r="C77" i="7"/>
  <c r="C80" i="7"/>
  <c r="L80" i="7"/>
  <c r="L156" i="7"/>
  <c r="L127" i="7"/>
  <c r="L128" i="7"/>
  <c r="L160" i="7"/>
  <c r="L188" i="7"/>
  <c r="L158" i="7"/>
  <c r="L124" i="7"/>
  <c r="C32" i="7" l="1"/>
  <c r="C30" i="7"/>
  <c r="C31" i="7"/>
  <c r="C53" i="7"/>
  <c r="C47" i="7"/>
  <c r="L77" i="7"/>
  <c r="L30" i="7"/>
  <c r="L31" i="7"/>
  <c r="L32" i="7"/>
  <c r="K293" i="7" l="1"/>
  <c r="K306" i="7"/>
  <c r="L53" i="7"/>
  <c r="L47" i="7"/>
  <c r="C99" i="7" l="1"/>
  <c r="K297" i="7"/>
  <c r="K310" i="7"/>
  <c r="K309" i="7"/>
  <c r="L99" i="7"/>
  <c r="K308" i="7" l="1"/>
  <c r="K307" i="7"/>
  <c r="K301" i="7"/>
  <c r="B66" i="7"/>
  <c r="C6" i="7"/>
  <c r="C116" i="7"/>
  <c r="C115" i="7"/>
  <c r="C46" i="7"/>
  <c r="C186" i="7"/>
  <c r="C143" i="7"/>
  <c r="C97" i="7"/>
  <c r="K300" i="7"/>
  <c r="C159" i="7"/>
  <c r="C154" i="7"/>
  <c r="C102" i="7"/>
  <c r="C126" i="7"/>
  <c r="C41" i="7"/>
  <c r="C146" i="7"/>
  <c r="K305" i="7"/>
  <c r="C10" i="7"/>
  <c r="K299" i="7"/>
  <c r="C190" i="7"/>
  <c r="C73" i="7"/>
  <c r="C71" i="7"/>
  <c r="C70" i="7"/>
  <c r="C56" i="7"/>
  <c r="C51" i="7"/>
  <c r="C44" i="7"/>
  <c r="C9" i="7"/>
  <c r="C5" i="7"/>
  <c r="C189" i="7"/>
  <c r="C178" i="7"/>
  <c r="C187" i="7"/>
  <c r="C185" i="7"/>
  <c r="C184" i="7"/>
  <c r="C183" i="7"/>
  <c r="C182" i="7"/>
  <c r="C180" i="7"/>
  <c r="C181" i="7"/>
  <c r="C179" i="7"/>
  <c r="C177" i="7"/>
  <c r="C176" i="7"/>
  <c r="C174" i="7"/>
  <c r="C175" i="7"/>
  <c r="C173" i="7"/>
  <c r="C93" i="7"/>
  <c r="C166" i="7"/>
  <c r="C120" i="7"/>
  <c r="L6" i="7"/>
  <c r="L5" i="7"/>
  <c r="L186" i="7"/>
  <c r="L179" i="7"/>
  <c r="L51" i="7"/>
  <c r="L116" i="7"/>
  <c r="L166" i="7"/>
  <c r="L182" i="7"/>
  <c r="L159" i="7"/>
  <c r="L56" i="7"/>
  <c r="L181" i="7"/>
  <c r="L176" i="7"/>
  <c r="L173" i="7"/>
  <c r="L175" i="7"/>
  <c r="L143" i="7"/>
  <c r="L185" i="7"/>
  <c r="L102" i="7"/>
  <c r="L70" i="7"/>
  <c r="L41" i="7"/>
  <c r="L187" i="7"/>
  <c r="L190" i="7"/>
  <c r="L183" i="7"/>
  <c r="L10" i="7"/>
  <c r="L115" i="7"/>
  <c r="L174" i="7"/>
  <c r="L180" i="7"/>
  <c r="L146" i="7"/>
  <c r="L44" i="7"/>
  <c r="L154" i="7"/>
  <c r="L184" i="7"/>
  <c r="L93" i="7"/>
  <c r="L178" i="7"/>
  <c r="L9" i="7"/>
  <c r="L177" i="7"/>
  <c r="L189" i="7"/>
  <c r="L71" i="7"/>
  <c r="L126" i="7"/>
  <c r="L120" i="7"/>
  <c r="C168" i="7" l="1"/>
  <c r="C169" i="7"/>
  <c r="C167" i="7"/>
  <c r="B167" i="7"/>
  <c r="L168" i="7"/>
  <c r="L97" i="7"/>
  <c r="L73" i="7"/>
  <c r="L169" i="7"/>
  <c r="L167" i="7"/>
  <c r="C171" i="7" l="1"/>
  <c r="C62" i="7"/>
  <c r="C88" i="7"/>
  <c r="C150" i="7"/>
  <c r="C170" i="7"/>
  <c r="C165" i="7"/>
  <c r="C164" i="7"/>
  <c r="C163" i="7"/>
  <c r="C162" i="7"/>
  <c r="C161" i="7"/>
  <c r="C157" i="7"/>
  <c r="C153" i="7"/>
  <c r="C152" i="7"/>
  <c r="C151" i="7"/>
  <c r="C149" i="7"/>
  <c r="C148" i="7"/>
  <c r="C147" i="7"/>
  <c r="C145" i="7"/>
  <c r="C144" i="7"/>
  <c r="C142" i="7"/>
  <c r="C141" i="7"/>
  <c r="C140" i="7"/>
  <c r="C139" i="7"/>
  <c r="C138" i="7"/>
  <c r="C117" i="7"/>
  <c r="C13" i="7"/>
  <c r="C135" i="7"/>
  <c r="C60" i="5"/>
  <c r="C130" i="7"/>
  <c r="C111" i="7"/>
  <c r="C123" i="7"/>
  <c r="C122" i="7"/>
  <c r="C121" i="7"/>
  <c r="C114" i="7"/>
  <c r="C113" i="7"/>
  <c r="C110" i="7"/>
  <c r="C112" i="7"/>
  <c r="C109" i="7"/>
  <c r="C108" i="7"/>
  <c r="C107" i="7"/>
  <c r="C106" i="7"/>
  <c r="C103" i="7"/>
  <c r="C105" i="7"/>
  <c r="C104" i="7"/>
  <c r="C69" i="7"/>
  <c r="C68" i="7"/>
  <c r="C67" i="7"/>
  <c r="C66" i="7"/>
  <c r="C37" i="7"/>
  <c r="C36" i="7"/>
  <c r="C35" i="7"/>
  <c r="C101" i="7"/>
  <c r="C100" i="7"/>
  <c r="C95" i="7"/>
  <c r="C98" i="7"/>
  <c r="C96" i="7"/>
  <c r="C94" i="7"/>
  <c r="C92" i="7"/>
  <c r="C91" i="7"/>
  <c r="C90" i="7"/>
  <c r="C89" i="7"/>
  <c r="C87" i="7"/>
  <c r="C86" i="7"/>
  <c r="C85" i="7"/>
  <c r="C84" i="7"/>
  <c r="C48" i="7"/>
  <c r="C8" i="7"/>
  <c r="C11" i="7"/>
  <c r="C12" i="7"/>
  <c r="C34" i="7"/>
  <c r="C38" i="7"/>
  <c r="C40" i="7"/>
  <c r="I260" i="7" s="1"/>
  <c r="B260" i="7" s="1"/>
  <c r="C42" i="7"/>
  <c r="C43" i="7"/>
  <c r="C45" i="7"/>
  <c r="C49" i="7"/>
  <c r="C50" i="7"/>
  <c r="C52" i="7"/>
  <c r="C57" i="7"/>
  <c r="C58" i="7"/>
  <c r="C63" i="7"/>
  <c r="C65" i="7"/>
  <c r="C64" i="7"/>
  <c r="C72" i="7"/>
  <c r="C74" i="7"/>
  <c r="C75" i="7"/>
  <c r="L117" i="7"/>
  <c r="L162" i="7"/>
  <c r="I268" i="7" l="1"/>
  <c r="B268" i="7" s="1"/>
  <c r="I278" i="7"/>
  <c r="B278" i="7" s="1"/>
  <c r="I277" i="7"/>
  <c r="B277" i="7" s="1"/>
  <c r="I280" i="7"/>
  <c r="B280" i="7" s="1"/>
  <c r="I281" i="7"/>
  <c r="B281" i="7" s="1"/>
  <c r="K260" i="7"/>
  <c r="J260" i="7"/>
  <c r="I239" i="7"/>
  <c r="B239" i="7" s="1"/>
  <c r="I259" i="7"/>
  <c r="B259" i="7" s="1"/>
  <c r="I243" i="7"/>
  <c r="B243" i="7" s="1"/>
  <c r="I261" i="7"/>
  <c r="B261" i="7" s="1"/>
  <c r="I244" i="7"/>
  <c r="B244" i="7" s="1"/>
  <c r="I247" i="7"/>
  <c r="B247" i="7" s="1"/>
  <c r="L46" i="7"/>
  <c r="L94" i="7"/>
  <c r="L106" i="7"/>
  <c r="L161" i="7"/>
  <c r="K278" i="7" l="1"/>
  <c r="J278" i="7"/>
  <c r="K268" i="7"/>
  <c r="J268" i="7"/>
  <c r="K281" i="7"/>
  <c r="J281" i="7"/>
  <c r="K280" i="7"/>
  <c r="J280" i="7"/>
  <c r="K277" i="7"/>
  <c r="J277" i="7"/>
  <c r="K259" i="7"/>
  <c r="J259" i="7"/>
  <c r="K239" i="7"/>
  <c r="J239" i="7"/>
  <c r="K247" i="7"/>
  <c r="J247" i="7"/>
  <c r="K244" i="7"/>
  <c r="J244" i="7"/>
  <c r="K261" i="7"/>
  <c r="J261" i="7"/>
  <c r="K243" i="7"/>
  <c r="J243" i="7"/>
  <c r="L135" i="7"/>
  <c r="L40" i="7"/>
  <c r="L153" i="7"/>
  <c r="L36" i="7"/>
  <c r="L48" i="7"/>
  <c r="L66" i="7"/>
  <c r="L142" i="7"/>
  <c r="L121" i="7"/>
  <c r="L43" i="7"/>
  <c r="L67" i="7"/>
  <c r="L122" i="7"/>
  <c r="L103" i="7"/>
  <c r="L170" i="7"/>
  <c r="L149" i="7"/>
  <c r="L57" i="7"/>
  <c r="L148" i="7"/>
  <c r="L150" i="7"/>
  <c r="L69" i="7"/>
  <c r="L92" i="7"/>
  <c r="L140" i="7"/>
  <c r="L68" i="7"/>
  <c r="L50" i="7"/>
  <c r="L130" i="7"/>
  <c r="L151" i="7"/>
  <c r="L152" i="7"/>
  <c r="L113" i="7"/>
  <c r="L100" i="7"/>
  <c r="L96" i="7"/>
  <c r="L110" i="7"/>
  <c r="L75" i="7"/>
  <c r="L42" i="7"/>
  <c r="L37" i="7"/>
  <c r="L147" i="7"/>
  <c r="L63" i="7"/>
  <c r="L109" i="7"/>
  <c r="L86" i="7"/>
  <c r="L101" i="7"/>
  <c r="L65" i="7"/>
  <c r="L165" i="7"/>
  <c r="L171" i="7"/>
  <c r="L98" i="7"/>
  <c r="L87" i="7"/>
  <c r="L12" i="7"/>
  <c r="L164" i="7"/>
  <c r="L84" i="7"/>
  <c r="L145" i="7"/>
  <c r="L144" i="7"/>
  <c r="L35" i="7"/>
  <c r="L95" i="7"/>
  <c r="L114" i="7"/>
  <c r="L58" i="7"/>
  <c r="L141" i="7"/>
  <c r="L62" i="7"/>
  <c r="L88" i="7"/>
  <c r="L45" i="7"/>
  <c r="L13" i="7"/>
  <c r="L111" i="7"/>
  <c r="L138" i="7"/>
  <c r="L11" i="7"/>
  <c r="L34" i="7"/>
  <c r="L157" i="7"/>
  <c r="L52" i="7"/>
  <c r="L105" i="7"/>
  <c r="L108" i="7"/>
  <c r="L139" i="7"/>
  <c r="L163" i="7"/>
  <c r="L91" i="7"/>
  <c r="L112" i="7"/>
  <c r="L123" i="7"/>
  <c r="L74" i="7"/>
  <c r="L38" i="7"/>
  <c r="L89" i="7"/>
  <c r="I234" i="7" l="1"/>
  <c r="B234" i="7" s="1"/>
  <c r="I235" i="7"/>
  <c r="B235" i="7" s="1"/>
  <c r="I258" i="7"/>
  <c r="B258" i="7" s="1"/>
  <c r="L85" i="7"/>
  <c r="L90" i="7"/>
  <c r="L8" i="7"/>
  <c r="L104" i="7"/>
  <c r="L64" i="7"/>
  <c r="L72" i="7"/>
  <c r="L107" i="7"/>
  <c r="K235" i="7" l="1"/>
  <c r="J235" i="7"/>
  <c r="J234" i="7"/>
  <c r="K234" i="7"/>
  <c r="K258" i="7"/>
  <c r="J258" i="7"/>
  <c r="L49" i="7"/>
  <c r="I262" i="7" l="1"/>
  <c r="B262" i="7" s="1"/>
  <c r="J262" i="7" s="1"/>
  <c r="I249" i="7"/>
  <c r="B249" i="7" s="1"/>
  <c r="I251" i="7"/>
  <c r="B251" i="7" s="1"/>
  <c r="I252" i="7"/>
  <c r="B252" i="7" s="1"/>
  <c r="I255" i="7"/>
  <c r="B255" i="7" s="1"/>
  <c r="I238" i="7"/>
  <c r="B238" i="7" s="1"/>
  <c r="I253" i="7"/>
  <c r="B253" i="7" s="1"/>
  <c r="I240" i="7"/>
  <c r="B240" i="7" s="1"/>
  <c r="I231" i="7"/>
  <c r="B231" i="7" s="1"/>
  <c r="I232" i="7"/>
  <c r="B232" i="7" s="1"/>
  <c r="I233" i="7"/>
  <c r="B233" i="7" s="1"/>
  <c r="I250" i="7"/>
  <c r="B250" i="7" s="1"/>
  <c r="I237" i="7"/>
  <c r="B237" i="7" s="1"/>
  <c r="I221" i="7"/>
  <c r="B221" i="7" s="1"/>
  <c r="I220" i="7"/>
  <c r="B220" i="7" s="1"/>
  <c r="K262" i="7" l="1"/>
  <c r="K251" i="7"/>
  <c r="J251" i="7"/>
  <c r="K249" i="7"/>
  <c r="J249" i="7"/>
  <c r="K255" i="7"/>
  <c r="J255" i="7"/>
  <c r="K252" i="7"/>
  <c r="J252" i="7"/>
  <c r="K253" i="7"/>
  <c r="J253" i="7"/>
  <c r="J238" i="7"/>
  <c r="K238" i="7"/>
  <c r="K233" i="7"/>
  <c r="J233" i="7"/>
  <c r="K232" i="7"/>
  <c r="J232" i="7"/>
  <c r="K231" i="7"/>
  <c r="J231" i="7"/>
  <c r="K240" i="7"/>
  <c r="J240" i="7"/>
  <c r="K250" i="7"/>
  <c r="J250" i="7"/>
  <c r="K220" i="7"/>
  <c r="J220" i="7"/>
  <c r="J221" i="7"/>
  <c r="K221" i="7"/>
  <c r="K237" i="7"/>
  <c r="J237" i="7"/>
  <c r="I302" i="7" l="1"/>
  <c r="I204" i="7"/>
  <c r="B204" i="7" s="1"/>
  <c r="K204" i="7" s="1"/>
  <c r="I306" i="7"/>
  <c r="J306" i="7" s="1"/>
  <c r="I293" i="7"/>
  <c r="J293" i="7" s="1"/>
  <c r="I297" i="7"/>
  <c r="J297" i="7" s="1"/>
  <c r="I228" i="7"/>
  <c r="B228" i="7" s="1"/>
  <c r="J228" i="7" s="1"/>
  <c r="I310" i="7"/>
  <c r="J310" i="7" s="1"/>
  <c r="I309" i="7"/>
  <c r="J309" i="7" s="1"/>
  <c r="I301" i="7"/>
  <c r="J301" i="7" s="1"/>
  <c r="I308" i="7"/>
  <c r="J308" i="7" s="1"/>
  <c r="I307" i="7"/>
  <c r="J307" i="7" s="1"/>
  <c r="I300" i="7"/>
  <c r="J300" i="7" s="1"/>
  <c r="I225" i="7"/>
  <c r="B225" i="7" s="1"/>
  <c r="J225" i="7" s="1"/>
  <c r="I206" i="7"/>
  <c r="B206" i="7" s="1"/>
  <c r="I305" i="7"/>
  <c r="J305" i="7" s="1"/>
  <c r="I266" i="7"/>
  <c r="I299" i="7"/>
  <c r="J299" i="7" s="1"/>
  <c r="I290" i="7"/>
  <c r="I273" i="7"/>
  <c r="I263" i="7"/>
  <c r="I226" i="7"/>
  <c r="B226" i="7" s="1"/>
  <c r="K226" i="7" s="1"/>
  <c r="I229" i="7"/>
  <c r="B229" i="7" s="1"/>
  <c r="I227" i="7"/>
  <c r="B227" i="7" s="1"/>
  <c r="I289" i="7"/>
  <c r="I272" i="7"/>
  <c r="I264" i="7"/>
  <c r="I219" i="7"/>
  <c r="B219" i="7" s="1"/>
  <c r="J219" i="7" s="1"/>
  <c r="I279" i="7"/>
  <c r="I283" i="7"/>
  <c r="I275" i="7"/>
  <c r="I285" i="7"/>
  <c r="I271" i="7"/>
  <c r="I256" i="7"/>
  <c r="I274" i="7"/>
  <c r="I265" i="7"/>
  <c r="I284" i="7"/>
  <c r="I218" i="7"/>
  <c r="B218" i="7" s="1"/>
  <c r="J218" i="7" s="1"/>
  <c r="I287" i="7"/>
  <c r="I242" i="7"/>
  <c r="B242" i="7" s="1"/>
  <c r="I209" i="7"/>
  <c r="B209" i="7" s="1"/>
  <c r="K209" i="7" s="1"/>
  <c r="I269" i="7"/>
  <c r="I222" i="7"/>
  <c r="B222" i="7" s="1"/>
  <c r="I236" i="7"/>
  <c r="I270" i="7"/>
  <c r="I254" i="7"/>
  <c r="I215" i="7"/>
  <c r="B215" i="7" s="1"/>
  <c r="K215" i="7" s="1"/>
  <c r="I257" i="7"/>
  <c r="I241" i="7"/>
  <c r="B241" i="7" s="1"/>
  <c r="I288" i="7"/>
  <c r="I286" i="7"/>
  <c r="I223" i="7"/>
  <c r="B223" i="7" s="1"/>
  <c r="K223" i="7" s="1"/>
  <c r="I216" i="7"/>
  <c r="B216" i="7" s="1"/>
  <c r="K216" i="7" s="1"/>
  <c r="I217" i="7"/>
  <c r="B217" i="7" s="1"/>
  <c r="J217" i="7" s="1"/>
  <c r="I211" i="7"/>
  <c r="B211" i="7" s="1"/>
  <c r="J211" i="7" s="1"/>
  <c r="I203" i="7"/>
  <c r="B203" i="7" s="1"/>
  <c r="J203" i="7" s="1"/>
  <c r="I245" i="7"/>
  <c r="B245" i="7" s="1"/>
  <c r="I205" i="7"/>
  <c r="B205" i="7" s="1"/>
  <c r="J205" i="7" s="1"/>
  <c r="I199" i="7"/>
  <c r="B199" i="7" s="1"/>
  <c r="K199" i="7" s="1"/>
  <c r="I198" i="7"/>
  <c r="B198" i="7" s="1"/>
  <c r="K198" i="7" s="1"/>
  <c r="I294" i="7"/>
  <c r="K294" i="7" s="1"/>
  <c r="I298" i="7"/>
  <c r="I224" i="7"/>
  <c r="B224" i="7" s="1"/>
  <c r="K224" i="7" s="1"/>
  <c r="I295" i="7"/>
  <c r="K295" i="7" s="1"/>
  <c r="I214" i="7"/>
  <c r="B214" i="7" s="1"/>
  <c r="J214" i="7" s="1"/>
  <c r="I248" i="7"/>
  <c r="B248" i="7" s="1"/>
  <c r="I296" i="7"/>
  <c r="K296" i="7" s="1"/>
  <c r="I210" i="7"/>
  <c r="B210" i="7" s="1"/>
  <c r="J210" i="7" s="1"/>
  <c r="I200" i="7"/>
  <c r="B200" i="7" s="1"/>
  <c r="J200" i="7" s="1"/>
  <c r="I282" i="7"/>
  <c r="I212" i="7"/>
  <c r="B212" i="7" s="1"/>
  <c r="J212" i="7" s="1"/>
  <c r="I208" i="7"/>
  <c r="B208" i="7" s="1"/>
  <c r="J208" i="7" s="1"/>
  <c r="I201" i="7"/>
  <c r="B201" i="7" s="1"/>
  <c r="J201" i="7" s="1"/>
  <c r="I202" i="7"/>
  <c r="B202" i="7" s="1"/>
  <c r="J202" i="7" s="1"/>
  <c r="J204" i="7" l="1"/>
  <c r="K228" i="7"/>
  <c r="K225" i="7"/>
  <c r="B257" i="7"/>
  <c r="K257" i="7" s="1"/>
  <c r="B236" i="7"/>
  <c r="J236" i="7" s="1"/>
  <c r="B284" i="7"/>
  <c r="K284" i="7" s="1"/>
  <c r="B271" i="7"/>
  <c r="K271" i="7" s="1"/>
  <c r="B275" i="7"/>
  <c r="J275" i="7" s="1"/>
  <c r="B264" i="7"/>
  <c r="K264" i="7" s="1"/>
  <c r="B273" i="7"/>
  <c r="K273" i="7" s="1"/>
  <c r="B266" i="7"/>
  <c r="K266" i="7" s="1"/>
  <c r="B282" i="7"/>
  <c r="J282" i="7" s="1"/>
  <c r="B286" i="7"/>
  <c r="K286" i="7" s="1"/>
  <c r="B287" i="7"/>
  <c r="K287" i="7" s="1"/>
  <c r="B265" i="7"/>
  <c r="K265" i="7" s="1"/>
  <c r="B283" i="7"/>
  <c r="J283" i="7" s="1"/>
  <c r="B272" i="7"/>
  <c r="K272" i="7" s="1"/>
  <c r="B288" i="7"/>
  <c r="K288" i="7" s="1"/>
  <c r="B254" i="7"/>
  <c r="K254" i="7" s="1"/>
  <c r="B269" i="7"/>
  <c r="K269" i="7" s="1"/>
  <c r="B274" i="7"/>
  <c r="J274" i="7" s="1"/>
  <c r="B279" i="7"/>
  <c r="K279" i="7" s="1"/>
  <c r="B289" i="7"/>
  <c r="K289" i="7" s="1"/>
  <c r="B290" i="7"/>
  <c r="K290" i="7" s="1"/>
  <c r="B270" i="7"/>
  <c r="K270" i="7" s="1"/>
  <c r="B256" i="7"/>
  <c r="J256" i="7" s="1"/>
  <c r="B285" i="7"/>
  <c r="J285" i="7" s="1"/>
  <c r="B263" i="7"/>
  <c r="K263" i="7" s="1"/>
  <c r="K248" i="7"/>
  <c r="K245" i="7"/>
  <c r="J241" i="7"/>
  <c r="K242" i="7"/>
  <c r="K206" i="7"/>
  <c r="J206" i="7"/>
  <c r="J226" i="7"/>
  <c r="J216" i="7"/>
  <c r="K203" i="7"/>
  <c r="K227" i="7"/>
  <c r="J227" i="7"/>
  <c r="K229" i="7"/>
  <c r="J229" i="7"/>
  <c r="K219" i="7"/>
  <c r="J242" i="7"/>
  <c r="J223" i="7"/>
  <c r="K211" i="7"/>
  <c r="K218" i="7"/>
  <c r="J294" i="7"/>
  <c r="J209" i="7"/>
  <c r="K205" i="7"/>
  <c r="K217" i="7"/>
  <c r="J198" i="7"/>
  <c r="J295" i="7"/>
  <c r="K210" i="7"/>
  <c r="J215" i="7"/>
  <c r="J222" i="7"/>
  <c r="K222" i="7"/>
  <c r="K200" i="7"/>
  <c r="K298" i="7"/>
  <c r="K214" i="7"/>
  <c r="K208" i="7"/>
  <c r="J296" i="7"/>
  <c r="J199" i="7"/>
  <c r="J224" i="7"/>
  <c r="K212" i="7"/>
  <c r="K202" i="7"/>
  <c r="K201" i="7"/>
  <c r="L315" i="7" l="1"/>
  <c r="K274" i="7"/>
  <c r="J286" i="7"/>
  <c r="K236" i="7"/>
  <c r="J288" i="7"/>
  <c r="K256" i="7"/>
  <c r="J284" i="7"/>
  <c r="K282" i="7"/>
  <c r="K275" i="7"/>
  <c r="K285" i="7"/>
  <c r="K283" i="7"/>
  <c r="J287" i="7"/>
  <c r="J290" i="7"/>
  <c r="J279" i="7"/>
  <c r="J254" i="7"/>
  <c r="J272" i="7"/>
  <c r="J265" i="7"/>
  <c r="J266" i="7"/>
  <c r="J264" i="7"/>
  <c r="J271" i="7"/>
  <c r="J289" i="7"/>
  <c r="J270" i="7"/>
  <c r="J269" i="7"/>
  <c r="J273" i="7"/>
  <c r="J257" i="7"/>
  <c r="J263" i="7"/>
  <c r="K241" i="7"/>
  <c r="J245" i="7"/>
  <c r="J248" i="7"/>
  <c r="J298" i="7"/>
  <c r="O72" i="3"/>
  <c r="O77" i="3"/>
  <c r="O78" i="3"/>
  <c r="K315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5" i="3"/>
  <c r="C107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8" i="3" s="1"/>
  <c r="C23" i="3"/>
  <c r="C21" i="3"/>
  <c r="C102" i="3" s="1"/>
  <c r="C19" i="3"/>
  <c r="C15" i="3"/>
  <c r="C96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7" i="3"/>
  <c r="C98" i="3" s="1"/>
  <c r="C109" i="3"/>
  <c r="C110" i="3" s="1"/>
  <c r="C103" i="3"/>
  <c r="C104" i="3" s="1"/>
  <c r="C64" i="3"/>
  <c r="C71" i="3" s="1"/>
</calcChain>
</file>

<file path=xl/sharedStrings.xml><?xml version="1.0" encoding="utf-8"?>
<sst xmlns="http://schemas.openxmlformats.org/spreadsheetml/2006/main" count="1381" uniqueCount="596">
  <si>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</si>
  <si>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</si>
  <si>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</si>
  <si>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</si>
  <si>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</si>
  <si>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</si>
  <si>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</si>
  <si>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</si>
  <si>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</si>
  <si>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</si>
  <si>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</si>
  <si>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</si>
  <si>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</si>
  <si>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</si>
  <si>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</si>
  <si>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</si>
  <si>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</si>
  <si>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</si>
  <si>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</si>
  <si>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</si>
  <si>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</si>
  <si>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</si>
  <si>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</si>
  <si>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</si>
  <si>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</si>
  <si>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</si>
  <si>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</si>
  <si>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</si>
  <si>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</si>
  <si>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</si>
  <si>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</si>
  <si>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</si>
  <si>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</si>
  <si>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</si>
  <si>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</si>
  <si>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</si>
  <si>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</si>
  <si>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</si>
  <si>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</si>
  <si>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</si>
  <si>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</si>
  <si>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</si>
  <si>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</si>
  <si>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</si>
  <si>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</si>
  <si>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</si>
  <si>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</si>
  <si>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</si>
  <si>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</si>
  <si>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</si>
  <si>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</si>
  <si>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</si>
  <si>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</si>
  <si>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</si>
  <si>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</si>
  <si>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</si>
  <si>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</si>
  <si>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</si>
  <si>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</si>
  <si>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</si>
  <si>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</si>
  <si>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</si>
  <si>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</si>
  <si>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</si>
  <si>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</si>
  <si>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</si>
  <si>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</si>
  <si>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</si>
  <si>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</si>
  <si>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</si>
  <si>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</si>
  <si>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</si>
  <si>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</si>
  <si>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</si>
  <si>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</si>
  <si>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</si>
  <si>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</si>
  <si>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</si>
  <si>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</si>
  <si>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</si>
  <si>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</si>
  <si>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</si>
  <si>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</si>
  <si>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</si>
  <si>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</si>
  <si>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</si>
  <si>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</si>
  <si>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</si>
  <si>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</si>
  <si>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</si>
  <si>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</si>
  <si>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</si>
  <si>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</si>
  <si>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</si>
  <si>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</si>
  <si>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</si>
  <si>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</si>
  <si>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</si>
  <si>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</si>
  <si>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</si>
  <si>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</si>
  <si>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</si>
  <si>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</si>
  <si>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</si>
  <si>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</si>
  <si>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</si>
  <si>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</si>
  <si>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</si>
  <si>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</si>
  <si>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</si>
  <si>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</si>
  <si>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</si>
  <si>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</si>
  <si>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</si>
  <si>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</si>
  <si>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</si>
  <si>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</si>
  <si>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</si>
  <si>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</si>
  <si>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</si>
  <si>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</si>
  <si>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</si>
  <si>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</si>
  <si>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</si>
  <si>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</si>
  <si>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</si>
  <si>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</si>
  <si>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</si>
  <si>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</si>
  <si>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</si>
  <si>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</si>
  <si>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</si>
  <si>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</si>
  <si>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</si>
  <si>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</si>
  <si>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</si>
  <si>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</si>
  <si>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</si>
  <si>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</si>
  <si>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</si>
  <si>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</si>
  <si>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</si>
  <si>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</si>
  <si>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</si>
  <si>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</si>
  <si>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</si>
  <si>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</si>
  <si>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</si>
  <si>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</si>
  <si>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</si>
  <si>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</si>
  <si>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</si>
  <si>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</si>
  <si>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</si>
  <si>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</si>
  <si>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</si>
  <si>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</si>
  <si>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</si>
  <si>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</si>
  <si>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</si>
  <si>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</si>
  <si>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</si>
  <si>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</si>
  <si>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</si>
  <si>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</si>
  <si>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</si>
  <si>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</si>
  <si>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</si>
  <si>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</si>
  <si>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</si>
  <si>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</si>
  <si>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</si>
  <si>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</si>
  <si>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</si>
  <si>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</si>
  <si>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</si>
  <si>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</si>
  <si>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</si>
  <si>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</si>
  <si>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</si>
  <si>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</si>
  <si>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</si>
  <si>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</si>
  <si>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</si>
  <si>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</si>
  <si>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</si>
  <si>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</si>
  <si>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</si>
  <si>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</si>
  <si>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</si>
  <si>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</si>
  <si>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</si>
  <si>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</si>
  <si>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</si>
  <si>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</si>
  <si>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</si>
  <si>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</si>
  <si>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</si>
  <si>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</si>
  <si>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</si>
  <si>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</si>
  <si>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</si>
  <si>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</si>
  <si>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</si>
  <si>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</si>
  <si>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</si>
  <si>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</si>
  <si>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</si>
  <si>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</si>
  <si>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</si>
  <si>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</si>
  <si>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</si>
  <si>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</si>
  <si>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</si>
  <si>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</si>
  <si>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</si>
  <si>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</si>
  <si>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</si>
  <si>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</si>
  <si>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</si>
  <si>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</si>
  <si>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</si>
  <si>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</si>
  <si>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</si>
  <si>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</si>
  <si>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</si>
  <si>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</si>
  <si>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</si>
  <si>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</si>
  <si>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</si>
  <si>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</si>
  <si>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</si>
  <si>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</si>
  <si>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</si>
  <si>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</si>
  <si>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</si>
  <si>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</si>
  <si>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</si>
  <si>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</si>
  <si>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</si>
  <si>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</si>
  <si>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</si>
  <si>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</si>
  <si>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</si>
  <si>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</si>
  <si>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</si>
  <si>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</si>
  <si>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</si>
  <si>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</si>
  <si>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</si>
  <si>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</si>
  <si>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</si>
  <si>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</si>
  <si>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</si>
  <si>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</si>
  <si>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</si>
  <si>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</si>
  <si>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</si>
  <si>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</si>
  <si>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</si>
  <si>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</si>
  <si>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</si>
  <si>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</si>
  <si>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</si>
  <si>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</si>
  <si>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</si>
  <si>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</si>
  <si>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</si>
  <si>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</si>
  <si>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</si>
  <si>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</si>
  <si>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</si>
  <si>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</si>
  <si>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</si>
  <si>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</si>
  <si>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</si>
  <si>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</si>
  <si>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</si>
  <si>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</si>
  <si>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</si>
  <si>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</si>
  <si>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</si>
  <si>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</si>
  <si>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</si>
  <si>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</si>
  <si>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</si>
  <si>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</si>
  <si>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</si>
  <si>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</si>
  <si>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</si>
  <si>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</si>
  <si>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</si>
  <si>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</si>
  <si>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</si>
  <si>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</si>
  <si>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</si>
  <si>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</si>
  <si>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</si>
  <si>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</si>
  <si>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</si>
  <si>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</si>
  <si>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</si>
  <si>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</si>
  <si>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</si>
  <si>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</si>
  <si>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</si>
  <si>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</si>
  <si>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</si>
  <si>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</si>
  <si>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</si>
  <si>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</si>
  <si>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</si>
  <si>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</si>
  <si>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</si>
  <si>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</si>
  <si>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</si>
  <si>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</si>
  <si>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</si>
  <si>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</si>
  <si>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</si>
  <si>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</si>
  <si>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</si>
  <si>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</si>
  <si>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</si>
  <si>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</si>
  <si>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</si>
  <si>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</si>
  <si>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</si>
  <si>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</si>
  <si>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</si>
  <si>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</si>
  <si>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</si>
  <si>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</si>
  <si>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</si>
  <si>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</si>
  <si>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</si>
  <si>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</si>
  <si>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</si>
  <si>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</si>
  <si>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</si>
  <si>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</si>
  <si>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</si>
  <si>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</si>
  <si>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</si>
  <si>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</si>
  <si>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</si>
  <si>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</si>
  <si>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</si>
  <si>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</si>
  <si>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</si>
  <si>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</si>
  <si>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</si>
  <si>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</si>
  <si>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</si>
  <si>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</si>
  <si>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</si>
  <si>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</si>
  <si>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</si>
  <si>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</si>
  <si>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</si>
  <si>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</si>
  <si>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</si>
  <si>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</si>
  <si>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</si>
  <si>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</si>
  <si>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</si>
  <si>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</si>
  <si>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</si>
  <si>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</si>
  <si>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</si>
  <si>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</si>
  <si>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</si>
  <si>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</si>
  <si>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</si>
  <si>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</si>
  <si>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</si>
  <si>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</si>
  <si>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</si>
  <si>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</si>
  <si>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</si>
  <si>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</si>
  <si>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</si>
  <si>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</si>
  <si>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</si>
  <si>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</si>
  <si>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</si>
  <si>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</si>
  <si>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</si>
  <si>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</si>
  <si>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</si>
  <si>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</si>
  <si>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</si>
  <si>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</si>
  <si>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</si>
  <si>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</si>
  <si>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</si>
  <si>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</si>
  <si>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</si>
  <si>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</si>
  <si>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</si>
  <si>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</si>
  <si>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</si>
  <si>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</si>
  <si>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</si>
  <si>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</si>
  <si>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</si>
  <si>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</si>
  <si>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</si>
  <si>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</si>
  <si>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</si>
  <si>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</si>
  <si>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</si>
  <si>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</si>
  <si>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</si>
  <si>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</si>
  <si>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</si>
  <si>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</si>
  <si>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</si>
  <si>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</si>
  <si>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</si>
  <si>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</si>
  <si>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</si>
  <si>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</si>
  <si>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</si>
  <si>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</si>
  <si>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</si>
  <si>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</si>
  <si>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</si>
  <si>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</si>
  <si>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</si>
  <si>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</si>
  <si>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</si>
  <si>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</si>
  <si>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</si>
  <si>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</si>
  <si>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</si>
  <si>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</si>
  <si>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</si>
  <si>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</si>
  <si>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</si>
  <si>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</si>
  <si>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</si>
  <si>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</si>
  <si>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</si>
  <si>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</si>
  <si>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</si>
  <si>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</si>
  <si>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</si>
  <si>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</si>
  <si>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</si>
  <si>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</si>
  <si>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</si>
  <si>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</si>
  <si>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</si>
  <si>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</si>
  <si>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</si>
  <si>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</si>
  <si>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</si>
  <si>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</si>
  <si>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</si>
  <si>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</si>
  <si>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</si>
  <si>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</si>
  <si>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</si>
  <si>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</si>
  <si>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</si>
  <si>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</si>
  <si>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</si>
  <si>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</si>
  <si>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</si>
  <si>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</si>
  <si>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</si>
  <si>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</si>
  <si>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</si>
  <si>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</si>
  <si>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</si>
  <si>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</si>
  <si>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</si>
  <si>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</si>
  <si>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</si>
  <si>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</si>
  <si>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</si>
  <si>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</si>
  <si>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</si>
  <si>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</si>
  <si>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</si>
  <si>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</si>
  <si>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</si>
  <si>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</si>
  <si>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</si>
  <si>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</si>
  <si>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</si>
  <si>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</si>
  <si>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</si>
  <si>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</si>
  <si>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</si>
  <si>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</si>
  <si>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</si>
  <si>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</si>
  <si>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</si>
  <si>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</si>
  <si>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</si>
  <si>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</si>
  <si>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</si>
  <si>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</si>
  <si>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</si>
  <si>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</si>
  <si>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</si>
  <si>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</si>
  <si>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</si>
  <si>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</si>
  <si>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</si>
  <si>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</si>
  <si>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</si>
  <si>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</si>
  <si>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</si>
  <si>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</si>
  <si>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</si>
  <si>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</si>
  <si>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</si>
  <si>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</si>
  <si>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</si>
  <si>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</si>
  <si>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</si>
  <si>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</si>
  <si>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</si>
  <si>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</si>
  <si>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</si>
  <si>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</si>
  <si>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</si>
  <si>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</si>
  <si>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</si>
  <si>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</si>
  <si>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</si>
  <si>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</si>
  <si>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</si>
  <si>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</si>
  <si>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</si>
  <si>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</si>
  <si>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</si>
  <si>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</si>
  <si>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</si>
  <si>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</si>
  <si>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</si>
  <si>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</si>
  <si>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</si>
  <si>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</si>
  <si>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</si>
  <si>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</si>
  <si>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</si>
  <si>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</si>
  <si>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</si>
  <si>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</si>
  <si>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</si>
  <si>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</si>
  <si>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</si>
  <si>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</si>
  <si>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</si>
  <si>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</si>
  <si>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</si>
  <si>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</si>
  <si>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</si>
  <si>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</si>
  <si>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</si>
  <si>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</si>
  <si>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</si>
  <si>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</si>
  <si>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</si>
  <si>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</si>
  <si>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</si>
  <si>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</si>
  <si>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</si>
  <si>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</si>
  <si>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</si>
  <si>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</si>
  <si>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</si>
  <si>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</si>
  <si>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</si>
  <si>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</si>
  <si>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</si>
  <si>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</si>
  <si>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</si>
  <si>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</si>
  <si>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</si>
  <si>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</si>
  <si>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</si>
  <si>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</si>
  <si>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</si>
  <si>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</si>
  <si>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</si>
  <si>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</si>
  <si>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</si>
  <si>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</si>
  <si>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NEMA 17 - 42x42x31 - 0,2Nm - 5mm Achse - 0,3A</t>
  </si>
  <si>
    <t>42x42x231</t>
  </si>
  <si>
    <t>Adafruit Nema 17 20Ncm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</si>
</sst>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4" borderId="0" xfId="0" applyFill="1"/>
    <xf numFmtId="166" fontId="0" fillId="4" borderId="0" xfId="0" applyNumberFormat="1" applyFill="1"/>
    <xf numFmtId="0" fontId="0" fillId="4" borderId="0" xfId="0" applyFill="1" applyAlignment="1">
      <alignment horizontal="left" vertical="center" wrapText="1"/>
    </xf>
    <xf numFmtId="0" fontId="1" fillId="4" borderId="0" xfId="0" applyFont="1" applyFill="1"/>
    <xf numFmtId="167" fontId="0" fillId="4" borderId="0" xfId="0" applyNumberFormat="1" applyFill="1"/>
    <xf numFmtId="166" fontId="0" fillId="4" borderId="0" xfId="2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4" fillId="4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166" fontId="0" fillId="5" borderId="0" xfId="0" applyNumberFormat="1" applyFill="1"/>
    <xf numFmtId="0" fontId="0" fillId="5" borderId="0" xfId="0" applyFill="1" applyAlignment="1">
      <alignment horizontal="left" vertical="center" wrapText="1"/>
    </xf>
    <xf numFmtId="0" fontId="1" fillId="5" borderId="0" xfId="0" applyFont="1" applyFill="1"/>
    <xf numFmtId="167" fontId="0" fillId="5" borderId="0" xfId="0" applyNumberFormat="1" applyFill="1"/>
    <xf numFmtId="166" fontId="0" fillId="5" borderId="0" xfId="2" applyNumberFormat="1" applyFont="1" applyFill="1" applyAlignment="1">
      <alignment horizontal="right"/>
    </xf>
    <xf numFmtId="166" fontId="0" fillId="5" borderId="0" xfId="0" applyNumberFormat="1" applyFill="1" applyAlignment="1">
      <alignment horizontal="right"/>
    </xf>
    <xf numFmtId="167" fontId="4" fillId="5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66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s://www.adafruit.com/product/324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09-nema-17-bipolar-stepper-12a-11ncm156ozin-17hm081204s-p-9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0"/>
  <sheetViews>
    <sheetView tabSelected="1" topLeftCell="A65" zoomScale="80" zoomScaleNormal="80" workbookViewId="0">
      <selection activeCell="D93" sqref="D93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400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0.5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0.77</v>
      </c>
      <c r="D8" t="s">
        <v>6</v>
      </c>
    </row>
    <row r="9" spans="1:4" x14ac:dyDescent="0.3">
      <c r="A9" t="s">
        <v>12</v>
      </c>
      <c r="C9">
        <f>N74+0.1</f>
        <v>0.25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5.6000000000000005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15</v>
      </c>
      <c r="D38" t="s">
        <v>29</v>
      </c>
    </row>
    <row r="39" spans="1:4" x14ac:dyDescent="0.3">
      <c r="B39" t="s">
        <v>37</v>
      </c>
      <c r="C39" s="4">
        <f>C38*C37/PI()</f>
        <v>11.93662073189215</v>
      </c>
      <c r="D39" t="s">
        <v>31</v>
      </c>
    </row>
    <row r="40" spans="1:4" x14ac:dyDescent="0.3">
      <c r="B40" t="s">
        <v>33</v>
      </c>
      <c r="C40" s="7">
        <v>24</v>
      </c>
      <c r="D40" t="s">
        <v>29</v>
      </c>
    </row>
    <row r="41" spans="1:4" x14ac:dyDescent="0.3">
      <c r="B41" t="s">
        <v>38</v>
      </c>
      <c r="C41" s="4">
        <f>C40*C37/PI()</f>
        <v>19.098593171027442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307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450</v>
      </c>
      <c r="D57" t="s">
        <v>31</v>
      </c>
    </row>
    <row r="58" spans="1:4" x14ac:dyDescent="0.3">
      <c r="A58" t="s">
        <v>9</v>
      </c>
      <c r="C58" s="4">
        <f>((C3+C4+C5)*(C7+C8+C9)*(C55))/1000</f>
        <v>8.7848550000000003</v>
      </c>
      <c r="D58" t="s">
        <v>13</v>
      </c>
    </row>
    <row r="59" spans="1:4" x14ac:dyDescent="0.3">
      <c r="A59" t="s">
        <v>27</v>
      </c>
      <c r="C59" s="4">
        <f>((C3+C4+C5)*(C7+C8+C9)*(C54+C55))/1000</f>
        <v>26.354564999999997</v>
      </c>
      <c r="D59" t="s">
        <v>13</v>
      </c>
    </row>
    <row r="60" spans="1:4" x14ac:dyDescent="0.3">
      <c r="A60" t="s">
        <v>28</v>
      </c>
      <c r="C60" s="2">
        <f>((C4+C5)*(C8+C9)*(C54+C55))/1000</f>
        <v>7.5046499999999998</v>
      </c>
      <c r="D60" t="s">
        <v>13</v>
      </c>
    </row>
    <row r="61" spans="1:4" x14ac:dyDescent="0.3">
      <c r="A61" t="s">
        <v>244</v>
      </c>
      <c r="C61" s="2">
        <f>((C5)*(C9+C6)*(C55))/1000</f>
        <v>0.36787500000000001</v>
      </c>
      <c r="D61" t="s">
        <v>13</v>
      </c>
    </row>
    <row r="62" spans="1:4" x14ac:dyDescent="0.3">
      <c r="A62" t="s">
        <v>246</v>
      </c>
      <c r="C62" s="2">
        <f>((C5)*(C9+C6)*(C55))/1000</f>
        <v>0.36787500000000001</v>
      </c>
      <c r="D62" t="s">
        <v>13</v>
      </c>
    </row>
    <row r="63" spans="1:4" x14ac:dyDescent="0.3">
      <c r="A63" t="s">
        <v>17</v>
      </c>
      <c r="C63" s="2">
        <f>C58/C10</f>
        <v>1.171314</v>
      </c>
      <c r="D63" t="s">
        <v>13</v>
      </c>
    </row>
    <row r="64" spans="1:4" x14ac:dyDescent="0.3">
      <c r="A64" t="s">
        <v>26</v>
      </c>
      <c r="C64" s="2">
        <f>C59/C16</f>
        <v>2.7178145156249998</v>
      </c>
      <c r="D64" t="s">
        <v>13</v>
      </c>
    </row>
    <row r="65" spans="1:30" x14ac:dyDescent="0.3">
      <c r="A65" t="s">
        <v>26</v>
      </c>
      <c r="C65" s="2">
        <f>C60/C26</f>
        <v>0.75046499999999994</v>
      </c>
      <c r="D65" t="s">
        <v>13</v>
      </c>
    </row>
    <row r="66" spans="1:30" x14ac:dyDescent="0.3">
      <c r="A66" t="s">
        <v>310</v>
      </c>
      <c r="C66" s="2">
        <f>C62/C46</f>
        <v>7.8830357142857133E-2</v>
      </c>
      <c r="D66" t="s">
        <v>13</v>
      </c>
    </row>
    <row r="67" spans="1:30" x14ac:dyDescent="0.3">
      <c r="A67" t="s">
        <v>308</v>
      </c>
      <c r="C67" s="2">
        <f>C61/C46</f>
        <v>7.8830357142857133E-2</v>
      </c>
      <c r="D67" t="s">
        <v>13</v>
      </c>
    </row>
    <row r="68" spans="1:30" ht="28.8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1.5227082000000001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</row>
    <row r="71" spans="1:30" x14ac:dyDescent="0.3">
      <c r="A71" t="s">
        <v>21</v>
      </c>
      <c r="C71" s="2">
        <f>C64*(1+C53)</f>
        <v>3.5331588703124996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22</v>
      </c>
      <c r="C72" s="2">
        <f>C65*(1+C53)</f>
        <v>0.97560449999999999</v>
      </c>
      <c r="D72" t="s">
        <v>13</v>
      </c>
      <c r="E72" s="11" t="s">
        <v>193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120</v>
      </c>
      <c r="L72" s="31">
        <v>2</v>
      </c>
      <c r="M72" s="31" t="s">
        <v>63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0.10247946428571428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134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309</v>
      </c>
      <c r="C74" s="2">
        <f>C67*(1+C53)</f>
        <v>0.10247946428571428</v>
      </c>
      <c r="D74" t="s">
        <v>13</v>
      </c>
      <c r="E74" s="26" t="s">
        <v>108</v>
      </c>
      <c r="F74" s="28">
        <v>0.9</v>
      </c>
      <c r="G74" s="28" t="s">
        <v>60</v>
      </c>
      <c r="H74" s="28" t="s">
        <v>109</v>
      </c>
      <c r="I74" s="28" t="s">
        <v>110</v>
      </c>
      <c r="J74" s="28">
        <v>5</v>
      </c>
      <c r="K74" s="28">
        <v>11</v>
      </c>
      <c r="L74" s="28">
        <v>1.2</v>
      </c>
      <c r="M74" s="28" t="s">
        <v>63</v>
      </c>
      <c r="N74" s="28">
        <v>0.15</v>
      </c>
      <c r="O74" s="18">
        <f t="shared" si="0"/>
        <v>73.333333333333343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1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1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138</v>
      </c>
      <c r="F86" s="31">
        <v>1.8</v>
      </c>
      <c r="G86" s="31" t="s">
        <v>60</v>
      </c>
      <c r="H86" s="31" t="s">
        <v>109</v>
      </c>
      <c r="I86" s="31" t="s">
        <v>134</v>
      </c>
      <c r="J86" s="31">
        <v>5</v>
      </c>
      <c r="K86" s="31">
        <v>26</v>
      </c>
      <c r="L86" s="31">
        <v>0.4</v>
      </c>
      <c r="M86" s="31" t="s">
        <v>63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111</v>
      </c>
      <c r="F87" s="27">
        <v>0.9</v>
      </c>
      <c r="G87" s="27" t="s">
        <v>112</v>
      </c>
      <c r="H87" s="27" t="s">
        <v>109</v>
      </c>
      <c r="I87" s="27" t="s">
        <v>113</v>
      </c>
      <c r="K87" s="27">
        <v>23</v>
      </c>
      <c r="L87" s="27">
        <v>0.31</v>
      </c>
      <c r="M87" s="27" t="s">
        <v>63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91</v>
      </c>
      <c r="F88" s="27">
        <v>1.8</v>
      </c>
      <c r="G88" s="27" t="s">
        <v>60</v>
      </c>
      <c r="H88" s="27" t="s">
        <v>80</v>
      </c>
      <c r="I88" s="27" t="s">
        <v>90</v>
      </c>
      <c r="J88" s="27">
        <v>5</v>
      </c>
      <c r="K88" s="27">
        <v>18</v>
      </c>
      <c r="L88" s="27">
        <v>0.8</v>
      </c>
      <c r="M88" s="27" t="s">
        <v>63</v>
      </c>
      <c r="N88" s="27">
        <v>0.17</v>
      </c>
      <c r="O88" s="17">
        <f>K88/N88</f>
        <v>105.88235294117646</v>
      </c>
    </row>
    <row r="89" spans="1:20" x14ac:dyDescent="0.3">
      <c r="E89" s="11" t="s">
        <v>96</v>
      </c>
      <c r="F89" s="16">
        <v>0.9</v>
      </c>
      <c r="G89" s="16" t="s">
        <v>60</v>
      </c>
      <c r="H89" s="16" t="s">
        <v>97</v>
      </c>
      <c r="I89" s="16" t="s">
        <v>98</v>
      </c>
      <c r="J89" s="16">
        <v>5</v>
      </c>
      <c r="K89" s="16">
        <v>16</v>
      </c>
      <c r="L89" s="16">
        <v>0.6</v>
      </c>
      <c r="M89" s="16" t="s">
        <v>63</v>
      </c>
      <c r="N89" s="16">
        <v>0.12</v>
      </c>
      <c r="O89" s="17">
        <f>K89/N89</f>
        <v>133.33333333333334</v>
      </c>
    </row>
    <row r="90" spans="1:20" x14ac:dyDescent="0.3">
      <c r="E90" s="11" t="s">
        <v>86</v>
      </c>
      <c r="F90" s="27">
        <v>1.8</v>
      </c>
      <c r="G90" s="27" t="s">
        <v>60</v>
      </c>
      <c r="H90" s="27" t="s">
        <v>80</v>
      </c>
      <c r="I90" s="27" t="s">
        <v>87</v>
      </c>
      <c r="J90" s="27">
        <v>5</v>
      </c>
      <c r="K90" s="27">
        <v>14</v>
      </c>
      <c r="L90" s="27">
        <v>0.4</v>
      </c>
      <c r="M90" s="27" t="s">
        <v>63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82</v>
      </c>
      <c r="F91" s="16">
        <v>0.9</v>
      </c>
      <c r="G91" s="16" t="s">
        <v>60</v>
      </c>
      <c r="H91" s="16" t="s">
        <v>80</v>
      </c>
      <c r="I91" s="16" t="s">
        <v>83</v>
      </c>
      <c r="J91" s="16">
        <v>5</v>
      </c>
      <c r="K91" s="16">
        <v>5</v>
      </c>
      <c r="L91" s="16">
        <v>0.5</v>
      </c>
      <c r="M91" s="16" t="s">
        <v>63</v>
      </c>
      <c r="N91" s="16">
        <v>0.09</v>
      </c>
      <c r="O91" s="17">
        <f>K91/N91</f>
        <v>55.555555555555557</v>
      </c>
    </row>
    <row r="92" spans="1:20" x14ac:dyDescent="0.3">
      <c r="E92" s="11" t="s">
        <v>108</v>
      </c>
      <c r="F92" s="28">
        <v>0.9</v>
      </c>
      <c r="G92" s="28" t="s">
        <v>60</v>
      </c>
      <c r="H92" s="28" t="s">
        <v>109</v>
      </c>
      <c r="I92" s="28" t="s">
        <v>110</v>
      </c>
      <c r="J92" s="28">
        <v>5</v>
      </c>
      <c r="K92" s="28">
        <v>11</v>
      </c>
      <c r="L92" s="28">
        <v>1.2</v>
      </c>
      <c r="M92" s="28" t="s">
        <v>63</v>
      </c>
      <c r="N92" s="28">
        <v>0.15</v>
      </c>
      <c r="O92" s="18">
        <f t="shared" ref="O92" si="6">K92/N92</f>
        <v>73.333333333333343</v>
      </c>
    </row>
    <row r="93" spans="1:20" ht="28.8" x14ac:dyDescent="0.3">
      <c r="D93" s="11"/>
      <c r="E93" s="11" t="s">
        <v>595</v>
      </c>
      <c r="F93" s="90">
        <v>1.8</v>
      </c>
      <c r="G93" s="90" t="s">
        <v>60</v>
      </c>
      <c r="H93" s="90" t="s">
        <v>109</v>
      </c>
      <c r="I93" s="90" t="s">
        <v>594</v>
      </c>
      <c r="J93" s="90">
        <v>5</v>
      </c>
      <c r="K93" s="90">
        <v>20</v>
      </c>
      <c r="L93" s="90">
        <v>0.35</v>
      </c>
      <c r="M93" s="90" t="s">
        <v>63</v>
      </c>
      <c r="N93" s="90"/>
      <c r="O93" s="18"/>
    </row>
    <row r="94" spans="1:20" x14ac:dyDescent="0.3">
      <c r="A94" t="s">
        <v>249</v>
      </c>
    </row>
    <row r="95" spans="1:20" x14ac:dyDescent="0.3">
      <c r="A95" t="s">
        <v>252</v>
      </c>
      <c r="C95" s="19">
        <f>1</f>
        <v>1</v>
      </c>
      <c r="D95" t="s">
        <v>259</v>
      </c>
    </row>
    <row r="96" spans="1:20" x14ac:dyDescent="0.3">
      <c r="A96" t="s">
        <v>257</v>
      </c>
      <c r="C96" s="19">
        <f>(C15/1000/2)</f>
        <v>7.1619724391352904E-2</v>
      </c>
      <c r="D96" t="s">
        <v>258</v>
      </c>
    </row>
    <row r="97" spans="1:5" x14ac:dyDescent="0.3">
      <c r="A97" t="s">
        <v>253</v>
      </c>
      <c r="C97" s="19">
        <f>C58/C96</f>
        <v>122.65971524822916</v>
      </c>
      <c r="D97" t="s">
        <v>250</v>
      </c>
    </row>
    <row r="98" spans="1:5" x14ac:dyDescent="0.3">
      <c r="A98" t="s">
        <v>254</v>
      </c>
      <c r="C98" s="19">
        <f>(C95)*C97*2*PI()</f>
        <v>770.69372063050537</v>
      </c>
      <c r="D98" t="s">
        <v>251</v>
      </c>
    </row>
    <row r="100" spans="1:5" x14ac:dyDescent="0.3">
      <c r="A100" t="s">
        <v>255</v>
      </c>
    </row>
    <row r="101" spans="1:5" x14ac:dyDescent="0.3">
      <c r="A101" t="s">
        <v>252</v>
      </c>
      <c r="C101" s="20">
        <v>1</v>
      </c>
      <c r="D101" t="s">
        <v>259</v>
      </c>
    </row>
    <row r="102" spans="1:5" x14ac:dyDescent="0.3">
      <c r="A102" t="s">
        <v>257</v>
      </c>
      <c r="C102" s="20">
        <f>(C21/1000/2)</f>
        <v>3.8197186342054885E-2</v>
      </c>
      <c r="D102" t="s">
        <v>258</v>
      </c>
    </row>
    <row r="103" spans="1:5" x14ac:dyDescent="0.3">
      <c r="A103" t="s">
        <v>253</v>
      </c>
      <c r="C103" s="20">
        <f>C59/C102</f>
        <v>689.9608982712889</v>
      </c>
      <c r="D103" t="s">
        <v>250</v>
      </c>
      <c r="E103" s="20"/>
    </row>
    <row r="104" spans="1:5" x14ac:dyDescent="0.3">
      <c r="A104" t="s">
        <v>254</v>
      </c>
      <c r="C104" s="20">
        <f>(C101)*C103*2*PI()</f>
        <v>4335.1521785465911</v>
      </c>
      <c r="D104" t="s">
        <v>251</v>
      </c>
    </row>
    <row r="106" spans="1:5" x14ac:dyDescent="0.3">
      <c r="A106" t="s">
        <v>256</v>
      </c>
    </row>
    <row r="107" spans="1:5" x14ac:dyDescent="0.3">
      <c r="A107" t="s">
        <v>252</v>
      </c>
      <c r="C107" s="20">
        <f>60*C18/C20</f>
        <v>27.5</v>
      </c>
      <c r="D107" t="s">
        <v>259</v>
      </c>
    </row>
    <row r="108" spans="1:5" x14ac:dyDescent="0.3">
      <c r="A108" t="s">
        <v>257</v>
      </c>
      <c r="C108" s="20">
        <f>(C25/1000/2)</f>
        <v>6.3661977236758135E-2</v>
      </c>
      <c r="D108" t="s">
        <v>258</v>
      </c>
    </row>
    <row r="109" spans="1:5" x14ac:dyDescent="0.3">
      <c r="A109" t="s">
        <v>253</v>
      </c>
      <c r="C109" s="20">
        <f>C59/(C20/C18)/C108</f>
        <v>189.73924702460448</v>
      </c>
      <c r="D109" t="s">
        <v>250</v>
      </c>
    </row>
    <row r="110" spans="1:5" x14ac:dyDescent="0.3">
      <c r="A110" t="s">
        <v>254</v>
      </c>
      <c r="C110" s="20">
        <f>(C107/60)*C109*2*PI()</f>
        <v>546.40980583764338</v>
      </c>
      <c r="D110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74" r:id="rId16"/>
    <hyperlink ref="E86" r:id="rId17"/>
    <hyperlink ref="E73" r:id="rId18"/>
    <hyperlink ref="E78" r:id="rId19" display="http://www.omc-stepperonline.com/nema-24-cnc-stepper-motor-12nm170ozin-24hs222006s-p-26.html"/>
    <hyperlink ref="E77" r:id="rId20" display="http://www.omc-stepperonline.com/nema-24-cnc-stepper-motor-12nm170ozin-24hs222006s-p-26.html"/>
    <hyperlink ref="E72" r:id="rId21" display="http://www.omc-stepperonline.com/nema-24-cnc-stepper-motor-12nm170ozin-24hs222006s-p-26.html"/>
    <hyperlink ref="E92" r:id="rId22" display="http://www.omc-stepperonline.com/09-nema-17-bipolar-stepper-12a-11ncm156ozin-17hm081204s-p-99.html"/>
    <hyperlink ref="E93" r:id="rId23"/>
  </hyperlinks>
  <pageMargins left="0.7" right="0.7" top="0.75" bottom="0.75" header="0.3" footer="0.3"/>
  <pageSetup paperSize="9" orientation="portrait" horizontalDpi="0" verticalDpi="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363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43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104"/>
      <c r="E3" s="104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104" t="s">
        <v>46</v>
      </c>
      <c r="E4" s="104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89" t="s">
        <v>575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299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418</v>
      </c>
    </row>
    <row r="2" spans="1:2" s="6" customFormat="1" x14ac:dyDescent="0.3"/>
    <row r="3" spans="1:2" s="6" customFormat="1" x14ac:dyDescent="0.3"/>
    <row r="4" spans="1:2" x14ac:dyDescent="0.3">
      <c r="A4" t="s">
        <v>414</v>
      </c>
      <c r="B4" t="s">
        <v>415</v>
      </c>
    </row>
    <row r="5" spans="1:2" x14ac:dyDescent="0.3">
      <c r="A5" t="s">
        <v>416</v>
      </c>
      <c r="B5" t="s">
        <v>417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43" zoomScale="115" zoomScaleNormal="115" workbookViewId="0"/>
  </sheetViews>
  <sheetFormatPr baseColWidth="10" defaultRowHeight="14.4" x14ac:dyDescent="0.3"/>
  <sheetData>
    <row r="1" spans="1:9" ht="25.8" x14ac:dyDescent="0.5">
      <c r="A1" s="53" t="s">
        <v>498</v>
      </c>
    </row>
    <row r="2" spans="1:9" x14ac:dyDescent="0.3">
      <c r="A2" t="s">
        <v>462</v>
      </c>
    </row>
    <row r="14" spans="1:9" x14ac:dyDescent="0.3">
      <c r="I14" t="s">
        <v>490</v>
      </c>
    </row>
    <row r="22" spans="1:5" ht="18" x14ac:dyDescent="0.3">
      <c r="A22" s="48" t="s">
        <v>491</v>
      </c>
    </row>
    <row r="24" spans="1:5" x14ac:dyDescent="0.3">
      <c r="A24" t="s">
        <v>492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493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494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495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496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497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1"/>
  <sheetViews>
    <sheetView zoomScale="85" zoomScaleNormal="85" workbookViewId="0">
      <selection activeCell="M70" sqref="M68:M70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435</v>
      </c>
      <c r="C1" s="6" t="s">
        <v>432</v>
      </c>
      <c r="D1" s="6" t="s">
        <v>433</v>
      </c>
      <c r="E1" s="40" t="s">
        <v>434</v>
      </c>
      <c r="F1" s="6"/>
      <c r="G1" s="6"/>
      <c r="H1" s="6"/>
      <c r="I1" s="41"/>
      <c r="J1" s="41"/>
      <c r="K1" s="41"/>
      <c r="L1" s="6" t="s">
        <v>409</v>
      </c>
      <c r="O1" t="s">
        <v>424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473</v>
      </c>
      <c r="B4" s="33"/>
      <c r="C4" s="32"/>
      <c r="E4" s="9"/>
      <c r="H4" s="22"/>
      <c r="I4" s="37"/>
      <c r="J4" s="38"/>
      <c r="K4" s="35"/>
      <c r="O4" t="s">
        <v>484</v>
      </c>
    </row>
    <row r="5" spans="1:15" ht="13.8" customHeight="1" x14ac:dyDescent="0.3">
      <c r="B5" s="33">
        <v>3</v>
      </c>
      <c r="C5" s="32" t="str">
        <f>C202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INDIRECT(ADDRESS(MATCH(C5,C$198:C$312,0)+ROW($B$198)-1,12))</f>
        <v>Habs</v>
      </c>
      <c r="O5" t="s">
        <v>485</v>
      </c>
    </row>
    <row r="6" spans="1:15" ht="13.8" customHeight="1" x14ac:dyDescent="0.3">
      <c r="B6" s="33">
        <v>3</v>
      </c>
      <c r="C6" s="32" t="str">
        <f>C228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INDIRECT(ADDRESS(MATCH(C6,C$198:C$312,0)+ROW($B$198)-1,12))</f>
        <v>Habs</v>
      </c>
      <c r="O6" t="s">
        <v>486</v>
      </c>
    </row>
    <row r="7" spans="1:15" ht="13.8" customHeight="1" x14ac:dyDescent="0.3">
      <c r="A7" t="s">
        <v>474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C287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t="shared" ref="L8:L14" ca="1" si="0">INDIRECT(ADDRESS(MATCH(C8,C$198:C$312,0)+ROW($B$198)-1,12))</f>
        <v>Habs</v>
      </c>
    </row>
    <row r="9" spans="1:15" ht="13.8" customHeight="1" x14ac:dyDescent="0.3">
      <c r="B9" s="33">
        <v>4</v>
      </c>
      <c r="C9" s="32" t="str">
        <f>C203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4</v>
      </c>
      <c r="C10" s="32" t="str">
        <f>C206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4</v>
      </c>
      <c r="C11" s="32" t="str">
        <f>C211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B12" s="33">
        <v>2</v>
      </c>
      <c r="C12" s="32" t="str">
        <f>C286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t="shared" ca="1" si="0"/>
        <v>Habs</v>
      </c>
    </row>
    <row r="13" spans="1:15" ht="13.8" customHeight="1" x14ac:dyDescent="0.3">
      <c r="B13" s="33">
        <v>1</v>
      </c>
      <c r="C13" s="32" t="str">
        <f>C275</f>
        <v xml:space="preserve">Herkulex Servo DRS - 0101 </v>
      </c>
      <c r="D13" t="s">
        <v>370</v>
      </c>
      <c r="E13" s="9"/>
      <c r="H13" s="22"/>
      <c r="I13" s="37"/>
      <c r="J13" s="38"/>
      <c r="K13" s="35"/>
      <c r="L13" t="str">
        <f t="shared" ca="1" si="0"/>
        <v>Habs</v>
      </c>
    </row>
    <row r="14" spans="1:15" ht="13.8" customHeight="1" x14ac:dyDescent="0.3">
      <c r="B14" s="33">
        <v>1</v>
      </c>
      <c r="C14" s="32" t="str">
        <f>C279</f>
        <v>Rillenkugellager 3x10x4</v>
      </c>
      <c r="D14" t="s">
        <v>370</v>
      </c>
      <c r="E14" s="9"/>
      <c r="H14" s="22"/>
      <c r="I14" s="37"/>
      <c r="J14" s="38"/>
      <c r="K14" s="35"/>
      <c r="L14" t="str">
        <f t="shared" ca="1" si="0"/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s="8" customFormat="1" ht="13.8" customHeight="1" x14ac:dyDescent="0.3">
      <c r="B17" s="99">
        <v>8</v>
      </c>
      <c r="C17" s="100" t="str">
        <f>C277</f>
        <v>Rillenkugellager 3x7x3</v>
      </c>
      <c r="D17" s="8" t="s">
        <v>580</v>
      </c>
      <c r="E17" s="101"/>
      <c r="H17" s="102"/>
      <c r="I17" s="37"/>
      <c r="J17" s="103"/>
      <c r="K17" s="35"/>
      <c r="L17" s="8" t="str">
        <f t="shared" ref="L17:L24" ca="1" si="1">INDIRECT(ADDRESS(MATCH(C17,C$198:C$312,0)+ROW($B$198)-1,12))</f>
        <v>Bestellt</v>
      </c>
    </row>
    <row r="18" spans="1:12" s="8" customFormat="1" ht="13.8" customHeight="1" x14ac:dyDescent="0.3">
      <c r="B18" s="99">
        <v>8</v>
      </c>
      <c r="C18" s="100" t="str">
        <f>C277</f>
        <v>Rillenkugellager 3x7x3</v>
      </c>
      <c r="D18" s="8" t="s">
        <v>581</v>
      </c>
      <c r="E18" s="101"/>
      <c r="H18" s="102"/>
      <c r="I18" s="37"/>
      <c r="J18" s="103"/>
      <c r="K18" s="35"/>
      <c r="L18" s="8" t="str">
        <f t="shared" ca="1" si="1"/>
        <v>Bestellt</v>
      </c>
    </row>
    <row r="19" spans="1:12" s="63" customFormat="1" ht="13.8" customHeight="1" x14ac:dyDescent="0.3">
      <c r="B19" s="64">
        <v>8</v>
      </c>
      <c r="C19" s="65" t="str">
        <f>C280</f>
        <v>Rillenkugellager 3x6x2,5</v>
      </c>
      <c r="D19" s="63" t="s">
        <v>580</v>
      </c>
      <c r="E19" s="66"/>
      <c r="H19" s="67"/>
      <c r="I19" s="68"/>
      <c r="J19" s="69"/>
      <c r="K19" s="70"/>
      <c r="L19" s="63" t="str">
        <f t="shared" ca="1" si="1"/>
        <v>Habs</v>
      </c>
    </row>
    <row r="20" spans="1:12" s="63" customFormat="1" ht="13.8" customHeight="1" x14ac:dyDescent="0.3">
      <c r="B20" s="64">
        <v>8</v>
      </c>
      <c r="C20" s="65" t="str">
        <f>C280</f>
        <v>Rillenkugellager 3x6x2,5</v>
      </c>
      <c r="D20" s="63" t="s">
        <v>581</v>
      </c>
      <c r="E20" s="66"/>
      <c r="H20" s="67"/>
      <c r="I20" s="68"/>
      <c r="J20" s="69"/>
      <c r="K20" s="70"/>
      <c r="L20" s="63" t="str">
        <f t="shared" ca="1" si="1"/>
        <v>Habs</v>
      </c>
    </row>
    <row r="21" spans="1:12" ht="13.8" customHeight="1" x14ac:dyDescent="0.3">
      <c r="B21" s="33">
        <v>6</v>
      </c>
      <c r="C21" s="32" t="str">
        <f>C202</f>
        <v>Zylinderkopfschraube Innensechskant M3 20mm</v>
      </c>
      <c r="D21" t="s">
        <v>589</v>
      </c>
      <c r="E21" s="9"/>
      <c r="H21" s="22"/>
      <c r="I21" s="37"/>
      <c r="J21" s="38"/>
      <c r="K21" s="35"/>
      <c r="L21" t="str">
        <f t="shared" ca="1" si="1"/>
        <v>Habs</v>
      </c>
    </row>
    <row r="22" spans="1:12" ht="13.8" customHeight="1" x14ac:dyDescent="0.3">
      <c r="B22" s="33">
        <v>3</v>
      </c>
      <c r="C22" s="32" t="str">
        <f>C227</f>
        <v>Distanzbolzen 2x Innen M3 20mm, Schlüsselweite 5,5mm</v>
      </c>
      <c r="D22" t="s">
        <v>589</v>
      </c>
      <c r="E22" s="9"/>
      <c r="H22" s="22"/>
      <c r="I22" s="37"/>
      <c r="J22" s="38"/>
      <c r="K22" s="35"/>
      <c r="L22" t="str">
        <f t="shared" ca="1" si="1"/>
        <v>Habs</v>
      </c>
    </row>
    <row r="23" spans="1:12" ht="13.8" customHeight="1" x14ac:dyDescent="0.3">
      <c r="B23" s="33">
        <v>100</v>
      </c>
      <c r="C23" s="32" t="str">
        <f>C223</f>
        <v>Silberstahlwelle 3mm Durchmesser</v>
      </c>
      <c r="D23" t="s">
        <v>584</v>
      </c>
      <c r="E23" s="9"/>
      <c r="H23" s="22"/>
      <c r="I23" s="37"/>
      <c r="J23" s="38"/>
      <c r="K23" s="35"/>
      <c r="L23" t="str">
        <f t="shared" ca="1" si="1"/>
        <v>Habs</v>
      </c>
    </row>
    <row r="24" spans="1:12" ht="13.8" customHeight="1" x14ac:dyDescent="0.3">
      <c r="B24" s="33">
        <v>1</v>
      </c>
      <c r="C24" s="32" t="str">
        <f>C275</f>
        <v xml:space="preserve">Herkulex Servo DRS - 0101 </v>
      </c>
      <c r="D24" t="s">
        <v>585</v>
      </c>
      <c r="E24" s="9"/>
      <c r="H24" s="22"/>
      <c r="I24" s="37"/>
      <c r="J24" s="38"/>
      <c r="K24" s="35"/>
      <c r="L24" t="str">
        <f t="shared" ca="1" si="1"/>
        <v>Habs</v>
      </c>
    </row>
    <row r="25" spans="1:12" ht="13.8" customHeight="1" x14ac:dyDescent="0.3">
      <c r="B25" s="33"/>
      <c r="C25" s="32"/>
      <c r="E25" s="9"/>
      <c r="H25" s="22"/>
      <c r="I25" s="37"/>
      <c r="J25" s="38"/>
      <c r="K25" s="35"/>
    </row>
    <row r="26" spans="1:12" ht="13.8" customHeight="1" x14ac:dyDescent="0.3">
      <c r="A26" t="s">
        <v>4</v>
      </c>
      <c r="B26" s="33"/>
      <c r="C26" s="32"/>
      <c r="E26" s="9"/>
      <c r="H26" s="22"/>
      <c r="I26" s="37"/>
      <c r="J26" s="38"/>
      <c r="K26" s="35"/>
    </row>
    <row r="27" spans="1:12" s="63" customFormat="1" ht="13.8" customHeight="1" x14ac:dyDescent="0.3">
      <c r="B27" s="64">
        <v>1</v>
      </c>
      <c r="C27" s="65" t="str">
        <f>C231</f>
        <v>Zahnriemenscheibe T2,5, 22 Zähne (d=17,51)</v>
      </c>
      <c r="D27" s="63" t="s">
        <v>284</v>
      </c>
      <c r="E27" s="66"/>
      <c r="H27" s="67"/>
      <c r="I27" s="68"/>
      <c r="J27" s="69"/>
      <c r="K27" s="70"/>
      <c r="L27" t="str">
        <f t="shared" ref="L27:L28" ca="1" si="2">INDIRECT(ADDRESS(MATCH(C27,C$198:C$312,0)+ROW($B$198)-1,12))</f>
        <v>Habs</v>
      </c>
    </row>
    <row r="28" spans="1:12" s="63" customFormat="1" ht="13.8" customHeight="1" x14ac:dyDescent="0.3">
      <c r="B28" s="64">
        <v>1</v>
      </c>
      <c r="C28" s="65" t="str">
        <f>C233</f>
        <v>Zahnriemenscheibe T2,5, 20 Zähne (d=15,92)</v>
      </c>
      <c r="D28" s="63" t="s">
        <v>508</v>
      </c>
      <c r="E28" s="66"/>
      <c r="H28" s="67"/>
      <c r="I28" s="68"/>
      <c r="J28" s="69"/>
      <c r="K28" s="70"/>
      <c r="L28" t="str">
        <f t="shared" ca="1" si="2"/>
        <v>Habs</v>
      </c>
    </row>
    <row r="29" spans="1:12" s="55" customFormat="1" ht="13.8" customHeight="1" x14ac:dyDescent="0.3">
      <c r="B29" s="56">
        <v>1</v>
      </c>
      <c r="C29" s="57" t="str">
        <f>C235</f>
        <v>Zahnriemenscheibe T2,5, 16 Zähne (d=12,73)</v>
      </c>
      <c r="D29" s="55" t="s">
        <v>513</v>
      </c>
      <c r="E29" s="58"/>
      <c r="H29" s="59"/>
      <c r="I29" s="60"/>
      <c r="J29" s="61"/>
      <c r="K29" s="62"/>
      <c r="L29" t="str">
        <f t="shared" ref="L29:L58" ca="1" si="3">INDIRECT(ADDRESS(MATCH(C29,C$198:C$312,0)+ROW($B$198)-1,12))</f>
        <v>Habs</v>
      </c>
    </row>
    <row r="30" spans="1:12" s="63" customFormat="1" ht="13.8" customHeight="1" x14ac:dyDescent="0.3">
      <c r="B30" s="64">
        <v>1</v>
      </c>
      <c r="C30" s="65" t="str">
        <f>C238</f>
        <v>Zahnriemenscheibe T2,5, 30 Zähne (d=23,87)</v>
      </c>
      <c r="D30" s="63" t="s">
        <v>283</v>
      </c>
      <c r="E30" s="66"/>
      <c r="H30" s="67"/>
      <c r="I30" s="68"/>
      <c r="J30" s="69"/>
      <c r="K30" s="70"/>
      <c r="L30" t="str">
        <f t="shared" ca="1" si="3"/>
        <v>Habs</v>
      </c>
    </row>
    <row r="31" spans="1:12" s="63" customFormat="1" ht="13.8" customHeight="1" x14ac:dyDescent="0.3">
      <c r="B31" s="64">
        <v>1</v>
      </c>
      <c r="C31" s="65" t="str">
        <f>C232</f>
        <v>Zahnriemenscheibe T2,5, 24 Zähne (d=19,1)</v>
      </c>
      <c r="D31" s="63" t="s">
        <v>282</v>
      </c>
      <c r="E31" s="66"/>
      <c r="H31" s="67"/>
      <c r="I31" s="68"/>
      <c r="J31" s="69"/>
      <c r="K31" s="70"/>
      <c r="L31" t="str">
        <f t="shared" ca="1" si="3"/>
        <v>Habs</v>
      </c>
    </row>
    <row r="32" spans="1:12" s="63" customFormat="1" ht="13.8" customHeight="1" x14ac:dyDescent="0.3">
      <c r="B32" s="64">
        <v>1</v>
      </c>
      <c r="C32" s="65" t="str">
        <f>C253</f>
        <v>Zahnriemen T2,5 145mm 6mm Breite</v>
      </c>
      <c r="D32" s="63" t="s">
        <v>505</v>
      </c>
      <c r="E32" s="63" t="s">
        <v>537</v>
      </c>
      <c r="H32" s="67"/>
      <c r="I32" s="68"/>
      <c r="J32" s="69"/>
      <c r="K32" s="70"/>
      <c r="L32" t="str">
        <f t="shared" ca="1" si="3"/>
        <v>Habs</v>
      </c>
    </row>
    <row r="33" spans="2:12" s="91" customFormat="1" ht="13.8" customHeight="1" x14ac:dyDescent="0.3">
      <c r="B33" s="92">
        <v>1</v>
      </c>
      <c r="C33" s="93" t="str">
        <f>C258</f>
        <v>Zahnriemen T2,5 245mm 6mm Breite</v>
      </c>
      <c r="D33" s="91" t="s">
        <v>539</v>
      </c>
      <c r="E33" s="94" t="s">
        <v>537</v>
      </c>
      <c r="H33" s="95"/>
      <c r="I33" s="96"/>
      <c r="J33" s="97"/>
      <c r="K33" s="98"/>
      <c r="L33" s="91" t="str">
        <f t="shared" ca="1" si="3"/>
        <v>Habs</v>
      </c>
    </row>
    <row r="34" spans="2:12" ht="13.8" customHeight="1" x14ac:dyDescent="0.3">
      <c r="B34" s="33">
        <v>46</v>
      </c>
      <c r="C34" s="32" t="str">
        <f>C222</f>
        <v>Silberstahlwelle 6mm Durchmesser</v>
      </c>
      <c r="D34" t="s">
        <v>285</v>
      </c>
      <c r="E34" s="9"/>
      <c r="H34" s="22"/>
      <c r="I34" s="37"/>
      <c r="J34" s="38"/>
      <c r="K34" s="35"/>
      <c r="L34" t="str">
        <f t="shared" ca="1" si="3"/>
        <v>Habs</v>
      </c>
    </row>
    <row r="35" spans="2:12" ht="13.8" customHeight="1" x14ac:dyDescent="0.3">
      <c r="B35" s="33">
        <v>1</v>
      </c>
      <c r="C35" s="32" t="str">
        <f>C296</f>
        <v>Metallbohrer 6mm</v>
      </c>
      <c r="D35" t="s">
        <v>285</v>
      </c>
      <c r="E35" s="9"/>
      <c r="H35" s="22"/>
      <c r="I35" s="37"/>
      <c r="J35" s="38"/>
      <c r="K35" s="35"/>
      <c r="L35" t="str">
        <f t="shared" ca="1" si="3"/>
        <v>Habs</v>
      </c>
    </row>
    <row r="36" spans="2:12" ht="13.8" customHeight="1" x14ac:dyDescent="0.3">
      <c r="B36" s="33">
        <v>1</v>
      </c>
      <c r="C36" s="32" t="str">
        <f>C298</f>
        <v>Metallbohrer 2.5mm (als M3 Kernlochborer)</v>
      </c>
      <c r="D36" t="s">
        <v>285</v>
      </c>
      <c r="E36" s="9"/>
      <c r="H36" s="22"/>
      <c r="I36" s="37"/>
      <c r="J36" s="38"/>
      <c r="K36" s="35"/>
      <c r="L36" t="str">
        <f t="shared" ca="1" si="3"/>
        <v>Habs</v>
      </c>
    </row>
    <row r="37" spans="2:12" ht="13.8" customHeight="1" x14ac:dyDescent="0.3">
      <c r="B37" s="33">
        <v>1</v>
      </c>
      <c r="C37" s="32" t="str">
        <f>C294</f>
        <v>Gewindeschneider M3</v>
      </c>
      <c r="D37" t="s">
        <v>285</v>
      </c>
      <c r="E37" s="9"/>
      <c r="H37" s="22"/>
      <c r="I37" s="37"/>
      <c r="J37" s="38"/>
      <c r="K37" s="35"/>
      <c r="L37" t="str">
        <f t="shared" ca="1" si="3"/>
        <v>Habs</v>
      </c>
    </row>
    <row r="38" spans="2:12" ht="13.8" customHeight="1" x14ac:dyDescent="0.3">
      <c r="B38" s="33">
        <v>2</v>
      </c>
      <c r="C38" s="32" t="str">
        <f>C284</f>
        <v>Rillenkugellager 6x10x3</v>
      </c>
      <c r="D38" t="s">
        <v>289</v>
      </c>
      <c r="E38" s="9"/>
      <c r="H38" s="22"/>
      <c r="I38" s="37"/>
      <c r="J38" s="38"/>
      <c r="K38" s="35"/>
      <c r="L38" t="str">
        <f t="shared" ca="1" si="3"/>
        <v>Habs</v>
      </c>
    </row>
    <row r="39" spans="2:12" s="71" customFormat="1" ht="13.8" customHeight="1" x14ac:dyDescent="0.3">
      <c r="B39" s="72">
        <v>1</v>
      </c>
      <c r="C39" s="73" t="str">
        <f>C268</f>
        <v>NEMA 17 - 42x42x31 - 0,2Nm - 5mm Achse - 0,3A</v>
      </c>
      <c r="D39" s="71" t="s">
        <v>291</v>
      </c>
      <c r="E39" s="79"/>
      <c r="H39" s="75"/>
      <c r="I39" s="76"/>
      <c r="J39" s="77"/>
      <c r="K39" s="78"/>
      <c r="L39" s="71" t="str">
        <f t="shared" ca="1" si="3"/>
        <v>-</v>
      </c>
    </row>
    <row r="40" spans="2:12" ht="13.8" customHeight="1" x14ac:dyDescent="0.3">
      <c r="B40" s="33">
        <v>1</v>
      </c>
      <c r="C40" s="32" t="str">
        <f>C269</f>
        <v>NEMA 17 - 42x42x21 - 0,13Nm - 5mm Achse - 1.2A</v>
      </c>
      <c r="D40" t="s">
        <v>291</v>
      </c>
      <c r="E40" s="9"/>
      <c r="H40" s="22"/>
      <c r="I40" s="37"/>
      <c r="J40" s="38"/>
      <c r="K40" s="35"/>
      <c r="L40" t="str">
        <f t="shared" ca="1" si="3"/>
        <v>Habs</v>
      </c>
    </row>
    <row r="41" spans="2:12" ht="13.8" customHeight="1" x14ac:dyDescent="0.3">
      <c r="B41" s="33">
        <v>2</v>
      </c>
      <c r="C41" s="32" t="str">
        <f>C202</f>
        <v>Zylinderkopfschraube Innensechskant M3 20mm</v>
      </c>
      <c r="D41" t="s">
        <v>292</v>
      </c>
      <c r="E41" s="9"/>
      <c r="H41" s="22"/>
      <c r="I41" s="37"/>
      <c r="J41" s="38"/>
      <c r="K41" s="35"/>
      <c r="L41" t="str">
        <f t="shared" ca="1" si="3"/>
        <v>Habs</v>
      </c>
    </row>
    <row r="42" spans="2:12" ht="13.8" customHeight="1" x14ac:dyDescent="0.3">
      <c r="B42" s="33">
        <v>2</v>
      </c>
      <c r="C42" s="32" t="str">
        <f>C216</f>
        <v>Unterlegscheiben M3 Dicke 0,5mm, Außendurchmesser 7mm</v>
      </c>
      <c r="D42" t="s">
        <v>292</v>
      </c>
      <c r="E42" s="9"/>
      <c r="H42" s="22"/>
      <c r="I42" s="37"/>
      <c r="J42" s="38"/>
      <c r="K42" s="35"/>
      <c r="L42" t="str">
        <f t="shared" ca="1" si="3"/>
        <v>Habs</v>
      </c>
    </row>
    <row r="43" spans="2:12" ht="13.8" customHeight="1" x14ac:dyDescent="0.3">
      <c r="B43" s="33">
        <v>1</v>
      </c>
      <c r="C43" s="32" t="str">
        <f>C257</f>
        <v>Zahnriemen T2,5 230mm 6mm Breite</v>
      </c>
      <c r="D43" t="s">
        <v>504</v>
      </c>
      <c r="E43" s="9"/>
      <c r="H43" s="22"/>
      <c r="I43" s="37"/>
      <c r="J43" s="38"/>
      <c r="K43" s="35"/>
      <c r="L43" t="str">
        <f t="shared" ca="1" si="3"/>
        <v>Habs</v>
      </c>
    </row>
    <row r="44" spans="2:12" ht="13.8" customHeight="1" x14ac:dyDescent="0.3">
      <c r="B44" s="33">
        <v>1</v>
      </c>
      <c r="C44" s="32" t="str">
        <f>C202</f>
        <v>Zylinderkopfschraube Innensechskant M3 20mm</v>
      </c>
      <c r="D44" t="s">
        <v>294</v>
      </c>
      <c r="E44" s="9"/>
      <c r="H44" s="22"/>
      <c r="I44" s="37"/>
      <c r="J44" s="38"/>
      <c r="K44" s="35"/>
      <c r="L44" t="str">
        <f t="shared" ca="1" si="3"/>
        <v>Habs</v>
      </c>
    </row>
    <row r="45" spans="2:12" ht="13.8" customHeight="1" x14ac:dyDescent="0.3">
      <c r="B45" s="33">
        <v>2</v>
      </c>
      <c r="C45" s="32" t="str">
        <f>C216</f>
        <v>Unterlegscheiben M3 Dicke 0,5mm, Außendurchmesser 7mm</v>
      </c>
      <c r="D45" t="s">
        <v>294</v>
      </c>
      <c r="E45" s="9"/>
      <c r="H45" s="22"/>
      <c r="I45" s="37"/>
      <c r="J45" s="38"/>
      <c r="K45" s="35"/>
      <c r="L45" t="str">
        <f t="shared" ca="1" si="3"/>
        <v>Habs</v>
      </c>
    </row>
    <row r="46" spans="2:12" ht="13.8" customHeight="1" x14ac:dyDescent="0.3">
      <c r="B46" s="33">
        <v>2</v>
      </c>
      <c r="C46" s="32" t="str">
        <f>C279</f>
        <v>Rillenkugellager 3x10x4</v>
      </c>
      <c r="D46" t="s">
        <v>304</v>
      </c>
      <c r="E46" s="9"/>
      <c r="H46" s="22"/>
      <c r="I46" s="37"/>
      <c r="J46" s="38"/>
      <c r="K46" s="35"/>
      <c r="L46" t="str">
        <f t="shared" ca="1" si="3"/>
        <v>Habs</v>
      </c>
    </row>
    <row r="47" spans="2:12" ht="13.8" customHeight="1" x14ac:dyDescent="0.3">
      <c r="B47" s="33">
        <v>4</v>
      </c>
      <c r="C47" s="32" t="str">
        <f>C205</f>
        <v>Zylinderkopfschraube Innensechskant M2 6mm</v>
      </c>
      <c r="D47" t="s">
        <v>297</v>
      </c>
      <c r="E47" s="9"/>
      <c r="H47" s="22"/>
      <c r="I47" s="37"/>
      <c r="J47" s="38"/>
      <c r="K47" s="35"/>
      <c r="L47" t="str">
        <f t="shared" ca="1" si="3"/>
        <v>Habs</v>
      </c>
    </row>
    <row r="48" spans="2:12" ht="13.8" customHeight="1" x14ac:dyDescent="0.3">
      <c r="B48" s="33">
        <v>4</v>
      </c>
      <c r="C48" s="32" t="str">
        <f>C212</f>
        <v>Muttern M2</v>
      </c>
      <c r="D48" t="s">
        <v>297</v>
      </c>
      <c r="E48" s="9"/>
      <c r="H48" s="22"/>
      <c r="I48" s="37"/>
      <c r="J48" s="38"/>
      <c r="K48" s="35"/>
      <c r="L48" t="str">
        <f t="shared" ca="1" si="3"/>
        <v>Habs</v>
      </c>
    </row>
    <row r="49" spans="1:12" ht="13.8" customHeight="1" x14ac:dyDescent="0.3">
      <c r="B49" s="33">
        <v>1</v>
      </c>
      <c r="C49" s="32" t="str">
        <f>C274</f>
        <v>Rotary Sensor</v>
      </c>
      <c r="D49" t="s">
        <v>300</v>
      </c>
      <c r="E49" s="9"/>
      <c r="H49" s="22"/>
      <c r="I49" s="37"/>
      <c r="J49" s="38"/>
      <c r="K49" s="35"/>
      <c r="L49" t="str">
        <f t="shared" ca="1" si="3"/>
        <v>Habs</v>
      </c>
    </row>
    <row r="50" spans="1:12" ht="13.8" customHeight="1" x14ac:dyDescent="0.3">
      <c r="B50" s="33">
        <v>2</v>
      </c>
      <c r="C50" s="32" t="str">
        <f>C217</f>
        <v>Unterlegscheiben M2 Dicke 0,5mm</v>
      </c>
      <c r="D50" t="s">
        <v>301</v>
      </c>
      <c r="E50" s="9"/>
      <c r="H50" s="22"/>
      <c r="I50" s="37"/>
      <c r="J50" s="38"/>
      <c r="K50" s="35"/>
      <c r="L50" t="str">
        <f t="shared" ca="1" si="3"/>
        <v>Habs</v>
      </c>
    </row>
    <row r="51" spans="1:12" ht="13.8" customHeight="1" x14ac:dyDescent="0.3">
      <c r="B51" s="33">
        <v>3</v>
      </c>
      <c r="C51" s="32" t="str">
        <f>C227</f>
        <v>Distanzbolzen 2x Innen M3 20mm, Schlüsselweite 5,5mm</v>
      </c>
      <c r="D51" t="s">
        <v>522</v>
      </c>
      <c r="E51" s="9"/>
      <c r="H51" s="22"/>
      <c r="I51" s="37"/>
      <c r="J51" s="38"/>
      <c r="K51" s="35"/>
      <c r="L51" t="str">
        <f t="shared" ca="1" si="3"/>
        <v>Habs</v>
      </c>
    </row>
    <row r="52" spans="1:12" ht="13.8" customHeight="1" x14ac:dyDescent="0.3">
      <c r="B52" s="33">
        <v>6</v>
      </c>
      <c r="C52" s="32" t="str">
        <f>C216</f>
        <v>Unterlegscheiben M3 Dicke 0,5mm, Außendurchmesser 7mm</v>
      </c>
      <c r="D52" t="s">
        <v>522</v>
      </c>
      <c r="E52" s="9"/>
      <c r="H52" s="22"/>
      <c r="I52" s="37"/>
      <c r="J52" s="38"/>
      <c r="K52" s="35"/>
      <c r="L52" t="str">
        <f t="shared" ca="1" si="3"/>
        <v>Habs</v>
      </c>
    </row>
    <row r="53" spans="1:12" ht="13.8" customHeight="1" x14ac:dyDescent="0.3">
      <c r="B53" s="33">
        <v>6</v>
      </c>
      <c r="C53" s="32" t="str">
        <f>C200</f>
        <v>Zylinderkopfschraube Innensechskant M3 30mm</v>
      </c>
      <c r="D53" t="s">
        <v>522</v>
      </c>
      <c r="E53" s="9"/>
      <c r="H53" s="22"/>
      <c r="I53" s="37"/>
      <c r="J53" s="38"/>
      <c r="K53" s="35"/>
      <c r="L53" t="str">
        <f t="shared" ca="1" si="3"/>
        <v>Habs</v>
      </c>
    </row>
    <row r="54" spans="1:12" ht="13.8" customHeight="1" x14ac:dyDescent="0.3">
      <c r="B54" s="33">
        <v>1</v>
      </c>
      <c r="C54" s="32" t="str">
        <f>C227</f>
        <v>Distanzbolzen 2x Innen M3 20mm, Schlüsselweite 5,5mm</v>
      </c>
      <c r="D54" t="s">
        <v>521</v>
      </c>
      <c r="E54" s="9"/>
      <c r="H54" s="22"/>
      <c r="I54" s="37"/>
      <c r="J54" s="38"/>
      <c r="K54" s="35"/>
      <c r="L54" t="str">
        <f t="shared" ca="1" si="3"/>
        <v>Habs</v>
      </c>
    </row>
    <row r="55" spans="1:12" ht="13.8" customHeight="1" x14ac:dyDescent="0.3">
      <c r="B55" s="33">
        <v>2</v>
      </c>
      <c r="C55" s="32" t="str">
        <f>C202</f>
        <v>Zylinderkopfschraube Innensechskant M3 20mm</v>
      </c>
      <c r="D55" t="s">
        <v>521</v>
      </c>
      <c r="E55" s="9"/>
      <c r="H55" s="22"/>
      <c r="I55" s="37"/>
      <c r="J55" s="38"/>
      <c r="K55" s="35"/>
      <c r="L55" t="str">
        <f t="shared" ca="1" si="3"/>
        <v>Habs</v>
      </c>
    </row>
    <row r="56" spans="1:12" ht="13.8" customHeight="1" x14ac:dyDescent="0.3">
      <c r="B56" s="33">
        <v>4</v>
      </c>
      <c r="C56" s="32" t="str">
        <f>C227</f>
        <v>Distanzbolzen 2x Innen M3 20mm, Schlüsselweite 5,5mm</v>
      </c>
      <c r="D56" t="s">
        <v>312</v>
      </c>
      <c r="E56" s="9"/>
      <c r="H56" s="22"/>
      <c r="I56" s="37"/>
      <c r="J56" s="38"/>
      <c r="K56" s="35"/>
      <c r="L56" t="str">
        <f t="shared" ca="1" si="3"/>
        <v>Habs</v>
      </c>
    </row>
    <row r="57" spans="1:12" ht="13.8" customHeight="1" x14ac:dyDescent="0.3">
      <c r="B57" s="33">
        <v>4</v>
      </c>
      <c r="C57" s="32" t="str">
        <f>C202</f>
        <v>Zylinderkopfschraube Innensechskant M3 20mm</v>
      </c>
      <c r="D57" t="s">
        <v>313</v>
      </c>
      <c r="E57" s="9"/>
      <c r="H57" s="22"/>
      <c r="I57" s="37"/>
      <c r="J57" s="38"/>
      <c r="K57" s="35"/>
      <c r="L57" t="str">
        <f t="shared" ca="1" si="3"/>
        <v>Habs</v>
      </c>
    </row>
    <row r="58" spans="1:12" ht="13.8" customHeight="1" x14ac:dyDescent="0.3">
      <c r="B58" s="33">
        <v>4</v>
      </c>
      <c r="C58" s="32" t="str">
        <f>C216</f>
        <v>Unterlegscheiben M3 Dicke 0,5mm, Außendurchmesser 7mm</v>
      </c>
      <c r="D58" t="s">
        <v>312</v>
      </c>
      <c r="E58" s="9"/>
      <c r="H58" s="22"/>
      <c r="I58" s="37"/>
      <c r="J58" s="38"/>
      <c r="K58" s="35"/>
      <c r="L58" t="str">
        <f t="shared" ca="1" si="3"/>
        <v>Habs</v>
      </c>
    </row>
    <row r="59" spans="1:12" ht="13.8" customHeight="1" x14ac:dyDescent="0.3">
      <c r="B59" s="33"/>
      <c r="C59" s="32"/>
      <c r="E59" s="9"/>
      <c r="H59" s="22"/>
      <c r="I59" s="37"/>
      <c r="J59" s="38"/>
      <c r="K59" s="35"/>
    </row>
    <row r="60" spans="1:12" ht="13.8" customHeight="1" x14ac:dyDescent="0.3">
      <c r="B60" s="33"/>
      <c r="C60" s="32"/>
      <c r="E60" s="9"/>
      <c r="H60" s="22"/>
      <c r="I60" s="37"/>
      <c r="J60" s="38"/>
      <c r="K60" s="35"/>
    </row>
    <row r="61" spans="1:12" ht="13.8" customHeight="1" x14ac:dyDescent="0.3">
      <c r="B61" s="33"/>
      <c r="C61" s="32"/>
      <c r="E61" s="9"/>
      <c r="H61" s="22"/>
      <c r="I61" s="37"/>
      <c r="J61" s="38"/>
      <c r="K61" s="35"/>
    </row>
    <row r="62" spans="1:12" ht="13.8" customHeight="1" x14ac:dyDescent="0.3">
      <c r="A62" t="s">
        <v>475</v>
      </c>
      <c r="B62" s="33">
        <v>2</v>
      </c>
      <c r="C62" s="32" t="str">
        <f>C287</f>
        <v>Rillenkugellager DIN 625 SKF - 61807 35x47x7mm</v>
      </c>
      <c r="D62" t="s">
        <v>311</v>
      </c>
      <c r="E62" s="9"/>
      <c r="H62" s="22"/>
      <c r="I62" s="37"/>
      <c r="J62" s="38"/>
      <c r="K62" s="35"/>
      <c r="L62" t="str">
        <f t="shared" ref="L62:L82" ca="1" si="4">INDIRECT(ADDRESS(MATCH(C62,C$198:C$312,0)+ROW($B$198)-1,12))</f>
        <v>Habs</v>
      </c>
    </row>
    <row r="63" spans="1:12" ht="13.8" customHeight="1" x14ac:dyDescent="0.3">
      <c r="B63" s="33">
        <v>2</v>
      </c>
      <c r="C63" s="32" t="str">
        <f>C285</f>
        <v>RillenKugellager 6x19x6</v>
      </c>
      <c r="D63" t="s">
        <v>316</v>
      </c>
      <c r="E63" s="9"/>
      <c r="H63" s="22"/>
      <c r="I63" s="37"/>
      <c r="J63" s="38"/>
      <c r="K63" s="35"/>
      <c r="L63" t="str">
        <f t="shared" ca="1" si="4"/>
        <v>Habs</v>
      </c>
    </row>
    <row r="64" spans="1:12" ht="13.8" customHeight="1" x14ac:dyDescent="0.3">
      <c r="B64" s="33">
        <v>4</v>
      </c>
      <c r="C64" s="32" t="str">
        <f>C279</f>
        <v>Rillenkugellager 3x10x4</v>
      </c>
      <c r="D64" t="s">
        <v>317</v>
      </c>
      <c r="E64" s="9"/>
      <c r="H64" s="22"/>
      <c r="I64" s="37"/>
      <c r="J64" s="38"/>
      <c r="K64" s="35"/>
      <c r="L64" t="str">
        <f t="shared" ca="1" si="4"/>
        <v>Habs</v>
      </c>
    </row>
    <row r="65" spans="2:12" ht="13.8" customHeight="1" x14ac:dyDescent="0.3">
      <c r="B65" s="33">
        <v>40</v>
      </c>
      <c r="C65" s="32" t="str">
        <f>C222</f>
        <v>Silberstahlwelle 6mm Durchmesser</v>
      </c>
      <c r="D65" t="s">
        <v>321</v>
      </c>
      <c r="E65" s="9"/>
      <c r="H65" s="22"/>
      <c r="I65" s="37"/>
      <c r="J65" s="38"/>
      <c r="K65" s="35"/>
      <c r="L65" t="str">
        <f t="shared" ca="1" si="4"/>
        <v>Habs</v>
      </c>
    </row>
    <row r="66" spans="2:12" ht="13.8" customHeight="1" x14ac:dyDescent="0.3">
      <c r="B66" s="33">
        <f>2*21</f>
        <v>42</v>
      </c>
      <c r="C66" s="32" t="str">
        <f>C223</f>
        <v>Silberstahlwelle 3mm Durchmesser</v>
      </c>
      <c r="D66" t="s">
        <v>429</v>
      </c>
      <c r="E66" s="9"/>
      <c r="H66" s="22"/>
      <c r="I66" s="37"/>
      <c r="J66" s="38"/>
      <c r="K66" s="35"/>
      <c r="L66" t="str">
        <f t="shared" ca="1" si="4"/>
        <v>Habs</v>
      </c>
    </row>
    <row r="67" spans="2:12" ht="13.8" customHeight="1" x14ac:dyDescent="0.3">
      <c r="B67" s="33">
        <v>1</v>
      </c>
      <c r="C67" s="32" t="str">
        <f>C296</f>
        <v>Metallbohrer 6mm</v>
      </c>
      <c r="D67" t="s">
        <v>285</v>
      </c>
      <c r="E67" s="9"/>
      <c r="H67" s="22"/>
      <c r="I67" s="37"/>
      <c r="J67" s="38"/>
      <c r="K67" s="35"/>
      <c r="L67" t="str">
        <f t="shared" ca="1" si="4"/>
        <v>Habs</v>
      </c>
    </row>
    <row r="68" spans="2:12" ht="13.8" customHeight="1" x14ac:dyDescent="0.3">
      <c r="B68" s="33">
        <v>1</v>
      </c>
      <c r="C68" s="32" t="str">
        <f>C294</f>
        <v>Gewindeschneider M3</v>
      </c>
      <c r="D68" t="s">
        <v>285</v>
      </c>
      <c r="E68" s="9"/>
      <c r="H68" s="22"/>
      <c r="I68" s="37"/>
      <c r="J68" s="38"/>
      <c r="K68" s="35"/>
      <c r="L68" t="str">
        <f t="shared" ca="1" si="4"/>
        <v>Habs</v>
      </c>
    </row>
    <row r="69" spans="2:12" ht="13.8" customHeight="1" x14ac:dyDescent="0.3">
      <c r="B69" s="33">
        <v>1</v>
      </c>
      <c r="C69" s="32" t="str">
        <f>C298</f>
        <v>Metallbohrer 2.5mm (als M3 Kernlochborer)</v>
      </c>
      <c r="D69" t="s">
        <v>285</v>
      </c>
      <c r="E69" s="9"/>
      <c r="H69" s="22"/>
      <c r="I69" s="37"/>
      <c r="J69" s="38"/>
      <c r="K69" s="35"/>
      <c r="L69" t="str">
        <f t="shared" ca="1" si="4"/>
        <v>Habs</v>
      </c>
    </row>
    <row r="70" spans="2:12" ht="13.8" customHeight="1" x14ac:dyDescent="0.3">
      <c r="B70" s="33">
        <v>3</v>
      </c>
      <c r="C70" s="32" t="str">
        <f>C202</f>
        <v>Zylinderkopfschraube Innensechskant M3 20mm</v>
      </c>
      <c r="D70" t="s">
        <v>523</v>
      </c>
      <c r="E70" s="9"/>
      <c r="H70" s="22"/>
      <c r="I70" s="37"/>
      <c r="J70" s="38"/>
      <c r="K70" s="35"/>
      <c r="L70" t="str">
        <f t="shared" ca="1" si="4"/>
        <v>Habs</v>
      </c>
    </row>
    <row r="71" spans="2:12" ht="13.8" customHeight="1" x14ac:dyDescent="0.3">
      <c r="B71" s="33">
        <v>3</v>
      </c>
      <c r="C71" s="32" t="str">
        <f>C211</f>
        <v>Muttern M3, Schlüsselweite 5.5 mm</v>
      </c>
      <c r="D71" t="s">
        <v>523</v>
      </c>
      <c r="E71" s="9"/>
      <c r="H71" s="22"/>
      <c r="I71" s="37"/>
      <c r="J71" s="38"/>
      <c r="K71" s="35"/>
      <c r="L71" t="str">
        <f t="shared" ca="1" si="4"/>
        <v>Habs</v>
      </c>
    </row>
    <row r="72" spans="2:12" ht="13.8" customHeight="1" x14ac:dyDescent="0.3">
      <c r="B72" s="33">
        <v>6</v>
      </c>
      <c r="C72" s="32" t="str">
        <f>C201</f>
        <v>Zylinderkopfschraube Innensechskant M3 25mm</v>
      </c>
      <c r="D72" t="s">
        <v>524</v>
      </c>
      <c r="E72" s="9"/>
      <c r="H72" s="22"/>
      <c r="I72" s="37"/>
      <c r="J72" s="38"/>
      <c r="K72" s="35"/>
      <c r="L72" t="str">
        <f t="shared" ca="1" si="4"/>
        <v>Habs</v>
      </c>
    </row>
    <row r="73" spans="2:12" ht="13.8" customHeight="1" x14ac:dyDescent="0.3">
      <c r="B73" s="33">
        <v>4</v>
      </c>
      <c r="C73" s="32" t="str">
        <f>C227</f>
        <v>Distanzbolzen 2x Innen M3 20mm, Schlüsselweite 5,5mm</v>
      </c>
      <c r="D73" t="s">
        <v>524</v>
      </c>
      <c r="E73" s="9"/>
      <c r="H73" s="22"/>
      <c r="I73" s="37"/>
      <c r="J73" s="38"/>
      <c r="K73" s="35"/>
      <c r="L73" t="str">
        <f t="shared" ca="1" si="4"/>
        <v>Habs</v>
      </c>
    </row>
    <row r="74" spans="2:12" ht="13.8" customHeight="1" x14ac:dyDescent="0.3">
      <c r="B74" s="33">
        <v>1</v>
      </c>
      <c r="C74" s="32" t="str">
        <f>C270</f>
        <v>NEMA 17 - 42x42x33 - 0,26Nm - 5mm Achse - 0.4A</v>
      </c>
      <c r="D74" t="s">
        <v>291</v>
      </c>
      <c r="E74" s="9"/>
      <c r="H74" s="22"/>
      <c r="I74" s="37"/>
      <c r="J74" s="38"/>
      <c r="K74" s="35"/>
      <c r="L74" t="str">
        <f t="shared" ca="1" si="4"/>
        <v>Habs</v>
      </c>
    </row>
    <row r="75" spans="2:12" ht="13.8" customHeight="1" x14ac:dyDescent="0.3">
      <c r="B75" s="33">
        <v>1</v>
      </c>
      <c r="C75" s="32" t="str">
        <f>C274</f>
        <v>Rotary Sensor</v>
      </c>
      <c r="D75" t="s">
        <v>300</v>
      </c>
      <c r="E75" s="9"/>
      <c r="H75" s="22"/>
      <c r="I75" s="37"/>
      <c r="J75" s="38"/>
      <c r="K75" s="35"/>
      <c r="L75" t="str">
        <f t="shared" ca="1" si="4"/>
        <v>Habs</v>
      </c>
    </row>
    <row r="76" spans="2:12" s="71" customFormat="1" ht="13.8" customHeight="1" x14ac:dyDescent="0.3">
      <c r="B76" s="72">
        <v>1</v>
      </c>
      <c r="C76" s="73" t="str">
        <f>C255</f>
        <v>Zahnriemen T2,5 177,5mm 6mm Breite</v>
      </c>
      <c r="D76" s="71" t="s">
        <v>527</v>
      </c>
      <c r="E76" s="74" t="s">
        <v>537</v>
      </c>
      <c r="H76" s="75"/>
      <c r="I76" s="76"/>
      <c r="J76" s="77"/>
      <c r="K76" s="78"/>
      <c r="L76" t="str">
        <f t="shared" ca="1" si="4"/>
        <v>Habs</v>
      </c>
    </row>
    <row r="77" spans="2:12" ht="13.8" customHeight="1" x14ac:dyDescent="0.3">
      <c r="B77" s="33">
        <v>1</v>
      </c>
      <c r="C77" s="32" t="str">
        <f>C252</f>
        <v>Zahnriemen T2,5 120mm 6mm Breite</v>
      </c>
      <c r="D77" t="s">
        <v>574</v>
      </c>
      <c r="E77" s="9"/>
      <c r="H77" s="22"/>
      <c r="I77" s="37"/>
      <c r="J77" s="38"/>
      <c r="K77" s="35"/>
      <c r="L77" t="str">
        <f t="shared" ca="1" si="4"/>
        <v>Habs</v>
      </c>
    </row>
    <row r="78" spans="2:12" s="63" customFormat="1" ht="13.8" customHeight="1" x14ac:dyDescent="0.3">
      <c r="B78" s="64">
        <v>1</v>
      </c>
      <c r="C78" s="65" t="str">
        <f>C235</f>
        <v>Zahnriemenscheibe T2,5, 16 Zähne (d=12,73)</v>
      </c>
      <c r="D78" s="63" t="s">
        <v>326</v>
      </c>
      <c r="E78" s="66"/>
      <c r="H78" s="67"/>
      <c r="I78" s="68"/>
      <c r="J78" s="69"/>
      <c r="K78" s="70"/>
      <c r="L78" t="str">
        <f t="shared" ca="1" si="4"/>
        <v>Habs</v>
      </c>
    </row>
    <row r="79" spans="2:12" s="55" customFormat="1" ht="13.8" customHeight="1" x14ac:dyDescent="0.3">
      <c r="B79" s="56">
        <v>1</v>
      </c>
      <c r="C79" s="57" t="str">
        <f>C235</f>
        <v>Zahnriemenscheibe T2,5, 16 Zähne (d=12,73)</v>
      </c>
      <c r="D79" s="55" t="s">
        <v>564</v>
      </c>
      <c r="E79" s="58"/>
      <c r="H79" s="59"/>
      <c r="I79" s="60"/>
      <c r="J79" s="61"/>
      <c r="K79" s="62"/>
      <c r="L79" s="55" t="str">
        <f t="shared" ca="1" si="4"/>
        <v>Habs</v>
      </c>
    </row>
    <row r="80" spans="2:12" s="55" customFormat="1" ht="13.8" customHeight="1" x14ac:dyDescent="0.3">
      <c r="B80" s="56">
        <v>1</v>
      </c>
      <c r="C80" s="57" t="str">
        <f>C231</f>
        <v>Zahnriemenscheibe T2,5, 22 Zähne (d=17,51)</v>
      </c>
      <c r="D80" s="55" t="s">
        <v>563</v>
      </c>
      <c r="E80" s="58"/>
      <c r="H80" s="59"/>
      <c r="I80" s="60"/>
      <c r="J80" s="61"/>
      <c r="K80" s="62"/>
      <c r="L80" s="55" t="str">
        <f t="shared" ca="1" si="4"/>
        <v>Habs</v>
      </c>
    </row>
    <row r="81" spans="1:12" s="63" customFormat="1" ht="13.8" customHeight="1" x14ac:dyDescent="0.3">
      <c r="B81" s="64">
        <v>1</v>
      </c>
      <c r="C81" s="65" t="str">
        <f>C232</f>
        <v>Zahnriemenscheibe T2,5, 24 Zähne (d=19,1)</v>
      </c>
      <c r="D81" s="63" t="s">
        <v>327</v>
      </c>
      <c r="E81" s="66"/>
      <c r="H81" s="67"/>
      <c r="I81" s="68"/>
      <c r="J81" s="69"/>
      <c r="K81" s="70"/>
      <c r="L81" t="str">
        <f t="shared" ca="1" si="4"/>
        <v>Habs</v>
      </c>
    </row>
    <row r="82" spans="1:12" s="71" customFormat="1" ht="13.8" customHeight="1" x14ac:dyDescent="0.3">
      <c r="B82" s="72">
        <v>1</v>
      </c>
      <c r="C82" s="73" t="str">
        <f>C236</f>
        <v xml:space="preserve"> Zahnriemenscheibe T2,5, 15 Zähne (d=11,94)</v>
      </c>
      <c r="D82" s="71" t="s">
        <v>563</v>
      </c>
      <c r="E82" s="79" t="s">
        <v>537</v>
      </c>
      <c r="H82" s="75"/>
      <c r="I82" s="76"/>
      <c r="J82" s="77"/>
      <c r="K82" s="78"/>
      <c r="L82" t="str">
        <f t="shared" ca="1" si="4"/>
        <v>-</v>
      </c>
    </row>
    <row r="83" spans="1:12" ht="13.8" customHeight="1" x14ac:dyDescent="0.3">
      <c r="B83" s="33"/>
      <c r="C83" s="32"/>
      <c r="E83" s="9"/>
      <c r="H83" s="22"/>
      <c r="I83" s="37"/>
      <c r="J83" s="38"/>
      <c r="K83" s="35"/>
    </row>
    <row r="84" spans="1:12" ht="13.8" customHeight="1" x14ac:dyDescent="0.3">
      <c r="A84" t="s">
        <v>3</v>
      </c>
      <c r="B84" s="33">
        <v>4</v>
      </c>
      <c r="C84" s="32" t="str">
        <f>C205</f>
        <v>Zylinderkopfschraube Innensechskant M2 6mm</v>
      </c>
      <c r="D84" t="s">
        <v>297</v>
      </c>
      <c r="E84" s="9"/>
      <c r="H84" s="22"/>
      <c r="I84" s="37"/>
      <c r="J84" s="38"/>
      <c r="K84" s="35"/>
      <c r="L84" t="str">
        <f t="shared" ref="L84:L131" ca="1" si="5">INDIRECT(ADDRESS(MATCH(C84,C$198:C$312,0)+ROW($B$198)-1,12))</f>
        <v>Habs</v>
      </c>
    </row>
    <row r="85" spans="1:12" ht="13.8" customHeight="1" x14ac:dyDescent="0.3">
      <c r="B85" s="33">
        <v>4</v>
      </c>
      <c r="C85" s="32" t="str">
        <f>C212</f>
        <v>Muttern M2</v>
      </c>
      <c r="D85" t="s">
        <v>297</v>
      </c>
      <c r="E85" s="9"/>
      <c r="H85" s="22"/>
      <c r="I85" s="37"/>
      <c r="J85" s="38"/>
      <c r="K85" s="35"/>
      <c r="L85" t="str">
        <f t="shared" ca="1" si="5"/>
        <v>Habs</v>
      </c>
    </row>
    <row r="86" spans="1:12" ht="13.8" customHeight="1" x14ac:dyDescent="0.3">
      <c r="B86" s="33">
        <v>1</v>
      </c>
      <c r="C86" s="32" t="str">
        <f>C274</f>
        <v>Rotary Sensor</v>
      </c>
      <c r="D86" t="s">
        <v>300</v>
      </c>
      <c r="E86" s="9"/>
      <c r="H86" s="22"/>
      <c r="I86" s="37"/>
      <c r="J86" s="38"/>
      <c r="K86" s="35"/>
      <c r="L86" t="str">
        <f t="shared" ca="1" si="5"/>
        <v>Habs</v>
      </c>
    </row>
    <row r="87" spans="1:12" ht="13.8" customHeight="1" x14ac:dyDescent="0.3">
      <c r="B87" s="33">
        <v>2</v>
      </c>
      <c r="C87" s="32" t="str">
        <f>C217</f>
        <v>Unterlegscheiben M2 Dicke 0,5mm</v>
      </c>
      <c r="D87" t="s">
        <v>301</v>
      </c>
      <c r="E87" s="9"/>
      <c r="H87" s="22"/>
      <c r="I87" s="37"/>
      <c r="J87" s="38"/>
      <c r="K87" s="35"/>
      <c r="L87" t="str">
        <f t="shared" ca="1" si="5"/>
        <v>Habs</v>
      </c>
    </row>
    <row r="88" spans="1:12" ht="13.8" customHeight="1" x14ac:dyDescent="0.3">
      <c r="B88" s="33">
        <v>2</v>
      </c>
      <c r="C88" s="32" t="str">
        <f>C287</f>
        <v>Rillenkugellager DIN 625 SKF - 61807 35x47x7mm</v>
      </c>
      <c r="D88" t="s">
        <v>332</v>
      </c>
      <c r="E88" s="9"/>
      <c r="H88" s="22"/>
      <c r="I88" s="37"/>
      <c r="J88" s="38"/>
      <c r="K88" s="35"/>
      <c r="L88" t="str">
        <f t="shared" ca="1" si="5"/>
        <v>Habs</v>
      </c>
    </row>
    <row r="89" spans="1:12" ht="13.8" customHeight="1" x14ac:dyDescent="0.3">
      <c r="B89" s="33">
        <v>4</v>
      </c>
      <c r="C89" s="32" t="str">
        <f>C208</f>
        <v>Senkkopfschraube Innensechskant M3 10mm</v>
      </c>
      <c r="D89" t="s">
        <v>333</v>
      </c>
      <c r="E89" s="9"/>
      <c r="H89" s="22"/>
      <c r="I89" s="37"/>
      <c r="J89" s="38"/>
      <c r="K89" s="35"/>
      <c r="L89" t="str">
        <f t="shared" ca="1" si="5"/>
        <v>Habs</v>
      </c>
    </row>
    <row r="90" spans="1:12" ht="13.8" customHeight="1" x14ac:dyDescent="0.3">
      <c r="B90" s="33">
        <v>4</v>
      </c>
      <c r="C90" s="32" t="str">
        <f>C208</f>
        <v>Senkkopfschraube Innensechskant M3 10mm</v>
      </c>
      <c r="D90" t="s">
        <v>335</v>
      </c>
      <c r="E90" s="9"/>
      <c r="H90" s="22"/>
      <c r="I90" s="37"/>
      <c r="J90" s="38"/>
      <c r="K90" s="35"/>
      <c r="L90" t="str">
        <f t="shared" ca="1" si="5"/>
        <v>Habs</v>
      </c>
    </row>
    <row r="91" spans="1:12" ht="13.8" customHeight="1" x14ac:dyDescent="0.3">
      <c r="B91" s="33">
        <v>4</v>
      </c>
      <c r="C91" s="32" t="str">
        <f>C199</f>
        <v>Zylinderkopfschraube Innensechskant M3 40mm</v>
      </c>
      <c r="D91" t="s">
        <v>339</v>
      </c>
      <c r="E91" s="9"/>
      <c r="H91" s="22"/>
      <c r="I91" s="37"/>
      <c r="J91" s="38"/>
      <c r="K91" s="35"/>
      <c r="L91" t="str">
        <f t="shared" ca="1" si="5"/>
        <v>Habs</v>
      </c>
    </row>
    <row r="92" spans="1:12" ht="13.8" customHeight="1" x14ac:dyDescent="0.3">
      <c r="B92" s="33">
        <v>4</v>
      </c>
      <c r="C92" s="32" t="str">
        <f>C200</f>
        <v>Zylinderkopfschraube Innensechskant M3 30mm</v>
      </c>
      <c r="D92" t="s">
        <v>340</v>
      </c>
      <c r="E92" s="9"/>
      <c r="H92" s="22"/>
      <c r="I92" s="37"/>
      <c r="J92" s="38"/>
      <c r="K92" s="35"/>
      <c r="L92" t="str">
        <f t="shared" ca="1" si="5"/>
        <v>Habs</v>
      </c>
    </row>
    <row r="93" spans="1:12" ht="13.8" customHeight="1" x14ac:dyDescent="0.3">
      <c r="B93" s="33">
        <v>8</v>
      </c>
      <c r="C93" s="32" t="str">
        <f>C211</f>
        <v>Muttern M3, Schlüsselweite 5.5 mm</v>
      </c>
      <c r="D93" t="s">
        <v>340</v>
      </c>
      <c r="E93" s="9"/>
      <c r="H93" s="22"/>
      <c r="I93" s="37"/>
      <c r="J93" s="38"/>
      <c r="K93" s="35"/>
      <c r="L93" t="str">
        <f t="shared" ca="1" si="5"/>
        <v>Habs</v>
      </c>
    </row>
    <row r="94" spans="1:12" ht="13.8" customHeight="1" x14ac:dyDescent="0.3">
      <c r="B94" s="33">
        <v>12</v>
      </c>
      <c r="C94" s="32" t="str">
        <f>C216</f>
        <v>Unterlegscheiben M3 Dicke 0,5mm, Außendurchmesser 7mm</v>
      </c>
      <c r="D94" t="s">
        <v>341</v>
      </c>
      <c r="E94" s="9"/>
      <c r="H94" s="22"/>
      <c r="I94" s="37"/>
      <c r="J94" s="38"/>
      <c r="K94" s="35"/>
      <c r="L94" t="str">
        <f t="shared" ca="1" si="5"/>
        <v>Habs</v>
      </c>
    </row>
    <row r="95" spans="1:12" ht="13.8" customHeight="1" x14ac:dyDescent="0.3">
      <c r="B95" s="33">
        <v>4</v>
      </c>
      <c r="C95" s="32" t="str">
        <f>C198</f>
        <v>Zylinderkopfschraube Innensechskant M3 45mm</v>
      </c>
      <c r="D95" t="s">
        <v>342</v>
      </c>
      <c r="E95" s="9"/>
      <c r="H95" s="22"/>
      <c r="I95" s="37"/>
      <c r="J95" s="38"/>
      <c r="K95" s="35"/>
      <c r="L95" t="str">
        <f t="shared" ca="1" si="5"/>
        <v>Habs</v>
      </c>
    </row>
    <row r="96" spans="1:12" ht="13.8" customHeight="1" x14ac:dyDescent="0.3">
      <c r="B96" s="33">
        <v>8</v>
      </c>
      <c r="C96" s="32" t="str">
        <f>C282</f>
        <v>Rillenkugellager  4 x13 x 5 mm mit Flansch</v>
      </c>
      <c r="D96" t="s">
        <v>342</v>
      </c>
      <c r="E96" s="9"/>
      <c r="H96" s="22"/>
      <c r="I96" s="37"/>
      <c r="J96" s="38"/>
      <c r="K96" s="35"/>
      <c r="L96" t="str">
        <f t="shared" ca="1" si="5"/>
        <v>Habs</v>
      </c>
    </row>
    <row r="97" spans="2:12" ht="13.8" customHeight="1" x14ac:dyDescent="0.3">
      <c r="B97" s="33">
        <v>40</v>
      </c>
      <c r="C97" s="32" t="str">
        <f>C225</f>
        <v>Rohr 4mmx3.1mm (=M3)</v>
      </c>
      <c r="D97" t="s">
        <v>342</v>
      </c>
      <c r="E97" s="9"/>
      <c r="H97" s="22"/>
      <c r="I97" s="37"/>
      <c r="J97" s="38"/>
      <c r="K97" s="35"/>
      <c r="L97" t="str">
        <f t="shared" ca="1" si="5"/>
        <v>Habs</v>
      </c>
    </row>
    <row r="98" spans="2:12" ht="13.8" customHeight="1" x14ac:dyDescent="0.3">
      <c r="B98" s="33">
        <v>12</v>
      </c>
      <c r="C98" s="32" t="str">
        <f>C216</f>
        <v>Unterlegscheiben M3 Dicke 0,5mm, Außendurchmesser 7mm</v>
      </c>
      <c r="D98" t="s">
        <v>342</v>
      </c>
      <c r="E98" s="9"/>
      <c r="H98" s="22"/>
      <c r="I98" s="37"/>
      <c r="J98" s="38"/>
      <c r="K98" s="35"/>
      <c r="L98" t="str">
        <f t="shared" ca="1" si="5"/>
        <v>Habs</v>
      </c>
    </row>
    <row r="99" spans="2:12" ht="13.8" customHeight="1" x14ac:dyDescent="0.3">
      <c r="B99" s="33">
        <v>1</v>
      </c>
      <c r="C99" s="32" t="str">
        <f>C214</f>
        <v>Madenschraube M3 16mm</v>
      </c>
      <c r="D99" t="s">
        <v>342</v>
      </c>
      <c r="E99" s="9"/>
      <c r="H99" s="22"/>
      <c r="I99" s="37"/>
      <c r="J99" s="38"/>
      <c r="K99" s="35"/>
      <c r="L99" t="str">
        <f t="shared" ca="1" si="5"/>
        <v>Habs</v>
      </c>
    </row>
    <row r="100" spans="2:12" ht="13.8" customHeight="1" x14ac:dyDescent="0.3">
      <c r="B100" s="33">
        <v>72</v>
      </c>
      <c r="C100" s="32" t="str">
        <f>C224</f>
        <v>Silberstahlwelle 8mm Durchmesser</v>
      </c>
      <c r="D100" t="s">
        <v>347</v>
      </c>
      <c r="E100" s="9"/>
      <c r="H100" s="22"/>
      <c r="I100" s="37"/>
      <c r="J100" s="38"/>
      <c r="K100" s="35"/>
      <c r="L100" t="str">
        <f t="shared" ca="1" si="5"/>
        <v>Habs</v>
      </c>
    </row>
    <row r="101" spans="2:12" ht="13.8" customHeight="1" x14ac:dyDescent="0.3">
      <c r="B101" s="33">
        <v>1</v>
      </c>
      <c r="C101" s="32" t="str">
        <f>C245</f>
        <v>Zahnriemenscheibe T5, 48 Zähne (d=76,39)</v>
      </c>
      <c r="D101" t="s">
        <v>347</v>
      </c>
      <c r="E101" s="9"/>
      <c r="H101" s="22"/>
      <c r="I101" s="37"/>
      <c r="J101" s="38"/>
      <c r="K101" s="35"/>
      <c r="L101" t="str">
        <f t="shared" ca="1" si="5"/>
        <v>Habs</v>
      </c>
    </row>
    <row r="102" spans="2:12" ht="13.8" customHeight="1" x14ac:dyDescent="0.3">
      <c r="B102" s="33">
        <v>1</v>
      </c>
      <c r="C102" s="32" t="str">
        <f>C248</f>
        <v>Zahnriemenscheibe T5, 14 Zähne (d=22,48)</v>
      </c>
      <c r="D102" t="s">
        <v>347</v>
      </c>
      <c r="E102" s="9"/>
      <c r="H102" s="22"/>
      <c r="I102" s="37"/>
      <c r="J102" s="38"/>
      <c r="K102" s="35"/>
      <c r="L102" t="str">
        <f t="shared" ca="1" si="5"/>
        <v>Habs</v>
      </c>
    </row>
    <row r="103" spans="2:12" ht="13.8" customHeight="1" x14ac:dyDescent="0.3">
      <c r="B103" s="33">
        <v>1</v>
      </c>
      <c r="C103" s="32" t="str">
        <f>C295</f>
        <v>Metallbohrer 8mm</v>
      </c>
      <c r="D103" t="s">
        <v>347</v>
      </c>
      <c r="E103" s="9"/>
      <c r="H103" s="22"/>
      <c r="I103" s="37"/>
      <c r="J103" s="38"/>
      <c r="K103" s="35"/>
      <c r="L103" t="str">
        <f t="shared" ca="1" si="5"/>
        <v>Habs</v>
      </c>
    </row>
    <row r="104" spans="2:12" ht="13.8" customHeight="1" x14ac:dyDescent="0.3">
      <c r="B104" s="33">
        <v>1</v>
      </c>
      <c r="C104" s="32" t="str">
        <f>C294</f>
        <v>Gewindeschneider M3</v>
      </c>
      <c r="D104" t="s">
        <v>347</v>
      </c>
      <c r="E104" s="9"/>
      <c r="H104" s="22"/>
      <c r="I104" s="37"/>
      <c r="J104" s="38"/>
      <c r="K104" s="35"/>
      <c r="L104" t="str">
        <f t="shared" ca="1" si="5"/>
        <v>Habs</v>
      </c>
    </row>
    <row r="105" spans="2:12" ht="13.8" customHeight="1" x14ac:dyDescent="0.3">
      <c r="B105" s="33">
        <v>1</v>
      </c>
      <c r="C105" s="32" t="str">
        <f>C298</f>
        <v>Metallbohrer 2.5mm (als M3 Kernlochborer)</v>
      </c>
      <c r="D105" t="s">
        <v>347</v>
      </c>
      <c r="E105" s="9"/>
      <c r="H105" s="22"/>
      <c r="I105" s="37"/>
      <c r="J105" s="38"/>
      <c r="K105" s="35"/>
      <c r="L105" t="str">
        <f t="shared" ca="1" si="5"/>
        <v>Habs</v>
      </c>
    </row>
    <row r="106" spans="2:12" ht="13.8" customHeight="1" x14ac:dyDescent="0.3">
      <c r="B106" s="33">
        <v>2</v>
      </c>
      <c r="C106" s="32" t="str">
        <f>C215</f>
        <v>Madenschraube M3 5mm</v>
      </c>
      <c r="D106" t="s">
        <v>347</v>
      </c>
      <c r="E106" s="9"/>
      <c r="H106" s="22"/>
      <c r="I106" s="37"/>
      <c r="J106" s="38"/>
      <c r="K106" s="35"/>
      <c r="L106" t="str">
        <f t="shared" ca="1" si="5"/>
        <v>Habs</v>
      </c>
    </row>
    <row r="107" spans="2:12" ht="13.8" customHeight="1" x14ac:dyDescent="0.3">
      <c r="B107" s="33">
        <v>2</v>
      </c>
      <c r="C107" s="32" t="str">
        <f>C288</f>
        <v>Rillenkugellager 8x22x7</v>
      </c>
      <c r="D107" t="s">
        <v>347</v>
      </c>
      <c r="E107" s="9"/>
      <c r="H107" s="22"/>
      <c r="I107" s="37"/>
      <c r="J107" s="38"/>
      <c r="K107" s="35"/>
      <c r="L107" t="str">
        <f t="shared" ca="1" si="5"/>
        <v>Habs</v>
      </c>
    </row>
    <row r="108" spans="2:12" ht="13.8" customHeight="1" x14ac:dyDescent="0.3">
      <c r="B108" s="33">
        <v>4</v>
      </c>
      <c r="C108" s="32" t="str">
        <f>C218</f>
        <v>Unterlegscheiben 8mm Innendurchmesser</v>
      </c>
      <c r="D108" t="s">
        <v>347</v>
      </c>
      <c r="E108" s="9"/>
      <c r="H108" s="22"/>
      <c r="I108" s="37"/>
      <c r="J108" s="38"/>
      <c r="K108" s="35"/>
      <c r="L108" t="str">
        <f t="shared" ca="1" si="5"/>
        <v>-</v>
      </c>
    </row>
    <row r="109" spans="2:12" ht="13.8" customHeight="1" x14ac:dyDescent="0.3">
      <c r="B109" s="33">
        <v>4</v>
      </c>
      <c r="C109" s="32" t="str">
        <f>C198</f>
        <v>Zylinderkopfschraube Innensechskant M3 45mm</v>
      </c>
      <c r="D109" t="s">
        <v>357</v>
      </c>
      <c r="E109" s="9"/>
      <c r="H109" s="22"/>
      <c r="I109" s="37"/>
      <c r="J109" s="38"/>
      <c r="K109" s="35"/>
      <c r="L109" t="str">
        <f t="shared" ca="1" si="5"/>
        <v>Habs</v>
      </c>
    </row>
    <row r="110" spans="2:12" ht="13.8" customHeight="1" x14ac:dyDescent="0.3">
      <c r="B110" s="33">
        <v>4</v>
      </c>
      <c r="C110" s="32" t="str">
        <f>C216</f>
        <v>Unterlegscheiben M3 Dicke 0,5mm, Außendurchmesser 7mm</v>
      </c>
      <c r="D110" t="s">
        <v>357</v>
      </c>
      <c r="E110" s="9"/>
      <c r="H110" s="22"/>
      <c r="I110" s="37"/>
      <c r="J110" s="38"/>
      <c r="K110" s="35"/>
      <c r="L110" t="str">
        <f t="shared" ca="1" si="5"/>
        <v>Habs</v>
      </c>
    </row>
    <row r="111" spans="2:12" ht="13.8" customHeight="1" x14ac:dyDescent="0.3">
      <c r="B111" s="33">
        <v>4</v>
      </c>
      <c r="C111" s="32" t="str">
        <f>C210</f>
        <v>Vierkant Mutter M3 Breite 5.5mm</v>
      </c>
      <c r="D111" t="s">
        <v>357</v>
      </c>
      <c r="E111" s="9"/>
      <c r="H111" s="22"/>
      <c r="I111" s="37"/>
      <c r="J111" s="38"/>
      <c r="K111" s="35"/>
      <c r="L111" t="str">
        <f t="shared" ca="1" si="5"/>
        <v>Habs</v>
      </c>
    </row>
    <row r="112" spans="2:12" ht="13.8" customHeight="1" x14ac:dyDescent="0.3">
      <c r="B112" s="33">
        <v>1</v>
      </c>
      <c r="C112" s="32" t="str">
        <f>C198</f>
        <v>Zylinderkopfschraube Innensechskant M3 45mm</v>
      </c>
      <c r="D112" t="s">
        <v>356</v>
      </c>
      <c r="E112" s="9"/>
      <c r="H112" s="22"/>
      <c r="I112" s="37"/>
      <c r="J112" s="38"/>
      <c r="K112" s="35"/>
      <c r="L112" t="str">
        <f t="shared" ca="1" si="5"/>
        <v>Habs</v>
      </c>
    </row>
    <row r="113" spans="2:12" ht="13.8" customHeight="1" x14ac:dyDescent="0.3">
      <c r="B113" s="33">
        <v>4</v>
      </c>
      <c r="C113" s="32" t="str">
        <f>C216</f>
        <v>Unterlegscheiben M3 Dicke 0,5mm, Außendurchmesser 7mm</v>
      </c>
      <c r="D113" t="s">
        <v>356</v>
      </c>
      <c r="E113" s="9"/>
      <c r="H113" s="22"/>
      <c r="I113" s="37"/>
      <c r="J113" s="38"/>
      <c r="K113" s="35"/>
      <c r="L113" t="str">
        <f t="shared" ca="1" si="5"/>
        <v>Habs</v>
      </c>
    </row>
    <row r="114" spans="2:12" ht="13.8" customHeight="1" x14ac:dyDescent="0.3">
      <c r="B114" s="33">
        <v>1</v>
      </c>
      <c r="C114" s="32" t="str">
        <f>C210</f>
        <v>Vierkant Mutter M3 Breite 5.5mm</v>
      </c>
      <c r="D114" t="s">
        <v>356</v>
      </c>
      <c r="E114" s="9"/>
      <c r="H114" s="22"/>
      <c r="I114" s="37"/>
      <c r="J114" s="38"/>
      <c r="K114" s="35"/>
      <c r="L114" t="str">
        <f t="shared" ca="1" si="5"/>
        <v>Habs</v>
      </c>
    </row>
    <row r="115" spans="2:12" ht="13.8" customHeight="1" x14ac:dyDescent="0.3">
      <c r="B115" s="33">
        <v>2</v>
      </c>
      <c r="C115" s="32" t="str">
        <f>C283</f>
        <v xml:space="preserve">Rillenkugellager  4 x13 x 5 mm </v>
      </c>
      <c r="D115" t="s">
        <v>356</v>
      </c>
      <c r="E115" s="9"/>
      <c r="H115" s="22"/>
      <c r="I115" s="37"/>
      <c r="J115" s="38"/>
      <c r="K115" s="35"/>
      <c r="L115" t="str">
        <f t="shared" ca="1" si="5"/>
        <v>Habs</v>
      </c>
    </row>
    <row r="116" spans="2:12" ht="13.8" customHeight="1" x14ac:dyDescent="0.3">
      <c r="B116" s="33">
        <v>40</v>
      </c>
      <c r="C116" s="32" t="str">
        <f>C225</f>
        <v>Rohr 4mmx3.1mm (=M3)</v>
      </c>
      <c r="D116" t="s">
        <v>356</v>
      </c>
      <c r="E116" s="9"/>
      <c r="H116" s="22"/>
      <c r="I116" s="37"/>
      <c r="J116" s="38"/>
      <c r="K116" s="35"/>
      <c r="L116" t="str">
        <f t="shared" ca="1" si="5"/>
        <v>Habs</v>
      </c>
    </row>
    <row r="117" spans="2:12" ht="13.8" customHeight="1" x14ac:dyDescent="0.3">
      <c r="B117" s="33">
        <v>4</v>
      </c>
      <c r="C117" s="32" t="str">
        <f>C219</f>
        <v>Unterlegscheiben M3 Kunststoff 0,8mm, Außendurchmesser 7mm</v>
      </c>
      <c r="D117" t="s">
        <v>356</v>
      </c>
      <c r="E117" s="9"/>
      <c r="H117" s="22"/>
      <c r="I117" s="37"/>
      <c r="J117" s="38"/>
      <c r="K117" s="35"/>
      <c r="L117" t="str">
        <f t="shared" ca="1" si="5"/>
        <v>Habs</v>
      </c>
    </row>
    <row r="118" spans="2:12" ht="13.8" customHeight="1" x14ac:dyDescent="0.3">
      <c r="B118" s="33">
        <v>4</v>
      </c>
      <c r="C118" s="32" t="str">
        <f>C208</f>
        <v>Senkkopfschraube Innensechskant M3 10mm</v>
      </c>
      <c r="D118" t="s">
        <v>274</v>
      </c>
      <c r="E118" s="9"/>
      <c r="H118" s="22"/>
      <c r="I118" s="37"/>
      <c r="J118" s="38"/>
      <c r="K118" s="35"/>
      <c r="L118" t="str">
        <f t="shared" ca="1" si="5"/>
        <v>Habs</v>
      </c>
    </row>
    <row r="119" spans="2:12" ht="13.8" customHeight="1" x14ac:dyDescent="0.3">
      <c r="B119" s="33">
        <v>8</v>
      </c>
      <c r="C119" s="32" t="str">
        <f>C202</f>
        <v>Zylinderkopfschraube Innensechskant M3 20mm</v>
      </c>
      <c r="D119" t="s">
        <v>359</v>
      </c>
      <c r="E119" s="9"/>
      <c r="H119" s="22"/>
      <c r="I119" s="37"/>
      <c r="J119" s="38"/>
      <c r="K119" s="35"/>
      <c r="L119" t="str">
        <f t="shared" ca="1" si="5"/>
        <v>Habs</v>
      </c>
    </row>
    <row r="120" spans="2:12" ht="13.8" customHeight="1" x14ac:dyDescent="0.3">
      <c r="B120" s="33">
        <v>4</v>
      </c>
      <c r="C120" s="32" t="str">
        <f>C227</f>
        <v>Distanzbolzen 2x Innen M3 20mm, Schlüsselweite 5,5mm</v>
      </c>
      <c r="D120" t="s">
        <v>359</v>
      </c>
      <c r="E120" s="9"/>
      <c r="H120" s="22"/>
      <c r="I120" s="37"/>
      <c r="J120" s="38"/>
      <c r="K120" s="35"/>
      <c r="L120" t="str">
        <f t="shared" ca="1" si="5"/>
        <v>Habs</v>
      </c>
    </row>
    <row r="121" spans="2:12" ht="13.8" customHeight="1" x14ac:dyDescent="0.3">
      <c r="B121" s="33">
        <v>8</v>
      </c>
      <c r="C121" s="32" t="str">
        <f>C216</f>
        <v>Unterlegscheiben M3 Dicke 0,5mm, Außendurchmesser 7mm</v>
      </c>
      <c r="D121" t="s">
        <v>359</v>
      </c>
      <c r="E121" s="9"/>
      <c r="H121" s="22"/>
      <c r="I121" s="37"/>
      <c r="J121" s="38"/>
      <c r="K121" s="35"/>
      <c r="L121" t="str">
        <f t="shared" ca="1" si="5"/>
        <v>Habs</v>
      </c>
    </row>
    <row r="122" spans="2:12" ht="13.8" customHeight="1" x14ac:dyDescent="0.3">
      <c r="B122" s="33">
        <v>4</v>
      </c>
      <c r="C122" s="32" t="str">
        <f>C200</f>
        <v>Zylinderkopfschraube Innensechskant M3 30mm</v>
      </c>
      <c r="D122" t="s">
        <v>360</v>
      </c>
      <c r="E122" s="9"/>
      <c r="H122" s="22"/>
      <c r="I122" s="37"/>
      <c r="J122" s="38"/>
      <c r="K122" s="35"/>
      <c r="L122" t="str">
        <f t="shared" ca="1" si="5"/>
        <v>Habs</v>
      </c>
    </row>
    <row r="123" spans="2:12" ht="13.8" customHeight="1" x14ac:dyDescent="0.3">
      <c r="B123" s="33">
        <v>4</v>
      </c>
      <c r="C123" s="32" t="str">
        <f>C216</f>
        <v>Unterlegscheiben M3 Dicke 0,5mm, Außendurchmesser 7mm</v>
      </c>
      <c r="D123" t="s">
        <v>360</v>
      </c>
      <c r="E123" s="9"/>
      <c r="H123" s="22"/>
      <c r="I123" s="37"/>
      <c r="J123" s="38"/>
      <c r="K123" s="35"/>
      <c r="L123" t="str">
        <f t="shared" ca="1" si="5"/>
        <v>Habs</v>
      </c>
    </row>
    <row r="124" spans="2:12" ht="13.8" customHeight="1" x14ac:dyDescent="0.3">
      <c r="B124" s="33">
        <v>1</v>
      </c>
      <c r="C124" s="32" t="str">
        <f>C262</f>
        <v>Zahnriemen T5 340mm 10mm Breite</v>
      </c>
      <c r="D124" t="s">
        <v>546</v>
      </c>
      <c r="E124" s="9"/>
      <c r="H124" s="22"/>
      <c r="I124" s="37"/>
      <c r="J124" s="38"/>
      <c r="K124" s="35"/>
      <c r="L124" t="str">
        <f t="shared" ca="1" si="5"/>
        <v>Habs</v>
      </c>
    </row>
    <row r="125" spans="2:12" s="71" customFormat="1" ht="13.8" customHeight="1" x14ac:dyDescent="0.3">
      <c r="B125" s="72">
        <v>1</v>
      </c>
      <c r="C125" s="73" t="str">
        <f>C261</f>
        <v>Zahnriemen T5 330mm 10mm Breite</v>
      </c>
      <c r="D125" s="71" t="s">
        <v>567</v>
      </c>
      <c r="E125" s="74" t="s">
        <v>537</v>
      </c>
      <c r="H125" s="75"/>
      <c r="I125" s="76"/>
      <c r="J125" s="77"/>
      <c r="K125" s="78"/>
      <c r="L125" s="71" t="str">
        <f t="shared" ca="1" si="5"/>
        <v>Habs</v>
      </c>
    </row>
    <row r="126" spans="2:12" ht="13.8" customHeight="1" x14ac:dyDescent="0.3">
      <c r="B126" s="33">
        <v>1</v>
      </c>
      <c r="C126" s="32" t="str">
        <f>C248</f>
        <v>Zahnriemenscheibe T5, 14 Zähne (d=22,48)</v>
      </c>
      <c r="D126" t="s">
        <v>547</v>
      </c>
      <c r="E126" s="9"/>
      <c r="H126" s="22"/>
      <c r="I126" s="37"/>
      <c r="J126" s="38"/>
      <c r="K126" s="35"/>
      <c r="L126" t="str">
        <f t="shared" ca="1" si="5"/>
        <v>Habs</v>
      </c>
    </row>
    <row r="127" spans="2:12" ht="13.8" customHeight="1" x14ac:dyDescent="0.3">
      <c r="B127" s="33">
        <v>1</v>
      </c>
      <c r="C127" s="32" t="str">
        <f>C249</f>
        <v>Zahnriemenscheibe T5, 16 Zähne (d=25,46)</v>
      </c>
      <c r="D127" t="s">
        <v>548</v>
      </c>
      <c r="E127" s="9"/>
      <c r="H127" s="22"/>
      <c r="I127" s="37"/>
      <c r="J127" s="38"/>
      <c r="K127" s="35"/>
      <c r="L127" t="str">
        <f t="shared" ca="1" si="5"/>
        <v>Habs</v>
      </c>
    </row>
    <row r="128" spans="2:12" ht="13.8" customHeight="1" x14ac:dyDescent="0.3">
      <c r="B128" s="33">
        <v>1</v>
      </c>
      <c r="C128" s="32" t="str">
        <f>C250</f>
        <v>Zahnriemenscheibe T5, 10 Zähne (d=15,92)</v>
      </c>
      <c r="D128" t="s">
        <v>514</v>
      </c>
      <c r="E128" s="9"/>
      <c r="H128" s="22"/>
      <c r="I128" s="37"/>
      <c r="J128" s="38"/>
      <c r="K128" s="35"/>
      <c r="L128" t="str">
        <f t="shared" ca="1" si="5"/>
        <v>Habs</v>
      </c>
    </row>
    <row r="129" spans="1:12" ht="13.8" customHeight="1" x14ac:dyDescent="0.3">
      <c r="B129" s="33">
        <v>1</v>
      </c>
      <c r="C129" s="32" t="str">
        <f>C251</f>
        <v>Zahnriemenscheibe T5, 12 Zähne (d=19,10)</v>
      </c>
      <c r="D129" t="s">
        <v>568</v>
      </c>
      <c r="E129" s="9"/>
      <c r="H129" s="22"/>
      <c r="I129" s="37"/>
      <c r="J129" s="38"/>
      <c r="K129" s="35"/>
      <c r="L129" t="str">
        <f t="shared" ca="1" si="5"/>
        <v>Habs</v>
      </c>
    </row>
    <row r="130" spans="1:12" ht="13.8" customHeight="1" x14ac:dyDescent="0.3">
      <c r="B130" s="33">
        <v>1</v>
      </c>
      <c r="C130" s="32" t="str">
        <f>C265</f>
        <v>Zahnriemen T5 510mm 10mm Breite</v>
      </c>
      <c r="D130" t="s">
        <v>545</v>
      </c>
      <c r="E130" s="9"/>
      <c r="H130" s="22"/>
      <c r="I130" s="37"/>
      <c r="J130" s="38"/>
      <c r="K130" s="35"/>
      <c r="L130" t="str">
        <f t="shared" ca="1" si="5"/>
        <v>Habs</v>
      </c>
    </row>
    <row r="131" spans="1:12" s="71" customFormat="1" ht="13.8" customHeight="1" x14ac:dyDescent="0.3">
      <c r="B131" s="72">
        <v>1</v>
      </c>
      <c r="C131" s="73" t="str">
        <f>C247</f>
        <v>Zahnriemenscheibe T5, 18 Zähne (d=28,65)</v>
      </c>
      <c r="D131" s="71" t="s">
        <v>566</v>
      </c>
      <c r="E131" s="74" t="s">
        <v>537</v>
      </c>
      <c r="H131" s="75"/>
      <c r="I131" s="76"/>
      <c r="J131" s="77"/>
      <c r="K131" s="78"/>
      <c r="L131" s="71" t="str">
        <f t="shared" ca="1" si="5"/>
        <v>-</v>
      </c>
    </row>
    <row r="132" spans="1:12" s="55" customFormat="1" ht="13.8" customHeight="1" x14ac:dyDescent="0.3">
      <c r="B132" s="56"/>
      <c r="C132" s="57"/>
      <c r="E132" s="80"/>
      <c r="H132" s="59"/>
      <c r="I132" s="60"/>
      <c r="J132" s="61"/>
      <c r="K132" s="62"/>
    </row>
    <row r="133" spans="1:12" s="81" customFormat="1" ht="13.8" customHeight="1" x14ac:dyDescent="0.3">
      <c r="B133" s="82">
        <v>1</v>
      </c>
      <c r="C133" s="83" t="str">
        <f>C260</f>
        <v>Zahnriemen T5 295mm 10mm Breite</v>
      </c>
      <c r="D133" s="81" t="s">
        <v>558</v>
      </c>
      <c r="E133" s="84" t="s">
        <v>537</v>
      </c>
      <c r="H133" s="85"/>
      <c r="I133" s="86"/>
      <c r="J133" s="87"/>
      <c r="K133" s="88"/>
      <c r="L133" s="81" t="str">
        <f ca="1">INDIRECT(ADDRESS(MATCH(C133,C$198:C$312,0)+ROW($B$198)-1,12))</f>
        <v>Habs</v>
      </c>
    </row>
    <row r="134" spans="1:12" s="81" customFormat="1" ht="13.8" customHeight="1" x14ac:dyDescent="0.3">
      <c r="B134" s="82">
        <v>1</v>
      </c>
      <c r="C134" s="83" t="str">
        <f>C239</f>
        <v>Zahnriemenscheibe T2,5, 36 Zähne (d=57,30)</v>
      </c>
      <c r="D134" s="81" t="s">
        <v>514</v>
      </c>
      <c r="E134" s="84" t="s">
        <v>537</v>
      </c>
      <c r="H134" s="85"/>
      <c r="I134" s="86"/>
      <c r="J134" s="87"/>
      <c r="K134" s="88"/>
      <c r="L134" s="81" t="str">
        <f ca="1">INDIRECT(ADDRESS(MATCH(C134,C$198:C$312,0)+ROW($B$198)-1,12))</f>
        <v>Habs</v>
      </c>
    </row>
    <row r="135" spans="1:12" ht="13.8" customHeight="1" x14ac:dyDescent="0.3">
      <c r="B135" s="33">
        <v>1</v>
      </c>
      <c r="C135" s="32" t="str">
        <f>C271</f>
        <v xml:space="preserve">NEMA 24 - 60x60x57 - 1.9Nm - 6,35mm Achse - 2.8A - 2.ST6018M2008 </v>
      </c>
      <c r="D135" t="s">
        <v>291</v>
      </c>
      <c r="E135" s="9"/>
      <c r="H135" s="22"/>
      <c r="I135" s="37"/>
      <c r="J135" s="38"/>
      <c r="K135" s="35"/>
      <c r="L135" t="str">
        <f ca="1">INDIRECT(ADDRESS(MATCH(C135,C$198:C$312,0)+ROW($B$198)-1,12))</f>
        <v>Habs</v>
      </c>
    </row>
    <row r="136" spans="1:12" ht="13.8" customHeight="1" x14ac:dyDescent="0.3">
      <c r="B136" s="33"/>
      <c r="C136" s="32"/>
      <c r="E136" s="9"/>
      <c r="H136" s="22"/>
      <c r="I136" s="37"/>
      <c r="J136" s="38"/>
      <c r="K136" s="35"/>
    </row>
    <row r="137" spans="1:12" ht="13.8" customHeight="1" x14ac:dyDescent="0.3">
      <c r="B137" s="33"/>
      <c r="C137" s="32"/>
      <c r="E137" s="9"/>
      <c r="H137" s="22"/>
      <c r="I137" s="37"/>
      <c r="J137" s="38"/>
      <c r="K137" s="35"/>
    </row>
    <row r="138" spans="1:12" ht="13.8" customHeight="1" x14ac:dyDescent="0.3">
      <c r="A138" t="s">
        <v>476</v>
      </c>
      <c r="B138" s="33">
        <v>4</v>
      </c>
      <c r="C138" s="32" t="str">
        <f>C205</f>
        <v>Zylinderkopfschraube Innensechskant M2 6mm</v>
      </c>
      <c r="D138" t="s">
        <v>297</v>
      </c>
      <c r="E138" s="9"/>
      <c r="H138" s="22"/>
      <c r="I138" s="37"/>
      <c r="J138" s="38"/>
      <c r="K138" s="35"/>
      <c r="L138" t="str">
        <f t="shared" ref="L138:L150" ca="1" si="6">INDIRECT(ADDRESS(MATCH(C138,C$198:C$312,0)+ROW($B$198)-1,12))</f>
        <v>Habs</v>
      </c>
    </row>
    <row r="139" spans="1:12" ht="13.8" customHeight="1" x14ac:dyDescent="0.3">
      <c r="B139" s="33">
        <v>4</v>
      </c>
      <c r="C139" s="32" t="str">
        <f>C212</f>
        <v>Muttern M2</v>
      </c>
      <c r="D139" t="s">
        <v>297</v>
      </c>
      <c r="E139" s="9"/>
      <c r="H139" s="22"/>
      <c r="I139" s="37"/>
      <c r="J139" s="38"/>
      <c r="K139" s="35"/>
      <c r="L139" t="str">
        <f t="shared" ca="1" si="6"/>
        <v>Habs</v>
      </c>
    </row>
    <row r="140" spans="1:12" ht="13.8" customHeight="1" x14ac:dyDescent="0.3">
      <c r="B140" s="33">
        <v>1</v>
      </c>
      <c r="C140" s="32" t="str">
        <f>C274</f>
        <v>Rotary Sensor</v>
      </c>
      <c r="D140" t="s">
        <v>300</v>
      </c>
      <c r="E140" s="9"/>
      <c r="H140" s="22"/>
      <c r="I140" s="37"/>
      <c r="J140" s="38"/>
      <c r="K140" s="35"/>
      <c r="L140" t="str">
        <f t="shared" ca="1" si="6"/>
        <v>Habs</v>
      </c>
    </row>
    <row r="141" spans="1:12" ht="13.8" customHeight="1" x14ac:dyDescent="0.3">
      <c r="B141" s="33">
        <v>2</v>
      </c>
      <c r="C141" s="32" t="str">
        <f>C217</f>
        <v>Unterlegscheiben M2 Dicke 0,5mm</v>
      </c>
      <c r="D141" t="s">
        <v>301</v>
      </c>
      <c r="E141" s="9"/>
      <c r="H141" s="22"/>
      <c r="I141" s="37"/>
      <c r="J141" s="38"/>
      <c r="K141" s="35"/>
      <c r="L141" t="str">
        <f t="shared" ca="1" si="6"/>
        <v>Habs</v>
      </c>
    </row>
    <row r="142" spans="1:12" ht="13.8" customHeight="1" x14ac:dyDescent="0.3">
      <c r="B142" s="33">
        <v>6</v>
      </c>
      <c r="C142" s="32" t="str">
        <f>C283</f>
        <v xml:space="preserve">Rillenkugellager  4 x13 x 5 mm </v>
      </c>
      <c r="D142" t="s">
        <v>378</v>
      </c>
      <c r="E142" s="9"/>
      <c r="H142" s="22"/>
      <c r="I142" s="37"/>
      <c r="J142" s="38"/>
      <c r="K142" s="35"/>
      <c r="L142" t="str">
        <f t="shared" ca="1" si="6"/>
        <v>Habs</v>
      </c>
    </row>
    <row r="143" spans="1:12" ht="13.8" customHeight="1" x14ac:dyDescent="0.3">
      <c r="B143" s="33">
        <v>40</v>
      </c>
      <c r="C143" s="32" t="str">
        <f>C225</f>
        <v>Rohr 4mmx3.1mm (=M3)</v>
      </c>
      <c r="D143" t="s">
        <v>378</v>
      </c>
      <c r="E143" s="9"/>
      <c r="H143" s="22"/>
      <c r="I143" s="37"/>
      <c r="J143" s="38"/>
      <c r="K143" s="35"/>
      <c r="L143" t="str">
        <f t="shared" ca="1" si="6"/>
        <v>Habs</v>
      </c>
    </row>
    <row r="144" spans="1:12" ht="13.8" customHeight="1" x14ac:dyDescent="0.3">
      <c r="B144" s="33">
        <v>4</v>
      </c>
      <c r="C144" s="32" t="str">
        <f>C219</f>
        <v>Unterlegscheiben M3 Kunststoff 0,8mm, Außendurchmesser 7mm</v>
      </c>
      <c r="D144" t="s">
        <v>378</v>
      </c>
      <c r="E144" s="9"/>
      <c r="H144" s="22"/>
      <c r="I144" s="37"/>
      <c r="J144" s="38"/>
      <c r="K144" s="35"/>
      <c r="L144" t="str">
        <f t="shared" ca="1" si="6"/>
        <v>Habs</v>
      </c>
    </row>
    <row r="145" spans="2:12" ht="13.8" customHeight="1" x14ac:dyDescent="0.3">
      <c r="B145" s="33">
        <v>4</v>
      </c>
      <c r="C145" s="32" t="str">
        <f>C210</f>
        <v>Vierkant Mutter M3 Breite 5.5mm</v>
      </c>
      <c r="D145" t="s">
        <v>378</v>
      </c>
      <c r="E145" s="9"/>
      <c r="H145" s="22"/>
      <c r="I145" s="37"/>
      <c r="J145" s="38"/>
      <c r="K145" s="35"/>
      <c r="L145" t="str">
        <f t="shared" ca="1" si="6"/>
        <v>Habs</v>
      </c>
    </row>
    <row r="146" spans="2:12" ht="13.8" customHeight="1" x14ac:dyDescent="0.3">
      <c r="B146" s="33">
        <v>2</v>
      </c>
      <c r="C146" s="32" t="str">
        <f>C202</f>
        <v>Zylinderkopfschraube Innensechskant M3 20mm</v>
      </c>
      <c r="D146" t="s">
        <v>378</v>
      </c>
      <c r="E146" s="9"/>
      <c r="H146" s="22"/>
      <c r="I146" s="37"/>
      <c r="J146" s="38"/>
      <c r="K146" s="35"/>
      <c r="L146" t="str">
        <f t="shared" ca="1" si="6"/>
        <v>Habs</v>
      </c>
    </row>
    <row r="147" spans="2:12" ht="13.8" customHeight="1" x14ac:dyDescent="0.3">
      <c r="B147" s="33">
        <v>3</v>
      </c>
      <c r="C147" s="32" t="str">
        <f>C216</f>
        <v>Unterlegscheiben M3 Dicke 0,5mm, Außendurchmesser 7mm</v>
      </c>
      <c r="D147" t="s">
        <v>378</v>
      </c>
      <c r="E147" s="9"/>
      <c r="H147" s="22"/>
      <c r="I147" s="37"/>
      <c r="J147" s="38"/>
      <c r="K147" s="35"/>
      <c r="L147" t="str">
        <f t="shared" ca="1" si="6"/>
        <v>Habs</v>
      </c>
    </row>
    <row r="148" spans="2:12" ht="13.8" customHeight="1" x14ac:dyDescent="0.3">
      <c r="B148" s="33">
        <v>1</v>
      </c>
      <c r="C148" s="32" t="str">
        <f>C199</f>
        <v>Zylinderkopfschraube Innensechskant M3 40mm</v>
      </c>
      <c r="D148" t="s">
        <v>378</v>
      </c>
      <c r="E148" s="9"/>
      <c r="H148" s="22"/>
      <c r="I148" s="37"/>
      <c r="J148" s="38"/>
      <c r="K148" s="35"/>
      <c r="L148" t="str">
        <f t="shared" ca="1" si="6"/>
        <v>Habs</v>
      </c>
    </row>
    <row r="149" spans="2:12" ht="13.8" customHeight="1" x14ac:dyDescent="0.3">
      <c r="B149" s="33">
        <v>1</v>
      </c>
      <c r="C149" s="32" t="str">
        <f>C198</f>
        <v>Zylinderkopfschraube Innensechskant M3 45mm</v>
      </c>
      <c r="D149" t="s">
        <v>378</v>
      </c>
      <c r="E149" s="9"/>
      <c r="H149" s="22"/>
      <c r="I149" s="37"/>
      <c r="J149" s="38"/>
      <c r="K149" s="35"/>
      <c r="L149" t="str">
        <f t="shared" ca="1" si="6"/>
        <v>Habs</v>
      </c>
    </row>
    <row r="150" spans="2:12" ht="13.8" customHeight="1" x14ac:dyDescent="0.3">
      <c r="B150" s="33">
        <v>1</v>
      </c>
      <c r="C150" s="32" t="str">
        <f>C201</f>
        <v>Zylinderkopfschraube Innensechskant M3 25mm</v>
      </c>
      <c r="D150" t="s">
        <v>378</v>
      </c>
      <c r="E150" s="9"/>
      <c r="H150" s="22"/>
      <c r="I150" s="37"/>
      <c r="J150" s="38"/>
      <c r="K150" s="35"/>
      <c r="L150" t="str">
        <f t="shared" ca="1" si="6"/>
        <v>Habs</v>
      </c>
    </row>
    <row r="151" spans="2:12" ht="13.8" customHeight="1" x14ac:dyDescent="0.3">
      <c r="B151" s="33">
        <v>2</v>
      </c>
      <c r="C151" s="32" t="str">
        <f>C288</f>
        <v>Rillenkugellager 8x22x7</v>
      </c>
      <c r="D151" t="s">
        <v>380</v>
      </c>
      <c r="E151" s="9"/>
      <c r="H151" s="22"/>
      <c r="I151" s="37"/>
      <c r="J151" s="38"/>
      <c r="K151" s="35"/>
      <c r="L151" t="str">
        <f t="shared" ref="L151:L190" ca="1" si="7">INDIRECT(ADDRESS(MATCH(C151,C$198:C$312,0)+ROW($B$198)-1,12))</f>
        <v>Habs</v>
      </c>
    </row>
    <row r="152" spans="2:12" ht="13.8" customHeight="1" x14ac:dyDescent="0.3">
      <c r="B152" s="33">
        <v>110</v>
      </c>
      <c r="C152" s="32" t="str">
        <f>C224</f>
        <v>Silberstahlwelle 8mm Durchmesser</v>
      </c>
      <c r="D152" t="s">
        <v>380</v>
      </c>
      <c r="E152" s="9"/>
      <c r="H152" s="22"/>
      <c r="I152" s="37"/>
      <c r="J152" s="38"/>
      <c r="K152" s="35"/>
      <c r="L152" t="str">
        <f t="shared" ca="1" si="7"/>
        <v>Habs</v>
      </c>
    </row>
    <row r="153" spans="2:12" ht="13.8" customHeight="1" x14ac:dyDescent="0.3">
      <c r="B153" s="33">
        <v>1</v>
      </c>
      <c r="C153" s="32" t="str">
        <f>C245</f>
        <v>Zahnriemenscheibe T5, 48 Zähne (d=76,39)</v>
      </c>
      <c r="D153" t="s">
        <v>380</v>
      </c>
      <c r="E153" s="9"/>
      <c r="H153" s="22"/>
      <c r="I153" s="37"/>
      <c r="J153" s="38"/>
      <c r="K153" s="35"/>
      <c r="L153" t="str">
        <f t="shared" ca="1" si="7"/>
        <v>Habs</v>
      </c>
    </row>
    <row r="154" spans="2:12" ht="13.8" customHeight="1" x14ac:dyDescent="0.3">
      <c r="B154" s="33">
        <v>1</v>
      </c>
      <c r="C154" s="32" t="str">
        <f>C248</f>
        <v>Zahnriemenscheibe T5, 14 Zähne (d=22,48)</v>
      </c>
      <c r="D154" t="s">
        <v>380</v>
      </c>
      <c r="E154" s="9"/>
      <c r="H154" s="22"/>
      <c r="I154" s="37"/>
      <c r="J154" s="38"/>
      <c r="K154" s="35"/>
      <c r="L154" t="str">
        <f t="shared" ca="1" si="7"/>
        <v>Habs</v>
      </c>
    </row>
    <row r="155" spans="2:12" s="71" customFormat="1" ht="13.8" customHeight="1" x14ac:dyDescent="0.3">
      <c r="B155" s="72">
        <v>1</v>
      </c>
      <c r="C155" s="73" t="str">
        <f>C247</f>
        <v>Zahnriemenscheibe T5, 18 Zähne (d=28,65)</v>
      </c>
      <c r="D155" s="71" t="s">
        <v>380</v>
      </c>
      <c r="E155" s="74" t="s">
        <v>537</v>
      </c>
      <c r="H155" s="75"/>
      <c r="I155" s="76"/>
      <c r="J155" s="77"/>
      <c r="K155" s="78"/>
      <c r="L155" s="71" t="str">
        <f t="shared" ref="L155" ca="1" si="8">INDIRECT(ADDRESS(MATCH(C155,C$198:C$312,0)+ROW($B$198)-1,12))</f>
        <v>-</v>
      </c>
    </row>
    <row r="156" spans="2:12" ht="13.8" customHeight="1" x14ac:dyDescent="0.3">
      <c r="B156" s="33">
        <v>1</v>
      </c>
      <c r="C156" s="32" t="str">
        <f>C249</f>
        <v>Zahnriemenscheibe T5, 16 Zähne (d=25,46)</v>
      </c>
      <c r="D156" t="s">
        <v>516</v>
      </c>
      <c r="E156" s="9"/>
      <c r="H156" s="22"/>
      <c r="I156" s="37"/>
      <c r="J156" s="38"/>
      <c r="K156" s="35"/>
      <c r="L156" t="str">
        <f t="shared" ca="1" si="7"/>
        <v>Habs</v>
      </c>
    </row>
    <row r="157" spans="2:12" ht="13.8" customHeight="1" x14ac:dyDescent="0.3">
      <c r="B157" s="33">
        <v>1</v>
      </c>
      <c r="C157" s="32" t="str">
        <f>C264</f>
        <v>Zahnriemen T5 500mm 10mm Breite</v>
      </c>
      <c r="D157" t="s">
        <v>570</v>
      </c>
      <c r="E157" s="9"/>
      <c r="H157" s="22"/>
      <c r="I157" s="37"/>
      <c r="J157" s="38"/>
      <c r="K157" s="35"/>
      <c r="L157" t="str">
        <f t="shared" ca="1" si="7"/>
        <v>Habs</v>
      </c>
    </row>
    <row r="158" spans="2:12" ht="13.8" customHeight="1" x14ac:dyDescent="0.3">
      <c r="B158" s="33">
        <v>1</v>
      </c>
      <c r="C158" s="32" t="str">
        <f>C262</f>
        <v>Zahnriemen T5 340mm 10mm Breite</v>
      </c>
      <c r="D158" t="s">
        <v>571</v>
      </c>
      <c r="E158" s="9"/>
      <c r="H158" s="22"/>
      <c r="I158" s="37"/>
      <c r="J158" s="38"/>
      <c r="K158" s="35"/>
      <c r="L158" t="str">
        <f t="shared" ca="1" si="7"/>
        <v>Habs</v>
      </c>
    </row>
    <row r="159" spans="2:12" ht="13.8" customHeight="1" x14ac:dyDescent="0.3">
      <c r="B159" s="33">
        <v>1</v>
      </c>
      <c r="C159" s="32" t="str">
        <f>C248</f>
        <v>Zahnriemenscheibe T5, 14 Zähne (d=22,48)</v>
      </c>
      <c r="D159" t="s">
        <v>385</v>
      </c>
      <c r="E159" s="9"/>
      <c r="H159" s="22"/>
      <c r="I159" s="37"/>
      <c r="J159" s="38"/>
      <c r="K159" s="35"/>
      <c r="L159" t="str">
        <f t="shared" ca="1" si="7"/>
        <v>Habs</v>
      </c>
    </row>
    <row r="160" spans="2:12" ht="13.8" customHeight="1" x14ac:dyDescent="0.3">
      <c r="B160" s="33">
        <v>1</v>
      </c>
      <c r="C160" s="32" t="str">
        <f>C262</f>
        <v>Zahnriemen T5 340mm 10mm Breite</v>
      </c>
      <c r="D160" t="s">
        <v>386</v>
      </c>
      <c r="E160" s="9"/>
      <c r="H160" s="22"/>
      <c r="I160" s="37"/>
      <c r="J160" s="38"/>
      <c r="K160" s="35"/>
      <c r="L160" t="str">
        <f t="shared" ca="1" si="7"/>
        <v>Habs</v>
      </c>
    </row>
    <row r="161" spans="1:12" ht="13.8" customHeight="1" x14ac:dyDescent="0.3">
      <c r="B161" s="33">
        <v>4</v>
      </c>
      <c r="C161" s="32" t="str">
        <f>C202</f>
        <v>Zylinderkopfschraube Innensechskant M3 20mm</v>
      </c>
      <c r="D161" t="s">
        <v>387</v>
      </c>
      <c r="E161" s="9"/>
      <c r="H161" s="22"/>
      <c r="I161" s="37"/>
      <c r="J161" s="38"/>
      <c r="K161" s="35"/>
      <c r="L161" t="str">
        <f t="shared" ca="1" si="7"/>
        <v>Habs</v>
      </c>
    </row>
    <row r="162" spans="1:12" ht="13.8" customHeight="1" x14ac:dyDescent="0.3">
      <c r="B162" s="33">
        <v>4</v>
      </c>
      <c r="C162" s="32" t="str">
        <f>C211</f>
        <v>Muttern M3, Schlüsselweite 5.5 mm</v>
      </c>
      <c r="D162" t="s">
        <v>387</v>
      </c>
      <c r="E162" s="9"/>
      <c r="H162" s="22"/>
      <c r="I162" s="37"/>
      <c r="J162" s="38"/>
      <c r="K162" s="35"/>
      <c r="L162" t="str">
        <f t="shared" ca="1" si="7"/>
        <v>Habs</v>
      </c>
    </row>
    <row r="163" spans="1:12" ht="13.8" customHeight="1" x14ac:dyDescent="0.3">
      <c r="B163" s="33">
        <v>4</v>
      </c>
      <c r="C163" s="32" t="str">
        <f>C216</f>
        <v>Unterlegscheiben M3 Dicke 0,5mm, Außendurchmesser 7mm</v>
      </c>
      <c r="D163" t="s">
        <v>387</v>
      </c>
      <c r="E163" s="9"/>
      <c r="H163" s="22"/>
      <c r="I163" s="37"/>
      <c r="J163" s="38"/>
      <c r="K163" s="35"/>
      <c r="L163" t="str">
        <f t="shared" ca="1" si="7"/>
        <v>Habs</v>
      </c>
    </row>
    <row r="164" spans="1:12" ht="13.8" customHeight="1" x14ac:dyDescent="0.3">
      <c r="B164" s="33">
        <v>4</v>
      </c>
      <c r="C164" s="32" t="str">
        <f>C198</f>
        <v>Zylinderkopfschraube Innensechskant M3 45mm</v>
      </c>
      <c r="D164" t="s">
        <v>388</v>
      </c>
      <c r="E164" s="9"/>
      <c r="H164" s="22"/>
      <c r="I164" s="37"/>
      <c r="J164" s="38"/>
      <c r="K164" s="35"/>
      <c r="L164" t="str">
        <f t="shared" ca="1" si="7"/>
        <v>Habs</v>
      </c>
    </row>
    <row r="165" spans="1:12" ht="13.8" customHeight="1" x14ac:dyDescent="0.3">
      <c r="B165" s="33">
        <v>4</v>
      </c>
      <c r="C165" s="32" t="str">
        <f>C216</f>
        <v>Unterlegscheiben M3 Dicke 0,5mm, Außendurchmesser 7mm</v>
      </c>
      <c r="D165" t="s">
        <v>388</v>
      </c>
      <c r="E165" s="9"/>
      <c r="H165" s="22"/>
      <c r="I165" s="37"/>
      <c r="J165" s="38"/>
      <c r="K165" s="35"/>
      <c r="L165" t="str">
        <f t="shared" ca="1" si="7"/>
        <v>Habs</v>
      </c>
    </row>
    <row r="166" spans="1:12" ht="13.8" customHeight="1" x14ac:dyDescent="0.3">
      <c r="B166" s="33">
        <v>4</v>
      </c>
      <c r="C166" s="32" t="str">
        <f>C227</f>
        <v>Distanzbolzen 2x Innen M3 20mm, Schlüsselweite 5,5mm</v>
      </c>
      <c r="D166" t="s">
        <v>388</v>
      </c>
      <c r="E166" s="9"/>
      <c r="H166" s="22"/>
      <c r="I166" s="37"/>
      <c r="J166" s="38"/>
      <c r="K166" s="35"/>
      <c r="L166" t="str">
        <f t="shared" ca="1" si="7"/>
        <v>Habs</v>
      </c>
    </row>
    <row r="167" spans="1:12" ht="13.8" customHeight="1" x14ac:dyDescent="0.3">
      <c r="B167" s="33">
        <f>50*6</f>
        <v>300</v>
      </c>
      <c r="C167" s="32" t="str">
        <f>C229</f>
        <v>Gewindestange M3</v>
      </c>
      <c r="D167" t="s">
        <v>389</v>
      </c>
      <c r="E167" s="9"/>
      <c r="H167" s="22"/>
      <c r="I167" s="37"/>
      <c r="J167" s="38"/>
      <c r="K167" s="35"/>
      <c r="L167" t="str">
        <f t="shared" ca="1" si="7"/>
        <v>Habs</v>
      </c>
    </row>
    <row r="168" spans="1:12" ht="13.8" customHeight="1" x14ac:dyDescent="0.3">
      <c r="B168" s="33">
        <v>6</v>
      </c>
      <c r="C168" s="32" t="str">
        <f>C226</f>
        <v>Unterlegscheiben M3 Stahl  0,8mm, Außendurchmesser 9mm</v>
      </c>
      <c r="D168" t="s">
        <v>389</v>
      </c>
      <c r="E168" s="9"/>
      <c r="H168" s="22"/>
      <c r="I168" s="37"/>
      <c r="J168" s="38"/>
      <c r="K168" s="35"/>
      <c r="L168" t="str">
        <f t="shared" ca="1" si="7"/>
        <v>Habs</v>
      </c>
    </row>
    <row r="169" spans="1:12" ht="13.8" customHeight="1" x14ac:dyDescent="0.3">
      <c r="B169" s="33">
        <v>6</v>
      </c>
      <c r="C169" s="32" t="str">
        <f>C227</f>
        <v>Distanzbolzen 2x Innen M3 20mm, Schlüsselweite 5,5mm</v>
      </c>
      <c r="D169" t="s">
        <v>389</v>
      </c>
      <c r="E169" s="9"/>
      <c r="H169" s="22"/>
      <c r="I169" s="37"/>
      <c r="J169" s="38"/>
      <c r="K169" s="35"/>
      <c r="L169" t="str">
        <f t="shared" ca="1" si="7"/>
        <v>Habs</v>
      </c>
    </row>
    <row r="170" spans="1:12" ht="13.8" customHeight="1" x14ac:dyDescent="0.3">
      <c r="B170" s="33">
        <v>1</v>
      </c>
      <c r="C170" s="32" t="str">
        <f>C272</f>
        <v>NEMA 24 - 60x60x87 - 3.1Nm - 8mm Achse - 4.2A</v>
      </c>
      <c r="D170" t="s">
        <v>291</v>
      </c>
      <c r="E170" s="9"/>
      <c r="H170" s="22"/>
      <c r="I170" s="37"/>
      <c r="J170" s="38"/>
      <c r="K170" s="35"/>
      <c r="L170" t="str">
        <f t="shared" ca="1" si="7"/>
        <v>Habs</v>
      </c>
    </row>
    <row r="171" spans="1:12" ht="13.8" customHeight="1" x14ac:dyDescent="0.3">
      <c r="B171" s="33">
        <v>2</v>
      </c>
      <c r="C171" s="32" t="str">
        <f>C289</f>
        <v>Rillenkugellager DIN 625 SKF - SKF 61818 - 90x115x13</v>
      </c>
      <c r="D171" t="s">
        <v>392</v>
      </c>
      <c r="E171" s="9"/>
      <c r="H171" s="22"/>
      <c r="I171" s="37"/>
      <c r="J171" s="38"/>
      <c r="K171" s="35"/>
      <c r="L171" t="str">
        <f t="shared" ca="1" si="7"/>
        <v>Habs</v>
      </c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A173" t="s">
        <v>477</v>
      </c>
      <c r="B173" s="33">
        <v>1</v>
      </c>
      <c r="C173" s="32" t="str">
        <f>C290</f>
        <v>Rillenkugellager DIN 625 SKF - SKF 61818 - 85x110x13</v>
      </c>
      <c r="D173" t="s">
        <v>393</v>
      </c>
      <c r="E173" s="9"/>
      <c r="H173" s="22"/>
      <c r="I173" s="37"/>
      <c r="J173" s="38"/>
      <c r="K173" s="35"/>
      <c r="L173" t="str">
        <f t="shared" ca="1" si="7"/>
        <v>Habs</v>
      </c>
    </row>
    <row r="174" spans="1:12" ht="13.8" customHeight="1" x14ac:dyDescent="0.3">
      <c r="B174" s="33">
        <v>6</v>
      </c>
      <c r="C174" s="32" t="str">
        <f>C199</f>
        <v>Zylinderkopfschraube Innensechskant M3 40mm</v>
      </c>
      <c r="D174" t="s">
        <v>389</v>
      </c>
      <c r="E174" s="9"/>
      <c r="H174" s="22"/>
      <c r="I174" s="37"/>
      <c r="J174" s="38"/>
      <c r="K174" s="35"/>
      <c r="L174" t="str">
        <f t="shared" ca="1" si="7"/>
        <v>Habs</v>
      </c>
    </row>
    <row r="175" spans="1:12" ht="13.8" customHeight="1" x14ac:dyDescent="0.3">
      <c r="B175" s="33">
        <v>6</v>
      </c>
      <c r="C175" s="32" t="str">
        <f>C226</f>
        <v>Unterlegscheiben M3 Stahl  0,8mm, Außendurchmesser 9mm</v>
      </c>
      <c r="D175" t="s">
        <v>389</v>
      </c>
      <c r="E175" s="9"/>
      <c r="H175" s="22"/>
      <c r="I175" s="37"/>
      <c r="J175" s="38"/>
      <c r="K175" s="35"/>
      <c r="L175" t="str">
        <f t="shared" ca="1" si="7"/>
        <v>Habs</v>
      </c>
    </row>
    <row r="176" spans="1:12" ht="13.8" customHeight="1" x14ac:dyDescent="0.3">
      <c r="B176" s="33">
        <v>8</v>
      </c>
      <c r="C176" s="32" t="str">
        <f>C208</f>
        <v>Senkkopfschraube Innensechskant M3 10mm</v>
      </c>
      <c r="D176" t="s">
        <v>402</v>
      </c>
      <c r="E176" s="9"/>
      <c r="H176" s="22"/>
      <c r="I176" s="37"/>
      <c r="J176" s="38"/>
      <c r="K176" s="35"/>
      <c r="L176" t="str">
        <f t="shared" ca="1" si="7"/>
        <v>Habs</v>
      </c>
    </row>
    <row r="177" spans="2:12" ht="13.8" customHeight="1" x14ac:dyDescent="0.3">
      <c r="B177" s="33">
        <v>8</v>
      </c>
      <c r="C177" s="32" t="str">
        <f>C227</f>
        <v>Distanzbolzen 2x Innen M3 20mm, Schlüsselweite 5,5mm</v>
      </c>
      <c r="D177" t="s">
        <v>402</v>
      </c>
      <c r="E177" s="9"/>
      <c r="H177" s="22"/>
      <c r="I177" s="37"/>
      <c r="J177" s="38"/>
      <c r="K177" s="35"/>
      <c r="L177" t="str">
        <f t="shared" ca="1" si="7"/>
        <v>Habs</v>
      </c>
    </row>
    <row r="178" spans="2:12" ht="13.8" customHeight="1" x14ac:dyDescent="0.3">
      <c r="B178" s="33">
        <v>8</v>
      </c>
      <c r="C178" s="32" t="str">
        <f>C200</f>
        <v>Zylinderkopfschraube Innensechskant M3 30mm</v>
      </c>
      <c r="D178" t="s">
        <v>402</v>
      </c>
      <c r="E178" s="9"/>
      <c r="H178" s="22"/>
      <c r="I178" s="37"/>
      <c r="J178" s="38"/>
      <c r="K178" s="35"/>
      <c r="L178" t="str">
        <f t="shared" ca="1" si="7"/>
        <v>Habs</v>
      </c>
    </row>
    <row r="179" spans="2:12" ht="13.8" customHeight="1" x14ac:dyDescent="0.3">
      <c r="B179" s="33">
        <v>1</v>
      </c>
      <c r="C179" s="32" t="str">
        <f>C274</f>
        <v>Rotary Sensor</v>
      </c>
      <c r="D179" t="s">
        <v>300</v>
      </c>
      <c r="E179" s="9"/>
      <c r="H179" s="22"/>
      <c r="I179" s="37"/>
      <c r="J179" s="38"/>
      <c r="K179" s="35"/>
      <c r="L179" t="str">
        <f t="shared" ca="1" si="7"/>
        <v>Habs</v>
      </c>
    </row>
    <row r="180" spans="2:12" ht="13.8" customHeight="1" x14ac:dyDescent="0.3">
      <c r="B180" s="33">
        <v>4</v>
      </c>
      <c r="C180" s="32" t="str">
        <f>C205</f>
        <v>Zylinderkopfschraube Innensechskant M2 6mm</v>
      </c>
      <c r="D180" t="s">
        <v>300</v>
      </c>
      <c r="E180" s="9"/>
      <c r="H180" s="22"/>
      <c r="I180" s="37"/>
      <c r="J180" s="38"/>
      <c r="K180" s="35"/>
      <c r="L180" t="str">
        <f t="shared" ca="1" si="7"/>
        <v>Habs</v>
      </c>
    </row>
    <row r="181" spans="2:12" ht="13.8" customHeight="1" x14ac:dyDescent="0.3">
      <c r="B181" s="33">
        <v>4</v>
      </c>
      <c r="C181" s="32" t="str">
        <f>C212</f>
        <v>Muttern M2</v>
      </c>
      <c r="D181" t="s">
        <v>300</v>
      </c>
      <c r="E181" s="9"/>
      <c r="H181" s="22"/>
      <c r="I181" s="37"/>
      <c r="J181" s="38"/>
      <c r="K181" s="35"/>
      <c r="L181" t="str">
        <f t="shared" ca="1" si="7"/>
        <v>Habs</v>
      </c>
    </row>
    <row r="182" spans="2:12" ht="13.8" customHeight="1" x14ac:dyDescent="0.3">
      <c r="B182" s="33">
        <v>4</v>
      </c>
      <c r="C182" s="32" t="str">
        <f>C211</f>
        <v>Muttern M3, Schlüsselweite 5.5 mm</v>
      </c>
      <c r="D182" t="s">
        <v>403</v>
      </c>
      <c r="E182" s="9"/>
      <c r="H182" s="22"/>
      <c r="I182" s="37"/>
      <c r="J182" s="38"/>
      <c r="K182" s="35"/>
      <c r="L182" t="str">
        <f t="shared" ca="1" si="7"/>
        <v>Habs</v>
      </c>
    </row>
    <row r="183" spans="2:12" ht="13.8" customHeight="1" x14ac:dyDescent="0.3">
      <c r="B183" s="33">
        <v>4</v>
      </c>
      <c r="C183" s="32" t="str">
        <f>C202</f>
        <v>Zylinderkopfschraube Innensechskant M3 20mm</v>
      </c>
      <c r="D183" t="s">
        <v>403</v>
      </c>
      <c r="E183" s="9"/>
      <c r="H183" s="22"/>
      <c r="I183" s="37"/>
      <c r="J183" s="38"/>
      <c r="K183" s="35"/>
      <c r="L183" t="str">
        <f t="shared" ca="1" si="7"/>
        <v>Habs</v>
      </c>
    </row>
    <row r="184" spans="2:12" ht="13.8" customHeight="1" x14ac:dyDescent="0.3">
      <c r="B184" s="33">
        <v>4</v>
      </c>
      <c r="C184" s="32" t="str">
        <f>C216</f>
        <v>Unterlegscheiben M3 Dicke 0,5mm, Außendurchmesser 7mm</v>
      </c>
      <c r="D184" t="s">
        <v>403</v>
      </c>
      <c r="E184" s="9"/>
      <c r="H184" s="22"/>
      <c r="I184" s="37"/>
      <c r="J184" s="38"/>
      <c r="K184" s="35"/>
      <c r="L184" t="str">
        <f t="shared" ca="1" si="7"/>
        <v>Habs</v>
      </c>
    </row>
    <row r="185" spans="2:12" ht="13.8" customHeight="1" x14ac:dyDescent="0.3">
      <c r="B185" s="33">
        <v>6</v>
      </c>
      <c r="C185" s="32" t="str">
        <f>C283</f>
        <v xml:space="preserve">Rillenkugellager  4 x13 x 5 mm </v>
      </c>
      <c r="D185" t="s">
        <v>404</v>
      </c>
      <c r="E185" s="9"/>
      <c r="H185" s="22"/>
      <c r="I185" s="37"/>
      <c r="J185" s="38"/>
      <c r="K185" s="35"/>
      <c r="L185" t="str">
        <f t="shared" ca="1" si="7"/>
        <v>Habs</v>
      </c>
    </row>
    <row r="186" spans="2:12" ht="13.8" customHeight="1" x14ac:dyDescent="0.3">
      <c r="B186" s="33">
        <v>40</v>
      </c>
      <c r="C186" s="32" t="str">
        <f>C225</f>
        <v>Rohr 4mmx3.1mm (=M3)</v>
      </c>
      <c r="D186" t="s">
        <v>404</v>
      </c>
      <c r="E186" s="9"/>
      <c r="H186" s="22"/>
      <c r="I186" s="37"/>
      <c r="J186" s="38"/>
      <c r="K186" s="35"/>
      <c r="L186" t="str">
        <f t="shared" ca="1" si="7"/>
        <v>Habs</v>
      </c>
    </row>
    <row r="187" spans="2:12" ht="13.8" customHeight="1" x14ac:dyDescent="0.3">
      <c r="B187" s="33">
        <v>8</v>
      </c>
      <c r="C187" s="32" t="str">
        <f>C219</f>
        <v>Unterlegscheiben M3 Kunststoff 0,8mm, Außendurchmesser 7mm</v>
      </c>
      <c r="D187" t="s">
        <v>404</v>
      </c>
      <c r="E187" s="9"/>
      <c r="H187" s="22"/>
      <c r="I187" s="37"/>
      <c r="J187" s="38"/>
      <c r="K187" s="35"/>
      <c r="L187" t="str">
        <f t="shared" ca="1" si="7"/>
        <v>Habs</v>
      </c>
    </row>
    <row r="188" spans="2:12" ht="13.8" customHeight="1" x14ac:dyDescent="0.3">
      <c r="B188" s="33">
        <v>1</v>
      </c>
      <c r="C188" s="32" t="str">
        <f>C248</f>
        <v>Zahnriemenscheibe T5, 14 Zähne (d=22,48)</v>
      </c>
      <c r="D188" t="s">
        <v>517</v>
      </c>
      <c r="E188" s="9"/>
      <c r="H188" s="22"/>
      <c r="I188" s="37"/>
      <c r="J188" s="38"/>
      <c r="K188" s="35"/>
      <c r="L188" t="str">
        <f t="shared" ca="1" si="7"/>
        <v>Habs</v>
      </c>
    </row>
    <row r="189" spans="2:12" ht="13.8" customHeight="1" x14ac:dyDescent="0.3">
      <c r="B189" s="33">
        <v>1</v>
      </c>
      <c r="C189" s="32" t="str">
        <f>C273</f>
        <v>NEMA 23 - 57x57x56 - 1,26Nm - 6,35mm Achse - 2.8A</v>
      </c>
      <c r="D189" t="s">
        <v>405</v>
      </c>
      <c r="E189" s="9"/>
      <c r="H189" s="22"/>
      <c r="I189" s="37"/>
      <c r="J189" s="38"/>
      <c r="K189" s="35"/>
      <c r="L189" t="str">
        <f t="shared" ca="1" si="7"/>
        <v>Habs</v>
      </c>
    </row>
    <row r="190" spans="2:12" ht="13.8" customHeight="1" x14ac:dyDescent="0.3">
      <c r="B190" s="33">
        <v>1</v>
      </c>
      <c r="C190" s="32" t="str">
        <f>C266</f>
        <v>Zahnriemen T5 560mm 10mm Breite</v>
      </c>
      <c r="D190" t="s">
        <v>406</v>
      </c>
      <c r="E190" s="9"/>
      <c r="H190" s="22"/>
      <c r="I190" s="37"/>
      <c r="J190" s="38"/>
      <c r="K190" s="35"/>
      <c r="L190" t="str">
        <f t="shared" ca="1" si="7"/>
        <v>Habs</v>
      </c>
    </row>
    <row r="191" spans="2:12" ht="13.8" customHeight="1" x14ac:dyDescent="0.3">
      <c r="B191" s="33"/>
      <c r="C191" s="32"/>
      <c r="E191" s="9"/>
      <c r="H191" s="22"/>
      <c r="I191" s="37"/>
      <c r="J191" s="38"/>
      <c r="K191" s="35"/>
    </row>
    <row r="192" spans="2:12" ht="13.8" customHeight="1" x14ac:dyDescent="0.3">
      <c r="B192" s="33"/>
      <c r="C192" s="32"/>
      <c r="E192" s="9"/>
      <c r="H192" s="22"/>
      <c r="I192" s="37"/>
      <c r="J192" s="38"/>
      <c r="K192" s="35"/>
    </row>
    <row r="193" spans="1:12" ht="13.8" customHeight="1" x14ac:dyDescent="0.3">
      <c r="B193" s="33"/>
      <c r="C193" s="32"/>
      <c r="E193" s="9"/>
      <c r="H193" s="22"/>
      <c r="I193" s="37"/>
      <c r="J193" s="38"/>
      <c r="K193" s="35"/>
    </row>
    <row r="194" spans="1:12" ht="13.8" customHeight="1" x14ac:dyDescent="0.3">
      <c r="B194" s="33"/>
      <c r="C194" s="32"/>
      <c r="E194" s="9"/>
      <c r="H194" s="22"/>
      <c r="I194" s="37"/>
      <c r="J194" s="38"/>
      <c r="K194" s="35"/>
    </row>
    <row r="195" spans="1:12" ht="13.8" customHeight="1" x14ac:dyDescent="0.3">
      <c r="B195" s="33"/>
      <c r="C195" s="32"/>
      <c r="E195" s="9"/>
      <c r="H195" s="22"/>
      <c r="I195" s="37"/>
      <c r="J195" s="38"/>
      <c r="K195" s="35"/>
    </row>
    <row r="196" spans="1:12" ht="13.8" customHeight="1" x14ac:dyDescent="0.3">
      <c r="A196" s="6" t="s">
        <v>0</v>
      </c>
      <c r="C196" s="32"/>
      <c r="E196" s="9"/>
      <c r="H196" s="22"/>
      <c r="I196" s="36"/>
    </row>
    <row r="197" spans="1:12" ht="13.8" customHeight="1" x14ac:dyDescent="0.3">
      <c r="B197" t="s">
        <v>478</v>
      </c>
      <c r="C197" s="32" t="s">
        <v>538</v>
      </c>
      <c r="E197" s="9"/>
      <c r="G197" t="s">
        <v>479</v>
      </c>
      <c r="H197" s="22" t="s">
        <v>480</v>
      </c>
      <c r="I197" s="36" t="s">
        <v>481</v>
      </c>
      <c r="J197" s="1" t="s">
        <v>483</v>
      </c>
      <c r="K197" s="1" t="s">
        <v>482</v>
      </c>
    </row>
    <row r="198" spans="1:12" ht="13.8" customHeight="1" x14ac:dyDescent="0.3">
      <c r="B198" s="33">
        <f t="shared" ref="B198:B228" si="9">ROUNDUP(I198/G198,0)</f>
        <v>1</v>
      </c>
      <c r="C198" s="32" t="s">
        <v>343</v>
      </c>
      <c r="E198" s="9" t="s">
        <v>379</v>
      </c>
      <c r="G198">
        <v>50</v>
      </c>
      <c r="H198" s="22">
        <v>2.5</v>
      </c>
      <c r="I198" s="37">
        <f t="shared" ref="I198:I206" si="10">SUMIF(C$1:C$196,"="&amp;C198,B$1:B$196)</f>
        <v>14</v>
      </c>
      <c r="J198" s="38">
        <f t="shared" ref="J198:J202" si="11">G198*B198-I198</f>
        <v>36</v>
      </c>
      <c r="K198" s="35">
        <f>B198*H198</f>
        <v>2.5</v>
      </c>
      <c r="L198" t="s">
        <v>484</v>
      </c>
    </row>
    <row r="199" spans="1:12" ht="13.8" customHeight="1" x14ac:dyDescent="0.3">
      <c r="B199" s="33">
        <f t="shared" si="9"/>
        <v>1</v>
      </c>
      <c r="C199" s="32" t="s">
        <v>337</v>
      </c>
      <c r="E199" s="9" t="s">
        <v>438</v>
      </c>
      <c r="G199">
        <v>50</v>
      </c>
      <c r="H199" s="22">
        <v>2.5</v>
      </c>
      <c r="I199" s="37">
        <f t="shared" si="10"/>
        <v>11</v>
      </c>
      <c r="J199" s="38">
        <f t="shared" si="11"/>
        <v>39</v>
      </c>
      <c r="K199" s="35">
        <f>B199*H199</f>
        <v>2.5</v>
      </c>
      <c r="L199" t="s">
        <v>484</v>
      </c>
    </row>
    <row r="200" spans="1:12" ht="13.8" customHeight="1" x14ac:dyDescent="0.3">
      <c r="B200" s="33">
        <f t="shared" ref="B200" si="12">ROUNDUP(I200/G200,0)</f>
        <v>1</v>
      </c>
      <c r="C200" s="32" t="s">
        <v>338</v>
      </c>
      <c r="E200" s="9" t="s">
        <v>438</v>
      </c>
      <c r="G200">
        <v>50</v>
      </c>
      <c r="H200" s="22">
        <v>2.5</v>
      </c>
      <c r="I200" s="37">
        <f t="shared" si="10"/>
        <v>22</v>
      </c>
      <c r="J200" s="38">
        <f t="shared" si="11"/>
        <v>28</v>
      </c>
      <c r="K200" s="35">
        <f>B200*H200</f>
        <v>2.5</v>
      </c>
      <c r="L200" t="s">
        <v>484</v>
      </c>
    </row>
    <row r="201" spans="1:12" ht="13.8" customHeight="1" x14ac:dyDescent="0.3">
      <c r="B201" s="33">
        <f t="shared" ref="B201" si="13">ROUNDUP(I201/G201,0)</f>
        <v>1</v>
      </c>
      <c r="C201" s="32" t="s">
        <v>325</v>
      </c>
      <c r="E201" s="9" t="s">
        <v>438</v>
      </c>
      <c r="G201">
        <v>50</v>
      </c>
      <c r="H201" s="22">
        <v>2.5</v>
      </c>
      <c r="I201" s="37">
        <f t="shared" si="10"/>
        <v>7</v>
      </c>
      <c r="J201" s="38">
        <f>G201*B201-I201</f>
        <v>43</v>
      </c>
      <c r="K201" s="35">
        <f t="shared" ref="K201" si="14">B201*H201</f>
        <v>2.5</v>
      </c>
      <c r="L201" t="s">
        <v>484</v>
      </c>
    </row>
    <row r="202" spans="1:12" ht="13.8" customHeight="1" x14ac:dyDescent="0.3">
      <c r="B202" s="33">
        <f t="shared" si="9"/>
        <v>1</v>
      </c>
      <c r="C202" s="32" t="s">
        <v>275</v>
      </c>
      <c r="E202" s="9" t="s">
        <v>438</v>
      </c>
      <c r="G202">
        <v>50</v>
      </c>
      <c r="H202" s="22">
        <v>2.5</v>
      </c>
      <c r="I202" s="37">
        <f t="shared" si="10"/>
        <v>39</v>
      </c>
      <c r="J202" s="38">
        <f t="shared" si="11"/>
        <v>11</v>
      </c>
      <c r="K202" s="35">
        <f>B202*H202</f>
        <v>2.5</v>
      </c>
      <c r="L202" t="s">
        <v>484</v>
      </c>
    </row>
    <row r="203" spans="1:12" ht="13.8" customHeight="1" x14ac:dyDescent="0.3">
      <c r="B203" s="33">
        <f t="shared" ref="B203" si="15">ROUNDUP(I203/G203,0)</f>
        <v>1</v>
      </c>
      <c r="C203" s="32" t="s">
        <v>323</v>
      </c>
      <c r="E203" s="9" t="s">
        <v>324</v>
      </c>
      <c r="G203">
        <v>50</v>
      </c>
      <c r="H203" s="22">
        <v>2.5</v>
      </c>
      <c r="I203" s="37">
        <f t="shared" si="10"/>
        <v>4</v>
      </c>
      <c r="J203" s="38">
        <f t="shared" ref="J203" si="16">G203*B203-I203</f>
        <v>46</v>
      </c>
      <c r="K203" s="35">
        <f t="shared" ref="K203:K287" si="17">B203*H203</f>
        <v>2.5</v>
      </c>
      <c r="L203" t="s">
        <v>484</v>
      </c>
    </row>
    <row r="204" spans="1:12" ht="13.8" customHeight="1" x14ac:dyDescent="0.3">
      <c r="B204" s="33">
        <f t="shared" ref="B204" si="18">ROUNDUP(I204/G204,0)</f>
        <v>0</v>
      </c>
      <c r="C204" s="32" t="s">
        <v>465</v>
      </c>
      <c r="E204" s="9" t="s">
        <v>438</v>
      </c>
      <c r="G204">
        <v>50</v>
      </c>
      <c r="H204" s="22">
        <v>2.5</v>
      </c>
      <c r="I204" s="37">
        <f t="shared" si="10"/>
        <v>0</v>
      </c>
      <c r="J204" s="38">
        <f t="shared" ref="J204" si="19">G204*B204-I204</f>
        <v>0</v>
      </c>
      <c r="K204" s="35">
        <f t="shared" ref="K204" si="20">B204*H204</f>
        <v>0</v>
      </c>
      <c r="L204" t="s">
        <v>484</v>
      </c>
    </row>
    <row r="205" spans="1:12" ht="13.8" customHeight="1" x14ac:dyDescent="0.3">
      <c r="B205" s="33">
        <f>ROUNDUP(I205/G205,0)</f>
        <v>1</v>
      </c>
      <c r="C205" s="32" t="s">
        <v>296</v>
      </c>
      <c r="E205" s="9" t="s">
        <v>437</v>
      </c>
      <c r="G205">
        <v>20</v>
      </c>
      <c r="H205" s="22">
        <v>1.8</v>
      </c>
      <c r="I205" s="37">
        <f t="shared" si="10"/>
        <v>16</v>
      </c>
      <c r="J205" s="38">
        <f>G205*B205-I205</f>
        <v>4</v>
      </c>
      <c r="K205" s="35">
        <f>B205*H205</f>
        <v>1.8</v>
      </c>
      <c r="L205" t="s">
        <v>484</v>
      </c>
    </row>
    <row r="206" spans="1:12" ht="13.8" customHeight="1" x14ac:dyDescent="0.3">
      <c r="B206" s="33">
        <f>ROUNDUP(I206/G206,0)</f>
        <v>1</v>
      </c>
      <c r="C206" s="32" t="s">
        <v>413</v>
      </c>
      <c r="E206" s="9" t="s">
        <v>436</v>
      </c>
      <c r="G206">
        <v>20</v>
      </c>
      <c r="H206" s="22">
        <v>1.8</v>
      </c>
      <c r="I206" s="37">
        <f t="shared" si="10"/>
        <v>4</v>
      </c>
      <c r="J206" s="38">
        <f>G206*B206-I206</f>
        <v>16</v>
      </c>
      <c r="K206" s="35">
        <f>B206*H206</f>
        <v>1.8</v>
      </c>
      <c r="L206" t="s">
        <v>484</v>
      </c>
    </row>
    <row r="207" spans="1:12" ht="13.8" customHeight="1" x14ac:dyDescent="0.3">
      <c r="B207" s="33"/>
      <c r="C207" s="32"/>
      <c r="E207" s="9"/>
      <c r="H207" s="22"/>
      <c r="I207" s="37"/>
      <c r="J207" s="38"/>
      <c r="K207" s="35"/>
    </row>
    <row r="208" spans="1:12" ht="13.8" customHeight="1" x14ac:dyDescent="0.3">
      <c r="B208" s="33">
        <f t="shared" ref="B208" si="21">ROUNDUP(I208/G208,0)</f>
        <v>1</v>
      </c>
      <c r="C208" s="32" t="s">
        <v>334</v>
      </c>
      <c r="E208" s="9" t="s">
        <v>439</v>
      </c>
      <c r="G208">
        <v>50</v>
      </c>
      <c r="H208" s="22">
        <v>2.99</v>
      </c>
      <c r="I208" s="37">
        <f>SUMIF(C$1:C$196,"="&amp;C208,B$1:B$196)</f>
        <v>20</v>
      </c>
      <c r="J208" s="38">
        <f t="shared" ref="J208" si="22">G208*B208-I208</f>
        <v>30</v>
      </c>
      <c r="K208" s="35">
        <f t="shared" ref="K208" si="23">B208*H208</f>
        <v>2.99</v>
      </c>
      <c r="L208" t="s">
        <v>484</v>
      </c>
    </row>
    <row r="209" spans="2:12" ht="13.8" customHeight="1" x14ac:dyDescent="0.3">
      <c r="B209" s="33">
        <f t="shared" ref="B209" si="24">ROUNDUP(I209/G209,0)</f>
        <v>0</v>
      </c>
      <c r="C209" s="32" t="s">
        <v>358</v>
      </c>
      <c r="E209" s="9" t="s">
        <v>440</v>
      </c>
      <c r="F209" t="s">
        <v>336</v>
      </c>
      <c r="G209">
        <v>20</v>
      </c>
      <c r="H209" s="22">
        <v>2.95</v>
      </c>
      <c r="I209" s="37">
        <f>SUMIF(C$1:C$196,"="&amp;C209,B$1:B$196)</f>
        <v>0</v>
      </c>
      <c r="J209" s="38">
        <f t="shared" ref="J209" si="25">G209*B209-I209</f>
        <v>0</v>
      </c>
      <c r="K209" s="35">
        <f t="shared" ref="K209" si="26">B209*H209</f>
        <v>0</v>
      </c>
      <c r="L209" t="s">
        <v>484</v>
      </c>
    </row>
    <row r="210" spans="2:12" ht="13.8" customHeight="1" x14ac:dyDescent="0.3">
      <c r="B210" s="33">
        <f t="shared" si="9"/>
        <v>1</v>
      </c>
      <c r="C210" s="32" t="s">
        <v>330</v>
      </c>
      <c r="E210" s="9" t="s">
        <v>269</v>
      </c>
      <c r="G210">
        <v>100</v>
      </c>
      <c r="H210" s="22">
        <v>2.09</v>
      </c>
      <c r="I210" s="37">
        <f>SUMIF(C$1:C$196,"="&amp;C210,B$1:B$196)</f>
        <v>9</v>
      </c>
      <c r="J210" s="38">
        <f t="shared" ref="J210:J284" si="27">G210*B210-I210</f>
        <v>91</v>
      </c>
      <c r="K210" s="35">
        <f t="shared" si="17"/>
        <v>2.09</v>
      </c>
      <c r="L210" t="s">
        <v>484</v>
      </c>
    </row>
    <row r="211" spans="2:12" ht="13.8" customHeight="1" x14ac:dyDescent="0.3">
      <c r="B211" s="33">
        <f t="shared" ref="B211" si="28">ROUNDUP(I211/G211,0)</f>
        <v>1</v>
      </c>
      <c r="C211" s="32" t="s">
        <v>329</v>
      </c>
      <c r="E211" s="9" t="s">
        <v>277</v>
      </c>
      <c r="G211">
        <v>100</v>
      </c>
      <c r="H211" s="22">
        <v>2.09</v>
      </c>
      <c r="I211" s="37">
        <f>SUMIF(C$1:C$196,"="&amp;C211,B$1:B$196)</f>
        <v>23</v>
      </c>
      <c r="J211" s="38">
        <f t="shared" ref="J211" si="29">G211*B211-I211</f>
        <v>77</v>
      </c>
      <c r="K211" s="35">
        <f t="shared" si="17"/>
        <v>2.09</v>
      </c>
      <c r="L211" t="s">
        <v>484</v>
      </c>
    </row>
    <row r="212" spans="2:12" ht="13.8" customHeight="1" x14ac:dyDescent="0.3">
      <c r="B212" s="33">
        <f t="shared" ref="B212:B214" si="30">ROUNDUP(I212/G212,0)</f>
        <v>1</v>
      </c>
      <c r="C212" s="32" t="s">
        <v>331</v>
      </c>
      <c r="E212" s="9" t="s">
        <v>431</v>
      </c>
      <c r="G212">
        <v>100</v>
      </c>
      <c r="H212" s="22">
        <v>2.09</v>
      </c>
      <c r="I212" s="37">
        <f>SUMIF(C$1:C$196,"="&amp;C212,B$1:B$196)</f>
        <v>16</v>
      </c>
      <c r="J212" s="38">
        <f t="shared" ref="J212:J214" si="31">G212*B212-I212</f>
        <v>84</v>
      </c>
      <c r="K212" s="35">
        <f t="shared" ref="K212:K214" si="32">B212*H212</f>
        <v>2.09</v>
      </c>
      <c r="L212" t="s">
        <v>484</v>
      </c>
    </row>
    <row r="213" spans="2:12" ht="13.8" customHeight="1" x14ac:dyDescent="0.3">
      <c r="B213" s="33"/>
      <c r="C213" s="32"/>
      <c r="E213" s="9"/>
      <c r="H213" s="22"/>
      <c r="I213" s="37"/>
      <c r="J213" s="38"/>
      <c r="K213" s="35"/>
    </row>
    <row r="214" spans="2:12" ht="13.8" customHeight="1" x14ac:dyDescent="0.3">
      <c r="B214" s="33">
        <f t="shared" si="30"/>
        <v>1</v>
      </c>
      <c r="C214" s="32" t="s">
        <v>354</v>
      </c>
      <c r="E214" s="9" t="s">
        <v>464</v>
      </c>
      <c r="G214">
        <v>50</v>
      </c>
      <c r="H214" s="22">
        <v>4.8899999999999997</v>
      </c>
      <c r="I214" s="37">
        <f t="shared" ref="I214:I229" si="33">SUMIF(C$1:C$196,"="&amp;C214,B$1:B$196)</f>
        <v>1</v>
      </c>
      <c r="J214" s="38">
        <f t="shared" si="31"/>
        <v>49</v>
      </c>
      <c r="K214" s="35">
        <f t="shared" si="32"/>
        <v>4.8899999999999997</v>
      </c>
      <c r="L214" t="s">
        <v>484</v>
      </c>
    </row>
    <row r="215" spans="2:12" ht="13.8" customHeight="1" x14ac:dyDescent="0.3">
      <c r="B215" s="33">
        <f t="shared" ref="B215" si="34">ROUNDUP(I215/G215,0)</f>
        <v>1</v>
      </c>
      <c r="C215" s="32" t="s">
        <v>353</v>
      </c>
      <c r="E215" s="9" t="s">
        <v>464</v>
      </c>
      <c r="G215">
        <v>50</v>
      </c>
      <c r="H215" s="22">
        <v>2.29</v>
      </c>
      <c r="I215" s="37">
        <f t="shared" si="33"/>
        <v>2</v>
      </c>
      <c r="J215" s="38">
        <f t="shared" ref="J215" si="35">G215*B215-I215</f>
        <v>48</v>
      </c>
      <c r="K215" s="35">
        <f t="shared" ref="K215" si="36">B215*H215</f>
        <v>2.29</v>
      </c>
      <c r="L215" t="s">
        <v>484</v>
      </c>
    </row>
    <row r="216" spans="2:12" ht="13.8" customHeight="1" x14ac:dyDescent="0.3">
      <c r="B216" s="33">
        <f t="shared" si="9"/>
        <v>1</v>
      </c>
      <c r="C216" s="32" t="s">
        <v>377</v>
      </c>
      <c r="E216" s="9" t="s">
        <v>293</v>
      </c>
      <c r="G216">
        <v>100</v>
      </c>
      <c r="H216" s="22">
        <v>1.79</v>
      </c>
      <c r="I216" s="37">
        <f t="shared" si="33"/>
        <v>73</v>
      </c>
      <c r="J216" s="38">
        <f t="shared" si="27"/>
        <v>27</v>
      </c>
      <c r="K216" s="35">
        <f t="shared" si="17"/>
        <v>1.79</v>
      </c>
      <c r="L216" t="s">
        <v>484</v>
      </c>
    </row>
    <row r="217" spans="2:12" ht="13.8" customHeight="1" x14ac:dyDescent="0.3">
      <c r="B217" s="33">
        <f t="shared" si="9"/>
        <v>1</v>
      </c>
      <c r="C217" s="32" t="s">
        <v>302</v>
      </c>
      <c r="E217" s="9" t="s">
        <v>303</v>
      </c>
      <c r="G217">
        <v>100</v>
      </c>
      <c r="H217" s="22">
        <v>1.79</v>
      </c>
      <c r="I217" s="37">
        <f t="shared" si="33"/>
        <v>6</v>
      </c>
      <c r="J217" s="38">
        <f>G217*B217-I217</f>
        <v>94</v>
      </c>
      <c r="K217" s="35">
        <f t="shared" si="17"/>
        <v>1.79</v>
      </c>
      <c r="L217" t="s">
        <v>484</v>
      </c>
    </row>
    <row r="218" spans="2:12" ht="13.8" customHeight="1" x14ac:dyDescent="0.3">
      <c r="B218" s="33">
        <f t="shared" ref="B218:B219" si="37">ROUNDUP(I218/G218,0)</f>
        <v>1</v>
      </c>
      <c r="C218" s="32" t="s">
        <v>355</v>
      </c>
      <c r="E218" s="9" t="s">
        <v>459</v>
      </c>
      <c r="G218">
        <v>50</v>
      </c>
      <c r="H218" s="22">
        <v>4.33</v>
      </c>
      <c r="I218" s="37">
        <f t="shared" si="33"/>
        <v>4</v>
      </c>
      <c r="J218" s="38">
        <f>G218*B218-I218</f>
        <v>46</v>
      </c>
      <c r="K218" s="35">
        <f t="shared" ref="K218:K219" si="38">B218*H218</f>
        <v>4.33</v>
      </c>
      <c r="L218" t="s">
        <v>424</v>
      </c>
    </row>
    <row r="219" spans="2:12" ht="13.8" customHeight="1" x14ac:dyDescent="0.3">
      <c r="B219" s="33">
        <f t="shared" si="37"/>
        <v>2</v>
      </c>
      <c r="C219" s="32" t="s">
        <v>376</v>
      </c>
      <c r="E219" s="9" t="s">
        <v>375</v>
      </c>
      <c r="G219">
        <v>10</v>
      </c>
      <c r="H219" s="22">
        <v>1.98</v>
      </c>
      <c r="I219" s="37">
        <f t="shared" si="33"/>
        <v>16</v>
      </c>
      <c r="J219" s="38">
        <f>G219*B219-I219</f>
        <v>4</v>
      </c>
      <c r="K219" s="35">
        <f t="shared" si="38"/>
        <v>3.96</v>
      </c>
      <c r="L219" t="s">
        <v>484</v>
      </c>
    </row>
    <row r="220" spans="2:12" ht="13.8" customHeight="1" x14ac:dyDescent="0.3">
      <c r="B220" s="33">
        <f t="shared" ref="B220:B221" si="39">ROUNDUP(I220/G220,0)</f>
        <v>0</v>
      </c>
      <c r="C220" s="32" t="s">
        <v>489</v>
      </c>
      <c r="E220" s="9" t="s">
        <v>472</v>
      </c>
      <c r="G220">
        <v>10</v>
      </c>
      <c r="H220" s="22">
        <v>1.98</v>
      </c>
      <c r="I220" s="37">
        <f t="shared" si="33"/>
        <v>0</v>
      </c>
      <c r="J220" s="38">
        <f>G220*B220-I220</f>
        <v>0</v>
      </c>
      <c r="K220" s="35">
        <f t="shared" ref="K220:K221" si="40">B220*H220</f>
        <v>0</v>
      </c>
      <c r="L220" t="s">
        <v>484</v>
      </c>
    </row>
    <row r="221" spans="2:12" ht="13.8" customHeight="1" x14ac:dyDescent="0.3">
      <c r="B221" s="33">
        <f t="shared" si="39"/>
        <v>0</v>
      </c>
      <c r="C221" s="32" t="s">
        <v>471</v>
      </c>
      <c r="E221" s="9" t="s">
        <v>398</v>
      </c>
      <c r="G221">
        <v>10</v>
      </c>
      <c r="H221" s="22">
        <v>1.98</v>
      </c>
      <c r="I221" s="37">
        <f t="shared" si="33"/>
        <v>0</v>
      </c>
      <c r="J221" s="38">
        <f>G221*B221-I221</f>
        <v>0</v>
      </c>
      <c r="K221" s="35">
        <f t="shared" si="40"/>
        <v>0</v>
      </c>
      <c r="L221" t="s">
        <v>484</v>
      </c>
    </row>
    <row r="222" spans="2:12" ht="13.8" customHeight="1" x14ac:dyDescent="0.3">
      <c r="B222" s="33">
        <f>ROUNDUP(I222/G222,0)</f>
        <v>1</v>
      </c>
      <c r="C222" s="32" t="s">
        <v>305</v>
      </c>
      <c r="E222" s="9" t="s">
        <v>290</v>
      </c>
      <c r="G222">
        <v>500</v>
      </c>
      <c r="H222" s="22">
        <v>4.49</v>
      </c>
      <c r="I222" s="37">
        <f t="shared" si="33"/>
        <v>86</v>
      </c>
      <c r="J222" s="38">
        <f t="shared" ref="J222" si="41">G222*B222-I222</f>
        <v>414</v>
      </c>
      <c r="K222" s="35">
        <f t="shared" si="17"/>
        <v>4.49</v>
      </c>
      <c r="L222" t="s">
        <v>484</v>
      </c>
    </row>
    <row r="223" spans="2:12" ht="13.8" customHeight="1" x14ac:dyDescent="0.3">
      <c r="B223" s="33">
        <f>ROUNDUP(I223/G223,0)</f>
        <v>1</v>
      </c>
      <c r="C223" s="32" t="s">
        <v>320</v>
      </c>
      <c r="E223" s="9" t="s">
        <v>268</v>
      </c>
      <c r="G223">
        <v>500</v>
      </c>
      <c r="H223" s="22">
        <v>2.4900000000000002</v>
      </c>
      <c r="I223" s="37">
        <f t="shared" si="33"/>
        <v>142</v>
      </c>
      <c r="J223" s="38">
        <f t="shared" ref="J223:J224" si="42">G223*B223-I223</f>
        <v>358</v>
      </c>
      <c r="K223" s="35">
        <f t="shared" si="17"/>
        <v>2.4900000000000002</v>
      </c>
      <c r="L223" t="s">
        <v>484</v>
      </c>
    </row>
    <row r="224" spans="2:12" ht="13.8" customHeight="1" x14ac:dyDescent="0.3">
      <c r="B224" s="33">
        <f>ROUNDUP(I224/G224,0)</f>
        <v>1</v>
      </c>
      <c r="C224" s="32" t="s">
        <v>345</v>
      </c>
      <c r="E224" s="9" t="s">
        <v>346</v>
      </c>
      <c r="G224">
        <v>500</v>
      </c>
      <c r="H224" s="22">
        <v>4.49</v>
      </c>
      <c r="I224" s="37">
        <f t="shared" si="33"/>
        <v>182</v>
      </c>
      <c r="J224" s="38">
        <f t="shared" si="42"/>
        <v>318</v>
      </c>
      <c r="K224" s="35">
        <f t="shared" ref="K224" si="43">B224*H224</f>
        <v>4.49</v>
      </c>
      <c r="L224" t="s">
        <v>484</v>
      </c>
    </row>
    <row r="225" spans="2:12" ht="13.8" customHeight="1" x14ac:dyDescent="0.3">
      <c r="B225" s="33">
        <f>ROUNDUP(I225/G225,0)</f>
        <v>1</v>
      </c>
      <c r="C225" s="32" t="s">
        <v>426</v>
      </c>
      <c r="E225" s="9" t="s">
        <v>346</v>
      </c>
      <c r="G225">
        <v>500</v>
      </c>
      <c r="H225" s="22">
        <v>4.49</v>
      </c>
      <c r="I225" s="37">
        <f t="shared" si="33"/>
        <v>160</v>
      </c>
      <c r="J225" s="38">
        <f t="shared" ref="J225" si="44">G225*B225-I225</f>
        <v>340</v>
      </c>
      <c r="K225" s="35">
        <f t="shared" ref="K225" si="45">B225*H225</f>
        <v>4.49</v>
      </c>
      <c r="L225" t="s">
        <v>484</v>
      </c>
    </row>
    <row r="226" spans="2:12" ht="13.8" customHeight="1" x14ac:dyDescent="0.3">
      <c r="B226" s="33">
        <f>ROUNDUP(I226/G226,0)</f>
        <v>1</v>
      </c>
      <c r="C226" s="32" t="s">
        <v>399</v>
      </c>
      <c r="E226" s="9" t="s">
        <v>398</v>
      </c>
      <c r="G226">
        <v>100</v>
      </c>
      <c r="H226" s="22">
        <v>1.59</v>
      </c>
      <c r="I226" s="37">
        <f t="shared" si="33"/>
        <v>12</v>
      </c>
      <c r="J226" s="38">
        <f t="shared" ref="J226" si="46">G226*B226-I226</f>
        <v>88</v>
      </c>
      <c r="K226" s="35">
        <f t="shared" ref="K226" si="47">B226*H226</f>
        <v>1.59</v>
      </c>
      <c r="L226" t="s">
        <v>484</v>
      </c>
    </row>
    <row r="227" spans="2:12" ht="13.8" customHeight="1" x14ac:dyDescent="0.3">
      <c r="B227" s="33">
        <f t="shared" si="9"/>
        <v>37</v>
      </c>
      <c r="C227" s="32" t="s">
        <v>395</v>
      </c>
      <c r="E227" s="9" t="s">
        <v>394</v>
      </c>
      <c r="G227">
        <v>1</v>
      </c>
      <c r="H227" s="22">
        <v>0.3</v>
      </c>
      <c r="I227" s="37">
        <f t="shared" si="33"/>
        <v>37</v>
      </c>
      <c r="J227" s="38">
        <f t="shared" ref="J227" si="48">G227*B227-I227</f>
        <v>0</v>
      </c>
      <c r="K227" s="35">
        <f t="shared" ref="K227" si="49">B227*H227</f>
        <v>11.1</v>
      </c>
      <c r="L227" t="s">
        <v>484</v>
      </c>
    </row>
    <row r="228" spans="2:12" ht="13.8" customHeight="1" x14ac:dyDescent="0.3">
      <c r="B228" s="33">
        <f t="shared" si="9"/>
        <v>1</v>
      </c>
      <c r="C228" s="32" t="s">
        <v>428</v>
      </c>
      <c r="E228" s="9" t="s">
        <v>427</v>
      </c>
      <c r="G228">
        <v>10</v>
      </c>
      <c r="H228" s="22">
        <v>2.09</v>
      </c>
      <c r="I228" s="37">
        <f t="shared" si="33"/>
        <v>3</v>
      </c>
      <c r="J228" s="38">
        <f t="shared" ref="J228" si="50">G228*B228-I228</f>
        <v>7</v>
      </c>
      <c r="K228" s="35">
        <f t="shared" ref="K228" si="51">B228*H228</f>
        <v>2.09</v>
      </c>
      <c r="L228" t="s">
        <v>484</v>
      </c>
    </row>
    <row r="229" spans="2:12" ht="13.8" customHeight="1" x14ac:dyDescent="0.3">
      <c r="B229" s="33">
        <f>ROUNDUP(I229/G229,0)</f>
        <v>1</v>
      </c>
      <c r="C229" s="32" t="s">
        <v>397</v>
      </c>
      <c r="E229" s="9" t="s">
        <v>396</v>
      </c>
      <c r="G229">
        <v>500</v>
      </c>
      <c r="H229" s="22">
        <v>1.69</v>
      </c>
      <c r="I229" s="37">
        <f t="shared" si="33"/>
        <v>300</v>
      </c>
      <c r="J229" s="38">
        <f t="shared" ref="J229" si="52">G229*B229-I229</f>
        <v>200</v>
      </c>
      <c r="K229" s="35">
        <f>B229*H229</f>
        <v>1.69</v>
      </c>
      <c r="L229" t="s">
        <v>484</v>
      </c>
    </row>
    <row r="230" spans="2:12" ht="13.8" customHeight="1" x14ac:dyDescent="0.3">
      <c r="E230" s="9"/>
      <c r="H230" s="22"/>
      <c r="I230" s="37"/>
      <c r="J230" s="38"/>
      <c r="K230" s="35"/>
    </row>
    <row r="231" spans="2:12" ht="13.8" customHeight="1" x14ac:dyDescent="0.3">
      <c r="B231" s="33">
        <f t="shared" ref="B231" si="53">ROUNDUP(I231/G231,0)</f>
        <v>2</v>
      </c>
      <c r="C231" s="32" t="s">
        <v>528</v>
      </c>
      <c r="E231" s="32" t="s">
        <v>502</v>
      </c>
      <c r="G231">
        <v>1</v>
      </c>
      <c r="H231" s="22">
        <v>4.54</v>
      </c>
      <c r="I231" s="37">
        <f t="shared" ref="I231:I245" si="54">SUMIF(C$1:C$196,"="&amp;C231,B$1:B$196)</f>
        <v>2</v>
      </c>
      <c r="J231" s="38">
        <f t="shared" ref="J231" si="55">G231*B231-I231</f>
        <v>0</v>
      </c>
      <c r="K231" s="35">
        <f t="shared" ref="K231" si="56">B231*H231</f>
        <v>9.08</v>
      </c>
      <c r="L231" t="s">
        <v>484</v>
      </c>
    </row>
    <row r="232" spans="2:12" ht="13.8" customHeight="1" x14ac:dyDescent="0.3">
      <c r="B232" s="33">
        <f t="shared" ref="B232" si="57">ROUNDUP(I232/G232,0)</f>
        <v>2</v>
      </c>
      <c r="C232" s="32" t="s">
        <v>529</v>
      </c>
      <c r="E232" s="32" t="s">
        <v>500</v>
      </c>
      <c r="G232">
        <v>1</v>
      </c>
      <c r="H232" s="22">
        <v>4.54</v>
      </c>
      <c r="I232" s="37">
        <f t="shared" si="54"/>
        <v>2</v>
      </c>
      <c r="J232" s="38">
        <f t="shared" ref="J232" si="58">G232*B232-I232</f>
        <v>0</v>
      </c>
      <c r="K232" s="35">
        <f t="shared" ref="K232" si="59">B232*H232</f>
        <v>9.08</v>
      </c>
      <c r="L232" t="s">
        <v>484</v>
      </c>
    </row>
    <row r="233" spans="2:12" ht="13.8" customHeight="1" x14ac:dyDescent="0.3">
      <c r="B233" s="33">
        <f t="shared" ref="B233:B235" si="60">ROUNDUP(I233/G233,0)</f>
        <v>1</v>
      </c>
      <c r="C233" s="32" t="s">
        <v>530</v>
      </c>
      <c r="E233" s="54" t="s">
        <v>499</v>
      </c>
      <c r="G233">
        <v>1</v>
      </c>
      <c r="H233" s="22">
        <v>4.54</v>
      </c>
      <c r="I233" s="37">
        <f t="shared" si="54"/>
        <v>1</v>
      </c>
      <c r="J233" s="38">
        <f t="shared" ref="J233:J235" si="61">G233*B233-I233</f>
        <v>0</v>
      </c>
      <c r="K233" s="35">
        <f t="shared" ref="K233:K235" si="62">B233*H233</f>
        <v>4.54</v>
      </c>
      <c r="L233" t="s">
        <v>484</v>
      </c>
    </row>
    <row r="234" spans="2:12" ht="13.8" customHeight="1" x14ac:dyDescent="0.3">
      <c r="B234" s="33">
        <f t="shared" si="60"/>
        <v>0</v>
      </c>
      <c r="C234" s="32" t="s">
        <v>542</v>
      </c>
      <c r="E234" s="9" t="s">
        <v>487</v>
      </c>
      <c r="G234">
        <v>1</v>
      </c>
      <c r="H234" s="22">
        <v>4.96</v>
      </c>
      <c r="I234" s="37">
        <f t="shared" si="54"/>
        <v>0</v>
      </c>
      <c r="J234" s="38">
        <f t="shared" si="61"/>
        <v>0</v>
      </c>
      <c r="K234" s="35">
        <f t="shared" si="62"/>
        <v>0</v>
      </c>
      <c r="L234" t="s">
        <v>424</v>
      </c>
    </row>
    <row r="235" spans="2:12" ht="13.8" customHeight="1" x14ac:dyDescent="0.3">
      <c r="B235" s="33">
        <f t="shared" si="60"/>
        <v>3</v>
      </c>
      <c r="C235" s="32" t="s">
        <v>531</v>
      </c>
      <c r="E235" s="9" t="s">
        <v>519</v>
      </c>
      <c r="G235">
        <v>1</v>
      </c>
      <c r="H235" s="22">
        <v>5.0999999999999996</v>
      </c>
      <c r="I235" s="37">
        <f t="shared" si="54"/>
        <v>3</v>
      </c>
      <c r="J235" s="38">
        <f t="shared" si="61"/>
        <v>0</v>
      </c>
      <c r="K235" s="35">
        <f t="shared" si="62"/>
        <v>15.299999999999999</v>
      </c>
      <c r="L235" t="s">
        <v>484</v>
      </c>
    </row>
    <row r="236" spans="2:12" ht="13.8" customHeight="1" x14ac:dyDescent="0.3">
      <c r="B236" s="33">
        <f t="shared" ref="B236:B290" si="63">ROUNDUP(I236/G236,0)</f>
        <v>1</v>
      </c>
      <c r="C236" s="32" t="s">
        <v>541</v>
      </c>
      <c r="E236" t="s">
        <v>540</v>
      </c>
      <c r="G236">
        <v>1</v>
      </c>
      <c r="H236" s="22">
        <v>5.0999999999999996</v>
      </c>
      <c r="I236" s="37">
        <f t="shared" si="54"/>
        <v>1</v>
      </c>
      <c r="J236" s="38">
        <f t="shared" ref="J236" si="64">G236*B236-I236</f>
        <v>0</v>
      </c>
      <c r="K236" s="35">
        <f t="shared" si="17"/>
        <v>5.0999999999999996</v>
      </c>
      <c r="L236" t="s">
        <v>424</v>
      </c>
    </row>
    <row r="237" spans="2:12" ht="13.8" customHeight="1" x14ac:dyDescent="0.3">
      <c r="B237" s="33">
        <f t="shared" ref="B237:B240" si="65">ROUNDUP(I237/G237,0)</f>
        <v>0</v>
      </c>
      <c r="C237" s="32" t="s">
        <v>532</v>
      </c>
      <c r="E237" s="9" t="s">
        <v>487</v>
      </c>
      <c r="G237">
        <v>1</v>
      </c>
      <c r="H237" s="22">
        <v>4.96</v>
      </c>
      <c r="I237" s="37">
        <f t="shared" si="54"/>
        <v>0</v>
      </c>
      <c r="J237" s="38">
        <f t="shared" ref="J237:J240" si="66">G237*B237-I237</f>
        <v>0</v>
      </c>
      <c r="K237" s="35">
        <f t="shared" ref="K237:K240" si="67">B237*H237</f>
        <v>0</v>
      </c>
      <c r="L237" t="s">
        <v>424</v>
      </c>
    </row>
    <row r="238" spans="2:12" ht="13.8" customHeight="1" x14ac:dyDescent="0.3">
      <c r="B238" s="33">
        <f t="shared" ref="B238:B239" si="68">ROUNDUP(I238/G238,0)</f>
        <v>1</v>
      </c>
      <c r="C238" s="32" t="s">
        <v>533</v>
      </c>
      <c r="E238" s="9" t="s">
        <v>503</v>
      </c>
      <c r="G238">
        <v>1</v>
      </c>
      <c r="H238" s="22">
        <v>5.44</v>
      </c>
      <c r="I238" s="37">
        <f t="shared" si="54"/>
        <v>1</v>
      </c>
      <c r="J238" s="38">
        <f t="shared" ref="J238:J239" si="69">G238*B238-I238</f>
        <v>0</v>
      </c>
      <c r="K238" s="35">
        <f t="shared" ref="K238:K239" si="70">B238*H238</f>
        <v>5.44</v>
      </c>
      <c r="L238" t="s">
        <v>484</v>
      </c>
    </row>
    <row r="239" spans="2:12" ht="13.8" customHeight="1" x14ac:dyDescent="0.3">
      <c r="B239" s="33">
        <f t="shared" si="68"/>
        <v>1</v>
      </c>
      <c r="C239" s="32" t="s">
        <v>562</v>
      </c>
      <c r="E239" s="9" t="s">
        <v>561</v>
      </c>
      <c r="G239">
        <v>1</v>
      </c>
      <c r="H239" s="22">
        <v>5.44</v>
      </c>
      <c r="I239" s="37">
        <f t="shared" si="54"/>
        <v>1</v>
      </c>
      <c r="J239" s="38">
        <f t="shared" si="69"/>
        <v>0</v>
      </c>
      <c r="K239" s="35">
        <f t="shared" si="70"/>
        <v>5.44</v>
      </c>
      <c r="L239" t="s">
        <v>484</v>
      </c>
    </row>
    <row r="240" spans="2:12" ht="13.8" customHeight="1" x14ac:dyDescent="0.3">
      <c r="B240" s="33">
        <f t="shared" si="65"/>
        <v>0</v>
      </c>
      <c r="C240" s="32" t="s">
        <v>534</v>
      </c>
      <c r="E240" s="9" t="s">
        <v>501</v>
      </c>
      <c r="G240">
        <v>1</v>
      </c>
      <c r="H240" s="22">
        <v>5.44</v>
      </c>
      <c r="I240" s="37">
        <f t="shared" si="54"/>
        <v>0</v>
      </c>
      <c r="J240" s="38">
        <f t="shared" si="66"/>
        <v>0</v>
      </c>
      <c r="K240" s="35">
        <f t="shared" si="67"/>
        <v>0</v>
      </c>
      <c r="L240" t="s">
        <v>424</v>
      </c>
    </row>
    <row r="241" spans="2:12" ht="13.8" customHeight="1" x14ac:dyDescent="0.3">
      <c r="B241" s="33">
        <f t="shared" si="63"/>
        <v>0</v>
      </c>
      <c r="C241" s="32" t="s">
        <v>536</v>
      </c>
      <c r="E241" s="9" t="s">
        <v>286</v>
      </c>
      <c r="G241">
        <v>1</v>
      </c>
      <c r="H241" s="22">
        <v>5.44</v>
      </c>
      <c r="I241" s="37">
        <f t="shared" si="54"/>
        <v>0</v>
      </c>
      <c r="J241" s="38">
        <f t="shared" ref="J241" si="71">G241*B241-I241</f>
        <v>0</v>
      </c>
      <c r="K241" s="35">
        <f t="shared" si="17"/>
        <v>0</v>
      </c>
      <c r="L241" t="s">
        <v>424</v>
      </c>
    </row>
    <row r="242" spans="2:12" ht="13.8" customHeight="1" x14ac:dyDescent="0.3">
      <c r="B242" s="33">
        <f t="shared" si="63"/>
        <v>0</v>
      </c>
      <c r="C242" s="32" t="s">
        <v>535</v>
      </c>
      <c r="E242" s="9" t="s">
        <v>328</v>
      </c>
      <c r="G242">
        <v>1</v>
      </c>
      <c r="H242" s="22">
        <v>6.34</v>
      </c>
      <c r="I242" s="37">
        <f t="shared" si="54"/>
        <v>0</v>
      </c>
      <c r="J242" s="38">
        <f t="shared" ref="J242:J243" si="72">G242*B242-I242</f>
        <v>0</v>
      </c>
      <c r="K242" s="35">
        <f t="shared" ref="K242:K243" si="73">B242*H242</f>
        <v>0</v>
      </c>
      <c r="L242" t="s">
        <v>424</v>
      </c>
    </row>
    <row r="243" spans="2:12" ht="13.8" customHeight="1" x14ac:dyDescent="0.3">
      <c r="B243" s="33">
        <f t="shared" ref="B243" si="74">ROUNDUP(I243/G243,0)</f>
        <v>0</v>
      </c>
      <c r="C243" s="32" t="s">
        <v>550</v>
      </c>
      <c r="E243" s="9" t="s">
        <v>549</v>
      </c>
      <c r="G243">
        <v>1</v>
      </c>
      <c r="H243" s="22">
        <v>6.67</v>
      </c>
      <c r="I243" s="37">
        <f t="shared" si="54"/>
        <v>0</v>
      </c>
      <c r="J243" s="38">
        <f t="shared" si="72"/>
        <v>0</v>
      </c>
      <c r="K243" s="35">
        <f t="shared" si="73"/>
        <v>0</v>
      </c>
      <c r="L243" t="s">
        <v>424</v>
      </c>
    </row>
    <row r="244" spans="2:12" ht="13.8" customHeight="1" x14ac:dyDescent="0.3">
      <c r="B244" s="33">
        <f t="shared" ref="B244" si="75">ROUNDUP(I244/G244,0)</f>
        <v>0</v>
      </c>
      <c r="C244" s="32" t="s">
        <v>552</v>
      </c>
      <c r="E244" s="9" t="s">
        <v>551</v>
      </c>
      <c r="G244">
        <v>1</v>
      </c>
      <c r="H244" s="22">
        <v>6.67</v>
      </c>
      <c r="I244" s="37">
        <f t="shared" si="54"/>
        <v>0</v>
      </c>
      <c r="J244" s="38">
        <f t="shared" ref="J244" si="76">G244*B244-I244</f>
        <v>0</v>
      </c>
      <c r="K244" s="35">
        <f t="shared" ref="K244" si="77">B244*H244</f>
        <v>0</v>
      </c>
      <c r="L244" t="s">
        <v>424</v>
      </c>
    </row>
    <row r="245" spans="2:12" ht="13.8" customHeight="1" x14ac:dyDescent="0.3">
      <c r="B245" s="33">
        <f t="shared" si="63"/>
        <v>2</v>
      </c>
      <c r="C245" s="32" t="s">
        <v>569</v>
      </c>
      <c r="E245" s="9" t="s">
        <v>348</v>
      </c>
      <c r="G245">
        <v>1</v>
      </c>
      <c r="H245" s="22">
        <v>11.6</v>
      </c>
      <c r="I245" s="37">
        <f t="shared" si="54"/>
        <v>2</v>
      </c>
      <c r="J245" s="38">
        <f t="shared" ref="J245:J247" si="78">G245*B245-I245</f>
        <v>0</v>
      </c>
      <c r="K245" s="35">
        <f t="shared" ref="K245:K247" si="79">B245*H245</f>
        <v>23.2</v>
      </c>
      <c r="L245" t="s">
        <v>484</v>
      </c>
    </row>
    <row r="246" spans="2:12" ht="13.8" customHeight="1" x14ac:dyDescent="0.3">
      <c r="B246" s="33"/>
      <c r="C246" s="32"/>
      <c r="E246" s="9"/>
      <c r="H246" s="22"/>
      <c r="I246" s="37"/>
      <c r="J246" s="38"/>
      <c r="K246" s="35"/>
    </row>
    <row r="247" spans="2:12" ht="13.8" customHeight="1" x14ac:dyDescent="0.3">
      <c r="B247" s="33">
        <f t="shared" si="63"/>
        <v>2</v>
      </c>
      <c r="C247" s="32" t="s">
        <v>544</v>
      </c>
      <c r="E247" s="9" t="s">
        <v>543</v>
      </c>
      <c r="G247">
        <v>1</v>
      </c>
      <c r="H247" s="22">
        <v>5.23</v>
      </c>
      <c r="I247" s="37">
        <f t="shared" ref="I247:I266" si="80">SUMIF(C$1:C$196,"="&amp;C247,B$1:B$196)</f>
        <v>2</v>
      </c>
      <c r="J247" s="38">
        <f t="shared" si="78"/>
        <v>0</v>
      </c>
      <c r="K247" s="35">
        <f t="shared" si="79"/>
        <v>10.46</v>
      </c>
      <c r="L247" t="s">
        <v>424</v>
      </c>
    </row>
    <row r="248" spans="2:12" ht="13.8" customHeight="1" x14ac:dyDescent="0.3">
      <c r="B248" s="33">
        <f t="shared" si="63"/>
        <v>5</v>
      </c>
      <c r="C248" s="32" t="s">
        <v>556</v>
      </c>
      <c r="E248" s="9" t="s">
        <v>349</v>
      </c>
      <c r="G248">
        <v>1</v>
      </c>
      <c r="H248" s="22">
        <v>5.23</v>
      </c>
      <c r="I248" s="37">
        <f t="shared" si="80"/>
        <v>5</v>
      </c>
      <c r="J248" s="38">
        <f t="shared" ref="J248" si="81">G248*B248-I248</f>
        <v>0</v>
      </c>
      <c r="K248" s="35">
        <f t="shared" ref="K248" si="82">B248*H248</f>
        <v>26.150000000000002</v>
      </c>
      <c r="L248" t="s">
        <v>484</v>
      </c>
    </row>
    <row r="249" spans="2:12" ht="13.8" customHeight="1" x14ac:dyDescent="0.3">
      <c r="B249" s="33">
        <f t="shared" ref="B249" si="83">ROUNDUP(I249/G249,0)</f>
        <v>2</v>
      </c>
      <c r="C249" s="32" t="s">
        <v>555</v>
      </c>
      <c r="E249" s="9" t="s">
        <v>520</v>
      </c>
      <c r="G249">
        <v>1</v>
      </c>
      <c r="H249" s="22">
        <v>5.23</v>
      </c>
      <c r="I249" s="37">
        <f t="shared" si="80"/>
        <v>2</v>
      </c>
      <c r="J249" s="38">
        <f t="shared" ref="J249" si="84">G249*B249-I249</f>
        <v>0</v>
      </c>
      <c r="K249" s="35">
        <f t="shared" ref="K249" si="85">B249*H249</f>
        <v>10.46</v>
      </c>
      <c r="L249" t="s">
        <v>484</v>
      </c>
    </row>
    <row r="250" spans="2:12" ht="13.8" customHeight="1" x14ac:dyDescent="0.3">
      <c r="B250" s="33">
        <f t="shared" si="63"/>
        <v>1</v>
      </c>
      <c r="C250" s="32" t="s">
        <v>565</v>
      </c>
      <c r="E250" s="9" t="s">
        <v>488</v>
      </c>
      <c r="G250">
        <v>1</v>
      </c>
      <c r="H250" s="22">
        <v>4.3899999999999997</v>
      </c>
      <c r="I250" s="37">
        <f t="shared" si="80"/>
        <v>1</v>
      </c>
      <c r="J250" s="38">
        <f t="shared" ref="J250" si="86">G250*B250-I250</f>
        <v>0</v>
      </c>
      <c r="K250" s="35">
        <f t="shared" ref="K250" si="87">B250*H250</f>
        <v>4.3899999999999997</v>
      </c>
      <c r="L250" t="s">
        <v>484</v>
      </c>
    </row>
    <row r="251" spans="2:12" ht="13.8" customHeight="1" x14ac:dyDescent="0.3">
      <c r="B251" s="33">
        <f t="shared" ref="B251" si="88">ROUNDUP(I251/G251,0)</f>
        <v>1</v>
      </c>
      <c r="C251" s="32" t="s">
        <v>557</v>
      </c>
      <c r="E251" s="9" t="s">
        <v>515</v>
      </c>
      <c r="G251">
        <v>1</v>
      </c>
      <c r="H251" s="22">
        <v>5.07</v>
      </c>
      <c r="I251" s="37">
        <f t="shared" si="80"/>
        <v>1</v>
      </c>
      <c r="J251" s="38">
        <f t="shared" ref="J251" si="89">G251*B251-I251</f>
        <v>0</v>
      </c>
      <c r="K251" s="35">
        <f t="shared" ref="K251" si="90">B251*H251</f>
        <v>5.07</v>
      </c>
      <c r="L251" t="s">
        <v>484</v>
      </c>
    </row>
    <row r="252" spans="2:12" ht="13.8" customHeight="1" x14ac:dyDescent="0.3">
      <c r="B252" s="33">
        <f t="shared" ref="B252" si="91">ROUNDUP(I252/G252,0)</f>
        <v>1</v>
      </c>
      <c r="C252" s="32" t="s">
        <v>509</v>
      </c>
      <c r="E252" s="9" t="s">
        <v>510</v>
      </c>
      <c r="G252">
        <v>1</v>
      </c>
      <c r="H252" s="22">
        <v>4</v>
      </c>
      <c r="I252" s="37">
        <f t="shared" si="80"/>
        <v>1</v>
      </c>
      <c r="J252" s="38">
        <f>G252*B252-I252</f>
        <v>0</v>
      </c>
      <c r="K252" s="35">
        <f t="shared" ref="K252:K257" si="92">B252*H252</f>
        <v>4</v>
      </c>
      <c r="L252" t="s">
        <v>484</v>
      </c>
    </row>
    <row r="253" spans="2:12" ht="13.8" customHeight="1" x14ac:dyDescent="0.3">
      <c r="B253" s="33">
        <f t="shared" ref="B253" si="93">ROUNDUP(I253/G253,0)</f>
        <v>1</v>
      </c>
      <c r="C253" s="32" t="s">
        <v>507</v>
      </c>
      <c r="E253" s="9" t="s">
        <v>506</v>
      </c>
      <c r="G253">
        <v>1</v>
      </c>
      <c r="H253" s="22">
        <v>4.24</v>
      </c>
      <c r="I253" s="37">
        <f t="shared" si="80"/>
        <v>1</v>
      </c>
      <c r="J253" s="38">
        <f t="shared" ref="J253" si="94">G253*B253-I253</f>
        <v>0</v>
      </c>
      <c r="K253" s="35">
        <f t="shared" si="92"/>
        <v>4.24</v>
      </c>
      <c r="L253" t="s">
        <v>484</v>
      </c>
    </row>
    <row r="254" spans="2:12" ht="13.8" customHeight="1" x14ac:dyDescent="0.3">
      <c r="B254" s="33">
        <f>ROUNDUP(I254/G254,0)</f>
        <v>0</v>
      </c>
      <c r="C254" s="32" t="s">
        <v>366</v>
      </c>
      <c r="E254" s="9" t="s">
        <v>306</v>
      </c>
      <c r="G254">
        <v>1</v>
      </c>
      <c r="H254" s="22">
        <v>4.24</v>
      </c>
      <c r="I254" s="37">
        <f t="shared" si="80"/>
        <v>0</v>
      </c>
      <c r="J254" s="38">
        <f t="shared" ref="J254" si="95">G254*B254-I254</f>
        <v>0</v>
      </c>
      <c r="K254" s="35">
        <f t="shared" si="92"/>
        <v>0</v>
      </c>
      <c r="L254" t="s">
        <v>484</v>
      </c>
    </row>
    <row r="255" spans="2:12" ht="13.8" customHeight="1" x14ac:dyDescent="0.3">
      <c r="B255" s="33">
        <f t="shared" ref="B255" si="96">ROUNDUP(I255/G255,0)</f>
        <v>1</v>
      </c>
      <c r="C255" s="32" t="s">
        <v>512</v>
      </c>
      <c r="E255" s="9" t="s">
        <v>511</v>
      </c>
      <c r="G255">
        <v>1</v>
      </c>
      <c r="H255" s="22">
        <v>4</v>
      </c>
      <c r="I255" s="37">
        <f t="shared" si="80"/>
        <v>1</v>
      </c>
      <c r="J255" s="38">
        <f>G255*B255-I255</f>
        <v>0</v>
      </c>
      <c r="K255" s="35">
        <f t="shared" si="92"/>
        <v>4</v>
      </c>
      <c r="L255" t="s">
        <v>484</v>
      </c>
    </row>
    <row r="256" spans="2:12" ht="13.8" customHeight="1" x14ac:dyDescent="0.3">
      <c r="B256" s="33">
        <f>ROUNDUP(I256/G256,0)</f>
        <v>0</v>
      </c>
      <c r="C256" s="32" t="s">
        <v>369</v>
      </c>
      <c r="E256" s="9" t="s">
        <v>322</v>
      </c>
      <c r="G256">
        <v>1</v>
      </c>
      <c r="H256" s="22">
        <v>4.4400000000000004</v>
      </c>
      <c r="I256" s="37">
        <f t="shared" si="80"/>
        <v>0</v>
      </c>
      <c r="J256" s="38">
        <f t="shared" ref="J256" si="97">G256*B256-I256</f>
        <v>0</v>
      </c>
      <c r="K256" s="35">
        <f t="shared" si="92"/>
        <v>0</v>
      </c>
      <c r="L256" t="s">
        <v>484</v>
      </c>
    </row>
    <row r="257" spans="2:12" ht="13.8" customHeight="1" x14ac:dyDescent="0.3">
      <c r="B257" s="33">
        <f t="shared" si="63"/>
        <v>1</v>
      </c>
      <c r="C257" s="32" t="s">
        <v>365</v>
      </c>
      <c r="E257" s="9" t="s">
        <v>295</v>
      </c>
      <c r="G257">
        <v>1</v>
      </c>
      <c r="H257" s="22">
        <v>4.96</v>
      </c>
      <c r="I257" s="37">
        <f t="shared" si="80"/>
        <v>1</v>
      </c>
      <c r="J257" s="38">
        <f>G257*B257-I257</f>
        <v>0</v>
      </c>
      <c r="K257" s="35">
        <f t="shared" si="92"/>
        <v>4.96</v>
      </c>
      <c r="L257" t="s">
        <v>484</v>
      </c>
    </row>
    <row r="258" spans="2:12" ht="13.8" customHeight="1" x14ac:dyDescent="0.3">
      <c r="B258" s="33">
        <f t="shared" ref="B258:B261" si="98">ROUNDUP(I258/G258,0)</f>
        <v>1</v>
      </c>
      <c r="C258" s="32" t="s">
        <v>526</v>
      </c>
      <c r="E258" s="32" t="s">
        <v>525</v>
      </c>
      <c r="G258">
        <v>1</v>
      </c>
      <c r="H258" s="22">
        <v>4.96</v>
      </c>
      <c r="I258" s="37">
        <f t="shared" si="80"/>
        <v>1</v>
      </c>
      <c r="J258" s="38">
        <f>G258*B258-I258</f>
        <v>0</v>
      </c>
      <c r="K258" s="35">
        <f t="shared" ref="K258:K260" si="99">B258*H258</f>
        <v>4.96</v>
      </c>
      <c r="L258" t="s">
        <v>484</v>
      </c>
    </row>
    <row r="259" spans="2:12" ht="13.8" customHeight="1" x14ac:dyDescent="0.3">
      <c r="B259" s="33">
        <f t="shared" si="98"/>
        <v>0</v>
      </c>
      <c r="C259" s="32" t="s">
        <v>560</v>
      </c>
      <c r="E259" s="9" t="s">
        <v>559</v>
      </c>
      <c r="G259">
        <v>1</v>
      </c>
      <c r="H259" s="22">
        <v>4</v>
      </c>
      <c r="I259" s="37">
        <f t="shared" si="80"/>
        <v>0</v>
      </c>
      <c r="J259" s="38">
        <f>G259*B259-I259</f>
        <v>0</v>
      </c>
      <c r="K259" s="35">
        <f t="shared" si="99"/>
        <v>0</v>
      </c>
      <c r="L259" t="s">
        <v>484</v>
      </c>
    </row>
    <row r="260" spans="2:12" ht="13.8" customHeight="1" x14ac:dyDescent="0.3">
      <c r="B260" s="33">
        <f t="shared" ref="B260" si="100">ROUNDUP(I260/G260,0)</f>
        <v>1</v>
      </c>
      <c r="C260" s="32" t="s">
        <v>573</v>
      </c>
      <c r="E260" t="s">
        <v>572</v>
      </c>
      <c r="G260">
        <v>1</v>
      </c>
      <c r="H260" s="22">
        <v>4.96</v>
      </c>
      <c r="I260" s="37">
        <f t="shared" si="80"/>
        <v>1</v>
      </c>
      <c r="J260" s="38">
        <f>G260*B260-I260</f>
        <v>0</v>
      </c>
      <c r="K260" s="35">
        <f t="shared" si="99"/>
        <v>4.96</v>
      </c>
      <c r="L260" t="s">
        <v>484</v>
      </c>
    </row>
    <row r="261" spans="2:12" ht="13.8" customHeight="1" x14ac:dyDescent="0.3">
      <c r="B261" s="33">
        <f t="shared" si="98"/>
        <v>1</v>
      </c>
      <c r="C261" s="32" t="s">
        <v>554</v>
      </c>
      <c r="E261" t="s">
        <v>553</v>
      </c>
      <c r="G261">
        <v>1</v>
      </c>
      <c r="H261" s="22">
        <v>4.96</v>
      </c>
      <c r="I261" s="37">
        <f t="shared" si="80"/>
        <v>1</v>
      </c>
      <c r="J261" s="38">
        <f>G261*B261-I261</f>
        <v>0</v>
      </c>
      <c r="K261" s="35">
        <f t="shared" ref="K261" si="101">B261*H261</f>
        <v>4.96</v>
      </c>
      <c r="L261" t="s">
        <v>484</v>
      </c>
    </row>
    <row r="262" spans="2:12" ht="13.8" customHeight="1" x14ac:dyDescent="0.3">
      <c r="B262" s="33">
        <f>ROUNDUP(I262/G262,0)</f>
        <v>3</v>
      </c>
      <c r="C262" s="32" t="s">
        <v>367</v>
      </c>
      <c r="E262" s="9" t="s">
        <v>362</v>
      </c>
      <c r="G262">
        <v>1</v>
      </c>
      <c r="H262" s="22">
        <v>7.13</v>
      </c>
      <c r="I262" s="37">
        <f t="shared" si="80"/>
        <v>3</v>
      </c>
      <c r="J262" s="38">
        <f t="shared" ref="J262" si="102">G262*B262-I262</f>
        <v>0</v>
      </c>
      <c r="K262" s="35">
        <f t="shared" ref="K262" si="103">B262*H262</f>
        <v>21.39</v>
      </c>
      <c r="L262" t="s">
        <v>484</v>
      </c>
    </row>
    <row r="263" spans="2:12" ht="13.8" customHeight="1" x14ac:dyDescent="0.3">
      <c r="B263" s="33">
        <f>ROUNDUP(I263/G263,0)</f>
        <v>0</v>
      </c>
      <c r="C263" s="32" t="s">
        <v>383</v>
      </c>
      <c r="E263" s="9" t="s">
        <v>384</v>
      </c>
      <c r="G263">
        <v>1</v>
      </c>
      <c r="H263" s="22">
        <v>7.88</v>
      </c>
      <c r="I263" s="37">
        <f t="shared" si="80"/>
        <v>0</v>
      </c>
      <c r="J263" s="38">
        <f t="shared" ref="J263" si="104">G263*B263-I263</f>
        <v>0</v>
      </c>
      <c r="K263" s="35">
        <f t="shared" ref="K263" si="105">B263*H263</f>
        <v>0</v>
      </c>
      <c r="L263" t="s">
        <v>484</v>
      </c>
    </row>
    <row r="264" spans="2:12" ht="13.8" customHeight="1" x14ac:dyDescent="0.3">
      <c r="B264" s="33">
        <f>ROUNDUP(I264/G264,0)</f>
        <v>1</v>
      </c>
      <c r="C264" s="32" t="s">
        <v>382</v>
      </c>
      <c r="E264" s="9" t="s">
        <v>381</v>
      </c>
      <c r="G264">
        <v>1</v>
      </c>
      <c r="H264" s="22">
        <v>7.88</v>
      </c>
      <c r="I264" s="37">
        <f t="shared" si="80"/>
        <v>1</v>
      </c>
      <c r="J264" s="38">
        <f t="shared" ref="J264" si="106">G264*B264-I264</f>
        <v>0</v>
      </c>
      <c r="K264" s="35">
        <f t="shared" ref="K264" si="107">B264*H264</f>
        <v>7.88</v>
      </c>
      <c r="L264" t="s">
        <v>484</v>
      </c>
    </row>
    <row r="265" spans="2:12" ht="13.8" customHeight="1" x14ac:dyDescent="0.3">
      <c r="B265" s="33">
        <f t="shared" si="63"/>
        <v>1</v>
      </c>
      <c r="C265" s="32" t="s">
        <v>368</v>
      </c>
      <c r="E265" s="9" t="s">
        <v>518</v>
      </c>
      <c r="G265">
        <v>1</v>
      </c>
      <c r="H265" s="22">
        <v>8.8699999999999992</v>
      </c>
      <c r="I265" s="37">
        <f t="shared" si="80"/>
        <v>1</v>
      </c>
      <c r="J265" s="38">
        <f t="shared" ref="J265" si="108">G265*B265-I265</f>
        <v>0</v>
      </c>
      <c r="K265" s="35">
        <f t="shared" ref="K265" si="109">B265*H265</f>
        <v>8.8699999999999992</v>
      </c>
      <c r="L265" t="s">
        <v>484</v>
      </c>
    </row>
    <row r="266" spans="2:12" ht="13.8" customHeight="1" x14ac:dyDescent="0.3">
      <c r="B266" s="33">
        <f t="shared" si="63"/>
        <v>1</v>
      </c>
      <c r="C266" s="32" t="s">
        <v>408</v>
      </c>
      <c r="E266" s="9" t="s">
        <v>407</v>
      </c>
      <c r="G266">
        <v>1</v>
      </c>
      <c r="H266" s="22">
        <v>7.13</v>
      </c>
      <c r="I266" s="37">
        <f t="shared" si="80"/>
        <v>1</v>
      </c>
      <c r="J266" s="38">
        <f t="shared" ref="J266" si="110">G266*B266-I266</f>
        <v>0</v>
      </c>
      <c r="K266" s="35">
        <f t="shared" ref="K266" si="111">B266*H266</f>
        <v>7.13</v>
      </c>
      <c r="L266" t="s">
        <v>484</v>
      </c>
    </row>
    <row r="267" spans="2:12" ht="13.8" customHeight="1" x14ac:dyDescent="0.3">
      <c r="B267" s="33"/>
      <c r="C267" s="32"/>
      <c r="H267" s="22"/>
      <c r="I267" s="37"/>
      <c r="J267" s="38"/>
      <c r="K267" s="35"/>
    </row>
    <row r="268" spans="2:12" ht="13.8" customHeight="1" x14ac:dyDescent="0.3">
      <c r="B268" s="33">
        <f t="shared" ref="B268" si="112">ROUNDUP(I268/G268,0)</f>
        <v>1</v>
      </c>
      <c r="C268" s="32" t="s">
        <v>593</v>
      </c>
      <c r="E268" s="9" t="s">
        <v>592</v>
      </c>
      <c r="G268">
        <v>1</v>
      </c>
      <c r="H268" s="22">
        <v>14.5</v>
      </c>
      <c r="I268" s="37">
        <f t="shared" ref="I268:I275" si="113">SUMIF(C$1:C$196,"="&amp;C268,B$1:B$196)</f>
        <v>1</v>
      </c>
      <c r="J268" s="38">
        <f t="shared" ref="J268" si="114">G268*B268-I268</f>
        <v>0</v>
      </c>
      <c r="K268" s="35">
        <f t="shared" ref="K268" si="115">B268*H268</f>
        <v>14.5</v>
      </c>
      <c r="L268" t="s">
        <v>424</v>
      </c>
    </row>
    <row r="269" spans="2:12" ht="13.8" customHeight="1" x14ac:dyDescent="0.3">
      <c r="B269" s="33">
        <f t="shared" si="63"/>
        <v>1</v>
      </c>
      <c r="C269" s="32" t="s">
        <v>577</v>
      </c>
      <c r="E269" s="9" t="s">
        <v>576</v>
      </c>
      <c r="G269">
        <v>1</v>
      </c>
      <c r="H269" s="22">
        <v>14.5</v>
      </c>
      <c r="I269" s="37">
        <f t="shared" si="113"/>
        <v>1</v>
      </c>
      <c r="J269" s="38">
        <f t="shared" si="27"/>
        <v>0</v>
      </c>
      <c r="K269" s="35">
        <f t="shared" si="17"/>
        <v>14.5</v>
      </c>
      <c r="L269" t="s">
        <v>484</v>
      </c>
    </row>
    <row r="270" spans="2:12" ht="13.8" customHeight="1" x14ac:dyDescent="0.3">
      <c r="B270" s="33">
        <f t="shared" si="63"/>
        <v>1</v>
      </c>
      <c r="C270" s="32" t="s">
        <v>441</v>
      </c>
      <c r="E270" s="9" t="s">
        <v>467</v>
      </c>
      <c r="G270">
        <v>1</v>
      </c>
      <c r="H270" s="22">
        <v>8.5</v>
      </c>
      <c r="I270" s="37">
        <f t="shared" si="113"/>
        <v>1</v>
      </c>
      <c r="J270" s="38">
        <f t="shared" ref="J270" si="116">G270*B270-I270</f>
        <v>0</v>
      </c>
      <c r="K270" s="35">
        <f t="shared" ref="K270" si="117">B270*H270</f>
        <v>8.5</v>
      </c>
      <c r="L270" t="s">
        <v>484</v>
      </c>
    </row>
    <row r="271" spans="2:12" ht="13.8" customHeight="1" x14ac:dyDescent="0.3">
      <c r="B271" s="33">
        <f t="shared" si="63"/>
        <v>1</v>
      </c>
      <c r="C271" s="32" t="s">
        <v>443</v>
      </c>
      <c r="E271" s="9" t="s">
        <v>364</v>
      </c>
      <c r="G271">
        <v>1</v>
      </c>
      <c r="H271" s="22">
        <v>54.2</v>
      </c>
      <c r="I271" s="37">
        <f t="shared" si="113"/>
        <v>1</v>
      </c>
      <c r="J271" s="38">
        <f t="shared" ref="J271" si="118">G271*B271-I271</f>
        <v>0</v>
      </c>
      <c r="K271" s="35">
        <f t="shared" ref="K271" si="119">B271*H271</f>
        <v>54.2</v>
      </c>
      <c r="L271" t="s">
        <v>484</v>
      </c>
    </row>
    <row r="272" spans="2:12" ht="13.8" customHeight="1" x14ac:dyDescent="0.3">
      <c r="B272" s="33">
        <f t="shared" si="63"/>
        <v>1</v>
      </c>
      <c r="C272" s="32" t="s">
        <v>442</v>
      </c>
      <c r="E272" s="9" t="s">
        <v>468</v>
      </c>
      <c r="G272">
        <v>1</v>
      </c>
      <c r="H272" s="22">
        <v>37</v>
      </c>
      <c r="I272" s="37">
        <f t="shared" si="113"/>
        <v>1</v>
      </c>
      <c r="J272" s="38">
        <f t="shared" ref="J272" si="120">G272*B272-I272</f>
        <v>0</v>
      </c>
      <c r="K272" s="35">
        <f t="shared" ref="K272" si="121">B272*H272</f>
        <v>37</v>
      </c>
      <c r="L272" t="s">
        <v>484</v>
      </c>
    </row>
    <row r="273" spans="2:12" ht="13.8" customHeight="1" x14ac:dyDescent="0.3">
      <c r="B273" s="33">
        <f t="shared" si="63"/>
        <v>1</v>
      </c>
      <c r="C273" s="32" t="s">
        <v>463</v>
      </c>
      <c r="E273" s="9" t="s">
        <v>466</v>
      </c>
      <c r="G273">
        <v>1</v>
      </c>
      <c r="H273" s="22">
        <v>18</v>
      </c>
      <c r="I273" s="37">
        <f t="shared" si="113"/>
        <v>1</v>
      </c>
      <c r="J273" s="38">
        <f t="shared" ref="J273" si="122">G273*B273-I273</f>
        <v>0</v>
      </c>
      <c r="K273" s="35">
        <f t="shared" ref="K273" si="123">B273*H273</f>
        <v>18</v>
      </c>
      <c r="L273" t="s">
        <v>484</v>
      </c>
    </row>
    <row r="274" spans="2:12" ht="13.8" customHeight="1" x14ac:dyDescent="0.3">
      <c r="B274" s="33">
        <f t="shared" si="63"/>
        <v>5</v>
      </c>
      <c r="C274" s="32" t="s">
        <v>298</v>
      </c>
      <c r="E274" s="9" t="s">
        <v>235</v>
      </c>
      <c r="G274">
        <v>1</v>
      </c>
      <c r="H274" s="22">
        <v>14.53</v>
      </c>
      <c r="I274" s="37">
        <f t="shared" si="113"/>
        <v>5</v>
      </c>
      <c r="J274" s="38">
        <f t="shared" si="27"/>
        <v>0</v>
      </c>
      <c r="K274" s="35">
        <f t="shared" si="17"/>
        <v>72.649999999999991</v>
      </c>
      <c r="L274" t="s">
        <v>484</v>
      </c>
    </row>
    <row r="275" spans="2:12" ht="13.8" customHeight="1" x14ac:dyDescent="0.3">
      <c r="B275" s="33">
        <f t="shared" si="63"/>
        <v>2</v>
      </c>
      <c r="C275" s="32" t="s">
        <v>588</v>
      </c>
      <c r="E275" s="9" t="s">
        <v>371</v>
      </c>
      <c r="G275">
        <v>1</v>
      </c>
      <c r="H275" s="22">
        <v>36.42</v>
      </c>
      <c r="I275" s="37">
        <f t="shared" si="113"/>
        <v>2</v>
      </c>
      <c r="J275" s="38">
        <f t="shared" ref="J275" si="124">G275*B275-I275</f>
        <v>0</v>
      </c>
      <c r="K275" s="35">
        <f t="shared" ref="K275" si="125">B275*H275</f>
        <v>72.84</v>
      </c>
      <c r="L275" t="s">
        <v>484</v>
      </c>
    </row>
    <row r="276" spans="2:12" ht="13.8" customHeight="1" x14ac:dyDescent="0.3">
      <c r="B276" s="33"/>
      <c r="C276" s="32"/>
      <c r="E276" s="9"/>
      <c r="H276" s="22"/>
      <c r="I276" s="37"/>
      <c r="J276" s="38"/>
      <c r="K276" s="35"/>
    </row>
    <row r="277" spans="2:12" ht="13.8" customHeight="1" x14ac:dyDescent="0.3">
      <c r="B277" s="33">
        <f>ROUNDUP(I277/G277,0)</f>
        <v>16</v>
      </c>
      <c r="C277" s="32" t="s">
        <v>586</v>
      </c>
      <c r="E277" s="9" t="s">
        <v>587</v>
      </c>
      <c r="G277">
        <v>1</v>
      </c>
      <c r="H277" s="22">
        <v>1.35</v>
      </c>
      <c r="I277" s="37">
        <f t="shared" ref="I277:I290" si="126">SUMIF(C$1:C$196,"="&amp;C277,B$1:B$196)</f>
        <v>16</v>
      </c>
      <c r="J277" s="38">
        <f t="shared" ref="J277" si="127">G277*B277-I277</f>
        <v>0</v>
      </c>
      <c r="K277" s="35">
        <f>B277*H277</f>
        <v>21.6</v>
      </c>
      <c r="L277" t="s">
        <v>485</v>
      </c>
    </row>
    <row r="278" spans="2:12" ht="13.8" customHeight="1" x14ac:dyDescent="0.3">
      <c r="B278" s="33">
        <f>ROUNDUP(I278/G278,0)</f>
        <v>0</v>
      </c>
      <c r="C278" s="32" t="s">
        <v>591</v>
      </c>
      <c r="E278" s="9" t="s">
        <v>590</v>
      </c>
      <c r="G278">
        <v>1</v>
      </c>
      <c r="H278" s="22">
        <v>1.35</v>
      </c>
      <c r="I278" s="37">
        <f t="shared" si="126"/>
        <v>0</v>
      </c>
      <c r="J278" s="38">
        <f t="shared" ref="J278" si="128">G278*B278-I278</f>
        <v>0</v>
      </c>
      <c r="K278" s="35">
        <f>B278*H278</f>
        <v>0</v>
      </c>
      <c r="L278" t="s">
        <v>485</v>
      </c>
    </row>
    <row r="279" spans="2:12" ht="13.8" customHeight="1" x14ac:dyDescent="0.3">
      <c r="B279" s="33">
        <f>ROUNDUP(I279/G279,0)</f>
        <v>7</v>
      </c>
      <c r="C279" s="32" t="s">
        <v>319</v>
      </c>
      <c r="E279" s="9" t="s">
        <v>318</v>
      </c>
      <c r="G279">
        <v>1</v>
      </c>
      <c r="H279" s="22">
        <v>1.05</v>
      </c>
      <c r="I279" s="37">
        <f t="shared" si="126"/>
        <v>7</v>
      </c>
      <c r="J279" s="38">
        <f t="shared" ref="J279" si="129">G279*B279-I279</f>
        <v>0</v>
      </c>
      <c r="K279" s="35">
        <f>B279*H279</f>
        <v>7.3500000000000005</v>
      </c>
      <c r="L279" t="s">
        <v>484</v>
      </c>
    </row>
    <row r="280" spans="2:12" ht="13.8" customHeight="1" x14ac:dyDescent="0.3">
      <c r="B280" s="33">
        <f>ROUNDUP(I280/G280,0)</f>
        <v>16</v>
      </c>
      <c r="C280" s="32" t="s">
        <v>583</v>
      </c>
      <c r="E280" s="9" t="s">
        <v>582</v>
      </c>
      <c r="G280">
        <v>1</v>
      </c>
      <c r="H280" s="22">
        <v>1.35</v>
      </c>
      <c r="I280" s="37">
        <f t="shared" si="126"/>
        <v>16</v>
      </c>
      <c r="J280" s="38">
        <f t="shared" ref="J280" si="130">G280*B280-I280</f>
        <v>0</v>
      </c>
      <c r="K280" s="35">
        <f>B280*H280</f>
        <v>21.6</v>
      </c>
      <c r="L280" t="s">
        <v>484</v>
      </c>
    </row>
    <row r="281" spans="2:12" ht="13.8" customHeight="1" x14ac:dyDescent="0.3">
      <c r="B281" s="33">
        <f>ROUNDUP(I281/G281,0)</f>
        <v>0</v>
      </c>
      <c r="C281" s="32" t="s">
        <v>579</v>
      </c>
      <c r="E281" s="9" t="s">
        <v>578</v>
      </c>
      <c r="G281">
        <v>1</v>
      </c>
      <c r="H281" s="22">
        <v>2.19</v>
      </c>
      <c r="I281" s="37">
        <f t="shared" si="126"/>
        <v>0</v>
      </c>
      <c r="J281" s="38">
        <f t="shared" ref="J281" si="131">G281*B281-I281</f>
        <v>0</v>
      </c>
      <c r="K281" s="35">
        <f>B281*H281</f>
        <v>0</v>
      </c>
      <c r="L281" t="s">
        <v>424</v>
      </c>
    </row>
    <row r="282" spans="2:12" ht="13.8" customHeight="1" x14ac:dyDescent="0.3">
      <c r="B282" s="33">
        <f t="shared" si="63"/>
        <v>8</v>
      </c>
      <c r="C282" s="32" t="s">
        <v>361</v>
      </c>
      <c r="E282" s="9" t="s">
        <v>372</v>
      </c>
      <c r="G282">
        <v>1</v>
      </c>
      <c r="H282" s="22">
        <v>1.54</v>
      </c>
      <c r="I282" s="37">
        <f t="shared" si="126"/>
        <v>8</v>
      </c>
      <c r="J282" s="38">
        <f t="shared" ref="J282" si="132">G282*B282-I282</f>
        <v>0</v>
      </c>
      <c r="K282" s="35">
        <f t="shared" ref="K282" si="133">B282*H282</f>
        <v>12.32</v>
      </c>
      <c r="L282" t="s">
        <v>484</v>
      </c>
    </row>
    <row r="283" spans="2:12" ht="13.8" customHeight="1" x14ac:dyDescent="0.3">
      <c r="B283" s="33">
        <f t="shared" si="63"/>
        <v>14</v>
      </c>
      <c r="C283" s="32" t="s">
        <v>374</v>
      </c>
      <c r="E283" s="9" t="s">
        <v>373</v>
      </c>
      <c r="G283">
        <v>1</v>
      </c>
      <c r="H283" s="22">
        <v>1.54</v>
      </c>
      <c r="I283" s="37">
        <f t="shared" si="126"/>
        <v>14</v>
      </c>
      <c r="J283" s="38">
        <f t="shared" ref="J283" si="134">G283*B283-I283</f>
        <v>0</v>
      </c>
      <c r="K283" s="35">
        <f t="shared" ref="K283" si="135">B283*H283</f>
        <v>21.560000000000002</v>
      </c>
      <c r="L283" t="s">
        <v>484</v>
      </c>
    </row>
    <row r="284" spans="2:12" ht="13.8" customHeight="1" x14ac:dyDescent="0.3">
      <c r="B284" s="33">
        <f t="shared" si="63"/>
        <v>2</v>
      </c>
      <c r="C284" s="32" t="s">
        <v>288</v>
      </c>
      <c r="E284" s="9" t="s">
        <v>287</v>
      </c>
      <c r="G284">
        <v>1</v>
      </c>
      <c r="H284" s="22">
        <v>1.95</v>
      </c>
      <c r="I284" s="37">
        <f t="shared" si="126"/>
        <v>2</v>
      </c>
      <c r="J284" s="38">
        <f t="shared" si="27"/>
        <v>0</v>
      </c>
      <c r="K284" s="35">
        <f t="shared" si="17"/>
        <v>3.9</v>
      </c>
      <c r="L284" t="s">
        <v>484</v>
      </c>
    </row>
    <row r="285" spans="2:12" ht="13.8" customHeight="1" x14ac:dyDescent="0.3">
      <c r="B285" s="33">
        <f>ROUNDUP(I285/G285,0)</f>
        <v>2</v>
      </c>
      <c r="C285" s="32" t="s">
        <v>314</v>
      </c>
      <c r="E285" s="9" t="s">
        <v>315</v>
      </c>
      <c r="G285">
        <v>1</v>
      </c>
      <c r="H285" s="22">
        <v>1</v>
      </c>
      <c r="I285" s="37">
        <f t="shared" si="126"/>
        <v>2</v>
      </c>
      <c r="J285" s="38">
        <f t="shared" ref="J285" si="136">G285*B285-I285</f>
        <v>0</v>
      </c>
      <c r="K285" s="35">
        <f>B285*H285</f>
        <v>2</v>
      </c>
      <c r="L285" t="s">
        <v>484</v>
      </c>
    </row>
    <row r="286" spans="2:12" ht="13.8" customHeight="1" x14ac:dyDescent="0.3">
      <c r="B286" s="33">
        <f t="shared" si="63"/>
        <v>2</v>
      </c>
      <c r="C286" s="32" t="s">
        <v>279</v>
      </c>
      <c r="E286" s="9" t="s">
        <v>281</v>
      </c>
      <c r="G286">
        <v>1</v>
      </c>
      <c r="H286" s="22">
        <v>1.39</v>
      </c>
      <c r="I286" s="37">
        <f t="shared" si="126"/>
        <v>2</v>
      </c>
      <c r="J286" s="38">
        <f t="shared" ref="J286" si="137">G286*B286-I286</f>
        <v>0</v>
      </c>
      <c r="K286" s="35">
        <f t="shared" si="17"/>
        <v>2.78</v>
      </c>
      <c r="L286" t="s">
        <v>484</v>
      </c>
    </row>
    <row r="287" spans="2:12" ht="13.8" customHeight="1" x14ac:dyDescent="0.3">
      <c r="B287" s="33">
        <f t="shared" si="63"/>
        <v>5</v>
      </c>
      <c r="C287" s="32" t="s">
        <v>272</v>
      </c>
      <c r="E287" s="9" t="s">
        <v>233</v>
      </c>
      <c r="G287">
        <v>1</v>
      </c>
      <c r="H287" s="22">
        <v>3.29</v>
      </c>
      <c r="I287" s="37">
        <f t="shared" si="126"/>
        <v>5</v>
      </c>
      <c r="J287" s="38">
        <f t="shared" ref="J287" si="138">G287*B287-I287</f>
        <v>0</v>
      </c>
      <c r="K287" s="35">
        <f t="shared" si="17"/>
        <v>16.45</v>
      </c>
      <c r="L287" t="s">
        <v>484</v>
      </c>
    </row>
    <row r="288" spans="2:12" ht="13.8" customHeight="1" x14ac:dyDescent="0.3">
      <c r="B288" s="33">
        <f t="shared" si="63"/>
        <v>4</v>
      </c>
      <c r="C288" s="32" t="s">
        <v>390</v>
      </c>
      <c r="E288" s="9" t="s">
        <v>391</v>
      </c>
      <c r="G288">
        <v>1</v>
      </c>
      <c r="H288" s="22">
        <v>1</v>
      </c>
      <c r="I288" s="37">
        <f t="shared" si="126"/>
        <v>4</v>
      </c>
      <c r="J288" s="38">
        <f t="shared" ref="J288" si="139">G288*B288-I288</f>
        <v>0</v>
      </c>
      <c r="K288" s="35">
        <f t="shared" ref="K288" si="140">B288*H288</f>
        <v>4</v>
      </c>
      <c r="L288" t="s">
        <v>484</v>
      </c>
    </row>
    <row r="289" spans="1:12" ht="13.8" customHeight="1" x14ac:dyDescent="0.3">
      <c r="B289" s="33">
        <f t="shared" si="63"/>
        <v>2</v>
      </c>
      <c r="C289" s="32" t="s">
        <v>266</v>
      </c>
      <c r="E289" s="9" t="s">
        <v>400</v>
      </c>
      <c r="G289">
        <v>1</v>
      </c>
      <c r="H289" s="22">
        <v>20</v>
      </c>
      <c r="I289" s="37">
        <f t="shared" si="126"/>
        <v>2</v>
      </c>
      <c r="J289" s="38">
        <f t="shared" ref="J289" si="141">G289*B289-I289</f>
        <v>0</v>
      </c>
      <c r="K289" s="35">
        <f t="shared" ref="K289" si="142">B289*H289</f>
        <v>40</v>
      </c>
      <c r="L289" t="s">
        <v>484</v>
      </c>
    </row>
    <row r="290" spans="1:12" ht="13.8" customHeight="1" x14ac:dyDescent="0.3">
      <c r="B290" s="33">
        <f t="shared" si="63"/>
        <v>1</v>
      </c>
      <c r="C290" s="32" t="s">
        <v>401</v>
      </c>
      <c r="E290" s="9" t="s">
        <v>412</v>
      </c>
      <c r="G290">
        <v>1</v>
      </c>
      <c r="H290" s="22">
        <v>18.079999999999998</v>
      </c>
      <c r="I290" s="37">
        <f t="shared" si="126"/>
        <v>1</v>
      </c>
      <c r="J290" s="38">
        <f t="shared" ref="J290" si="143">G290*B290-I290</f>
        <v>0</v>
      </c>
      <c r="K290" s="35">
        <f t="shared" ref="K290" si="144">B290*H290</f>
        <v>18.079999999999998</v>
      </c>
      <c r="L290" t="s">
        <v>484</v>
      </c>
    </row>
    <row r="291" spans="1:12" ht="13.8" customHeight="1" x14ac:dyDescent="0.3">
      <c r="B291" s="33"/>
      <c r="C291" s="32"/>
      <c r="E291" s="9"/>
      <c r="H291" s="22"/>
      <c r="I291" s="37"/>
      <c r="J291" s="38"/>
      <c r="K291" s="35"/>
    </row>
    <row r="292" spans="1:12" ht="13.8" customHeight="1" x14ac:dyDescent="0.3">
      <c r="A292" s="6" t="s">
        <v>352</v>
      </c>
      <c r="B292" s="33"/>
      <c r="E292"/>
      <c r="H292" s="22"/>
      <c r="I292" s="37"/>
      <c r="J292" s="38"/>
      <c r="K292" s="35"/>
    </row>
    <row r="293" spans="1:12" ht="13.8" customHeight="1" x14ac:dyDescent="0.3">
      <c r="A293" s="6"/>
      <c r="B293" s="33">
        <v>1</v>
      </c>
      <c r="C293" s="32" t="s">
        <v>470</v>
      </c>
      <c r="E293" t="s">
        <v>469</v>
      </c>
      <c r="G293">
        <v>1</v>
      </c>
      <c r="H293" s="22">
        <v>10.99</v>
      </c>
      <c r="I293" s="37">
        <f t="shared" ref="I293:I302" si="145">SUMIF(C$1:C$196,"="&amp;C293,B$1:B$196)</f>
        <v>0</v>
      </c>
      <c r="J293" s="38">
        <f t="shared" ref="J293" si="146">G293*B293-I293</f>
        <v>1</v>
      </c>
      <c r="K293" s="35">
        <f t="shared" ref="K293" si="147">B293*H293</f>
        <v>10.99</v>
      </c>
      <c r="L293" t="s">
        <v>484</v>
      </c>
    </row>
    <row r="294" spans="1:12" ht="13.8" customHeight="1" x14ac:dyDescent="0.3">
      <c r="B294" s="33">
        <v>1</v>
      </c>
      <c r="C294" s="32" t="s">
        <v>344</v>
      </c>
      <c r="E294" s="9" t="s">
        <v>451</v>
      </c>
      <c r="G294">
        <v>1</v>
      </c>
      <c r="H294" s="22">
        <v>10.99</v>
      </c>
      <c r="I294" s="37">
        <f t="shared" si="145"/>
        <v>3</v>
      </c>
      <c r="J294" s="38">
        <f t="shared" ref="J294:J295" si="148">G294*B294-I294</f>
        <v>-2</v>
      </c>
      <c r="K294" s="35">
        <f t="shared" ref="K294:K295" si="149">B294*H294</f>
        <v>10.99</v>
      </c>
      <c r="L294" t="s">
        <v>484</v>
      </c>
    </row>
    <row r="295" spans="1:12" ht="13.8" customHeight="1" x14ac:dyDescent="0.3">
      <c r="B295" s="33">
        <v>1</v>
      </c>
      <c r="C295" s="32" t="s">
        <v>350</v>
      </c>
      <c r="E295" s="9" t="s">
        <v>454</v>
      </c>
      <c r="G295">
        <v>1</v>
      </c>
      <c r="H295" s="22">
        <v>2.8</v>
      </c>
      <c r="I295" s="37">
        <f t="shared" si="145"/>
        <v>1</v>
      </c>
      <c r="J295" s="38">
        <f t="shared" si="148"/>
        <v>0</v>
      </c>
      <c r="K295" s="35">
        <f t="shared" si="149"/>
        <v>2.8</v>
      </c>
      <c r="L295" t="s">
        <v>484</v>
      </c>
    </row>
    <row r="296" spans="1:12" ht="13.8" customHeight="1" x14ac:dyDescent="0.3">
      <c r="B296" s="33">
        <v>1</v>
      </c>
      <c r="C296" s="32" t="s">
        <v>351</v>
      </c>
      <c r="E296" s="9" t="s">
        <v>455</v>
      </c>
      <c r="G296">
        <v>1</v>
      </c>
      <c r="H296" s="22">
        <v>2.8</v>
      </c>
      <c r="I296" s="37">
        <f t="shared" si="145"/>
        <v>2</v>
      </c>
      <c r="J296" s="38">
        <f t="shared" ref="J296" si="150">G296*B296-I296</f>
        <v>-1</v>
      </c>
      <c r="K296" s="35">
        <f t="shared" ref="K296" si="151">B296*H296</f>
        <v>2.8</v>
      </c>
      <c r="L296" t="s">
        <v>484</v>
      </c>
    </row>
    <row r="297" spans="1:12" ht="13.8" customHeight="1" x14ac:dyDescent="0.3">
      <c r="B297" s="33">
        <v>1</v>
      </c>
      <c r="C297" s="32" t="s">
        <v>453</v>
      </c>
      <c r="E297" s="9" t="s">
        <v>456</v>
      </c>
      <c r="G297">
        <v>1</v>
      </c>
      <c r="H297" s="22">
        <v>2.8</v>
      </c>
      <c r="I297" s="37">
        <f t="shared" si="145"/>
        <v>0</v>
      </c>
      <c r="J297" s="38">
        <f>G297*B297-I297</f>
        <v>1</v>
      </c>
      <c r="K297" s="35">
        <f>B297*H297</f>
        <v>2.8</v>
      </c>
      <c r="L297" t="s">
        <v>484</v>
      </c>
    </row>
    <row r="298" spans="1:12" ht="13.8" customHeight="1" x14ac:dyDescent="0.3">
      <c r="B298" s="33">
        <v>1</v>
      </c>
      <c r="C298" s="32" t="s">
        <v>452</v>
      </c>
      <c r="E298" s="9" t="s">
        <v>457</v>
      </c>
      <c r="G298">
        <v>1</v>
      </c>
      <c r="H298" s="22">
        <v>2.8</v>
      </c>
      <c r="I298" s="37">
        <f t="shared" si="145"/>
        <v>3</v>
      </c>
      <c r="J298" s="38">
        <f t="shared" ref="J298" si="152">G298*B298-I298</f>
        <v>-2</v>
      </c>
      <c r="K298" s="35">
        <f t="shared" ref="K298" si="153">B298*H298</f>
        <v>2.8</v>
      </c>
      <c r="L298" t="s">
        <v>484</v>
      </c>
    </row>
    <row r="299" spans="1:12" ht="13.8" customHeight="1" x14ac:dyDescent="0.3">
      <c r="B299" s="33">
        <v>1</v>
      </c>
      <c r="C299" s="32" t="s">
        <v>231</v>
      </c>
      <c r="E299" s="9" t="s">
        <v>421</v>
      </c>
      <c r="G299">
        <v>1</v>
      </c>
      <c r="H299" s="22">
        <v>1839</v>
      </c>
      <c r="I299" s="37">
        <f t="shared" si="145"/>
        <v>0</v>
      </c>
      <c r="J299" s="38">
        <f t="shared" ref="J299" si="154">G299*B299-I299</f>
        <v>1</v>
      </c>
      <c r="K299" s="35">
        <f t="shared" ref="K299" si="155">B299*H299</f>
        <v>1839</v>
      </c>
      <c r="L299" t="s">
        <v>484</v>
      </c>
    </row>
    <row r="300" spans="1:12" ht="13.8" customHeight="1" x14ac:dyDescent="0.3">
      <c r="B300" s="33">
        <v>1</v>
      </c>
      <c r="C300" s="32" t="s">
        <v>422</v>
      </c>
      <c r="E300" s="9" t="s">
        <v>423</v>
      </c>
      <c r="G300">
        <v>1</v>
      </c>
      <c r="H300" s="22">
        <v>31.5</v>
      </c>
      <c r="I300" s="37">
        <f t="shared" si="145"/>
        <v>0</v>
      </c>
      <c r="J300" s="38">
        <f t="shared" ref="J300" si="156">G300*B300-I300</f>
        <v>1</v>
      </c>
      <c r="K300" s="35">
        <f t="shared" ref="K300" si="157">B300*H300</f>
        <v>31.5</v>
      </c>
      <c r="L300" t="s">
        <v>484</v>
      </c>
    </row>
    <row r="301" spans="1:12" ht="13.8" customHeight="1" x14ac:dyDescent="0.3">
      <c r="B301" s="33">
        <v>1</v>
      </c>
      <c r="C301" s="32" t="s">
        <v>430</v>
      </c>
      <c r="E301" s="9" t="s">
        <v>423</v>
      </c>
      <c r="G301">
        <v>1</v>
      </c>
      <c r="H301" s="22">
        <v>49</v>
      </c>
      <c r="I301" s="37">
        <f t="shared" si="145"/>
        <v>0</v>
      </c>
      <c r="J301" s="38">
        <f t="shared" ref="J301" si="158">G301*B301-I301</f>
        <v>1</v>
      </c>
      <c r="K301" s="35">
        <f t="shared" ref="K301" si="159">B301*H301</f>
        <v>49</v>
      </c>
      <c r="L301" t="s">
        <v>484</v>
      </c>
    </row>
    <row r="302" spans="1:12" ht="13.8" customHeight="1" x14ac:dyDescent="0.3">
      <c r="B302" s="33">
        <v>1</v>
      </c>
      <c r="C302" s="32" t="s">
        <v>458</v>
      </c>
      <c r="E302" s="9" t="s">
        <v>459</v>
      </c>
      <c r="H302" s="22"/>
      <c r="I302" s="37">
        <f t="shared" si="145"/>
        <v>0</v>
      </c>
      <c r="J302" s="38"/>
      <c r="K302" s="35"/>
      <c r="L302" t="s">
        <v>484</v>
      </c>
    </row>
    <row r="303" spans="1:12" ht="13.8" customHeight="1" x14ac:dyDescent="0.3">
      <c r="B303" s="33"/>
      <c r="H303" s="22"/>
      <c r="I303" s="37"/>
      <c r="J303" s="38"/>
      <c r="K303" s="35"/>
    </row>
    <row r="304" spans="1:12" ht="13.8" customHeight="1" x14ac:dyDescent="0.3">
      <c r="A304" s="6" t="s">
        <v>419</v>
      </c>
      <c r="H304" s="22"/>
      <c r="I304" s="37"/>
      <c r="J304" s="38"/>
      <c r="K304" s="35"/>
    </row>
    <row r="305" spans="2:12" ht="13.8" customHeight="1" x14ac:dyDescent="0.3">
      <c r="B305" s="33">
        <v>1</v>
      </c>
      <c r="C305" s="32" t="s">
        <v>420</v>
      </c>
      <c r="E305" s="9" t="s">
        <v>461</v>
      </c>
      <c r="G305">
        <v>1</v>
      </c>
      <c r="H305" s="22">
        <v>0.87</v>
      </c>
      <c r="I305" s="37">
        <f t="shared" ref="I305:I310" si="160">SUMIF(C$1:C$196,"="&amp;C305,B$1:B$196)</f>
        <v>0</v>
      </c>
      <c r="J305" s="38">
        <f t="shared" ref="J305:J306" si="161">G305*B305-I305</f>
        <v>1</v>
      </c>
      <c r="K305" s="35">
        <f t="shared" ref="K305:K306" si="162">B305*H305</f>
        <v>0.87</v>
      </c>
      <c r="L305" t="s">
        <v>484</v>
      </c>
    </row>
    <row r="306" spans="2:12" ht="13.8" customHeight="1" x14ac:dyDescent="0.3">
      <c r="B306" s="33">
        <v>1</v>
      </c>
      <c r="C306" s="32" t="s">
        <v>425</v>
      </c>
      <c r="E306" s="9" t="s">
        <v>460</v>
      </c>
      <c r="G306">
        <v>1</v>
      </c>
      <c r="H306" s="22">
        <v>0.8</v>
      </c>
      <c r="I306" s="37">
        <f t="shared" si="160"/>
        <v>0</v>
      </c>
      <c r="J306" s="38">
        <f t="shared" si="161"/>
        <v>1</v>
      </c>
      <c r="K306" s="35">
        <f t="shared" si="162"/>
        <v>0.8</v>
      </c>
      <c r="L306" t="s">
        <v>484</v>
      </c>
    </row>
    <row r="307" spans="2:12" ht="13.8" customHeight="1" x14ac:dyDescent="0.3">
      <c r="B307" s="33">
        <v>5</v>
      </c>
      <c r="C307" s="32" t="s">
        <v>444</v>
      </c>
      <c r="E307" s="9" t="s">
        <v>462</v>
      </c>
      <c r="G307">
        <v>1</v>
      </c>
      <c r="H307" s="22">
        <v>19.989999999999998</v>
      </c>
      <c r="I307" s="37">
        <f t="shared" si="160"/>
        <v>0</v>
      </c>
      <c r="J307" s="38">
        <f t="shared" ref="J307:J308" si="163">G307*B307-I307</f>
        <v>5</v>
      </c>
      <c r="K307" s="35">
        <f t="shared" ref="K307:K308" si="164">B307*H307</f>
        <v>99.949999999999989</v>
      </c>
      <c r="L307" t="s">
        <v>484</v>
      </c>
    </row>
    <row r="308" spans="2:12" ht="13.8" customHeight="1" x14ac:dyDescent="0.3">
      <c r="B308" s="33">
        <v>1</v>
      </c>
      <c r="C308" s="32" t="s">
        <v>450</v>
      </c>
      <c r="E308" s="9" t="s">
        <v>449</v>
      </c>
      <c r="G308">
        <v>1</v>
      </c>
      <c r="H308" s="22">
        <v>44</v>
      </c>
      <c r="I308" s="37">
        <f t="shared" si="160"/>
        <v>0</v>
      </c>
      <c r="J308" s="38">
        <f t="shared" si="163"/>
        <v>1</v>
      </c>
      <c r="K308" s="35">
        <f t="shared" si="164"/>
        <v>44</v>
      </c>
      <c r="L308" t="s">
        <v>424</v>
      </c>
    </row>
    <row r="309" spans="2:12" ht="13.8" customHeight="1" x14ac:dyDescent="0.3">
      <c r="B309" s="33">
        <v>5</v>
      </c>
      <c r="C309" s="32" t="s">
        <v>445</v>
      </c>
      <c r="E309" s="9" t="s">
        <v>446</v>
      </c>
      <c r="G309">
        <v>1</v>
      </c>
      <c r="H309" s="22">
        <v>2.0499999999999998</v>
      </c>
      <c r="I309" s="37">
        <f t="shared" si="160"/>
        <v>0</v>
      </c>
      <c r="J309" s="38">
        <f t="shared" ref="J309:J310" si="165">G309*B309-I309</f>
        <v>5</v>
      </c>
      <c r="K309" s="35">
        <f t="shared" ref="K309:K310" si="166">B309*H309</f>
        <v>10.25</v>
      </c>
      <c r="L309" t="s">
        <v>484</v>
      </c>
    </row>
    <row r="310" spans="2:12" ht="13.8" customHeight="1" x14ac:dyDescent="0.3">
      <c r="B310" s="33">
        <v>5</v>
      </c>
      <c r="C310" s="32" t="s">
        <v>447</v>
      </c>
      <c r="E310" s="9" t="s">
        <v>448</v>
      </c>
      <c r="G310">
        <v>1</v>
      </c>
      <c r="H310" s="22">
        <v>1.95</v>
      </c>
      <c r="I310" s="37">
        <f t="shared" si="160"/>
        <v>0</v>
      </c>
      <c r="J310" s="38">
        <f t="shared" si="165"/>
        <v>5</v>
      </c>
      <c r="K310" s="35">
        <f t="shared" si="166"/>
        <v>9.75</v>
      </c>
      <c r="L310" t="s">
        <v>484</v>
      </c>
    </row>
    <row r="311" spans="2:12" ht="13.8" customHeight="1" x14ac:dyDescent="0.3">
      <c r="B311" s="33"/>
      <c r="C311" s="32"/>
      <c r="E311" s="9"/>
      <c r="H311" s="22"/>
      <c r="I311" s="37"/>
      <c r="J311" s="38"/>
      <c r="K311" s="35"/>
    </row>
    <row r="312" spans="2:12" ht="13.8" customHeight="1" x14ac:dyDescent="0.3">
      <c r="B312" s="33"/>
      <c r="E312" s="9"/>
      <c r="H312" s="22"/>
      <c r="I312" s="37"/>
      <c r="J312" s="38"/>
      <c r="K312" s="35"/>
    </row>
    <row r="313" spans="2:12" ht="13.8" customHeight="1" x14ac:dyDescent="0.3">
      <c r="B313" s="33"/>
      <c r="H313" s="22"/>
      <c r="I313" s="37"/>
      <c r="J313" s="38"/>
      <c r="K313" s="35"/>
    </row>
    <row r="314" spans="2:12" ht="13.8" customHeight="1" x14ac:dyDescent="0.3">
      <c r="H314" s="22"/>
      <c r="I314" s="37"/>
      <c r="J314" s="38"/>
      <c r="K314" s="35" t="s">
        <v>410</v>
      </c>
      <c r="L314" s="1" t="s">
        <v>411</v>
      </c>
    </row>
    <row r="315" spans="2:12" ht="13.8" customHeight="1" x14ac:dyDescent="0.35">
      <c r="B315" s="33"/>
      <c r="E315" s="26"/>
      <c r="H315" s="22"/>
      <c r="I315" s="37"/>
      <c r="J315" s="38"/>
      <c r="K315" s="39">
        <f>SUM(K198:K313)</f>
        <v>2872.5299999999997</v>
      </c>
      <c r="L315" s="34">
        <f ca="1">SUMIF(L1:L313,"=-",K1:K313)</f>
        <v>78.39</v>
      </c>
    </row>
    <row r="316" spans="2:12" ht="13.8" customHeight="1" x14ac:dyDescent="0.3">
      <c r="B316" s="33"/>
      <c r="E316" s="26"/>
      <c r="H316" s="22"/>
      <c r="I316" s="37"/>
      <c r="J316" s="38"/>
    </row>
    <row r="317" spans="2:12" ht="13.8" customHeight="1" x14ac:dyDescent="0.3">
      <c r="B317" s="33"/>
      <c r="E317" s="26"/>
      <c r="H317" s="22"/>
      <c r="I317" s="37"/>
      <c r="J317" s="38"/>
    </row>
    <row r="318" spans="2:12" ht="13.8" customHeight="1" x14ac:dyDescent="0.3">
      <c r="B318" s="33"/>
      <c r="E318" s="26"/>
      <c r="H318" s="22"/>
      <c r="I318" s="37"/>
      <c r="J318" s="38"/>
    </row>
    <row r="319" spans="2:12" x14ac:dyDescent="0.3">
      <c r="D319" s="6"/>
      <c r="H319" s="22"/>
      <c r="I319" s="36"/>
    </row>
    <row r="320" spans="2:12" x14ac:dyDescent="0.3">
      <c r="E320" s="30"/>
      <c r="I320" s="36"/>
    </row>
    <row r="322" spans="4:9" x14ac:dyDescent="0.3">
      <c r="E322" s="26"/>
      <c r="I322" s="36"/>
    </row>
    <row r="323" spans="4:9" x14ac:dyDescent="0.3">
      <c r="E323" s="26"/>
      <c r="I323" s="36"/>
    </row>
    <row r="324" spans="4:9" x14ac:dyDescent="0.3">
      <c r="D324" s="6"/>
      <c r="E324" s="26"/>
      <c r="I324" s="36"/>
    </row>
    <row r="325" spans="4:9" x14ac:dyDescent="0.3">
      <c r="D325" s="8"/>
      <c r="I325" s="36"/>
    </row>
    <row r="326" spans="4:9" x14ac:dyDescent="0.3">
      <c r="E326" s="26"/>
      <c r="I326" s="36"/>
    </row>
    <row r="327" spans="4:9" x14ac:dyDescent="0.3">
      <c r="E327" s="30"/>
      <c r="I327" s="36"/>
    </row>
    <row r="328" spans="4:9" x14ac:dyDescent="0.3">
      <c r="E328" s="26"/>
      <c r="I328" s="36"/>
    </row>
    <row r="329" spans="4:9" x14ac:dyDescent="0.3">
      <c r="I329" s="36"/>
    </row>
    <row r="330" spans="4:9" x14ac:dyDescent="0.3">
      <c r="E330" s="26"/>
      <c r="I330" s="36"/>
    </row>
    <row r="331" spans="4:9" x14ac:dyDescent="0.3">
      <c r="D331" s="6"/>
      <c r="E331" s="26"/>
      <c r="I331" s="36"/>
    </row>
    <row r="332" spans="4:9" x14ac:dyDescent="0.3">
      <c r="E332" s="25"/>
      <c r="I332" s="36"/>
    </row>
    <row r="333" spans="4:9" ht="15" customHeight="1" x14ac:dyDescent="0.3">
      <c r="E333" s="26"/>
      <c r="I333" s="36"/>
    </row>
    <row r="334" spans="4:9" x14ac:dyDescent="0.3">
      <c r="E334" s="25"/>
      <c r="I334" s="36"/>
    </row>
    <row r="335" spans="4:9" x14ac:dyDescent="0.3">
      <c r="E335" s="26"/>
      <c r="I335" s="36"/>
    </row>
    <row r="336" spans="4:9" x14ac:dyDescent="0.3">
      <c r="E336" s="25"/>
      <c r="I336" s="36"/>
    </row>
    <row r="337" spans="5:9" ht="15" customHeight="1" x14ac:dyDescent="0.3">
      <c r="E337" s="25"/>
      <c r="I337" s="36"/>
    </row>
    <row r="338" spans="5:9" ht="15" customHeight="1" x14ac:dyDescent="0.3">
      <c r="E338" s="25"/>
      <c r="I338" s="36"/>
    </row>
    <row r="339" spans="5:9" x14ac:dyDescent="0.3">
      <c r="E339" s="25"/>
      <c r="I339" s="36"/>
    </row>
    <row r="340" spans="5:9" x14ac:dyDescent="0.3">
      <c r="H340" s="22"/>
      <c r="I340" s="36"/>
    </row>
    <row r="341" spans="5:9" x14ac:dyDescent="0.3">
      <c r="H341" s="23"/>
      <c r="I341" s="36"/>
    </row>
  </sheetData>
  <conditionalFormatting sqref="B32:D33 F32:K33 B34:K38 B76:D76 F76:K76 B77:K124 B125:D125 F125:K125 B126:K130 B131:D134 F131:K134 L201 B198:K229 D230:K230 B231:D233 F231:K233 B294:K302 D312:K312 B312 B305:K311 C293 G293:K293 B262:K266 B236:D236 F236:K236 B234:K235 B237:K257 B134:K195 F258:K261 B258:D261 B4:K14 B26:K31 B269:K291 B267:D267 F267:K267 B40:K75">
    <cfRule type="expression" dxfId="65" priority="167">
      <formula>$L4=$O$6</formula>
    </cfRule>
  </conditionalFormatting>
  <conditionalFormatting sqref="N4:XFD6 B32:K32 A33:K38 M7:XFD13 A4:L13 A230 D230:XFD230 A198:XFD229 A231:D233 A312:B312 D312:XFD312 C293 G293:L293 A294:XFD302 A305:XFD311 F231:XFD233 A262:XFD266 A236:D236 F236:XFD236 A234:XFD235 A237:XFD257 A14:XFD14 A258:D261 F258:XFD261 A26:K31 L26:XFD38 A269:XFD291 A267:D267 F267:XFD267 A40:XFD195">
    <cfRule type="expression" dxfId="64" priority="168">
      <formula>$L4=$O$5</formula>
    </cfRule>
    <cfRule type="expression" dxfId="63" priority="169">
      <formula>$L4=$O$4</formula>
    </cfRule>
  </conditionalFormatting>
  <conditionalFormatting sqref="E233">
    <cfRule type="expression" dxfId="62" priority="171">
      <formula>$L230=$O$6</formula>
    </cfRule>
  </conditionalFormatting>
  <conditionalFormatting sqref="E233">
    <cfRule type="expression" dxfId="61" priority="174">
      <formula>$L230=$O$5</formula>
    </cfRule>
    <cfRule type="expression" dxfId="60" priority="175">
      <formula>$L230=$O$4</formula>
    </cfRule>
  </conditionalFormatting>
  <conditionalFormatting sqref="E231:E232">
    <cfRule type="expression" dxfId="59" priority="177">
      <formula>$L229=$O$6</formula>
    </cfRule>
  </conditionalFormatting>
  <conditionalFormatting sqref="E231:E232">
    <cfRule type="expression" dxfId="58" priority="180">
      <formula>$L229=$O$5</formula>
    </cfRule>
    <cfRule type="expression" dxfId="57" priority="181">
      <formula>$L229=$O$4</formula>
    </cfRule>
  </conditionalFormatting>
  <conditionalFormatting sqref="E258">
    <cfRule type="expression" dxfId="56" priority="183">
      <formula>$L268=$O$6</formula>
    </cfRule>
  </conditionalFormatting>
  <conditionalFormatting sqref="E258">
    <cfRule type="expression" dxfId="55" priority="187">
      <formula>$L268=$O$5</formula>
    </cfRule>
    <cfRule type="expression" dxfId="54" priority="188">
      <formula>$L268=$O$4</formula>
    </cfRule>
  </conditionalFormatting>
  <conditionalFormatting sqref="B25:K25">
    <cfRule type="expression" dxfId="53" priority="50">
      <formula>$L25=$O$6</formula>
    </cfRule>
  </conditionalFormatting>
  <conditionalFormatting sqref="A25:XFD25">
    <cfRule type="expression" dxfId="52" priority="51">
      <formula>$L25=$O$5</formula>
    </cfRule>
    <cfRule type="expression" dxfId="51" priority="52">
      <formula>$L25=$O$4</formula>
    </cfRule>
  </conditionalFormatting>
  <conditionalFormatting sqref="B15:K16">
    <cfRule type="expression" dxfId="50" priority="47">
      <formula>$L15=$O$6</formula>
    </cfRule>
  </conditionalFormatting>
  <conditionalFormatting sqref="A15:XFD16">
    <cfRule type="expression" dxfId="49" priority="48">
      <formula>$L15=$O$5</formula>
    </cfRule>
    <cfRule type="expression" dxfId="48" priority="49">
      <formula>$L15=$O$4</formula>
    </cfRule>
  </conditionalFormatting>
  <conditionalFormatting sqref="A17 M17:XFD17">
    <cfRule type="expression" dxfId="47" priority="45">
      <formula>$L17=$O$5</formula>
    </cfRule>
    <cfRule type="expression" dxfId="46" priority="46">
      <formula>$L17=$O$4</formula>
    </cfRule>
  </conditionalFormatting>
  <conditionalFormatting sqref="B17:K17">
    <cfRule type="expression" dxfId="45" priority="41">
      <formula>$L17=$O$6</formula>
    </cfRule>
  </conditionalFormatting>
  <conditionalFormatting sqref="B17:L17">
    <cfRule type="expression" dxfId="44" priority="42">
      <formula>$L17=$O$5</formula>
    </cfRule>
    <cfRule type="expression" dxfId="43" priority="43">
      <formula>$L17=$O$4</formula>
    </cfRule>
  </conditionalFormatting>
  <conditionalFormatting sqref="A18 M18:XFD18">
    <cfRule type="expression" dxfId="42" priority="39">
      <formula>$L18=$O$5</formula>
    </cfRule>
    <cfRule type="expression" dxfId="41" priority="40">
      <formula>$L18=$O$4</formula>
    </cfRule>
  </conditionalFormatting>
  <conditionalFormatting sqref="B18:K18">
    <cfRule type="expression" dxfId="40" priority="36">
      <formula>$L18=$O$6</formula>
    </cfRule>
  </conditionalFormatting>
  <conditionalFormatting sqref="B18:L18">
    <cfRule type="expression" dxfId="39" priority="37">
      <formula>$L18=$O$5</formula>
    </cfRule>
    <cfRule type="expression" dxfId="38" priority="38">
      <formula>$L18=$O$4</formula>
    </cfRule>
  </conditionalFormatting>
  <conditionalFormatting sqref="A21 M21:XFD21">
    <cfRule type="expression" dxfId="37" priority="34">
      <formula>$L21=$O$5</formula>
    </cfRule>
    <cfRule type="expression" dxfId="36" priority="35">
      <formula>$L21=$O$4</formula>
    </cfRule>
  </conditionalFormatting>
  <conditionalFormatting sqref="B21:C21 E21:K21">
    <cfRule type="expression" dxfId="35" priority="31">
      <formula>$L21=$O$6</formula>
    </cfRule>
  </conditionalFormatting>
  <conditionalFormatting sqref="B21:C21 E21:L21">
    <cfRule type="expression" dxfId="34" priority="32">
      <formula>$L21=$O$5</formula>
    </cfRule>
    <cfRule type="expression" dxfId="33" priority="33">
      <formula>$L21=$O$4</formula>
    </cfRule>
  </conditionalFormatting>
  <conditionalFormatting sqref="B23:K23">
    <cfRule type="expression" dxfId="32" priority="28">
      <formula>$L23=$O$6</formula>
    </cfRule>
  </conditionalFormatting>
  <conditionalFormatting sqref="A23:XFD23">
    <cfRule type="expression" dxfId="31" priority="29">
      <formula>$L23=$O$5</formula>
    </cfRule>
    <cfRule type="expression" dxfId="30" priority="30">
      <formula>$L23=$O$4</formula>
    </cfRule>
  </conditionalFormatting>
  <conditionalFormatting sqref="B24:K24">
    <cfRule type="expression" dxfId="29" priority="25">
      <formula>$L24=$O$6</formula>
    </cfRule>
  </conditionalFormatting>
  <conditionalFormatting sqref="A24:XFD24">
    <cfRule type="expression" dxfId="28" priority="26">
      <formula>$L24=$O$5</formula>
    </cfRule>
    <cfRule type="expression" dxfId="27" priority="27">
      <formula>$L24=$O$4</formula>
    </cfRule>
  </conditionalFormatting>
  <conditionalFormatting sqref="A22 M22:XFD22">
    <cfRule type="expression" dxfId="26" priority="23">
      <formula>$L22=$O$5</formula>
    </cfRule>
    <cfRule type="expression" dxfId="25" priority="24">
      <formula>$L22=$O$4</formula>
    </cfRule>
  </conditionalFormatting>
  <conditionalFormatting sqref="B22:K22">
    <cfRule type="expression" dxfId="24" priority="20">
      <formula>$L22=$O$6</formula>
    </cfRule>
  </conditionalFormatting>
  <conditionalFormatting sqref="B22:L22">
    <cfRule type="expression" dxfId="23" priority="21">
      <formula>$L22=$O$5</formula>
    </cfRule>
    <cfRule type="expression" dxfId="22" priority="22">
      <formula>$L22=$O$4</formula>
    </cfRule>
  </conditionalFormatting>
  <conditionalFormatting sqref="D21">
    <cfRule type="expression" dxfId="21" priority="17">
      <formula>$L21=$O$6</formula>
    </cfRule>
  </conditionalFormatting>
  <conditionalFormatting sqref="D21">
    <cfRule type="expression" dxfId="20" priority="18">
      <formula>$L21=$O$5</formula>
    </cfRule>
    <cfRule type="expression" dxfId="19" priority="19">
      <formula>$L21=$O$4</formula>
    </cfRule>
  </conditionalFormatting>
  <conditionalFormatting sqref="A19 M19:XFD19">
    <cfRule type="expression" dxfId="18" priority="15">
      <formula>$L19=$O$5</formula>
    </cfRule>
    <cfRule type="expression" dxfId="17" priority="16">
      <formula>$L19=$O$4</formula>
    </cfRule>
  </conditionalFormatting>
  <conditionalFormatting sqref="B19:K19">
    <cfRule type="expression" dxfId="16" priority="12">
      <formula>$L19=$O$6</formula>
    </cfRule>
  </conditionalFormatting>
  <conditionalFormatting sqref="B19:L19">
    <cfRule type="expression" dxfId="15" priority="13">
      <formula>$L19=$O$5</formula>
    </cfRule>
    <cfRule type="expression" dxfId="14" priority="14">
      <formula>$L19=$O$4</formula>
    </cfRule>
  </conditionalFormatting>
  <conditionalFormatting sqref="A20 M20:XFD20">
    <cfRule type="expression" dxfId="13" priority="10">
      <formula>$L20=$O$5</formula>
    </cfRule>
    <cfRule type="expression" dxfId="12" priority="11">
      <formula>$L20=$O$4</formula>
    </cfRule>
  </conditionalFormatting>
  <conditionalFormatting sqref="B20:K20">
    <cfRule type="expression" dxfId="11" priority="7">
      <formula>$L20=$O$6</formula>
    </cfRule>
  </conditionalFormatting>
  <conditionalFormatting sqref="B20:L20">
    <cfRule type="expression" dxfId="10" priority="8">
      <formula>$L20=$O$5</formula>
    </cfRule>
    <cfRule type="expression" dxfId="9" priority="9">
      <formula>$L20=$O$4</formula>
    </cfRule>
  </conditionalFormatting>
  <conditionalFormatting sqref="E268">
    <cfRule type="expression" dxfId="8" priority="190">
      <formula>$L268=$O$6</formula>
    </cfRule>
  </conditionalFormatting>
  <conditionalFormatting sqref="E268">
    <cfRule type="expression" dxfId="7" priority="194">
      <formula>$L268=$O$5</formula>
    </cfRule>
    <cfRule type="expression" dxfId="6" priority="195">
      <formula>$L268=$O$4</formula>
    </cfRule>
  </conditionalFormatting>
  <conditionalFormatting sqref="B268:D268 F268:K268">
    <cfRule type="expression" dxfId="5" priority="4">
      <formula>$L268=$O$6</formula>
    </cfRule>
  </conditionalFormatting>
  <conditionalFormatting sqref="A268:D268 F268:XFD268">
    <cfRule type="expression" dxfId="4" priority="5">
      <formula>$L268=$O$5</formula>
    </cfRule>
    <cfRule type="expression" dxfId="3" priority="6">
      <formula>$L268=$O$4</formula>
    </cfRule>
  </conditionalFormatting>
  <conditionalFormatting sqref="B39:K39">
    <cfRule type="expression" dxfId="2" priority="1">
      <formula>$L39=$O$6</formula>
    </cfRule>
  </conditionalFormatting>
  <conditionalFormatting sqref="A39:XFD39">
    <cfRule type="expression" dxfId="1" priority="2">
      <formula>$L39=$O$5</formula>
    </cfRule>
    <cfRule type="expression" dxfId="0" priority="3">
      <formula>$L39=$O$4</formula>
    </cfRule>
  </conditionalFormatting>
  <dataValidations disablePrompts="1" count="1">
    <dataValidation type="list" allowBlank="1" showInputMessage="1" showErrorMessage="1" sqref="L198:L229 L305:L310 L293:L302 L231:L275 L277:L290">
      <formula1>$O$1:$O$6</formula1>
    </dataValidation>
  </dataValidations>
  <hyperlinks>
    <hyperlink ref="E284" r:id="rId1"/>
    <hyperlink ref="E274" r:id="rId2"/>
    <hyperlink ref="E271" r:id="rId3"/>
    <hyperlink ref="E233" r:id="rId4"/>
    <hyperlink ref="E259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Stepper</vt:lpstr>
      <vt:lpstr>DIN</vt:lpstr>
      <vt:lpstr>Rotary Encoder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2016-06-25T12:02:34Z</dcterms:modified>
</cp:coreProperties>
</file>