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7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  <sheet name="DIN" sheetId="8" r:id="rId8"/>
  </sheets>
  <calcPr calcId="145621"/>
</workbook>
</file>

<file path=xl/calcChain.xml><?xml version="1.0" encoding="utf-8"?>
<calcChain xmlns="http://schemas.openxmlformats.org/spreadsheetml/2006/main">
  <c r="C30" i="7" l="1"/>
  <c r="C3" i="7"/>
  <c r="C6" i="7"/>
  <c r="C7" i="7"/>
  <c r="C8" i="7"/>
  <c r="I82" i="7" s="1"/>
  <c r="B82" i="7" s="1"/>
  <c r="C9" i="7"/>
  <c r="C10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32" i="7"/>
  <c r="C33" i="7"/>
  <c r="C34" i="7"/>
  <c r="C36" i="7"/>
  <c r="C37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I75" i="7"/>
  <c r="B75" i="7" s="1"/>
  <c r="I76" i="7"/>
  <c r="B76" i="7" s="1"/>
  <c r="I77" i="7"/>
  <c r="B77" i="7" s="1"/>
  <c r="I78" i="7"/>
  <c r="B78" i="7" s="1"/>
  <c r="I79" i="7"/>
  <c r="B79" i="7" s="1"/>
  <c r="I80" i="7"/>
  <c r="B80" i="7" s="1"/>
  <c r="I81" i="7"/>
  <c r="B81" i="7" s="1"/>
  <c r="I83" i="7"/>
  <c r="B83" i="7" s="1"/>
  <c r="I84" i="7"/>
  <c r="B84" i="7" s="1"/>
  <c r="I85" i="7"/>
  <c r="B85" i="7" s="1"/>
  <c r="I86" i="7"/>
  <c r="B86" i="7" s="1"/>
  <c r="I87" i="7"/>
  <c r="B87" i="7" s="1"/>
  <c r="I88" i="7"/>
  <c r="B88" i="7" s="1"/>
  <c r="I89" i="7"/>
  <c r="B89" i="7" s="1"/>
  <c r="I90" i="7"/>
  <c r="B90" i="7" s="1"/>
  <c r="I91" i="7"/>
  <c r="B91" i="7" s="1"/>
  <c r="I92" i="7"/>
  <c r="B92" i="7" s="1"/>
  <c r="I93" i="7"/>
  <c r="B93" i="7" s="1"/>
  <c r="I94" i="7"/>
  <c r="J94" i="7" s="1"/>
  <c r="K94" i="7"/>
  <c r="I95" i="7"/>
  <c r="J95" i="7" s="1"/>
  <c r="K95" i="7"/>
  <c r="I96" i="7"/>
  <c r="J96" i="7" s="1"/>
  <c r="K96" i="7"/>
  <c r="I97" i="7"/>
  <c r="J97" i="7" s="1"/>
  <c r="K97" i="7"/>
  <c r="I98" i="7"/>
  <c r="B98" i="7" s="1"/>
  <c r="I99" i="7"/>
  <c r="B99" i="7" s="1"/>
  <c r="I100" i="7"/>
  <c r="B100" i="7" s="1"/>
  <c r="I101" i="7"/>
  <c r="B101" i="7" s="1"/>
  <c r="I102" i="7"/>
  <c r="B102" i="7" s="1"/>
  <c r="I103" i="7"/>
  <c r="B103" i="7" s="1"/>
  <c r="I104" i="7"/>
  <c r="B104" i="7" s="1"/>
  <c r="I105" i="7"/>
  <c r="B105" i="7" s="1"/>
  <c r="I106" i="7"/>
  <c r="B106" i="7" s="1"/>
  <c r="I107" i="7"/>
  <c r="B107" i="7" s="1"/>
  <c r="I108" i="7"/>
  <c r="B108" i="7" s="1"/>
  <c r="I109" i="7"/>
  <c r="B109" i="7" s="1"/>
  <c r="I116" i="7"/>
  <c r="I117" i="7"/>
  <c r="H118" i="7"/>
  <c r="I119" i="7"/>
  <c r="I121" i="7"/>
  <c r="I129" i="7"/>
  <c r="I137" i="7"/>
  <c r="I138" i="7"/>
  <c r="I74" i="7" l="1"/>
  <c r="B74" i="7" s="1"/>
  <c r="J74" i="7" s="1"/>
  <c r="I73" i="7"/>
  <c r="B73" i="7" s="1"/>
  <c r="J73" i="7" s="1"/>
  <c r="I72" i="7"/>
  <c r="B72" i="7" s="1"/>
  <c r="J72" i="7" s="1"/>
  <c r="J82" i="7"/>
  <c r="K82" i="7"/>
  <c r="J103" i="7"/>
  <c r="K103" i="7"/>
  <c r="J89" i="7"/>
  <c r="K89" i="7"/>
  <c r="J85" i="7"/>
  <c r="K85" i="7"/>
  <c r="J80" i="7"/>
  <c r="K80" i="7"/>
  <c r="J76" i="7"/>
  <c r="K76" i="7"/>
  <c r="J106" i="7"/>
  <c r="K106" i="7"/>
  <c r="J102" i="7"/>
  <c r="K102" i="7"/>
  <c r="J98" i="7"/>
  <c r="K98" i="7"/>
  <c r="J92" i="7"/>
  <c r="K92" i="7"/>
  <c r="J88" i="7"/>
  <c r="K88" i="7"/>
  <c r="J84" i="7"/>
  <c r="K84" i="7"/>
  <c r="J79" i="7"/>
  <c r="K79" i="7"/>
  <c r="J75" i="7"/>
  <c r="K75" i="7"/>
  <c r="J99" i="7"/>
  <c r="K99" i="7"/>
  <c r="J109" i="7"/>
  <c r="K109" i="7"/>
  <c r="J101" i="7"/>
  <c r="K101" i="7"/>
  <c r="J87" i="7"/>
  <c r="K87" i="7"/>
  <c r="J83" i="7"/>
  <c r="K83" i="7"/>
  <c r="J78" i="7"/>
  <c r="K78" i="7"/>
  <c r="J107" i="7"/>
  <c r="K107" i="7"/>
  <c r="J93" i="7"/>
  <c r="K93" i="7"/>
  <c r="J105" i="7"/>
  <c r="K105" i="7"/>
  <c r="J91" i="7"/>
  <c r="K91" i="7"/>
  <c r="J108" i="7"/>
  <c r="K108" i="7"/>
  <c r="J104" i="7"/>
  <c r="K104" i="7"/>
  <c r="J100" i="7"/>
  <c r="K100" i="7"/>
  <c r="J90" i="7"/>
  <c r="K90" i="7"/>
  <c r="J86" i="7"/>
  <c r="K86" i="7"/>
  <c r="J81" i="7"/>
  <c r="K81" i="7"/>
  <c r="J77" i="7"/>
  <c r="K77" i="7"/>
  <c r="K72" i="7" l="1"/>
  <c r="K73" i="7"/>
  <c r="K74" i="7"/>
  <c r="O76" i="3" l="1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0" i="5" l="1"/>
  <c r="C61" i="5" s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<sst xmlns="http://schemas.openxmlformats.org/spreadsheetml/2006/main" count="1730" uniqueCount="786">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</sst>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0" fillId="0" borderId="0" xfId="3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9deg-nema-23-stepper-bipolar-28a-126nm1785ozin-23hm222804s-p-292.html" TargetMode="External"/><Relationship Id="rId3" Type="http://schemas.openxmlformats.org/officeDocument/2006/relationships/hyperlink" Target="http://www.kugellager-express.de/kugellager-zoll-inch-r2-3-175x9-525x3-967-mm.html" TargetMode="External"/><Relationship Id="rId7" Type="http://schemas.openxmlformats.org/officeDocument/2006/relationships/hyperlink" Target="http://eu.stepperonline.com/nema-24-dual-shaft-cnc-stepper-motor-31nm439-ozin-24hs343008d-p-275.html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hug-technik.com/shop/index.php?cat=c226_ZAHNRIEMEN-T5-16-mm-breit-RIEMENBREITE-16-mm.html" TargetMode="External"/><Relationship Id="rId5" Type="http://schemas.openxmlformats.org/officeDocument/2006/relationships/hyperlink" Target="https://zahnriemen24.de/artikel_Zahnscheibe-AL-21-T5-48-0__10_2_870" TargetMode="External"/><Relationship Id="rId4" Type="http://schemas.openxmlformats.org/officeDocument/2006/relationships/hyperlink" Target="http://www.kugellager-express.de/kugellager-zoll-inch-r2-3-175x9-525x3-967-mm.html" TargetMode="External"/><Relationship Id="rId9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675</v>
      </c>
    </row>
    <row r="28" spans="1:5" x14ac:dyDescent="0.3">
      <c r="E28" t="s">
        <v>676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669</v>
      </c>
      <c r="E41" t="s">
        <v>670</v>
      </c>
    </row>
    <row r="42" spans="1:5" x14ac:dyDescent="0.3">
      <c r="A42" t="s">
        <v>671</v>
      </c>
      <c r="E42" t="s">
        <v>672</v>
      </c>
    </row>
    <row r="43" spans="1:5" x14ac:dyDescent="0.3">
      <c r="A43" t="s">
        <v>674</v>
      </c>
      <c r="E43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7" zoomScale="80" zoomScaleNormal="80" workbookViewId="0">
      <selection activeCell="E76" sqref="E76:O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17.71875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56</v>
      </c>
      <c r="D30" t="s">
        <v>338</v>
      </c>
    </row>
    <row r="31" spans="1:4" x14ac:dyDescent="0.3">
      <c r="B31" t="s">
        <v>343</v>
      </c>
      <c r="C31" s="4">
        <f>C30*C27/PI()</f>
        <v>89.12676813146139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81</v>
      </c>
      <c r="D34" t="s">
        <v>338</v>
      </c>
    </row>
    <row r="35" spans="1:4" x14ac:dyDescent="0.3">
      <c r="B35" t="s">
        <v>354</v>
      </c>
      <c r="C35" s="4">
        <f>C34*C27/PI()</f>
        <v>128.91550390443524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736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1.5442127929687499</v>
      </c>
      <c r="D68" t="s">
        <v>322</v>
      </c>
    </row>
    <row r="69" spans="1:30" x14ac:dyDescent="0.3">
      <c r="A69" t="s">
        <v>335</v>
      </c>
      <c r="C69" s="2">
        <f>C64/C26</f>
        <v>0.42354285714285711</v>
      </c>
      <c r="D69" t="s">
        <v>322</v>
      </c>
    </row>
    <row r="70" spans="1:30" x14ac:dyDescent="0.3">
      <c r="A70" t="s">
        <v>739</v>
      </c>
      <c r="C70" s="2">
        <f>C66/C46</f>
        <v>4.0040816326530615E-2</v>
      </c>
      <c r="D70" t="s">
        <v>322</v>
      </c>
    </row>
    <row r="71" spans="1:30" x14ac:dyDescent="0.3">
      <c r="A71" t="s">
        <v>737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2.007476630859375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0.55060571428571425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738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18.75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129.3676684258667</v>
      </c>
      <c r="D112" t="s">
        <v>578</v>
      </c>
    </row>
    <row r="113" spans="1:4" x14ac:dyDescent="0.3">
      <c r="A113" t="s">
        <v>582</v>
      </c>
      <c r="C113" s="20">
        <f>(C110/60)*C112*2*PI()</f>
        <v>254.01282296171439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2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9"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711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67" zoomScale="70" zoomScaleNormal="70" workbookViewId="0">
      <selection activeCell="D30" sqref="D3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C74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659</v>
      </c>
    </row>
    <row r="6" spans="1:9" x14ac:dyDescent="0.3">
      <c r="B6">
        <v>1</v>
      </c>
      <c r="C6" t="str">
        <f>C102</f>
        <v>Rillenkugellager DIN 625 SKF - 61807 35x47x7mm</v>
      </c>
      <c r="D6" t="s">
        <v>660</v>
      </c>
      <c r="F6">
        <v>0</v>
      </c>
    </row>
    <row r="7" spans="1:9" x14ac:dyDescent="0.3">
      <c r="B7">
        <v>4</v>
      </c>
      <c r="C7" t="str">
        <f>C79</f>
        <v>Senkkopfschraube Innensechskant M3 12mm</v>
      </c>
      <c r="D7" t="s">
        <v>661</v>
      </c>
      <c r="F7">
        <v>0</v>
      </c>
    </row>
    <row r="8" spans="1:9" x14ac:dyDescent="0.3">
      <c r="B8">
        <v>4</v>
      </c>
      <c r="C8" t="str">
        <f>C72</f>
        <v>Zylinderkopfschraube Innensechskant M3 20mm</v>
      </c>
      <c r="D8" t="s">
        <v>663</v>
      </c>
    </row>
    <row r="9" spans="1:9" x14ac:dyDescent="0.3">
      <c r="B9">
        <v>4</v>
      </c>
      <c r="C9" t="str">
        <f>C81</f>
        <v>Muttern M3, Schlüsselweite 5.5 mm</v>
      </c>
      <c r="D9" t="s">
        <v>665</v>
      </c>
    </row>
    <row r="10" spans="1:9" x14ac:dyDescent="0.3">
      <c r="B10">
        <v>2</v>
      </c>
      <c r="C10" t="str">
        <f>C101</f>
        <v>Rillenkugellager DIN 625 SKF - 61902 15x28x7mm</v>
      </c>
      <c r="D10" t="s">
        <v>667</v>
      </c>
    </row>
    <row r="12" spans="1:9" x14ac:dyDescent="0.3">
      <c r="A12" s="6" t="s">
        <v>677</v>
      </c>
    </row>
    <row r="13" spans="1:9" x14ac:dyDescent="0.3">
      <c r="B13">
        <v>1</v>
      </c>
      <c r="C13" t="str">
        <f>C89</f>
        <v>Zahnriemenscheibe T2,5, 16 Zähne</v>
      </c>
      <c r="D13" t="s">
        <v>681</v>
      </c>
      <c r="H13" s="22"/>
      <c r="I13" s="22"/>
    </row>
    <row r="14" spans="1:9" x14ac:dyDescent="0.3">
      <c r="B14">
        <v>1</v>
      </c>
      <c r="C14" t="str">
        <f>C90</f>
        <v>Zahnriemenscheibe T2,5, 44 Zähne</v>
      </c>
      <c r="D14" t="s">
        <v>680</v>
      </c>
      <c r="H14" s="22"/>
      <c r="I14" s="22"/>
    </row>
    <row r="15" spans="1:9" x14ac:dyDescent="0.3">
      <c r="B15">
        <v>1</v>
      </c>
      <c r="C15" t="str">
        <f>C89</f>
        <v>Zahnriemenscheibe T2,5, 16 Zähne</v>
      </c>
      <c r="D15" t="s">
        <v>679</v>
      </c>
      <c r="H15" s="22"/>
      <c r="I15" s="22"/>
    </row>
    <row r="16" spans="1:9" x14ac:dyDescent="0.3">
      <c r="B16">
        <v>1</v>
      </c>
      <c r="C16" t="str">
        <f>C91</f>
        <v>Zahnriemenscheibe T2,5, 18 Zähne</v>
      </c>
      <c r="D16" t="s">
        <v>731</v>
      </c>
      <c r="H16" s="22"/>
      <c r="I16" s="22"/>
    </row>
    <row r="17" spans="2:9" x14ac:dyDescent="0.3">
      <c r="B17">
        <v>1</v>
      </c>
      <c r="C17" t="str">
        <f>C92</f>
        <v>Zahnriemenscheibe T2,5, 14 Zähne</v>
      </c>
      <c r="D17" t="s">
        <v>731</v>
      </c>
      <c r="H17" s="22"/>
      <c r="I17" s="22"/>
    </row>
    <row r="18" spans="2:9" x14ac:dyDescent="0.3">
      <c r="B18">
        <v>1</v>
      </c>
      <c r="C18" t="str">
        <f>C95</f>
        <v>Zahnriemen T2,5 160mm</v>
      </c>
      <c r="D18" t="s">
        <v>687</v>
      </c>
      <c r="H18" s="22"/>
      <c r="I18" s="22"/>
    </row>
    <row r="19" spans="2:9" ht="13.8" customHeight="1" x14ac:dyDescent="0.3">
      <c r="B19">
        <v>46</v>
      </c>
      <c r="C19" t="str">
        <f>C85</f>
        <v>Silberstahlwelle 6mm Durchmesser</v>
      </c>
      <c r="D19" t="s">
        <v>682</v>
      </c>
      <c r="E19" s="26"/>
      <c r="H19" s="22"/>
      <c r="I19" s="22"/>
    </row>
    <row r="20" spans="2:9" ht="13.8" customHeight="1" x14ac:dyDescent="0.3">
      <c r="B20">
        <v>2</v>
      </c>
      <c r="C20" t="str">
        <f>C100</f>
        <v>Rillenkugellager 6x10x3</v>
      </c>
      <c r="D20" t="s">
        <v>692</v>
      </c>
      <c r="E20" s="26"/>
      <c r="H20" s="22"/>
      <c r="I20" s="22"/>
    </row>
    <row r="21" spans="2:9" ht="13.8" customHeight="1" x14ac:dyDescent="0.3">
      <c r="B21">
        <v>1</v>
      </c>
      <c r="C21" s="32" t="str">
        <f>C96</f>
        <v>NEMA 17 - 42x42x21</v>
      </c>
      <c r="D21" s="32" t="s">
        <v>695</v>
      </c>
      <c r="E21" s="26"/>
      <c r="H21" s="22"/>
      <c r="I21" s="22"/>
    </row>
    <row r="22" spans="2:9" ht="13.8" customHeight="1" x14ac:dyDescent="0.3">
      <c r="B22">
        <v>2</v>
      </c>
      <c r="C22" s="32" t="str">
        <f>C76</f>
        <v>Zylinderkopfschraube Innensechskant M3 14mm</v>
      </c>
      <c r="D22" s="32" t="s">
        <v>698</v>
      </c>
      <c r="H22" s="22"/>
      <c r="I22" s="22"/>
    </row>
    <row r="23" spans="2:9" ht="13.8" customHeight="1" x14ac:dyDescent="0.3">
      <c r="B23">
        <v>2</v>
      </c>
      <c r="C23" s="32" t="str">
        <f>C83</f>
        <v>Unterlegscheiben M3 Dicke 0,5mm</v>
      </c>
      <c r="D23" s="32" t="s">
        <v>698</v>
      </c>
      <c r="H23" s="22"/>
      <c r="I23" s="22"/>
    </row>
    <row r="24" spans="2:9" ht="13.8" customHeight="1" x14ac:dyDescent="0.3">
      <c r="B24">
        <v>1</v>
      </c>
      <c r="C24" s="32" t="str">
        <f>C94</f>
        <v>Zahnriemen T2,5 230mm</v>
      </c>
      <c r="D24" s="32" t="s">
        <v>705</v>
      </c>
      <c r="H24" s="22"/>
      <c r="I24" s="22"/>
    </row>
    <row r="25" spans="2:9" ht="13.8" customHeight="1" x14ac:dyDescent="0.3">
      <c r="B25">
        <v>1</v>
      </c>
      <c r="C25" s="32" t="str">
        <f>C75</f>
        <v>Zylinderkopfschraube Innensechskant M3 16mm</v>
      </c>
      <c r="D25" s="32" t="s">
        <v>703</v>
      </c>
      <c r="H25" s="22"/>
      <c r="I25" s="22"/>
    </row>
    <row r="26" spans="2:9" ht="13.8" customHeight="1" x14ac:dyDescent="0.3">
      <c r="B26">
        <v>2</v>
      </c>
      <c r="C26" s="32" t="str">
        <f>C83</f>
        <v>Unterlegscheiben M3 Dicke 0,5mm</v>
      </c>
      <c r="D26" s="32" t="s">
        <v>703</v>
      </c>
      <c r="H26" s="22"/>
      <c r="I26" s="22"/>
    </row>
    <row r="27" spans="2:9" ht="13.8" customHeight="1" x14ac:dyDescent="0.3">
      <c r="B27">
        <v>2</v>
      </c>
      <c r="C27" s="32" t="str">
        <f>C99</f>
        <v>Rillenkugellager  3.967 x 7.938 x 3.175 mm</v>
      </c>
      <c r="D27" s="32" t="s">
        <v>718</v>
      </c>
      <c r="H27" s="22"/>
      <c r="I27" s="22"/>
    </row>
    <row r="28" spans="2:9" ht="13.8" customHeight="1" x14ac:dyDescent="0.3">
      <c r="B28">
        <v>1</v>
      </c>
      <c r="C28" s="32" t="str">
        <f>C80</f>
        <v>Vierkant Mutter M3 Breite 5.5mm</v>
      </c>
      <c r="D28" s="32" t="s">
        <v>703</v>
      </c>
      <c r="E28"/>
      <c r="H28" s="22"/>
      <c r="I28" s="22"/>
    </row>
    <row r="29" spans="2:9" ht="13.8" customHeight="1" x14ac:dyDescent="0.3">
      <c r="B29">
        <v>4</v>
      </c>
      <c r="C29" s="32" t="str">
        <f>C78</f>
        <v>Zylinderkopfschraube Innensechskant M2 6mm</v>
      </c>
      <c r="D29" s="32" t="s">
        <v>708</v>
      </c>
      <c r="E29"/>
      <c r="H29" s="22"/>
      <c r="I29" s="22"/>
    </row>
    <row r="30" spans="2:9" ht="13.8" customHeight="1" x14ac:dyDescent="0.3">
      <c r="B30">
        <v>4</v>
      </c>
      <c r="C30" s="32" t="str">
        <f>C82</f>
        <v>Muttern M2</v>
      </c>
      <c r="D30" s="32" t="s">
        <v>708</v>
      </c>
      <c r="E30"/>
      <c r="H30" s="22"/>
      <c r="I30" s="22"/>
    </row>
    <row r="31" spans="2:9" ht="13.8" customHeight="1" x14ac:dyDescent="0.3">
      <c r="B31">
        <v>1</v>
      </c>
      <c r="C31" s="32" t="str">
        <f>C98</f>
        <v>Rotary Sensor</v>
      </c>
      <c r="D31" s="32" t="s">
        <v>713</v>
      </c>
      <c r="E31" s="9"/>
      <c r="H31" s="22"/>
      <c r="I31" s="22"/>
    </row>
    <row r="32" spans="2:9" ht="13.8" customHeight="1" x14ac:dyDescent="0.3">
      <c r="B32">
        <v>2</v>
      </c>
      <c r="C32" s="32" t="str">
        <f>C84</f>
        <v>Unterlegscheiben M2 Dicke 0,5mm</v>
      </c>
      <c r="D32" s="32" t="s">
        <v>714</v>
      </c>
      <c r="E32" s="9"/>
      <c r="H32" s="22"/>
      <c r="I32" s="22"/>
    </row>
    <row r="33" spans="1:9" ht="13.8" customHeight="1" x14ac:dyDescent="0.3">
      <c r="B33">
        <v>2</v>
      </c>
      <c r="C33" s="32" t="str">
        <f>C87</f>
        <v>Distanzbolzen M3 20mm, Schlüsselweite 5mm</v>
      </c>
      <c r="D33" s="32" t="s">
        <v>721</v>
      </c>
      <c r="E33" s="9"/>
      <c r="H33" s="22"/>
      <c r="I33" s="22"/>
    </row>
    <row r="34" spans="1:9" ht="13.8" customHeight="1" x14ac:dyDescent="0.3">
      <c r="B34">
        <v>4</v>
      </c>
      <c r="C34" s="32" t="str">
        <f>C83</f>
        <v>Unterlegscheiben M3 Dicke 0,5mm</v>
      </c>
      <c r="D34" s="32" t="s">
        <v>722</v>
      </c>
      <c r="H34" s="22"/>
      <c r="I34" s="22"/>
    </row>
    <row r="35" spans="1:9" ht="13.8" customHeight="1" x14ac:dyDescent="0.3">
      <c r="B35">
        <v>4</v>
      </c>
      <c r="C35" s="32" t="s">
        <v>723</v>
      </c>
      <c r="D35" s="32" t="s">
        <v>743</v>
      </c>
      <c r="H35" s="22"/>
      <c r="I35" s="22"/>
    </row>
    <row r="36" spans="1:9" ht="13.8" customHeight="1" x14ac:dyDescent="0.3">
      <c r="B36">
        <v>4</v>
      </c>
      <c r="C36" s="32" t="str">
        <f>C72</f>
        <v>Zylinderkopfschraube Innensechskant M3 20mm</v>
      </c>
      <c r="D36" s="32" t="s">
        <v>744</v>
      </c>
      <c r="E36" s="9"/>
      <c r="H36" s="22"/>
      <c r="I36" s="22"/>
    </row>
    <row r="37" spans="1:9" ht="13.8" customHeight="1" x14ac:dyDescent="0.3">
      <c r="B37">
        <v>4</v>
      </c>
      <c r="C37" s="32" t="str">
        <f>C83</f>
        <v>Unterlegscheiben M3 Dicke 0,5mm</v>
      </c>
      <c r="D37" s="32" t="s">
        <v>743</v>
      </c>
      <c r="H37" s="22"/>
      <c r="I37" s="22"/>
    </row>
    <row r="38" spans="1:9" ht="13.8" customHeight="1" x14ac:dyDescent="0.3">
      <c r="C38" s="32"/>
      <c r="D38" s="32"/>
      <c r="H38" s="22"/>
      <c r="I38" s="22"/>
    </row>
    <row r="39" spans="1:9" ht="13.8" customHeight="1" x14ac:dyDescent="0.3">
      <c r="A39" s="6" t="s">
        <v>740</v>
      </c>
      <c r="B39">
        <v>2</v>
      </c>
      <c r="C39" s="32" t="str">
        <f>C103</f>
        <v>Rillenkugellager 35x47x7</v>
      </c>
      <c r="D39" s="32" t="s">
        <v>742</v>
      </c>
      <c r="E39" s="9"/>
      <c r="H39" s="22"/>
      <c r="I39" s="22"/>
    </row>
    <row r="40" spans="1:9" ht="13.8" customHeight="1" x14ac:dyDescent="0.3">
      <c r="B40">
        <v>2</v>
      </c>
      <c r="C40" s="32" t="str">
        <f>C104</f>
        <v>RillenKugellager 6x19x6</v>
      </c>
      <c r="D40" s="32" t="s">
        <v>747</v>
      </c>
      <c r="H40" s="22"/>
      <c r="I40" s="22"/>
    </row>
    <row r="41" spans="1:9" ht="13.8" customHeight="1" x14ac:dyDescent="0.3">
      <c r="B41">
        <v>4</v>
      </c>
      <c r="C41" s="32" t="str">
        <f>C100</f>
        <v>Rillenkugellager 6x10x3</v>
      </c>
      <c r="D41" s="32" t="s">
        <v>748</v>
      </c>
      <c r="E41" s="9"/>
      <c r="H41" s="22"/>
      <c r="I41" s="22"/>
    </row>
    <row r="42" spans="1:9" ht="13.8" customHeight="1" x14ac:dyDescent="0.3">
      <c r="B42">
        <v>2</v>
      </c>
      <c r="C42" s="32" t="str">
        <f>C105</f>
        <v>Distanzhülsen M6 10mm</v>
      </c>
      <c r="D42" s="32" t="s">
        <v>751</v>
      </c>
      <c r="H42" s="22"/>
      <c r="I42" s="22"/>
    </row>
    <row r="43" spans="1:9" ht="13.8" customHeight="1" x14ac:dyDescent="0.3">
      <c r="B43">
        <v>40</v>
      </c>
      <c r="C43" s="32" t="str">
        <f>C85</f>
        <v>Silberstahlwelle 6mm Durchmesser</v>
      </c>
      <c r="D43" s="32" t="s">
        <v>756</v>
      </c>
      <c r="H43" s="22"/>
      <c r="I43" s="22"/>
    </row>
    <row r="44" spans="1:9" ht="13.8" customHeight="1" x14ac:dyDescent="0.3">
      <c r="B44">
        <v>40</v>
      </c>
      <c r="C44" s="32" t="str">
        <f>C86</f>
        <v>Silberstahlwelle 3mm Durchmesser</v>
      </c>
      <c r="D44" s="32" t="s">
        <v>757</v>
      </c>
      <c r="E44" s="9"/>
      <c r="H44" s="22"/>
      <c r="I44" s="22"/>
    </row>
    <row r="45" spans="1:9" ht="13.8" customHeight="1" x14ac:dyDescent="0.3">
      <c r="B45">
        <v>4</v>
      </c>
      <c r="C45" s="32" t="str">
        <f>C106</f>
        <v>Rillenkugellager 3x10x4</v>
      </c>
      <c r="D45" s="32" t="s">
        <v>754</v>
      </c>
      <c r="E45" s="9"/>
      <c r="H45" s="22"/>
      <c r="I45" s="22"/>
    </row>
    <row r="46" spans="1:9" ht="13.8" customHeight="1" x14ac:dyDescent="0.3">
      <c r="B46">
        <v>1</v>
      </c>
      <c r="C46" s="32" t="str">
        <f>C107</f>
        <v>Zahnriemen T2,5 200m</v>
      </c>
      <c r="D46" s="32" t="s">
        <v>760</v>
      </c>
      <c r="H46" s="22"/>
      <c r="I46" s="22"/>
    </row>
    <row r="47" spans="1:9" ht="13.8" customHeight="1" x14ac:dyDescent="0.3">
      <c r="B47">
        <v>1</v>
      </c>
      <c r="C47" s="32" t="str">
        <f>C107</f>
        <v>Zahnriemen T2,5 200m</v>
      </c>
      <c r="D47" s="32" t="s">
        <v>761</v>
      </c>
      <c r="H47" s="22"/>
      <c r="I47" s="22"/>
    </row>
    <row r="48" spans="1:9" ht="13.8" customHeight="1" x14ac:dyDescent="0.3">
      <c r="B48">
        <v>4</v>
      </c>
      <c r="C48" s="32" t="str">
        <f>C74</f>
        <v>Zylinderkopfschraube Innensechskant M3 22mm</v>
      </c>
      <c r="D48" s="32" t="s">
        <v>762</v>
      </c>
      <c r="H48" s="22"/>
      <c r="I48" s="22"/>
    </row>
    <row r="49" spans="2:9" ht="13.8" customHeight="1" x14ac:dyDescent="0.3">
      <c r="B49">
        <v>4</v>
      </c>
      <c r="C49" s="32" t="str">
        <f>C81</f>
        <v>Muttern M3, Schlüsselweite 5.5 mm</v>
      </c>
      <c r="D49" s="32" t="s">
        <v>762</v>
      </c>
      <c r="E49" s="9"/>
      <c r="H49" s="22"/>
      <c r="I49" s="22"/>
    </row>
    <row r="50" spans="2:9" ht="13.8" customHeight="1" x14ac:dyDescent="0.3">
      <c r="B50">
        <v>2</v>
      </c>
      <c r="C50" s="32" t="str">
        <f>C74</f>
        <v>Zylinderkopfschraube Innensechskant M3 22mm</v>
      </c>
      <c r="D50" s="32" t="s">
        <v>763</v>
      </c>
      <c r="H50" s="22"/>
      <c r="I50" s="22"/>
    </row>
    <row r="51" spans="2:9" ht="13.8" customHeight="1" x14ac:dyDescent="0.3">
      <c r="B51">
        <v>2</v>
      </c>
      <c r="C51" s="32" t="str">
        <f>C81</f>
        <v>Muttern M3, Schlüsselweite 5.5 mm</v>
      </c>
      <c r="D51" s="32" t="s">
        <v>763</v>
      </c>
      <c r="E51" s="9"/>
      <c r="H51" s="22"/>
      <c r="I51" s="22"/>
    </row>
    <row r="52" spans="2:9" ht="13.8" customHeight="1" x14ac:dyDescent="0.3">
      <c r="B52">
        <v>2</v>
      </c>
      <c r="C52" s="32" t="str">
        <f>C77</f>
        <v>Zylinderkopfschraube Innensechskant M3 12mm</v>
      </c>
      <c r="D52" s="32" t="s">
        <v>766</v>
      </c>
      <c r="H52" s="22"/>
      <c r="I52" s="22"/>
    </row>
    <row r="53" spans="2:9" ht="13.8" customHeight="1" x14ac:dyDescent="0.3">
      <c r="B53">
        <v>2</v>
      </c>
      <c r="C53" s="32" t="str">
        <f>C81</f>
        <v>Muttern M3, Schlüsselweite 5.5 mm</v>
      </c>
      <c r="D53" s="32" t="s">
        <v>766</v>
      </c>
      <c r="E53" s="9"/>
      <c r="H53" s="22"/>
      <c r="I53" s="22"/>
    </row>
    <row r="54" spans="2:9" ht="13.8" customHeight="1" x14ac:dyDescent="0.3">
      <c r="B54">
        <v>6</v>
      </c>
      <c r="C54" s="32" t="str">
        <f>C73</f>
        <v>Zylinderkopfschraube Innensechskant M3 25mm</v>
      </c>
      <c r="D54" s="32" t="s">
        <v>769</v>
      </c>
      <c r="E54" s="9"/>
      <c r="H54" s="22"/>
      <c r="I54" s="22"/>
    </row>
    <row r="55" spans="2:9" ht="13.8" customHeight="1" x14ac:dyDescent="0.3">
      <c r="B55">
        <v>3</v>
      </c>
      <c r="C55" s="32" t="str">
        <f>C87</f>
        <v>Distanzbolzen M3 20mm, Schlüsselweite 5mm</v>
      </c>
      <c r="D55" s="32" t="s">
        <v>769</v>
      </c>
      <c r="E55" s="9"/>
      <c r="H55" s="22"/>
      <c r="I55" s="22"/>
    </row>
    <row r="56" spans="2:9" ht="13.8" customHeight="1" x14ac:dyDescent="0.3">
      <c r="B56">
        <v>1</v>
      </c>
      <c r="C56" s="32" t="str">
        <f>C97</f>
        <v>NEMA 17 - 42x42x33</v>
      </c>
      <c r="D56" s="32" t="s">
        <v>695</v>
      </c>
      <c r="E56" s="9"/>
      <c r="H56" s="22"/>
      <c r="I56" s="22"/>
    </row>
    <row r="57" spans="2:9" ht="13.8" customHeight="1" x14ac:dyDescent="0.3">
      <c r="B57">
        <v>1</v>
      </c>
      <c r="C57" s="32" t="str">
        <f>C89</f>
        <v>Zahnriemenscheibe T2,5, 16 Zähne</v>
      </c>
      <c r="D57" s="32" t="s">
        <v>772</v>
      </c>
      <c r="E57" s="9"/>
      <c r="H57" s="22"/>
      <c r="I57" s="22"/>
    </row>
    <row r="58" spans="2:9" ht="13.8" customHeight="1" x14ac:dyDescent="0.3">
      <c r="B58">
        <v>1</v>
      </c>
      <c r="C58" s="32" t="str">
        <f>C89</f>
        <v>Zahnriemenscheibe T2,5, 16 Zähne</v>
      </c>
      <c r="D58" s="32" t="s">
        <v>773</v>
      </c>
      <c r="E58" s="9"/>
      <c r="H58" s="22"/>
      <c r="I58" s="22"/>
    </row>
    <row r="59" spans="2:9" ht="13.8" customHeight="1" x14ac:dyDescent="0.3">
      <c r="B59">
        <v>1</v>
      </c>
      <c r="C59" s="32" t="str">
        <f>C93</f>
        <v>Zahnriemenscheibe T2,5, 60 Zähne</v>
      </c>
      <c r="D59" s="32" t="s">
        <v>773</v>
      </c>
      <c r="E59" s="9"/>
      <c r="H59" s="22"/>
      <c r="I59" s="22"/>
    </row>
    <row r="60" spans="2:9" ht="13.8" customHeight="1" x14ac:dyDescent="0.3">
      <c r="B60">
        <v>1</v>
      </c>
      <c r="C60" s="32" t="str">
        <f>C108</f>
        <v>Zylinderkopfschraube Innensechskant M6 55mm</v>
      </c>
      <c r="D60" s="32" t="s">
        <v>777</v>
      </c>
      <c r="E60" s="9"/>
      <c r="H60" s="22"/>
      <c r="I60" s="22"/>
    </row>
    <row r="61" spans="2:9" ht="13.8" customHeight="1" x14ac:dyDescent="0.3">
      <c r="B61">
        <v>1</v>
      </c>
      <c r="C61" s="32" t="s">
        <v>778</v>
      </c>
      <c r="D61" s="32" t="s">
        <v>777</v>
      </c>
      <c r="E61" s="9"/>
      <c r="H61" s="22"/>
      <c r="I61" s="22"/>
    </row>
    <row r="62" spans="2:9" ht="13.8" customHeight="1" x14ac:dyDescent="0.3">
      <c r="B62">
        <v>1</v>
      </c>
      <c r="C62" s="32" t="str">
        <f>C98</f>
        <v>Rotary Sensor</v>
      </c>
      <c r="D62" s="32" t="s">
        <v>713</v>
      </c>
      <c r="E62" s="9"/>
      <c r="H62" s="22"/>
      <c r="I62" s="22"/>
    </row>
    <row r="63" spans="2:9" ht="13.8" customHeight="1" x14ac:dyDescent="0.3">
      <c r="C63" s="32"/>
      <c r="D63" s="32"/>
      <c r="E63" s="9"/>
      <c r="H63" s="22"/>
      <c r="I63" s="22"/>
    </row>
    <row r="64" spans="2:9" ht="13.8" customHeight="1" x14ac:dyDescent="0.3">
      <c r="C64" s="32"/>
      <c r="D64" s="32"/>
      <c r="E64" s="9"/>
      <c r="H64" s="22"/>
      <c r="I64" s="22"/>
    </row>
    <row r="65" spans="1:11" ht="13.8" customHeight="1" x14ac:dyDescent="0.3">
      <c r="C65" s="32"/>
      <c r="D65" s="32"/>
      <c r="E65" s="9"/>
      <c r="H65" s="22"/>
      <c r="I65" s="22"/>
    </row>
    <row r="66" spans="1:11" ht="13.8" customHeight="1" x14ac:dyDescent="0.3">
      <c r="C66" s="32"/>
      <c r="D66" s="32"/>
      <c r="E66" s="9"/>
      <c r="H66" s="22"/>
      <c r="I66" s="22"/>
    </row>
    <row r="67" spans="1:11" ht="13.8" customHeight="1" x14ac:dyDescent="0.3">
      <c r="C67" s="32"/>
      <c r="D67" s="32"/>
      <c r="E67" s="9"/>
      <c r="H67" s="22"/>
      <c r="I67" s="22"/>
    </row>
    <row r="68" spans="1:11" ht="13.8" customHeight="1" x14ac:dyDescent="0.3">
      <c r="C68" s="32"/>
      <c r="D68" s="32"/>
      <c r="E68" s="9"/>
      <c r="H68" s="22"/>
      <c r="I68" s="22"/>
    </row>
    <row r="69" spans="1:11" ht="13.8" customHeight="1" x14ac:dyDescent="0.3">
      <c r="C69" s="32"/>
      <c r="D69" s="32"/>
      <c r="E69" s="9"/>
      <c r="H69" s="22"/>
      <c r="I69" s="22"/>
    </row>
    <row r="70" spans="1:11" ht="13.8" customHeight="1" x14ac:dyDescent="0.3">
      <c r="A70" s="6" t="s">
        <v>5</v>
      </c>
      <c r="C70" s="32"/>
      <c r="E70" s="9"/>
      <c r="H70" s="22"/>
      <c r="I70" s="22"/>
    </row>
    <row r="71" spans="1:11" ht="13.8" customHeight="1" x14ac:dyDescent="0.3">
      <c r="B71" t="s">
        <v>735</v>
      </c>
      <c r="C71" s="32"/>
      <c r="E71" s="9"/>
      <c r="G71" t="s">
        <v>712</v>
      </c>
      <c r="H71" s="22" t="s">
        <v>725</v>
      </c>
      <c r="I71" s="22" t="s">
        <v>726</v>
      </c>
      <c r="J71" t="s">
        <v>727</v>
      </c>
      <c r="K71" t="s">
        <v>767</v>
      </c>
    </row>
    <row r="72" spans="1:11" ht="13.8" customHeight="1" x14ac:dyDescent="0.3">
      <c r="B72" s="33">
        <f t="shared" ref="B72:B87" si="0">ROUNDUP(I72/G72,0)</f>
        <v>1</v>
      </c>
      <c r="C72" s="32" t="s">
        <v>662</v>
      </c>
      <c r="E72" s="9" t="s">
        <v>724</v>
      </c>
      <c r="G72">
        <v>100</v>
      </c>
      <c r="H72" s="22">
        <v>1.79</v>
      </c>
      <c r="I72" s="18">
        <f>SUMIF(C$1:C$70,"="&amp;C72,B$1:B$70)</f>
        <v>8</v>
      </c>
      <c r="J72" s="33">
        <f>G72*B72-I72</f>
        <v>92</v>
      </c>
      <c r="K72" s="34">
        <f>B72*H72</f>
        <v>1.79</v>
      </c>
    </row>
    <row r="73" spans="1:11" ht="13.8" customHeight="1" x14ac:dyDescent="0.3">
      <c r="B73" s="33">
        <f t="shared" ref="B73" si="1">ROUNDUP(I73/G73,0)</f>
        <v>1</v>
      </c>
      <c r="C73" s="32" t="s">
        <v>768</v>
      </c>
      <c r="E73" s="9" t="s">
        <v>724</v>
      </c>
      <c r="G73">
        <v>100</v>
      </c>
      <c r="H73" s="22">
        <v>1.71</v>
      </c>
      <c r="I73" s="18">
        <f>SUMIF(C$1:C$70,"="&amp;C73,B$1:B$70)</f>
        <v>6</v>
      </c>
      <c r="J73" s="33">
        <f>G73*B73-I73</f>
        <v>94</v>
      </c>
      <c r="K73" s="34">
        <f t="shared" ref="K73" si="2">B73*H73</f>
        <v>1.71</v>
      </c>
    </row>
    <row r="74" spans="1:11" ht="13.8" customHeight="1" x14ac:dyDescent="0.3">
      <c r="B74" s="33">
        <f t="shared" ref="B74" si="3">ROUNDUP(I74/G74,0)</f>
        <v>1</v>
      </c>
      <c r="C74" s="32" t="s">
        <v>733</v>
      </c>
      <c r="E74" s="9" t="s">
        <v>724</v>
      </c>
      <c r="G74">
        <v>100</v>
      </c>
      <c r="H74" s="22">
        <v>1.71</v>
      </c>
      <c r="I74" s="18">
        <f>SUMIF(C$1:C$70,"="&amp;C74,B$1:B$70)</f>
        <v>10</v>
      </c>
      <c r="J74" s="33">
        <f>G74*B74-I74</f>
        <v>90</v>
      </c>
      <c r="K74" s="34">
        <f t="shared" ref="K74:K108" si="4">B74*H74</f>
        <v>1.71</v>
      </c>
    </row>
    <row r="75" spans="1:11" ht="13.8" customHeight="1" x14ac:dyDescent="0.3">
      <c r="B75" s="33">
        <f t="shared" si="0"/>
        <v>1</v>
      </c>
      <c r="C75" s="32" t="s">
        <v>701</v>
      </c>
      <c r="D75" s="32"/>
      <c r="E75" s="29" t="s">
        <v>702</v>
      </c>
      <c r="G75">
        <v>100</v>
      </c>
      <c r="H75" s="22">
        <v>1.96</v>
      </c>
      <c r="I75" s="18">
        <f>SUMIF(C$1:C$70,"="&amp;C75,B$1:B$70)</f>
        <v>1</v>
      </c>
      <c r="J75" s="33">
        <f t="shared" ref="J75:J100" si="5">G75*B75-I75</f>
        <v>99</v>
      </c>
      <c r="K75" s="34">
        <f t="shared" si="4"/>
        <v>1.96</v>
      </c>
    </row>
    <row r="76" spans="1:11" ht="13.8" customHeight="1" x14ac:dyDescent="0.3">
      <c r="B76" s="33">
        <f t="shared" si="0"/>
        <v>1</v>
      </c>
      <c r="C76" s="32" t="s">
        <v>697</v>
      </c>
      <c r="E76" t="s">
        <v>765</v>
      </c>
      <c r="G76">
        <v>100</v>
      </c>
      <c r="H76" s="22">
        <v>1.79</v>
      </c>
      <c r="I76" s="18">
        <f>SUMIF(C$1:C$70,"="&amp;C76,B$1:B$70)</f>
        <v>2</v>
      </c>
      <c r="J76" s="33">
        <f t="shared" ref="J76" si="6">G76*B76-I76</f>
        <v>98</v>
      </c>
      <c r="K76" s="34">
        <f t="shared" si="4"/>
        <v>1.79</v>
      </c>
    </row>
    <row r="77" spans="1:11" ht="13.8" customHeight="1" x14ac:dyDescent="0.3">
      <c r="B77" s="33">
        <f t="shared" ref="B77:B79" si="7">ROUNDUP(I77/G77,0)</f>
        <v>1</v>
      </c>
      <c r="C77" s="32" t="s">
        <v>764</v>
      </c>
      <c r="E77" t="s">
        <v>765</v>
      </c>
      <c r="G77">
        <v>100</v>
      </c>
      <c r="H77" s="22">
        <v>1.63</v>
      </c>
      <c r="I77" s="18">
        <f>SUMIF(C$1:C$70,"="&amp;C77,B$1:B$70)</f>
        <v>2</v>
      </c>
      <c r="J77" s="33">
        <f t="shared" ref="J77:J79" si="8">G77*B77-I77</f>
        <v>98</v>
      </c>
      <c r="K77" s="34">
        <f t="shared" si="4"/>
        <v>1.63</v>
      </c>
    </row>
    <row r="78" spans="1:11" ht="13.8" customHeight="1" x14ac:dyDescent="0.3">
      <c r="B78" s="33">
        <f>ROUNDUP(I78/G78,0)</f>
        <v>1</v>
      </c>
      <c r="C78" s="32" t="s">
        <v>707</v>
      </c>
      <c r="E78" t="s">
        <v>710</v>
      </c>
      <c r="G78">
        <v>10</v>
      </c>
      <c r="H78" s="22">
        <v>0.99</v>
      </c>
      <c r="I78" s="18">
        <f>SUMIF(C$1:C$70,"="&amp;C78,B$1:B$70)</f>
        <v>4</v>
      </c>
      <c r="J78" s="33">
        <f>G78*B78-I78</f>
        <v>6</v>
      </c>
      <c r="K78" s="34">
        <f>B78*H78</f>
        <v>0.99</v>
      </c>
    </row>
    <row r="79" spans="1:11" ht="13.8" customHeight="1" x14ac:dyDescent="0.3">
      <c r="B79" s="33">
        <f t="shared" si="7"/>
        <v>1</v>
      </c>
      <c r="C79" s="32" t="s">
        <v>780</v>
      </c>
      <c r="E79" t="s">
        <v>779</v>
      </c>
      <c r="G79">
        <v>10</v>
      </c>
      <c r="H79" s="22">
        <v>2.35</v>
      </c>
      <c r="I79" s="18">
        <f>SUMIF(C$1:C$70,"="&amp;C79,B$1:B$70)</f>
        <v>4</v>
      </c>
      <c r="J79" s="33">
        <f t="shared" si="8"/>
        <v>6</v>
      </c>
      <c r="K79" s="34">
        <f t="shared" si="4"/>
        <v>2.35</v>
      </c>
    </row>
    <row r="80" spans="1:11" ht="13.8" customHeight="1" x14ac:dyDescent="0.3">
      <c r="B80" s="33">
        <f t="shared" si="0"/>
        <v>1</v>
      </c>
      <c r="C80" s="32" t="s">
        <v>782</v>
      </c>
      <c r="E80" t="s">
        <v>651</v>
      </c>
      <c r="G80">
        <v>100</v>
      </c>
      <c r="H80" s="22">
        <v>2.09</v>
      </c>
      <c r="I80" s="18">
        <f>SUMIF(C$1:C$70,"="&amp;C80,B$1:B$70)</f>
        <v>1</v>
      </c>
      <c r="J80" s="33">
        <f t="shared" si="5"/>
        <v>99</v>
      </c>
      <c r="K80" s="34">
        <f t="shared" si="4"/>
        <v>2.09</v>
      </c>
    </row>
    <row r="81" spans="2:11" ht="13.8" customHeight="1" x14ac:dyDescent="0.3">
      <c r="B81" s="33">
        <f t="shared" ref="B81" si="9">ROUNDUP(I81/G81,0)</f>
        <v>1</v>
      </c>
      <c r="C81" s="32" t="s">
        <v>781</v>
      </c>
      <c r="E81" s="29" t="s">
        <v>664</v>
      </c>
      <c r="G81">
        <v>100</v>
      </c>
      <c r="H81" s="22">
        <v>2.09</v>
      </c>
      <c r="I81" s="18">
        <f>SUMIF(C$1:C$70,"="&amp;C81,B$1:B$70)</f>
        <v>12</v>
      </c>
      <c r="J81" s="33">
        <f t="shared" ref="J81" si="10">G81*B81-I81</f>
        <v>88</v>
      </c>
      <c r="K81" s="34">
        <f t="shared" si="4"/>
        <v>2.09</v>
      </c>
    </row>
    <row r="82" spans="2:11" ht="13.8" customHeight="1" x14ac:dyDescent="0.3">
      <c r="B82" s="33">
        <f t="shared" ref="B82" si="11">ROUNDUP(I82/G82,0)</f>
        <v>1</v>
      </c>
      <c r="C82" s="32" t="s">
        <v>785</v>
      </c>
      <c r="G82">
        <v>100</v>
      </c>
      <c r="H82" s="22">
        <v>2.09</v>
      </c>
      <c r="I82" s="18">
        <f>SUMIF(C$1:C$70,"="&amp;C82,B$1:B$70)</f>
        <v>4</v>
      </c>
      <c r="J82" s="33">
        <f t="shared" ref="J82" si="12">G82*B82-I82</f>
        <v>96</v>
      </c>
      <c r="K82" s="34">
        <f t="shared" ref="K82" si="13">B82*H82</f>
        <v>2.09</v>
      </c>
    </row>
    <row r="83" spans="2:11" ht="13.8" customHeight="1" x14ac:dyDescent="0.3">
      <c r="B83" s="33">
        <f t="shared" si="0"/>
        <v>1</v>
      </c>
      <c r="C83" s="32" t="s">
        <v>700</v>
      </c>
      <c r="E83" s="29" t="s">
        <v>699</v>
      </c>
      <c r="G83">
        <v>100</v>
      </c>
      <c r="H83" s="22">
        <v>1.79</v>
      </c>
      <c r="I83" s="18">
        <f>SUMIF(C$1:C$70,"="&amp;C83,B$1:B$70)</f>
        <v>12</v>
      </c>
      <c r="J83" s="33">
        <f t="shared" si="5"/>
        <v>88</v>
      </c>
      <c r="K83" s="34">
        <f t="shared" si="4"/>
        <v>1.79</v>
      </c>
    </row>
    <row r="84" spans="2:11" ht="13.8" customHeight="1" x14ac:dyDescent="0.3">
      <c r="B84" s="33">
        <f t="shared" si="0"/>
        <v>1</v>
      </c>
      <c r="C84" s="32" t="s">
        <v>715</v>
      </c>
      <c r="E84" s="9" t="s">
        <v>716</v>
      </c>
      <c r="G84">
        <v>100</v>
      </c>
      <c r="H84" s="22">
        <v>1.79</v>
      </c>
      <c r="I84" s="18">
        <f>SUMIF(C$1:C$70,"="&amp;C84,B$1:B$70)</f>
        <v>2</v>
      </c>
      <c r="J84" s="33">
        <f>G84*B84-I84</f>
        <v>98</v>
      </c>
      <c r="K84" s="34">
        <f t="shared" si="4"/>
        <v>1.79</v>
      </c>
    </row>
    <row r="85" spans="2:11" ht="13.8" customHeight="1" x14ac:dyDescent="0.3">
      <c r="B85" s="33">
        <f>ROUNDUP(I85/G85,0)</f>
        <v>1</v>
      </c>
      <c r="C85" t="s">
        <v>728</v>
      </c>
      <c r="E85" s="26" t="s">
        <v>693</v>
      </c>
      <c r="G85">
        <v>500</v>
      </c>
      <c r="H85" s="22">
        <v>4.49</v>
      </c>
      <c r="I85" s="18">
        <f>SUMIF(C$1:C$70,"="&amp;C85,B$1:B$70)</f>
        <v>86</v>
      </c>
      <c r="J85" s="33">
        <f t="shared" ref="J85" si="14">G85*B85-I85</f>
        <v>414</v>
      </c>
      <c r="K85" s="34">
        <f t="shared" si="4"/>
        <v>4.49</v>
      </c>
    </row>
    <row r="86" spans="2:11" ht="13.8" customHeight="1" x14ac:dyDescent="0.3">
      <c r="B86" s="33">
        <f>ROUNDUP(I86/G86,0)</f>
        <v>1</v>
      </c>
      <c r="C86" t="s">
        <v>755</v>
      </c>
      <c r="E86" s="26" t="s">
        <v>648</v>
      </c>
      <c r="G86">
        <v>500</v>
      </c>
      <c r="H86" s="22">
        <v>2.4900000000000002</v>
      </c>
      <c r="I86" s="18">
        <f>SUMIF(C$1:C$70,"="&amp;C86,B$1:B$70)</f>
        <v>40</v>
      </c>
      <c r="J86" s="33">
        <f t="shared" ref="J86" si="15">G86*B86-I86</f>
        <v>460</v>
      </c>
      <c r="K86" s="34">
        <f t="shared" si="4"/>
        <v>2.4900000000000002</v>
      </c>
    </row>
    <row r="87" spans="2:11" ht="13.8" customHeight="1" x14ac:dyDescent="0.3">
      <c r="B87" s="33">
        <f t="shared" si="0"/>
        <v>5</v>
      </c>
      <c r="C87" s="32" t="s">
        <v>783</v>
      </c>
      <c r="E87" s="9" t="s">
        <v>720</v>
      </c>
      <c r="G87">
        <v>1</v>
      </c>
      <c r="H87" s="22">
        <v>0.15</v>
      </c>
      <c r="I87" s="18">
        <f>SUMIF(C$1:C$70,"="&amp;C87,B$1:B$70)</f>
        <v>5</v>
      </c>
      <c r="J87" s="33">
        <f t="shared" si="5"/>
        <v>0</v>
      </c>
      <c r="K87" s="34">
        <f t="shared" si="4"/>
        <v>0.75</v>
      </c>
    </row>
    <row r="88" spans="2:11" ht="13.8" customHeight="1" x14ac:dyDescent="0.3">
      <c r="B88" s="33">
        <f t="shared" ref="B88" si="16">ROUNDUP(I88/G88,0)</f>
        <v>4</v>
      </c>
      <c r="C88" t="s">
        <v>656</v>
      </c>
      <c r="E88" s="29" t="s">
        <v>734</v>
      </c>
      <c r="G88">
        <v>1</v>
      </c>
      <c r="H88" s="22">
        <v>0.08</v>
      </c>
      <c r="I88" s="18">
        <f>SUMIF(C$1:C$70,"="&amp;C88,B$1:B$70)</f>
        <v>4</v>
      </c>
      <c r="J88" s="33">
        <f t="shared" ref="J88" si="17">G88*B88-I88</f>
        <v>0</v>
      </c>
      <c r="K88" s="34">
        <f t="shared" si="4"/>
        <v>0.32</v>
      </c>
    </row>
    <row r="89" spans="2:11" ht="13.8" customHeight="1" x14ac:dyDescent="0.3">
      <c r="B89" s="33">
        <f t="shared" ref="B89:B93" si="18">ROUNDUP(I89/G89,0)</f>
        <v>4</v>
      </c>
      <c r="C89" t="s">
        <v>678</v>
      </c>
      <c r="E89" s="29" t="s">
        <v>683</v>
      </c>
      <c r="G89">
        <v>1</v>
      </c>
      <c r="H89" s="22">
        <v>5.0999999999999996</v>
      </c>
      <c r="I89" s="18">
        <f>SUMIF(C$1:C$70,"="&amp;C89,B$1:B$70)</f>
        <v>4</v>
      </c>
      <c r="J89" s="33">
        <f t="shared" ref="J89" si="19">G89*B89-I89</f>
        <v>0</v>
      </c>
      <c r="K89" s="34">
        <f t="shared" si="4"/>
        <v>20.399999999999999</v>
      </c>
    </row>
    <row r="90" spans="2:11" ht="13.8" customHeight="1" x14ac:dyDescent="0.3">
      <c r="B90" s="33">
        <f t="shared" si="18"/>
        <v>1</v>
      </c>
      <c r="C90" t="s">
        <v>685</v>
      </c>
      <c r="E90" s="29" t="s">
        <v>684</v>
      </c>
      <c r="G90">
        <v>1</v>
      </c>
      <c r="H90" s="22">
        <v>5.44</v>
      </c>
      <c r="I90" s="18">
        <f>SUMIF(C$1:C$70,"="&amp;C90,B$1:B$70)</f>
        <v>1</v>
      </c>
      <c r="J90" s="33">
        <f t="shared" ref="J90:J92" si="20">G90*B90-I90</f>
        <v>0</v>
      </c>
      <c r="K90" s="34">
        <f t="shared" si="4"/>
        <v>5.44</v>
      </c>
    </row>
    <row r="91" spans="2:11" ht="13.8" customHeight="1" x14ac:dyDescent="0.3">
      <c r="B91" s="33">
        <f t="shared" si="18"/>
        <v>1</v>
      </c>
      <c r="C91" t="s">
        <v>729</v>
      </c>
      <c r="E91" s="29" t="s">
        <v>688</v>
      </c>
      <c r="G91">
        <v>1</v>
      </c>
      <c r="H91" s="22">
        <v>4.46</v>
      </c>
      <c r="I91" s="18">
        <f>SUMIF(C$1:C$70,"="&amp;C91,B$1:B$70)</f>
        <v>1</v>
      </c>
      <c r="J91" s="33">
        <f t="shared" si="20"/>
        <v>0</v>
      </c>
      <c r="K91" s="34">
        <f t="shared" si="4"/>
        <v>4.46</v>
      </c>
    </row>
    <row r="92" spans="2:11" ht="13.8" customHeight="1" x14ac:dyDescent="0.3">
      <c r="B92" s="33">
        <f t="shared" si="18"/>
        <v>1</v>
      </c>
      <c r="C92" t="s">
        <v>730</v>
      </c>
      <c r="E92" s="29" t="s">
        <v>686</v>
      </c>
      <c r="G92">
        <v>1</v>
      </c>
      <c r="H92" s="22">
        <v>5.01</v>
      </c>
      <c r="I92" s="18">
        <f>SUMIF(C$1:C$70,"="&amp;C92,B$1:B$70)</f>
        <v>1</v>
      </c>
      <c r="J92" s="33">
        <f t="shared" si="20"/>
        <v>0</v>
      </c>
      <c r="K92" s="34">
        <f t="shared" si="4"/>
        <v>5.01</v>
      </c>
    </row>
    <row r="93" spans="2:11" ht="13.8" customHeight="1" x14ac:dyDescent="0.3">
      <c r="B93" s="33">
        <f t="shared" si="18"/>
        <v>1</v>
      </c>
      <c r="C93" t="s">
        <v>775</v>
      </c>
      <c r="E93" s="26" t="s">
        <v>774</v>
      </c>
      <c r="G93">
        <v>1</v>
      </c>
      <c r="H93" s="22">
        <v>6.34</v>
      </c>
      <c r="I93" s="18">
        <f>SUMIF(C$1:C$70,"="&amp;C93,B$1:B$70)</f>
        <v>1</v>
      </c>
      <c r="J93" s="33">
        <f t="shared" ref="J93" si="21">G93*B93-I93</f>
        <v>0</v>
      </c>
      <c r="K93" s="34">
        <f t="shared" ref="K93" si="22">B93*H93</f>
        <v>6.34</v>
      </c>
    </row>
    <row r="94" spans="2:11" ht="13.8" customHeight="1" x14ac:dyDescent="0.3">
      <c r="B94" s="33">
        <v>1</v>
      </c>
      <c r="C94" s="32" t="s">
        <v>704</v>
      </c>
      <c r="D94" s="32"/>
      <c r="E94" s="29" t="s">
        <v>706</v>
      </c>
      <c r="G94">
        <v>1</v>
      </c>
      <c r="H94" s="22">
        <v>4.96</v>
      </c>
      <c r="I94" s="18">
        <f>SUMIF(C$1:C$70,"="&amp;C94,B$1:B$70)</f>
        <v>1</v>
      </c>
      <c r="J94" s="33">
        <f t="shared" si="5"/>
        <v>0</v>
      </c>
      <c r="K94" s="34">
        <f t="shared" si="4"/>
        <v>4.96</v>
      </c>
    </row>
    <row r="95" spans="2:11" ht="13.8" customHeight="1" x14ac:dyDescent="0.3">
      <c r="B95" s="33">
        <v>1</v>
      </c>
      <c r="C95" t="s">
        <v>689</v>
      </c>
      <c r="D95" s="32"/>
      <c r="E95" s="29" t="s">
        <v>732</v>
      </c>
      <c r="G95">
        <v>1</v>
      </c>
      <c r="H95" s="22">
        <v>4.24</v>
      </c>
      <c r="I95" s="18">
        <f>SUMIF(C$1:C$70,"="&amp;C95,B$1:B$70)</f>
        <v>1</v>
      </c>
      <c r="J95" s="33">
        <f t="shared" ref="J95" si="23">G95*B95-I95</f>
        <v>0</v>
      </c>
      <c r="K95" s="34">
        <f t="shared" si="4"/>
        <v>4.24</v>
      </c>
    </row>
    <row r="96" spans="2:11" ht="13.8" customHeight="1" x14ac:dyDescent="0.3">
      <c r="B96" s="33">
        <v>1</v>
      </c>
      <c r="C96" s="32" t="s">
        <v>694</v>
      </c>
      <c r="E96" s="26" t="s">
        <v>696</v>
      </c>
      <c r="G96">
        <v>1</v>
      </c>
      <c r="H96" s="22">
        <v>14.5</v>
      </c>
      <c r="I96" s="18">
        <f>SUMIF(C$1:C$70,"="&amp;C96,B$1:B$70)</f>
        <v>1</v>
      </c>
      <c r="J96" s="33">
        <f t="shared" si="5"/>
        <v>0</v>
      </c>
      <c r="K96" s="34">
        <f t="shared" si="4"/>
        <v>14.5</v>
      </c>
    </row>
    <row r="97" spans="2:11" ht="13.8" customHeight="1" x14ac:dyDescent="0.3">
      <c r="B97" s="33">
        <v>1</v>
      </c>
      <c r="C97" s="32" t="s">
        <v>770</v>
      </c>
      <c r="E97" s="26" t="s">
        <v>771</v>
      </c>
      <c r="G97">
        <v>1</v>
      </c>
      <c r="H97" s="22">
        <v>8.5</v>
      </c>
      <c r="I97" s="18">
        <f>SUMIF(C$1:C$70,"="&amp;C97,B$1:B$70)</f>
        <v>1</v>
      </c>
      <c r="J97" s="33">
        <f t="shared" ref="J97" si="24">G97*B97-I97</f>
        <v>0</v>
      </c>
      <c r="K97" s="34">
        <f t="shared" ref="K97" si="25">B97*H97</f>
        <v>8.5</v>
      </c>
    </row>
    <row r="98" spans="2:11" ht="13.8" customHeight="1" x14ac:dyDescent="0.3">
      <c r="B98" s="33">
        <f t="shared" ref="B98:B109" si="26">ROUNDUP(I98/G98,0)</f>
        <v>2</v>
      </c>
      <c r="C98" s="32" t="s">
        <v>709</v>
      </c>
      <c r="E98" s="9" t="s">
        <v>562</v>
      </c>
      <c r="G98">
        <v>1</v>
      </c>
      <c r="H98" s="22">
        <v>14.53</v>
      </c>
      <c r="I98" s="18">
        <f>SUMIF(C$1:C$70,"="&amp;C98,B$1:B$70)</f>
        <v>2</v>
      </c>
      <c r="J98" s="33">
        <f t="shared" si="5"/>
        <v>0</v>
      </c>
      <c r="K98" s="34">
        <f t="shared" si="4"/>
        <v>29.06</v>
      </c>
    </row>
    <row r="99" spans="2:11" ht="13.8" customHeight="1" x14ac:dyDescent="0.3">
      <c r="B99" s="33">
        <f t="shared" si="26"/>
        <v>2</v>
      </c>
      <c r="C99" s="32" t="s">
        <v>719</v>
      </c>
      <c r="D99" s="32"/>
      <c r="E99" s="29" t="s">
        <v>717</v>
      </c>
      <c r="G99">
        <v>1</v>
      </c>
      <c r="H99" s="22">
        <v>1.54</v>
      </c>
      <c r="I99" s="18">
        <f>SUMIF(C$1:C$70,"="&amp;C99,B$1:B$70)</f>
        <v>2</v>
      </c>
      <c r="J99" s="33">
        <f t="shared" si="5"/>
        <v>0</v>
      </c>
      <c r="K99" s="34">
        <f t="shared" si="4"/>
        <v>3.08</v>
      </c>
    </row>
    <row r="100" spans="2:11" ht="13.8" customHeight="1" x14ac:dyDescent="0.3">
      <c r="B100" s="33">
        <f t="shared" si="26"/>
        <v>6</v>
      </c>
      <c r="C100" t="s">
        <v>691</v>
      </c>
      <c r="E100" s="26" t="s">
        <v>690</v>
      </c>
      <c r="G100">
        <v>1</v>
      </c>
      <c r="H100" s="22">
        <v>1.95</v>
      </c>
      <c r="I100" s="18">
        <f>SUMIF(C$1:C$70,"="&amp;C100,B$1:B$70)</f>
        <v>6</v>
      </c>
      <c r="J100" s="33">
        <f t="shared" si="5"/>
        <v>0</v>
      </c>
      <c r="K100" s="34">
        <f t="shared" si="4"/>
        <v>11.7</v>
      </c>
    </row>
    <row r="101" spans="2:11" ht="13.8" customHeight="1" x14ac:dyDescent="0.3">
      <c r="B101" s="33">
        <f t="shared" si="26"/>
        <v>2</v>
      </c>
      <c r="C101" t="s">
        <v>666</v>
      </c>
      <c r="E101" s="29" t="s">
        <v>668</v>
      </c>
      <c r="G101">
        <v>1</v>
      </c>
      <c r="H101" s="22">
        <v>1.39</v>
      </c>
      <c r="I101" s="18">
        <f>SUMIF(C$1:C$70,"="&amp;C101,B$1:B$70)</f>
        <v>2</v>
      </c>
      <c r="J101" s="33">
        <f t="shared" ref="J101" si="27">G101*B101-I101</f>
        <v>0</v>
      </c>
      <c r="K101" s="34">
        <f t="shared" si="4"/>
        <v>2.78</v>
      </c>
    </row>
    <row r="102" spans="2:11" ht="13.8" customHeight="1" x14ac:dyDescent="0.3">
      <c r="B102" s="33">
        <f t="shared" si="26"/>
        <v>1</v>
      </c>
      <c r="C102" t="s">
        <v>658</v>
      </c>
      <c r="E102" s="29" t="s">
        <v>557</v>
      </c>
      <c r="G102">
        <v>1</v>
      </c>
      <c r="H102" s="22">
        <v>3.29</v>
      </c>
      <c r="I102" s="18">
        <f>SUMIF(C$1:C$70,"="&amp;C102,B$1:B$70)</f>
        <v>1</v>
      </c>
      <c r="J102" s="33">
        <f t="shared" ref="J102" si="28">G102*B102-I102</f>
        <v>0</v>
      </c>
      <c r="K102" s="34">
        <f t="shared" si="4"/>
        <v>3.29</v>
      </c>
    </row>
    <row r="103" spans="2:11" ht="13.8" customHeight="1" x14ac:dyDescent="0.3">
      <c r="B103" s="33">
        <f t="shared" si="26"/>
        <v>2</v>
      </c>
      <c r="C103" s="32" t="s">
        <v>741</v>
      </c>
      <c r="E103" s="26" t="s">
        <v>557</v>
      </c>
      <c r="G103">
        <v>1</v>
      </c>
      <c r="H103" s="22">
        <v>3.29</v>
      </c>
      <c r="I103" s="18">
        <f>SUMIF(C$1:C$70,"="&amp;C103,B$1:B$70)</f>
        <v>2</v>
      </c>
      <c r="J103" s="33">
        <f t="shared" ref="J103" si="29">G103*B103-I103</f>
        <v>0</v>
      </c>
      <c r="K103" s="34">
        <f t="shared" si="4"/>
        <v>6.58</v>
      </c>
    </row>
    <row r="104" spans="2:11" ht="13.8" customHeight="1" x14ac:dyDescent="0.3">
      <c r="B104" s="33">
        <f t="shared" si="26"/>
        <v>2</v>
      </c>
      <c r="C104" t="s">
        <v>745</v>
      </c>
      <c r="E104" s="26" t="s">
        <v>746</v>
      </c>
      <c r="G104">
        <v>1</v>
      </c>
      <c r="H104" s="22">
        <v>1</v>
      </c>
      <c r="I104" s="18">
        <f>SUMIF(C$1:C$70,"="&amp;C104,B$1:B$70)</f>
        <v>2</v>
      </c>
      <c r="J104" s="33">
        <f t="shared" ref="J104" si="30">G104*B104-I104</f>
        <v>0</v>
      </c>
      <c r="K104" s="34">
        <f t="shared" si="4"/>
        <v>2</v>
      </c>
    </row>
    <row r="105" spans="2:11" ht="13.8" customHeight="1" x14ac:dyDescent="0.3">
      <c r="B105" s="33">
        <f t="shared" si="26"/>
        <v>1</v>
      </c>
      <c r="C105" t="s">
        <v>749</v>
      </c>
      <c r="E105" s="26" t="s">
        <v>750</v>
      </c>
      <c r="G105">
        <v>10</v>
      </c>
      <c r="H105" s="22">
        <v>2.59</v>
      </c>
      <c r="I105" s="18">
        <f>SUMIF(C$1:C$70,"="&amp;C105,B$1:B$70)</f>
        <v>2</v>
      </c>
      <c r="J105" s="33">
        <f t="shared" ref="J105" si="31">G105*B105-I105</f>
        <v>8</v>
      </c>
      <c r="K105" s="34">
        <f t="shared" si="4"/>
        <v>2.59</v>
      </c>
    </row>
    <row r="106" spans="2:11" ht="13.8" customHeight="1" x14ac:dyDescent="0.3">
      <c r="B106" s="33">
        <f t="shared" si="26"/>
        <v>4</v>
      </c>
      <c r="C106" s="32" t="s">
        <v>753</v>
      </c>
      <c r="E106" s="26" t="s">
        <v>752</v>
      </c>
      <c r="G106">
        <v>1</v>
      </c>
      <c r="H106" s="22">
        <v>1.05</v>
      </c>
      <c r="I106" s="18">
        <f>SUMIF(C$1:C$70,"="&amp;C106,B$1:B$70)</f>
        <v>4</v>
      </c>
      <c r="J106" s="33">
        <f t="shared" ref="J106" si="32">G106*B106-I106</f>
        <v>0</v>
      </c>
      <c r="K106" s="34">
        <f t="shared" si="4"/>
        <v>4.2</v>
      </c>
    </row>
    <row r="107" spans="2:11" ht="13.8" customHeight="1" x14ac:dyDescent="0.3">
      <c r="B107" s="33">
        <f t="shared" si="26"/>
        <v>2</v>
      </c>
      <c r="C107" t="s">
        <v>759</v>
      </c>
      <c r="E107" s="26" t="s">
        <v>758</v>
      </c>
      <c r="G107">
        <v>1</v>
      </c>
      <c r="H107" s="22">
        <v>4.4400000000000004</v>
      </c>
      <c r="I107" s="18">
        <f>SUMIF(C$1:C$70,"="&amp;C107,B$1:B$70)</f>
        <v>2</v>
      </c>
      <c r="J107" s="33">
        <f t="shared" ref="J107:J108" si="33">G107*B107-I107</f>
        <v>0</v>
      </c>
      <c r="K107" s="34">
        <f t="shared" si="4"/>
        <v>8.8800000000000008</v>
      </c>
    </row>
    <row r="108" spans="2:11" ht="13.8" customHeight="1" x14ac:dyDescent="0.3">
      <c r="B108" s="33">
        <f t="shared" si="26"/>
        <v>1</v>
      </c>
      <c r="C108" t="s">
        <v>784</v>
      </c>
      <c r="E108" t="s">
        <v>776</v>
      </c>
      <c r="G108">
        <v>1</v>
      </c>
      <c r="H108" s="22">
        <v>0.4</v>
      </c>
      <c r="I108" s="18">
        <f>SUMIF(C$1:C$70,"="&amp;C108,B$1:B$70)</f>
        <v>1</v>
      </c>
      <c r="J108" s="33">
        <f t="shared" si="33"/>
        <v>0</v>
      </c>
      <c r="K108" s="34">
        <f t="shared" si="4"/>
        <v>0.4</v>
      </c>
    </row>
    <row r="109" spans="2:11" ht="13.8" customHeight="1" x14ac:dyDescent="0.3">
      <c r="B109" s="33">
        <f t="shared" si="26"/>
        <v>1</v>
      </c>
      <c r="C109" t="s">
        <v>778</v>
      </c>
      <c r="E109" t="s">
        <v>776</v>
      </c>
      <c r="G109">
        <v>1</v>
      </c>
      <c r="H109" s="22">
        <v>0.4</v>
      </c>
      <c r="I109" s="18">
        <f>SUMIF(C$1:C$70,"="&amp;C109,B$1:B$70)</f>
        <v>1</v>
      </c>
      <c r="J109" s="33">
        <f t="shared" ref="J109" si="34">G109*B109-I109</f>
        <v>0</v>
      </c>
      <c r="K109" s="34">
        <f t="shared" ref="K109" si="35">B109*H109</f>
        <v>0.4</v>
      </c>
    </row>
    <row r="110" spans="2:11" ht="13.8" customHeight="1" x14ac:dyDescent="0.3">
      <c r="B110" s="33"/>
      <c r="D110" t="s">
        <v>776</v>
      </c>
      <c r="H110" s="22"/>
      <c r="I110" s="18"/>
      <c r="J110" s="33"/>
    </row>
    <row r="111" spans="2:11" ht="13.8" customHeight="1" x14ac:dyDescent="0.3">
      <c r="B111" s="33"/>
      <c r="E111" s="26"/>
      <c r="H111" s="22"/>
      <c r="I111" s="18"/>
      <c r="J111" s="33"/>
    </row>
    <row r="112" spans="2:11" ht="13.8" customHeight="1" x14ac:dyDescent="0.3">
      <c r="B112" s="33"/>
      <c r="E112" s="26"/>
      <c r="H112" s="22"/>
      <c r="I112" s="18"/>
      <c r="J112" s="33"/>
    </row>
    <row r="113" spans="2:10" ht="13.8" customHeight="1" x14ac:dyDescent="0.3">
      <c r="B113" s="33"/>
      <c r="E113" s="26"/>
      <c r="H113" s="22"/>
      <c r="I113" s="18"/>
      <c r="J113" s="33"/>
    </row>
    <row r="114" spans="2:10" ht="13.8" customHeight="1" x14ac:dyDescent="0.3">
      <c r="B114" s="33"/>
      <c r="E114" s="26"/>
      <c r="H114" s="22"/>
      <c r="I114" s="18"/>
      <c r="J114" s="33"/>
    </row>
    <row r="115" spans="2:10" ht="13.8" customHeight="1" x14ac:dyDescent="0.3">
      <c r="B115" s="33"/>
      <c r="E115" s="26"/>
      <c r="H115" s="22"/>
      <c r="I115" s="18"/>
      <c r="J115" s="33"/>
    </row>
    <row r="116" spans="2:10" x14ac:dyDescent="0.3">
      <c r="C116" t="s">
        <v>606</v>
      </c>
      <c r="D116" s="6" t="s">
        <v>599</v>
      </c>
      <c r="E116" s="29" t="s">
        <v>554</v>
      </c>
      <c r="F116">
        <v>0.28999999999999998</v>
      </c>
      <c r="H116" s="22">
        <v>26.88</v>
      </c>
      <c r="I116" s="22">
        <f>H116*B117</f>
        <v>26.88</v>
      </c>
    </row>
    <row r="117" spans="2:10" x14ac:dyDescent="0.3">
      <c r="B117">
        <v>1</v>
      </c>
      <c r="C117" t="s">
        <v>608</v>
      </c>
      <c r="D117" t="s">
        <v>609</v>
      </c>
      <c r="E117" s="30" t="s">
        <v>607</v>
      </c>
      <c r="F117">
        <v>0</v>
      </c>
      <c r="H117">
        <v>1.1499999999999999</v>
      </c>
      <c r="I117" s="22">
        <f>H117*B118</f>
        <v>6.8999999999999995</v>
      </c>
    </row>
    <row r="118" spans="2:10" x14ac:dyDescent="0.3">
      <c r="B118">
        <v>6</v>
      </c>
      <c r="C118" t="s">
        <v>612</v>
      </c>
      <c r="D118" t="s">
        <v>610</v>
      </c>
      <c r="E118" s="29" t="s">
        <v>611</v>
      </c>
      <c r="F118">
        <v>0</v>
      </c>
      <c r="H118">
        <f>I118/10</f>
        <v>0.251</v>
      </c>
      <c r="I118">
        <v>2.5099999999999998</v>
      </c>
    </row>
    <row r="119" spans="2:10" x14ac:dyDescent="0.3">
      <c r="B119">
        <v>1</v>
      </c>
      <c r="C119" t="s">
        <v>615</v>
      </c>
      <c r="D119" t="s">
        <v>614</v>
      </c>
      <c r="E119" s="26" t="s">
        <v>473</v>
      </c>
      <c r="F119">
        <v>0.7</v>
      </c>
      <c r="H119">
        <v>18</v>
      </c>
      <c r="I119" s="22">
        <f>H119*B120</f>
        <v>18</v>
      </c>
    </row>
    <row r="120" spans="2:10" x14ac:dyDescent="0.3">
      <c r="B120">
        <v>1</v>
      </c>
      <c r="E120" s="26"/>
      <c r="I120" s="22"/>
    </row>
    <row r="121" spans="2:10" x14ac:dyDescent="0.3">
      <c r="C121" t="s">
        <v>616</v>
      </c>
      <c r="D121" s="6" t="s">
        <v>617</v>
      </c>
      <c r="E121" s="26" t="s">
        <v>544</v>
      </c>
      <c r="F121">
        <v>1.34</v>
      </c>
      <c r="H121">
        <v>37</v>
      </c>
      <c r="I121" s="22">
        <f>H121*B122</f>
        <v>37</v>
      </c>
    </row>
    <row r="122" spans="2:10" x14ac:dyDescent="0.3">
      <c r="B122">
        <v>1</v>
      </c>
      <c r="C122" t="s">
        <v>639</v>
      </c>
      <c r="D122" s="8" t="s">
        <v>642</v>
      </c>
      <c r="E122" s="29" t="s">
        <v>640</v>
      </c>
      <c r="F122">
        <v>0</v>
      </c>
      <c r="I122" s="22"/>
    </row>
    <row r="123" spans="2:10" x14ac:dyDescent="0.3">
      <c r="B123">
        <v>2</v>
      </c>
      <c r="C123" t="s">
        <v>649</v>
      </c>
      <c r="D123" t="s">
        <v>632</v>
      </c>
      <c r="E123" s="26" t="s">
        <v>648</v>
      </c>
      <c r="F123">
        <v>0</v>
      </c>
      <c r="I123" s="22"/>
    </row>
    <row r="124" spans="2:10" x14ac:dyDescent="0.3">
      <c r="B124">
        <v>1</v>
      </c>
      <c r="C124" t="s">
        <v>608</v>
      </c>
      <c r="D124" t="s">
        <v>633</v>
      </c>
      <c r="E124" s="30" t="s">
        <v>607</v>
      </c>
      <c r="F124">
        <v>0</v>
      </c>
      <c r="I124" s="22"/>
    </row>
    <row r="125" spans="2:10" x14ac:dyDescent="0.3">
      <c r="B125">
        <v>4</v>
      </c>
      <c r="C125" t="s">
        <v>635</v>
      </c>
      <c r="D125" t="s">
        <v>646</v>
      </c>
      <c r="E125" s="26" t="s">
        <v>634</v>
      </c>
      <c r="F125">
        <v>0</v>
      </c>
      <c r="I125" s="22"/>
    </row>
    <row r="126" spans="2:10" x14ac:dyDescent="0.3">
      <c r="B126">
        <v>8</v>
      </c>
      <c r="D126" t="s">
        <v>647</v>
      </c>
      <c r="E126" s="29" t="s">
        <v>645</v>
      </c>
      <c r="F126">
        <v>0</v>
      </c>
      <c r="I126" s="22"/>
    </row>
    <row r="127" spans="2:10" x14ac:dyDescent="0.3">
      <c r="E127" s="26"/>
      <c r="I127" s="22"/>
    </row>
    <row r="128" spans="2:10" x14ac:dyDescent="0.3">
      <c r="D128" s="6" t="s">
        <v>636</v>
      </c>
      <c r="E128" s="26"/>
      <c r="I128" s="22"/>
    </row>
    <row r="129" spans="2:9" x14ac:dyDescent="0.3">
      <c r="C129" t="s">
        <v>628</v>
      </c>
      <c r="D129" t="s">
        <v>626</v>
      </c>
      <c r="E129" s="25" t="s">
        <v>618</v>
      </c>
      <c r="F129">
        <v>0</v>
      </c>
      <c r="H129">
        <v>9.9</v>
      </c>
      <c r="I129" s="22">
        <f>H129*B130</f>
        <v>9.9</v>
      </c>
    </row>
    <row r="130" spans="2:9" ht="15" customHeight="1" x14ac:dyDescent="0.3">
      <c r="B130">
        <v>1</v>
      </c>
      <c r="C130" t="s">
        <v>630</v>
      </c>
      <c r="D130" t="s">
        <v>622</v>
      </c>
      <c r="E130" s="26" t="s">
        <v>623</v>
      </c>
      <c r="F130">
        <v>0</v>
      </c>
      <c r="I130" s="22"/>
    </row>
    <row r="131" spans="2:9" x14ac:dyDescent="0.3">
      <c r="B131">
        <v>1</v>
      </c>
      <c r="C131" t="s">
        <v>629</v>
      </c>
      <c r="D131" t="s">
        <v>625</v>
      </c>
      <c r="E131" s="25" t="s">
        <v>624</v>
      </c>
      <c r="F131">
        <v>0</v>
      </c>
      <c r="I131" s="22"/>
    </row>
    <row r="132" spans="2:9" x14ac:dyDescent="0.3">
      <c r="B132">
        <v>1</v>
      </c>
      <c r="C132" t="s">
        <v>627</v>
      </c>
      <c r="D132" t="s">
        <v>644</v>
      </c>
      <c r="E132" s="26" t="s">
        <v>643</v>
      </c>
      <c r="F132">
        <v>0</v>
      </c>
      <c r="I132" s="22"/>
    </row>
    <row r="133" spans="2:9" x14ac:dyDescent="0.3">
      <c r="B133">
        <v>1</v>
      </c>
      <c r="C133" t="s">
        <v>619</v>
      </c>
      <c r="D133" t="s">
        <v>637</v>
      </c>
      <c r="E133" s="25" t="s">
        <v>638</v>
      </c>
      <c r="F133">
        <v>0</v>
      </c>
      <c r="I133" s="22"/>
    </row>
    <row r="134" spans="2:9" ht="15" customHeight="1" x14ac:dyDescent="0.3">
      <c r="B134">
        <v>1</v>
      </c>
      <c r="C134" t="s">
        <v>621</v>
      </c>
      <c r="D134" t="s">
        <v>622</v>
      </c>
      <c r="E134" s="25" t="s">
        <v>618</v>
      </c>
      <c r="F134">
        <v>0</v>
      </c>
      <c r="I134" s="22"/>
    </row>
    <row r="135" spans="2:9" ht="15" customHeight="1" x14ac:dyDescent="0.3">
      <c r="B135">
        <v>1</v>
      </c>
      <c r="E135" s="25"/>
      <c r="I135" s="22"/>
    </row>
    <row r="136" spans="2:9" x14ac:dyDescent="0.3">
      <c r="E136" s="25"/>
      <c r="I136" s="22"/>
    </row>
    <row r="137" spans="2:9" x14ac:dyDescent="0.3">
      <c r="C137" t="s">
        <v>603</v>
      </c>
      <c r="D137" t="s">
        <v>600</v>
      </c>
      <c r="E137" s="29" t="s">
        <v>602</v>
      </c>
      <c r="F137">
        <v>0</v>
      </c>
      <c r="H137" s="22">
        <v>0.54</v>
      </c>
      <c r="I137" s="22">
        <f>H137*B138</f>
        <v>12.96</v>
      </c>
    </row>
    <row r="138" spans="2:9" x14ac:dyDescent="0.3">
      <c r="B138">
        <v>24</v>
      </c>
      <c r="C138" t="s">
        <v>604</v>
      </c>
      <c r="D138" t="s">
        <v>605</v>
      </c>
      <c r="E138" s="29" t="s">
        <v>601</v>
      </c>
      <c r="H138" s="23">
        <v>4.29</v>
      </c>
      <c r="I138" s="22">
        <f>H138*B139</f>
        <v>4.29</v>
      </c>
    </row>
    <row r="139" spans="2:9" x14ac:dyDescent="0.3">
      <c r="B139">
        <v>1</v>
      </c>
    </row>
    <row r="141" spans="2:9" x14ac:dyDescent="0.3">
      <c r="B141">
        <v>4</v>
      </c>
    </row>
  </sheetData>
  <hyperlinks>
    <hyperlink ref="E100" r:id="rId1"/>
    <hyperlink ref="E98" r:id="rId2"/>
    <hyperlink ref="E117" r:id="rId3"/>
    <hyperlink ref="E124" r:id="rId4"/>
    <hyperlink ref="E131" r:id="rId5"/>
    <hyperlink ref="E130" r:id="rId6"/>
    <hyperlink ref="E121" r:id="rId7"/>
    <hyperlink ref="E119" r:id="rId8"/>
  </hyperlinks>
  <pageMargins left="0.7" right="0.7" top="0.78740157499999996" bottom="0.78740157499999996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  <vt:lpstr>DIN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2016-04-06T15:06:15Z</dcterms:modified>
</cp:coreProperties>
</file>