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H65" i="7" l="1"/>
  <c r="C3" i="7"/>
  <c r="C6" i="7"/>
  <c r="C7" i="7"/>
  <c r="C8" i="7"/>
  <c r="C10" i="7"/>
  <c r="C9" i="7"/>
  <c r="C18" i="7"/>
  <c r="C17" i="7"/>
  <c r="C16" i="7"/>
  <c r="C15" i="7"/>
  <c r="C14" i="7"/>
  <c r="C13" i="7"/>
  <c r="C19" i="7"/>
  <c r="C20" i="7" l="1"/>
  <c r="I41" i="7" s="1"/>
  <c r="B41" i="7" s="1"/>
  <c r="J41" i="7" s="1"/>
  <c r="I61" i="7"/>
  <c r="B61" i="7" s="1"/>
  <c r="J61" i="7" s="1"/>
  <c r="C21" i="7"/>
  <c r="I58" i="7"/>
  <c r="J58" i="7" s="1"/>
  <c r="C22" i="7"/>
  <c r="I44" i="7"/>
  <c r="B44" i="7" s="1"/>
  <c r="J44" i="7" s="1"/>
  <c r="C23" i="7"/>
  <c r="C24" i="7"/>
  <c r="C29" i="7"/>
  <c r="C25" i="7"/>
  <c r="C26" i="7"/>
  <c r="C27" i="7"/>
  <c r="C28" i="7"/>
  <c r="C30" i="7"/>
  <c r="C31" i="7"/>
  <c r="C32" i="7"/>
  <c r="C36" i="7"/>
  <c r="C33" i="7"/>
  <c r="C35" i="7"/>
  <c r="H72" i="7"/>
  <c r="I63" i="7" l="1"/>
  <c r="B63" i="7" s="1"/>
  <c r="J63" i="7" s="1"/>
  <c r="I54" i="7"/>
  <c r="B54" i="7" s="1"/>
  <c r="J54" i="7" s="1"/>
  <c r="I46" i="7"/>
  <c r="B46" i="7" s="1"/>
  <c r="J46" i="7" s="1"/>
  <c r="I62" i="7"/>
  <c r="B62" i="7" s="1"/>
  <c r="J62" i="7" s="1"/>
  <c r="I51" i="7"/>
  <c r="B51" i="7" s="1"/>
  <c r="J51" i="7" s="1"/>
  <c r="I57" i="7"/>
  <c r="J57" i="7" s="1"/>
  <c r="I53" i="7"/>
  <c r="B53" i="7" s="1"/>
  <c r="J53" i="7" s="1"/>
  <c r="I49" i="7"/>
  <c r="B49" i="7" s="1"/>
  <c r="J49" i="7" s="1"/>
  <c r="I55" i="7"/>
  <c r="B55" i="7" s="1"/>
  <c r="J55" i="7" s="1"/>
  <c r="I52" i="7"/>
  <c r="B52" i="7" s="1"/>
  <c r="J52" i="7" s="1"/>
  <c r="I60" i="7"/>
  <c r="B60" i="7" s="1"/>
  <c r="J60" i="7" s="1"/>
  <c r="I40" i="7"/>
  <c r="B40" i="7" s="1"/>
  <c r="J40" i="7" s="1"/>
  <c r="I56" i="7"/>
  <c r="J56" i="7" s="1"/>
  <c r="I47" i="7"/>
  <c r="B47" i="7" s="1"/>
  <c r="J47" i="7" s="1"/>
  <c r="I42" i="7"/>
  <c r="B42" i="7" s="1"/>
  <c r="J42" i="7" s="1"/>
  <c r="I50" i="7"/>
  <c r="B50" i="7" s="1"/>
  <c r="J50" i="7" s="1"/>
  <c r="I43" i="7"/>
  <c r="B43" i="7" s="1"/>
  <c r="J43" i="7" s="1"/>
  <c r="I48" i="7"/>
  <c r="B48" i="7" s="1"/>
  <c r="J48" i="7" s="1"/>
  <c r="I45" i="7"/>
  <c r="B45" i="7" s="1"/>
  <c r="J45" i="7" s="1"/>
  <c r="I59" i="7"/>
  <c r="B59" i="7" s="1"/>
  <c r="J59" i="7" s="1"/>
  <c r="O77" i="3"/>
  <c r="O93" i="3"/>
  <c r="O88" i="3" l="1"/>
  <c r="O78" i="3"/>
  <c r="C51" i="3"/>
  <c r="O91" i="3"/>
  <c r="O89" i="3"/>
  <c r="C41" i="3"/>
  <c r="O87" i="3"/>
  <c r="I83" i="7" l="1"/>
  <c r="I75" i="7"/>
  <c r="I73" i="7"/>
  <c r="O83" i="3"/>
  <c r="O76" i="3"/>
  <c r="C8" i="3" l="1"/>
  <c r="O75" i="3"/>
  <c r="C60" i="5" l="1"/>
  <c r="C61" i="5" s="1"/>
  <c r="C62" i="5" s="1"/>
  <c r="C63" i="5" s="1"/>
  <c r="I71" i="7"/>
  <c r="I91" i="7"/>
  <c r="I92" i="7"/>
  <c r="I70" i="7"/>
  <c r="C37" i="5"/>
  <c r="C38" i="5" s="1"/>
  <c r="C39" i="5" l="1"/>
  <c r="C40" i="5" s="1"/>
  <c r="C95" i="3"/>
  <c r="C107" i="3"/>
  <c r="C55" i="3"/>
  <c r="C53" i="3"/>
  <c r="C49" i="3"/>
  <c r="C46" i="3"/>
  <c r="C43" i="3"/>
  <c r="O92" i="3"/>
  <c r="C45" i="3"/>
  <c r="C39" i="3"/>
  <c r="C36" i="3"/>
  <c r="C9" i="3"/>
  <c r="C65" i="3" s="1"/>
  <c r="O90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9" i="3" l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7" i="3"/>
  <c r="C98" i="3" s="1"/>
  <c r="C109" i="3"/>
  <c r="C110" i="3" s="1"/>
  <c r="C103" i="3"/>
  <c r="C104" i="3" s="1"/>
  <c r="C68" i="3"/>
  <c r="C75" i="3" s="1"/>
</calcChain>
</file>

<file path=xl/sharedStrings.xml><?xml version="1.0" encoding="utf-8"?>
<sst xmlns="http://schemas.openxmlformats.org/spreadsheetml/2006/main" count="1659" uniqueCount="743">
  <si>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</si>
  <si>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</si>
  <si>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</si>
  <si>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</si>
  <si>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</si>
  <si>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</si>
  <si>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</si>
  <si>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</si>
  <si>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</si>
  <si>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</si>
  <si>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</si>
  <si>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</si>
  <si>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</si>
  <si>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</si>
  <si>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</si>
  <si>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</si>
  <si>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</si>
  <si>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</si>
  <si>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</si>
  <si>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</si>
  <si>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</si>
  <si>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</si>
  <si>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</si>
  <si>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</si>
  <si>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</si>
  <si>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</si>
  <si>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</si>
  <si>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</si>
  <si>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</si>
  <si>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</si>
  <si>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</si>
  <si>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</si>
  <si>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</si>
  <si>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</si>
  <si>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</si>
  <si>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</si>
  <si>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</si>
  <si>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</si>
  <si>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</si>
  <si>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</si>
  <si>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</si>
  <si>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</si>
  <si>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</si>
  <si>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</si>
  <si>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</si>
  <si>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</si>
  <si>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</si>
  <si>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</si>
  <si>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</si>
  <si>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</si>
  <si>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</si>
  <si>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</si>
  <si>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</si>
  <si>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</si>
  <si>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</si>
  <si>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</si>
  <si>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</si>
  <si>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</si>
  <si>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</si>
  <si>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</si>
  <si>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</si>
  <si>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</si>
  <si>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</si>
  <si>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</si>
  <si>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</si>
  <si>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</si>
  <si>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</si>
  <si>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</si>
  <si>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</si>
  <si>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</si>
  <si>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</si>
  <si>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</si>
  <si>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</si>
  <si>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</si>
  <si>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</si>
  <si>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</si>
  <si>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</si>
  <si>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</si>
  <si>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</si>
  <si>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</si>
  <si>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</si>
  <si>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</si>
  <si>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</si>
  <si>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</si>
  <si>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</si>
  <si>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</si>
  <si>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</si>
  <si>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</si>
  <si>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</si>
  <si>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</si>
  <si>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</si>
  <si>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</si>
  <si>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</si>
  <si>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</si>
  <si>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</si>
  <si>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</si>
  <si>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</si>
  <si>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</si>
  <si>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</si>
  <si>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</si>
  <si>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</si>
  <si>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</si>
  <si>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</si>
  <si>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</si>
  <si>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</si>
  <si>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</si>
  <si>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</si>
  <si>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</si>
  <si>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</si>
  <si>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</si>
  <si>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</si>
  <si>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</si>
  <si>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</si>
  <si>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</si>
  <si>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</si>
  <si>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</si>
  <si>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</si>
  <si>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</si>
  <si>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</si>
  <si>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</si>
  <si>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</si>
  <si>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</si>
  <si>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</si>
  <si>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</si>
  <si>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</si>
  <si>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</si>
  <si>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</si>
  <si>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</si>
  <si>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</si>
  <si>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</si>
  <si>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</si>
  <si>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</si>
  <si>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</si>
  <si>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</si>
  <si>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</si>
  <si>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</si>
  <si>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</si>
  <si>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</si>
  <si>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</si>
  <si>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</si>
  <si>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</si>
  <si>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</si>
  <si>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</si>
  <si>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</si>
  <si>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</si>
  <si>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</si>
  <si>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</si>
  <si>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</si>
  <si>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</si>
  <si>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</si>
  <si>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</si>
  <si>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</si>
  <si>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</si>
  <si>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</si>
  <si>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</si>
  <si>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</si>
  <si>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</si>
  <si>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</si>
  <si>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</si>
  <si>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</si>
  <si>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</si>
  <si>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</si>
  <si>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</si>
  <si>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</si>
  <si>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</si>
  <si>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</si>
  <si>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</si>
  <si>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</si>
  <si>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</si>
  <si>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</si>
  <si>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</si>
  <si>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</si>
  <si>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</si>
  <si>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</si>
  <si>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</si>
  <si>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</si>
  <si>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</si>
  <si>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</si>
  <si>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</si>
  <si>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</si>
  <si>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</si>
  <si>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</si>
  <si>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</si>
  <si>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</si>
  <si>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</si>
  <si>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</si>
  <si>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</si>
  <si>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</si>
  <si>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</si>
  <si>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</si>
  <si>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</si>
  <si>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</si>
  <si>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</si>
  <si>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</si>
  <si>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</si>
  <si>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</si>
  <si>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</si>
  <si>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</si>
  <si>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</si>
  <si>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</si>
  <si>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</si>
  <si>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</si>
  <si>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</si>
  <si>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</si>
  <si>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</si>
  <si>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</si>
  <si>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</si>
  <si>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</si>
  <si>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</si>
  <si>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</si>
  <si>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</si>
  <si>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</si>
  <si>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</si>
  <si>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</si>
  <si>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</si>
  <si>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</si>
  <si>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</si>
  <si>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</si>
  <si>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</si>
  <si>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</si>
  <si>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</si>
  <si>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</si>
  <si>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</si>
  <si>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</si>
  <si>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</si>
  <si>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</si>
  <si>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</si>
  <si>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</si>
  <si>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</si>
  <si>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</si>
  <si>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</si>
  <si>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</si>
  <si>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</si>
  <si>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</si>
  <si>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</si>
  <si>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</si>
  <si>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</si>
  <si>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</si>
  <si>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</si>
  <si>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</si>
  <si>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</si>
  <si>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</si>
  <si>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</si>
  <si>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</si>
  <si>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</si>
  <si>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</si>
  <si>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</si>
  <si>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</si>
  <si>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</si>
  <si>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</si>
  <si>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</si>
  <si>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</si>
  <si>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</si>
  <si>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</si>
  <si>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</si>
  <si>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</si>
  <si>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</si>
  <si>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</si>
  <si>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</si>
  <si>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</si>
  <si>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</si>
  <si>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</si>
  <si>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</si>
  <si>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</si>
  <si>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</si>
  <si>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</si>
  <si>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</si>
  <si>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</si>
  <si>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</si>
  <si>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</si>
  <si>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</si>
  <si>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</si>
  <si>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</si>
  <si>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</si>
  <si>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</si>
  <si>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</si>
  <si>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</si>
  <si>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</si>
  <si>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</si>
  <si>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</si>
  <si>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</si>
  <si>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</si>
  <si>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</si>
  <si>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</si>
  <si>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</si>
  <si>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</si>
  <si>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</si>
  <si>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</si>
  <si>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</si>
  <si>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</si>
  <si>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</si>
  <si>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</si>
  <si>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</si>
  <si>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</si>
  <si>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</si>
  <si>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</si>
  <si>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</si>
  <si>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</si>
  <si>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</si>
  <si>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</si>
  <si>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</si>
  <si>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</si>
  <si>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</si>
  <si>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</si>
  <si>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</si>
  <si>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</si>
  <si>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</si>
  <si>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</si>
  <si>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</si>
  <si>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</si>
  <si>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</si>
  <si>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</si>
  <si>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</si>
  <si>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</si>
  <si>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</si>
  <si>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</si>
  <si>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</si>
  <si>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</si>
  <si>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</si>
  <si>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</si>
  <si>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</si>
  <si>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</si>
  <si>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</si>
  <si>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</si>
  <si>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</si>
  <si>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</si>
  <si>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</si>
  <si>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</si>
  <si>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</si>
  <si>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</si>
  <si>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</si>
  <si>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</si>
  <si>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</si>
  <si>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</si>
  <si>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</si>
  <si>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</si>
  <si>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</si>
  <si>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</si>
  <si>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</si>
  <si>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</si>
  <si>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</si>
  <si>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</si>
  <si>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</si>
  <si>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</si>
  <si>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</si>
  <si>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</si>
  <si>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</si>
  <si>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</si>
  <si>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</si>
  <si>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</si>
  <si>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</si>
  <si>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</si>
  <si>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</si>
  <si>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</si>
  <si>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</si>
  <si>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</si>
  <si>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</si>
  <si>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</si>
  <si>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</si>
  <si>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</si>
  <si>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</si>
  <si>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</si>
  <si>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</si>
  <si>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</si>
  <si>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</si>
  <si>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</si>
  <si>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</si>
  <si>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</si>
  <si>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</si>
  <si>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</si>
  <si>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</si>
  <si>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</si>
  <si>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</si>
  <si>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</si>
  <si>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</si>
  <si>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</si>
  <si>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</si>
  <si>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</si>
  <si>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</si>
  <si>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</si>
  <si>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</si>
  <si>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</si>
  <si>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</si>
  <si>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</si>
  <si>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</si>
  <si>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</si>
  <si>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</si>
  <si>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</si>
  <si>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</si>
  <si>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</si>
  <si>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</si>
  <si>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</si>
  <si>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</si>
  <si>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</si>
  <si>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</si>
  <si>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</si>
  <si>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</si>
  <si>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</si>
  <si>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</si>
  <si>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</si>
  <si>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</si>
  <si>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</si>
  <si>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</si>
  <si>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</si>
  <si>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</si>
  <si>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</si>
  <si>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</si>
  <si>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</si>
  <si>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</si>
  <si>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</si>
  <si>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</si>
  <si>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</si>
  <si>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</si>
  <si>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</si>
  <si>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</si>
  <si>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</si>
  <si>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</si>
  <si>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</si>
  <si>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</si>
  <si>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</si>
  <si>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</si>
  <si>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</si>
  <si>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</si>
  <si>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</si>
  <si>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</si>
  <si>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</si>
  <si>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</si>
  <si>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</si>
  <si>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</si>
  <si>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</si>
  <si>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</si>
  <si>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</si>
  <si>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</si>
  <si>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</si>
  <si>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</si>
  <si>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</si>
  <si>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</si>
  <si>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</si>
  <si>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</si>
  <si>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</si>
  <si>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</si>
  <si>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</si>
  <si>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</si>
  <si>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</si>
  <si>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</si>
  <si>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</si>
  <si>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</si>
  <si>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</si>
  <si>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</si>
  <si>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</si>
  <si>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</si>
  <si>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</si>
  <si>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</si>
  <si>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</si>
  <si>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</si>
  <si>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</si>
  <si>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</si>
  <si>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</si>
  <si>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</si>
  <si>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</si>
  <si>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</si>
  <si>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</si>
  <si>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</si>
  <si>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</si>
  <si>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</si>
  <si>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</si>
  <si>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</si>
  <si>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</si>
  <si>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</si>
  <si>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</si>
  <si>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</si>
  <si>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</si>
  <si>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</si>
  <si>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</si>
  <si>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</si>
  <si>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</si>
  <si>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</si>
  <si>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</si>
  <si>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</si>
  <si>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</si>
  <si>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</si>
  <si>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</si>
  <si>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</si>
  <si>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</si>
  <si>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</si>
  <si>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</si>
  <si>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</si>
  <si>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</si>
  <si>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</si>
  <si>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</si>
  <si>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</si>
  <si>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</si>
  <si>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</si>
  <si>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</si>
  <si>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</si>
  <si>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</si>
  <si>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</si>
  <si>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</si>
  <si>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</si>
  <si>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</si>
  <si>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</si>
  <si>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</si>
  <si>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</si>
  <si>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</si>
  <si>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</si>
  <si>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</si>
  <si>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</si>
  <si>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</si>
  <si>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</si>
  <si>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</si>
  <si>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</si>
  <si>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</si>
  <si>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</si>
  <si>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</si>
  <si>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</si>
  <si>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</si>
  <si>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</si>
  <si>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</si>
  <si>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</si>
  <si>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</si>
  <si>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</si>
  <si>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</si>
  <si>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</si>
  <si>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</si>
  <si>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</si>
  <si>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</si>
  <si>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</si>
  <si>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</si>
  <si>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</si>
  <si>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</si>
  <si>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</si>
  <si>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</si>
  <si>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</si>
  <si>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</si>
  <si>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</si>
  <si>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</si>
  <si>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</si>
  <si>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</si>
  <si>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</si>
  <si>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</si>
  <si>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</si>
  <si>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</si>
  <si>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</si>
  <si>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</si>
  <si>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</si>
  <si>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</si>
  <si>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</si>
  <si>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</si>
  <si>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</si>
  <si>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</si>
  <si>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</si>
  <si>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</si>
  <si>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</si>
  <si>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</si>
  <si>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</si>
  <si>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</si>
  <si>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</si>
  <si>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</si>
  <si>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</si>
  <si>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</si>
  <si>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</si>
  <si>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</si>
  <si>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</si>
  <si>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</si>
  <si>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</si>
  <si>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</si>
  <si>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</si>
  <si>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</si>
  <si>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</si>
  <si>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</si>
  <si>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</si>
  <si>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</si>
  <si>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</si>
  <si>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</si>
  <si>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</si>
  <si>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</si>
  <si>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</si>
  <si>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</si>
  <si>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</si>
  <si>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</si>
  <si>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</si>
  <si>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</si>
  <si>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</si>
  <si>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</si>
  <si>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</si>
  <si>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</si>
  <si>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</si>
  <si>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</si>
  <si>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</si>
  <si>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</si>
  <si>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</si>
  <si>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</si>
  <si>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</si>
  <si>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</si>
  <si>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</si>
  <si>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</si>
  <si>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</si>
  <si>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</si>
  <si>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</si>
  <si>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</si>
  <si>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</si>
  <si>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</si>
  <si>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</si>
  <si>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</si>
  <si>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</si>
  <si>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</si>
  <si>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</si>
  <si>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</si>
  <si>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</si>
  <si>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</si>
  <si>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</si>
  <si>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</si>
  <si>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</si>
  <si>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</si>
  <si>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</si>
  <si>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</si>
  <si>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</si>
  <si>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</si>
  <si>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</si>
  <si>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</si>
  <si>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</si>
  <si>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</si>
  <si>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</si>
  <si>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</si>
  <si>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</si>
  <si>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</si>
  <si>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</si>
  <si>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</si>
  <si>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</si>
  <si>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</si>
  <si>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</si>
  <si>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</si>
  <si>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</si>
  <si>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</si>
  <si>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</si>
  <si>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</si>
  <si>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</si>
  <si>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</si>
  <si>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</si>
  <si>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</si>
  <si>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</si>
  <si>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</si>
  <si>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</si>
  <si>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</si>
  <si>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</si>
  <si>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</si>
  <si>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</si>
  <si>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</si>
  <si>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</si>
  <si>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</si>
  <si>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</si>
  <si>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</si>
  <si>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</si>
  <si>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</si>
  <si>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</si>
  <si>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</si>
  <si>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</si>
  <si>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</si>
  <si>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</si>
  <si>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</si>
  <si>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</si>
  <si>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</si>
  <si>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</si>
  <si>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</si>
  <si>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</si>
  <si>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</si>
  <si>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</si>
  <si>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</si>
  <si>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</si>
  <si>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</si>
  <si>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</si>
  <si>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</si>
  <si>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</si>
  <si>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</si>
  <si>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</si>
  <si>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</si>
  <si>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</si>
  <si>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</si>
  <si>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</si>
  <si>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</si>
  <si>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</si>
  <si>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</si>
  <si>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</si>
  <si>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</si>
  <si>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</si>
  <si>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</si>
  <si>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</si>
  <si>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</si>
  <si>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</si>
  <si>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</si>
  <si>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</si>
  <si>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</si>
  <si>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</si>
  <si>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</si>
  <si>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</si>
  <si>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</si>
  <si>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</si>
  <si>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</si>
  <si>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</si>
  <si>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</si>
  <si>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</si>
  <si>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</si>
  <si>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</si>
  <si>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</si>
  <si>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</si>
  <si>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</si>
  <si>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</si>
  <si>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</si>
  <si>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</si>
  <si>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</si>
  <si>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</si>
  <si>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</si>
  <si>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Vierkant Mutter M3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</si>
  <si>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</si>
  <si>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</si>
  <si>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</si>
  <si>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</si>
  <si>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</si>
  <si>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</si>
  <si>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</si>
  <si>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</si>
  <si>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</si>
  <si>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</si>
  <si>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</si>
  <si>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</si>
  <si>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</si>
  <si>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</si>
  <si>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</si>
  <si>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</si>
  <si>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</si>
  <si>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Befestigung ElbowFlansch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</si>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</sst>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www.omc-stepperonline.com/09-nema-17-bipolar-stepper-12a-11ncm156ozin-17hm081204s-p-99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9deg-nema-17-unipolar-stepper-motor-12v-031a-16ncm227ozin-17hm130316s-p-262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09-nema-17-bipolar-stepper-12a-11ncm156ozin-17hm081204s-p-99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hyperlink" Target="http://www.mouser.de/ProductDetail/ams/AS5048B-TS_EK_AB/?qs=sGAEpiMZZMvc81WFyF5EdoQL2wnmmwE79zX4h9RmJyQ%3d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680</v>
      </c>
    </row>
    <row r="28" spans="1:5" x14ac:dyDescent="0.3">
      <c r="E28" t="s">
        <v>681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645</v>
      </c>
      <c r="E34" t="s">
        <v>644</v>
      </c>
    </row>
    <row r="35" spans="1:5" x14ac:dyDescent="0.3">
      <c r="A35" t="s">
        <v>645</v>
      </c>
      <c r="E35" t="s">
        <v>644</v>
      </c>
    </row>
    <row r="37" spans="1:5" x14ac:dyDescent="0.3">
      <c r="A37" t="s">
        <v>236</v>
      </c>
      <c r="E37" t="s">
        <v>635</v>
      </c>
    </row>
    <row r="38" spans="1:5" x14ac:dyDescent="0.3">
      <c r="A38" t="s">
        <v>654</v>
      </c>
      <c r="E38" t="s">
        <v>655</v>
      </c>
    </row>
    <row r="40" spans="1:5" x14ac:dyDescent="0.3">
      <c r="A40" t="s">
        <v>656</v>
      </c>
      <c r="E40" t="s">
        <v>657</v>
      </c>
    </row>
    <row r="41" spans="1:5" x14ac:dyDescent="0.3">
      <c r="A41" t="s">
        <v>674</v>
      </c>
      <c r="E41" t="s">
        <v>675</v>
      </c>
    </row>
    <row r="42" spans="1:5" x14ac:dyDescent="0.3">
      <c r="A42" t="s">
        <v>676</v>
      </c>
      <c r="E42" t="s">
        <v>677</v>
      </c>
    </row>
    <row r="43" spans="1:5" x14ac:dyDescent="0.3">
      <c r="A43" t="s">
        <v>679</v>
      </c>
      <c r="E43" t="s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opLeftCell="A55" zoomScale="80" zoomScaleNormal="80" workbookViewId="0">
      <selection activeCell="E77" sqref="E77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0.72</v>
      </c>
      <c r="D8" t="s">
        <v>315</v>
      </c>
    </row>
    <row r="9" spans="1:4" x14ac:dyDescent="0.3">
      <c r="A9" t="s">
        <v>321</v>
      </c>
      <c r="C9">
        <f>N77+0.1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9.1875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16</v>
      </c>
      <c r="D38" t="s">
        <v>338</v>
      </c>
    </row>
    <row r="39" spans="1:4" x14ac:dyDescent="0.3">
      <c r="B39" t="s">
        <v>351</v>
      </c>
      <c r="C39" s="4">
        <f>C38*C37/PI()</f>
        <v>12.732395447351628</v>
      </c>
      <c r="D39" t="s">
        <v>340</v>
      </c>
    </row>
    <row r="40" spans="1:4" x14ac:dyDescent="0.3">
      <c r="B40" t="s">
        <v>342</v>
      </c>
      <c r="C40" s="7">
        <v>42</v>
      </c>
      <c r="D40" t="s">
        <v>338</v>
      </c>
    </row>
    <row r="41" spans="1:4" x14ac:dyDescent="0.3">
      <c r="B41" t="s">
        <v>343</v>
      </c>
      <c r="C41" s="4">
        <f>C40*C37/PI()</f>
        <v>33.422538049298019</v>
      </c>
      <c r="D41" t="s">
        <v>340</v>
      </c>
    </row>
    <row r="42" spans="1:4" x14ac:dyDescent="0.3">
      <c r="B42" t="s">
        <v>344</v>
      </c>
      <c r="C42" s="6">
        <v>16</v>
      </c>
      <c r="D42" t="s">
        <v>338</v>
      </c>
    </row>
    <row r="43" spans="1:4" x14ac:dyDescent="0.3">
      <c r="B43" t="s">
        <v>353</v>
      </c>
      <c r="C43" s="4">
        <f>C42*C37/PI()</f>
        <v>12.732395447351628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3.7333333333333334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15</v>
      </c>
      <c r="D50" t="s">
        <v>338</v>
      </c>
    </row>
    <row r="51" spans="1:4" x14ac:dyDescent="0.3">
      <c r="B51" t="s">
        <v>352</v>
      </c>
      <c r="C51" s="4">
        <f>C50*C47/PI()</f>
        <v>11.93662073189215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9.5794650000000008</v>
      </c>
      <c r="D62" t="s">
        <v>322</v>
      </c>
    </row>
    <row r="63" spans="1:4" x14ac:dyDescent="0.3">
      <c r="A63" t="s">
        <v>336</v>
      </c>
      <c r="C63" s="4">
        <f>((C3+C4+C5)*(C7+C8+C9)*(C58+C59))/1000</f>
        <v>28.738395000000001</v>
      </c>
      <c r="D63" t="s">
        <v>322</v>
      </c>
    </row>
    <row r="64" spans="1:4" x14ac:dyDescent="0.3">
      <c r="A64" t="s">
        <v>337</v>
      </c>
      <c r="C64" s="2">
        <f>((C4+C5)*(C8+C9)*(C58+C59))/1000</f>
        <v>7.1367749999999992</v>
      </c>
      <c r="D64" t="s">
        <v>322</v>
      </c>
    </row>
    <row r="65" spans="1:30" x14ac:dyDescent="0.3">
      <c r="A65" t="s">
        <v>575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577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1.5965775000000002</v>
      </c>
      <c r="D67" t="s">
        <v>322</v>
      </c>
    </row>
    <row r="68" spans="1:30" x14ac:dyDescent="0.3">
      <c r="A68" t="s">
        <v>335</v>
      </c>
      <c r="C68" s="2">
        <f>C63/C16</f>
        <v>1.6838903320312502</v>
      </c>
      <c r="D68" t="s">
        <v>322</v>
      </c>
    </row>
    <row r="69" spans="1:30" x14ac:dyDescent="0.3">
      <c r="A69" t="s">
        <v>335</v>
      </c>
      <c r="C69" s="2">
        <f>C64/C26</f>
        <v>1.003608984375</v>
      </c>
      <c r="D69" t="s">
        <v>322</v>
      </c>
    </row>
    <row r="70" spans="1:30" x14ac:dyDescent="0.3">
      <c r="A70" t="s">
        <v>574</v>
      </c>
      <c r="C70" s="2">
        <f>C65/C36</f>
        <v>4.0040816326530615E-2</v>
      </c>
      <c r="D70" t="s">
        <v>322</v>
      </c>
    </row>
    <row r="71" spans="1:30" x14ac:dyDescent="0.3">
      <c r="A71" t="s">
        <v>578</v>
      </c>
      <c r="C71" s="2">
        <f>C66/C36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2.0755507500000006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2.1890574316406255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1.3046916796875001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5.2053061224489799E-2</v>
      </c>
      <c r="D77" t="s">
        <v>322</v>
      </c>
      <c r="E77" s="11" t="s">
        <v>422</v>
      </c>
      <c r="F77" s="28">
        <v>0.9</v>
      </c>
      <c r="G77" s="28" t="s">
        <v>374</v>
      </c>
      <c r="H77" s="28" t="s">
        <v>423</v>
      </c>
      <c r="I77" s="28" t="s">
        <v>424</v>
      </c>
      <c r="J77" s="28">
        <v>5</v>
      </c>
      <c r="K77" s="28">
        <v>11</v>
      </c>
      <c r="L77" s="28">
        <v>1.2</v>
      </c>
      <c r="M77" s="28" t="s">
        <v>377</v>
      </c>
      <c r="N77" s="28">
        <v>0.15</v>
      </c>
      <c r="O77" s="18">
        <f t="shared" si="0"/>
        <v>73.333333333333343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5.2053061224489799E-2</v>
      </c>
      <c r="D78" t="s">
        <v>322</v>
      </c>
      <c r="E78" s="11" t="s">
        <v>405</v>
      </c>
      <c r="F78" s="27">
        <v>1.8</v>
      </c>
      <c r="G78" s="27" t="s">
        <v>374</v>
      </c>
      <c r="H78" s="27" t="s">
        <v>394</v>
      </c>
      <c r="I78" s="27" t="s">
        <v>404</v>
      </c>
      <c r="J78" s="27">
        <v>5</v>
      </c>
      <c r="K78" s="27">
        <v>18</v>
      </c>
      <c r="L78" s="27">
        <v>0.8</v>
      </c>
      <c r="M78" s="27" t="s">
        <v>377</v>
      </c>
      <c r="N78" s="27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ht="28.8" x14ac:dyDescent="0.3">
      <c r="E88" s="11" t="s">
        <v>425</v>
      </c>
      <c r="F88" s="27">
        <v>0.9</v>
      </c>
      <c r="G88" s="27" t="s">
        <v>426</v>
      </c>
      <c r="H88" s="27" t="s">
        <v>423</v>
      </c>
      <c r="I88" s="27" t="s">
        <v>427</v>
      </c>
      <c r="K88" s="27">
        <v>23</v>
      </c>
      <c r="L88" s="27">
        <v>0.31</v>
      </c>
      <c r="M88" s="27" t="s">
        <v>377</v>
      </c>
      <c r="N88" s="27">
        <v>0.28000000000000003</v>
      </c>
      <c r="O88" s="18">
        <f t="shared" ref="O88" si="2">K88/N88</f>
        <v>82.142857142857139</v>
      </c>
    </row>
    <row r="89" spans="1:20" x14ac:dyDescent="0.3">
      <c r="E89" s="11" t="s">
        <v>405</v>
      </c>
      <c r="F89" s="27">
        <v>1.8</v>
      </c>
      <c r="G89" s="27" t="s">
        <v>374</v>
      </c>
      <c r="H89" s="27" t="s">
        <v>394</v>
      </c>
      <c r="I89" s="27" t="s">
        <v>404</v>
      </c>
      <c r="J89" s="27">
        <v>5</v>
      </c>
      <c r="K89" s="27">
        <v>18</v>
      </c>
      <c r="L89" s="27">
        <v>0.8</v>
      </c>
      <c r="M89" s="27" t="s">
        <v>377</v>
      </c>
      <c r="N89" s="27">
        <v>0.17</v>
      </c>
      <c r="O89" s="17">
        <f>K89/N89</f>
        <v>105.88235294117646</v>
      </c>
    </row>
    <row r="90" spans="1:20" x14ac:dyDescent="0.3">
      <c r="E90" s="11" t="s">
        <v>410</v>
      </c>
      <c r="F90" s="16">
        <v>0.9</v>
      </c>
      <c r="G90" s="16" t="s">
        <v>374</v>
      </c>
      <c r="H90" s="16" t="s">
        <v>411</v>
      </c>
      <c r="I90" s="16" t="s">
        <v>412</v>
      </c>
      <c r="J90" s="16">
        <v>5</v>
      </c>
      <c r="K90" s="16">
        <v>16</v>
      </c>
      <c r="L90" s="16">
        <v>0.6</v>
      </c>
      <c r="M90" s="16" t="s">
        <v>377</v>
      </c>
      <c r="N90" s="16">
        <v>0.12</v>
      </c>
      <c r="O90" s="17">
        <f>K90/N90</f>
        <v>133.33333333333334</v>
      </c>
    </row>
    <row r="91" spans="1:20" x14ac:dyDescent="0.3">
      <c r="E91" s="11" t="s">
        <v>400</v>
      </c>
      <c r="F91" s="27">
        <v>1.8</v>
      </c>
      <c r="G91" s="27" t="s">
        <v>374</v>
      </c>
      <c r="H91" s="27" t="s">
        <v>394</v>
      </c>
      <c r="I91" s="27" t="s">
        <v>401</v>
      </c>
      <c r="J91" s="27">
        <v>5</v>
      </c>
      <c r="K91" s="27">
        <v>14</v>
      </c>
      <c r="L91" s="27">
        <v>0.4</v>
      </c>
      <c r="M91" s="27" t="s">
        <v>377</v>
      </c>
      <c r="N91" s="27">
        <v>0.12</v>
      </c>
      <c r="O91" s="18">
        <f t="shared" ref="O91" si="3">K91/N91</f>
        <v>116.66666666666667</v>
      </c>
    </row>
    <row r="92" spans="1:20" x14ac:dyDescent="0.3">
      <c r="E92" s="11" t="s">
        <v>396</v>
      </c>
      <c r="F92" s="16">
        <v>0.9</v>
      </c>
      <c r="G92" s="16" t="s">
        <v>374</v>
      </c>
      <c r="H92" s="16" t="s">
        <v>394</v>
      </c>
      <c r="I92" s="16" t="s">
        <v>397</v>
      </c>
      <c r="J92" s="16">
        <v>5</v>
      </c>
      <c r="K92" s="16">
        <v>5</v>
      </c>
      <c r="L92" s="16">
        <v>0.5</v>
      </c>
      <c r="M92" s="16" t="s">
        <v>377</v>
      </c>
      <c r="N92" s="16">
        <v>0.09</v>
      </c>
      <c r="O92" s="17">
        <f>K92/N92</f>
        <v>55.555555555555557</v>
      </c>
    </row>
    <row r="93" spans="1:20" x14ac:dyDescent="0.3">
      <c r="E93" s="11" t="s">
        <v>422</v>
      </c>
      <c r="F93" s="28">
        <v>0.9</v>
      </c>
      <c r="G93" s="28" t="s">
        <v>374</v>
      </c>
      <c r="H93" s="28" t="s">
        <v>423</v>
      </c>
      <c r="I93" s="28" t="s">
        <v>424</v>
      </c>
      <c r="J93" s="28">
        <v>5</v>
      </c>
      <c r="K93" s="28">
        <v>11</v>
      </c>
      <c r="L93" s="28">
        <v>1.2</v>
      </c>
      <c r="M93" s="28" t="s">
        <v>377</v>
      </c>
      <c r="N93" s="28">
        <v>0.15</v>
      </c>
      <c r="O93" s="18">
        <f t="shared" ref="O93" si="4">K93/N93</f>
        <v>73.333333333333343</v>
      </c>
    </row>
    <row r="94" spans="1:20" x14ac:dyDescent="0.3">
      <c r="A94" t="s">
        <v>581</v>
      </c>
    </row>
    <row r="95" spans="1:20" x14ac:dyDescent="0.3">
      <c r="A95" t="s">
        <v>584</v>
      </c>
      <c r="C95" s="19">
        <f>1</f>
        <v>1</v>
      </c>
      <c r="D95" t="s">
        <v>591</v>
      </c>
    </row>
    <row r="96" spans="1:20" x14ac:dyDescent="0.3">
      <c r="A96" t="s">
        <v>589</v>
      </c>
      <c r="C96" s="19">
        <f>(C15/1000/2)</f>
        <v>7.1619724391352904E-2</v>
      </c>
      <c r="D96" t="s">
        <v>590</v>
      </c>
    </row>
    <row r="97" spans="1:5" x14ac:dyDescent="0.3">
      <c r="A97" t="s">
        <v>585</v>
      </c>
      <c r="C97" s="19">
        <f>C62/C96</f>
        <v>133.75456386364689</v>
      </c>
      <c r="D97" t="s">
        <v>582</v>
      </c>
    </row>
    <row r="98" spans="1:5" x14ac:dyDescent="0.3">
      <c r="A98" t="s">
        <v>586</v>
      </c>
      <c r="C98" s="19">
        <f>(C95)*C97*2*PI()</f>
        <v>840.40471043627974</v>
      </c>
      <c r="D98" t="s">
        <v>583</v>
      </c>
    </row>
    <row r="100" spans="1:5" x14ac:dyDescent="0.3">
      <c r="A100" t="s">
        <v>587</v>
      </c>
    </row>
    <row r="101" spans="1:5" x14ac:dyDescent="0.3">
      <c r="A101" t="s">
        <v>584</v>
      </c>
      <c r="C101" s="20">
        <v>1</v>
      </c>
      <c r="D101" t="s">
        <v>591</v>
      </c>
    </row>
    <row r="102" spans="1:5" x14ac:dyDescent="0.3">
      <c r="A102" t="s">
        <v>589</v>
      </c>
      <c r="C102" s="20">
        <f>(C21/1000/2)</f>
        <v>3.8197186342054885E-2</v>
      </c>
      <c r="D102" t="s">
        <v>590</v>
      </c>
    </row>
    <row r="103" spans="1:5" x14ac:dyDescent="0.3">
      <c r="A103" t="s">
        <v>585</v>
      </c>
      <c r="C103" s="20">
        <f>C63/C102</f>
        <v>752.36942173301361</v>
      </c>
      <c r="D103" t="s">
        <v>582</v>
      </c>
      <c r="E103" s="20"/>
    </row>
    <row r="104" spans="1:5" x14ac:dyDescent="0.3">
      <c r="A104" t="s">
        <v>586</v>
      </c>
      <c r="C104" s="20">
        <f>(C101)*C103*2*PI()</f>
        <v>4727.2764962040728</v>
      </c>
      <c r="D104" t="s">
        <v>583</v>
      </c>
    </row>
    <row r="106" spans="1:5" x14ac:dyDescent="0.3">
      <c r="A106" t="s">
        <v>588</v>
      </c>
    </row>
    <row r="107" spans="1:5" x14ac:dyDescent="0.3">
      <c r="A107" t="s">
        <v>584</v>
      </c>
      <c r="C107" s="20">
        <f>60*C18/C20</f>
        <v>18.75</v>
      </c>
      <c r="D107" t="s">
        <v>591</v>
      </c>
    </row>
    <row r="108" spans="1:5" x14ac:dyDescent="0.3">
      <c r="A108" t="s">
        <v>589</v>
      </c>
      <c r="C108" s="20">
        <f>(C25/1000/2)</f>
        <v>6.3661977236758135E-2</v>
      </c>
      <c r="D108" t="s">
        <v>590</v>
      </c>
    </row>
    <row r="109" spans="1:5" x14ac:dyDescent="0.3">
      <c r="A109" t="s">
        <v>585</v>
      </c>
      <c r="C109" s="20">
        <f>C63/(C20/C18)/C108</f>
        <v>141.06926657494006</v>
      </c>
      <c r="D109" t="s">
        <v>582</v>
      </c>
    </row>
    <row r="110" spans="1:5" x14ac:dyDescent="0.3">
      <c r="A110" t="s">
        <v>586</v>
      </c>
      <c r="C110" s="20">
        <f>(C107/60)*C109*2*PI()</f>
        <v>276.98885719945736</v>
      </c>
      <c r="D110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9" r:id="rId14" display="http://www.omc-stepperonline.com/nema-14-bipolar-stepper-54v-08a-18ncm255ozin-14hs130804s-p-93.html"/>
    <hyperlink ref="E91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88" r:id="rId17" display="http://www.omc-stepperonline.com/9deg-nema-17-unipolar-stepper-motor-12v-031a-16ncm227ozin-17hm130316s-p-262.html"/>
    <hyperlink ref="E93" r:id="rId18" display="http://www.omc-stepperonline.com/09-nema-17-bipolar-stepper-12a-11ncm156ozin-17hm081204s-p-99.html"/>
    <hyperlink ref="E77" r:id="rId19" display="http://www.omc-stepperonline.com/09-nema-17-bipolar-stepper-12a-11ncm156ozin-17hm081204s-p-99.html"/>
  </hyperlinks>
  <pageMargins left="0.7" right="0.7" top="0.75" bottom="0.75" header="0.3" footer="0.3"/>
  <pageSetup paperSize="9" orientation="portrait" horizontalDpi="0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624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617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9" workbookViewId="0">
      <selection activeCell="J33" sqref="A33:J3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3"/>
      <c r="E3" s="33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3" t="s">
        <v>360</v>
      </c>
      <c r="E4" s="33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717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28" zoomScale="70" zoomScaleNormal="70" workbookViewId="0">
      <selection activeCell="A49" sqref="A49:XFD4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601</v>
      </c>
      <c r="C1" t="s">
        <v>598</v>
      </c>
      <c r="D1" t="s">
        <v>602</v>
      </c>
      <c r="E1" s="29" t="s">
        <v>599</v>
      </c>
      <c r="F1" t="s">
        <v>600</v>
      </c>
    </row>
    <row r="2" spans="1:9" x14ac:dyDescent="0.3">
      <c r="A2" s="6" t="s">
        <v>658</v>
      </c>
    </row>
    <row r="3" spans="1:9" x14ac:dyDescent="0.3">
      <c r="B3">
        <v>4</v>
      </c>
      <c r="C3" t="str">
        <f>C41</f>
        <v>Zylinderkopfschraube Innensechskant M3 22mm</v>
      </c>
      <c r="D3" t="s">
        <v>659</v>
      </c>
      <c r="F3">
        <v>0</v>
      </c>
    </row>
    <row r="4" spans="1:9" x14ac:dyDescent="0.3">
      <c r="B4">
        <v>4</v>
      </c>
      <c r="C4" t="s">
        <v>660</v>
      </c>
      <c r="D4" t="s">
        <v>661</v>
      </c>
      <c r="F4">
        <v>0</v>
      </c>
    </row>
    <row r="5" spans="1:9" x14ac:dyDescent="0.3">
      <c r="A5" s="6" t="s">
        <v>663</v>
      </c>
    </row>
    <row r="6" spans="1:9" x14ac:dyDescent="0.3">
      <c r="B6">
        <v>1</v>
      </c>
      <c r="C6" t="str">
        <f>C63</f>
        <v>Rillenkugellager DIN 625 SKF - 61807 35x47x7mm</v>
      </c>
      <c r="D6" t="s">
        <v>664</v>
      </c>
      <c r="F6">
        <v>0</v>
      </c>
    </row>
    <row r="7" spans="1:9" x14ac:dyDescent="0.3">
      <c r="B7">
        <v>4</v>
      </c>
      <c r="C7" t="str">
        <f>C44</f>
        <v>Zylinderkopfschraube Innensechskant M3 14mm</v>
      </c>
      <c r="D7" t="s">
        <v>665</v>
      </c>
      <c r="F7">
        <v>0</v>
      </c>
    </row>
    <row r="8" spans="1:9" x14ac:dyDescent="0.3">
      <c r="B8">
        <v>4</v>
      </c>
      <c r="C8" t="str">
        <f>C40</f>
        <v>Zylinderkopfschraube Innensechskant M3 20mm</v>
      </c>
      <c r="D8" t="s">
        <v>667</v>
      </c>
    </row>
    <row r="9" spans="1:9" x14ac:dyDescent="0.3">
      <c r="B9">
        <v>4</v>
      </c>
      <c r="C9" t="str">
        <f>C46</f>
        <v>Muttern M3</v>
      </c>
      <c r="D9" t="s">
        <v>670</v>
      </c>
    </row>
    <row r="10" spans="1:9" x14ac:dyDescent="0.3">
      <c r="B10">
        <v>2</v>
      </c>
      <c r="C10" t="str">
        <f>C62</f>
        <v>Rillenkugellager DIN 625 SKF - 61902 15x28x7mm</v>
      </c>
      <c r="D10" t="s">
        <v>672</v>
      </c>
    </row>
    <row r="12" spans="1:9" x14ac:dyDescent="0.3">
      <c r="A12" s="6" t="s">
        <v>682</v>
      </c>
    </row>
    <row r="13" spans="1:9" x14ac:dyDescent="0.3">
      <c r="B13">
        <v>1</v>
      </c>
      <c r="C13" t="str">
        <f>C52</f>
        <v>Zahnriemenscheibe T2,5, 16 Zähne</v>
      </c>
      <c r="D13" t="s">
        <v>686</v>
      </c>
      <c r="H13" s="22"/>
      <c r="I13" s="22"/>
    </row>
    <row r="14" spans="1:9" x14ac:dyDescent="0.3">
      <c r="B14">
        <v>1</v>
      </c>
      <c r="C14" t="str">
        <f>C53</f>
        <v>Zahnriemenscheibe T2,5, 44 Zähne</v>
      </c>
      <c r="D14" t="s">
        <v>685</v>
      </c>
      <c r="H14" s="22"/>
      <c r="I14" s="22"/>
    </row>
    <row r="15" spans="1:9" x14ac:dyDescent="0.3">
      <c r="B15">
        <v>1</v>
      </c>
      <c r="C15" t="str">
        <f>C52</f>
        <v>Zahnriemenscheibe T2,5, 16 Zähne</v>
      </c>
      <c r="D15" t="s">
        <v>684</v>
      </c>
      <c r="H15" s="22"/>
      <c r="I15" s="22"/>
    </row>
    <row r="16" spans="1:9" x14ac:dyDescent="0.3">
      <c r="B16">
        <v>1</v>
      </c>
      <c r="C16" t="str">
        <f>C54</f>
        <v>Zahnriemenscheibe T2,5, 18 Zähne</v>
      </c>
      <c r="D16" t="s">
        <v>738</v>
      </c>
      <c r="H16" s="22"/>
      <c r="I16" s="22"/>
    </row>
    <row r="17" spans="2:9" x14ac:dyDescent="0.3">
      <c r="B17">
        <v>1</v>
      </c>
      <c r="C17" t="str">
        <f>C55</f>
        <v>Zahnriemenscheibe T2,5, 14 Zähne</v>
      </c>
      <c r="D17" t="s">
        <v>738</v>
      </c>
      <c r="H17" s="22"/>
      <c r="I17" s="22"/>
    </row>
    <row r="18" spans="2:9" x14ac:dyDescent="0.3">
      <c r="B18">
        <v>1</v>
      </c>
      <c r="C18" t="str">
        <f>C57</f>
        <v>Zahnriemen T2,5 160mm</v>
      </c>
      <c r="D18" t="s">
        <v>692</v>
      </c>
      <c r="H18" s="22"/>
      <c r="I18" s="22"/>
    </row>
    <row r="19" spans="2:9" ht="13.8" customHeight="1" x14ac:dyDescent="0.3">
      <c r="B19">
        <v>46</v>
      </c>
      <c r="C19" t="str">
        <f>C49</f>
        <v>Silberstahlwelle 6mm Durchmesser</v>
      </c>
      <c r="D19" t="s">
        <v>687</v>
      </c>
      <c r="E19" s="26"/>
      <c r="H19" s="22"/>
      <c r="I19" s="22"/>
    </row>
    <row r="20" spans="2:9" ht="13.8" customHeight="1" x14ac:dyDescent="0.3">
      <c r="B20">
        <v>2</v>
      </c>
      <c r="C20" t="str">
        <f>C61</f>
        <v>Rillenkugellager 6x10x3</v>
      </c>
      <c r="D20" t="s">
        <v>697</v>
      </c>
      <c r="E20" s="26"/>
      <c r="H20" s="22"/>
      <c r="I20" s="22"/>
    </row>
    <row r="21" spans="2:9" ht="13.8" customHeight="1" x14ac:dyDescent="0.3">
      <c r="B21">
        <v>1</v>
      </c>
      <c r="C21" s="31" t="str">
        <f>C58</f>
        <v>NEMA 17 - 42x42x21</v>
      </c>
      <c r="D21" s="31" t="s">
        <v>700</v>
      </c>
      <c r="E21" s="26"/>
      <c r="H21" s="22"/>
      <c r="I21" s="22"/>
    </row>
    <row r="22" spans="2:9" ht="13.8" customHeight="1" x14ac:dyDescent="0.3">
      <c r="B22">
        <v>2</v>
      </c>
      <c r="C22" s="31" t="str">
        <f>C44</f>
        <v>Zylinderkopfschraube Innensechskant M3 14mm</v>
      </c>
      <c r="D22" s="31" t="s">
        <v>703</v>
      </c>
      <c r="H22" s="22"/>
      <c r="I22" s="22"/>
    </row>
    <row r="23" spans="2:9" ht="13.8" customHeight="1" x14ac:dyDescent="0.3">
      <c r="B23">
        <v>2</v>
      </c>
      <c r="C23" s="31" t="str">
        <f>C47</f>
        <v>Unterlegscheiben M3 Dicke 0,5mm</v>
      </c>
      <c r="D23" s="31" t="s">
        <v>703</v>
      </c>
      <c r="H23" s="22"/>
      <c r="I23" s="22"/>
    </row>
    <row r="24" spans="2:9" ht="13.8" customHeight="1" x14ac:dyDescent="0.3">
      <c r="B24">
        <v>1</v>
      </c>
      <c r="C24" s="31" t="str">
        <f>C56</f>
        <v>Zahnriemen T2,5 230mm</v>
      </c>
      <c r="D24" s="31" t="s">
        <v>710</v>
      </c>
      <c r="H24" s="22"/>
      <c r="I24" s="22"/>
    </row>
    <row r="25" spans="2:9" ht="13.8" customHeight="1" x14ac:dyDescent="0.3">
      <c r="B25">
        <v>1</v>
      </c>
      <c r="C25" s="31" t="str">
        <f>C42</f>
        <v>Zylinderkopfschraube Innensechskant M3 16mm</v>
      </c>
      <c r="D25" s="31" t="s">
        <v>708</v>
      </c>
      <c r="H25" s="22"/>
      <c r="I25" s="22"/>
    </row>
    <row r="26" spans="2:9" ht="13.8" customHeight="1" x14ac:dyDescent="0.3">
      <c r="B26">
        <v>2</v>
      </c>
      <c r="C26" s="31" t="str">
        <f>C47</f>
        <v>Unterlegscheiben M3 Dicke 0,5mm</v>
      </c>
      <c r="D26" s="31" t="s">
        <v>708</v>
      </c>
      <c r="H26" s="22"/>
      <c r="I26" s="22"/>
    </row>
    <row r="27" spans="2:9" ht="13.8" customHeight="1" x14ac:dyDescent="0.3">
      <c r="B27">
        <v>2</v>
      </c>
      <c r="C27" s="31" t="str">
        <f>C60</f>
        <v>Rillenkugellager  3.967 x 7.938 x 3.175 mm</v>
      </c>
      <c r="D27" s="31" t="s">
        <v>724</v>
      </c>
      <c r="H27" s="22"/>
      <c r="I27" s="22"/>
    </row>
    <row r="28" spans="2:9" ht="13.8" customHeight="1" x14ac:dyDescent="0.3">
      <c r="B28">
        <v>1</v>
      </c>
      <c r="C28" s="31" t="str">
        <f>C45</f>
        <v>Vierkant Mutter M3</v>
      </c>
      <c r="D28" s="31" t="s">
        <v>708</v>
      </c>
      <c r="E28"/>
      <c r="H28" s="22"/>
      <c r="I28" s="22"/>
    </row>
    <row r="29" spans="2:9" ht="13.8" customHeight="1" x14ac:dyDescent="0.3">
      <c r="B29">
        <v>4</v>
      </c>
      <c r="C29" s="31" t="str">
        <f>C43</f>
        <v>Zylinderkopfschraube Innensechskant M2 6mm</v>
      </c>
      <c r="D29" s="31" t="s">
        <v>714</v>
      </c>
      <c r="E29"/>
      <c r="H29" s="22"/>
      <c r="I29" s="22"/>
    </row>
    <row r="30" spans="2:9" ht="13.8" customHeight="1" x14ac:dyDescent="0.3">
      <c r="B30">
        <v>1</v>
      </c>
      <c r="C30" s="31" t="str">
        <f>C59</f>
        <v>Rotary Sensor</v>
      </c>
      <c r="D30" s="31" t="s">
        <v>719</v>
      </c>
      <c r="E30" s="9"/>
      <c r="H30" s="22"/>
      <c r="I30" s="22"/>
    </row>
    <row r="31" spans="2:9" ht="13.8" customHeight="1" x14ac:dyDescent="0.3">
      <c r="B31">
        <v>2</v>
      </c>
      <c r="C31" s="31" t="str">
        <f>C48</f>
        <v>Unterlegscheiben M2 Dicke 0,5mm</v>
      </c>
      <c r="D31" s="31" t="s">
        <v>720</v>
      </c>
      <c r="E31" s="9"/>
      <c r="H31" s="22"/>
      <c r="I31" s="22"/>
    </row>
    <row r="32" spans="2:9" ht="13.8" customHeight="1" x14ac:dyDescent="0.3">
      <c r="B32">
        <v>2</v>
      </c>
      <c r="C32" s="31" t="str">
        <f>C50</f>
        <v>Distanzbolzen M3 20mm</v>
      </c>
      <c r="D32" s="31" t="s">
        <v>727</v>
      </c>
      <c r="E32" s="9"/>
      <c r="H32" s="22"/>
      <c r="I32" s="22"/>
    </row>
    <row r="33" spans="1:10" ht="13.8" customHeight="1" x14ac:dyDescent="0.3">
      <c r="B33">
        <v>4</v>
      </c>
      <c r="C33" s="31" t="str">
        <f>C47</f>
        <v>Unterlegscheiben M3 Dicke 0,5mm</v>
      </c>
      <c r="D33" s="31" t="s">
        <v>728</v>
      </c>
      <c r="H33" s="22"/>
      <c r="I33" s="22"/>
    </row>
    <row r="34" spans="1:10" ht="13.8" customHeight="1" x14ac:dyDescent="0.3">
      <c r="B34">
        <v>4</v>
      </c>
      <c r="C34" s="31" t="s">
        <v>729</v>
      </c>
      <c r="D34" s="31" t="s">
        <v>730</v>
      </c>
      <c r="H34" s="22"/>
      <c r="I34" s="22"/>
    </row>
    <row r="35" spans="1:10" ht="13.8" customHeight="1" x14ac:dyDescent="0.3">
      <c r="B35">
        <v>4</v>
      </c>
      <c r="C35" s="31" t="str">
        <f>C40</f>
        <v>Zylinderkopfschraube Innensechskant M3 20mm</v>
      </c>
      <c r="D35" s="31" t="s">
        <v>730</v>
      </c>
      <c r="E35" s="9"/>
      <c r="H35" s="22"/>
      <c r="I35" s="22"/>
    </row>
    <row r="36" spans="1:10" ht="13.8" customHeight="1" x14ac:dyDescent="0.3">
      <c r="B36">
        <v>4</v>
      </c>
      <c r="C36" s="31" t="str">
        <f>C47</f>
        <v>Unterlegscheiben M3 Dicke 0,5mm</v>
      </c>
      <c r="D36" s="31" t="s">
        <v>730</v>
      </c>
      <c r="H36" s="22"/>
      <c r="I36" s="22"/>
    </row>
    <row r="37" spans="1:10" ht="13.8" customHeight="1" x14ac:dyDescent="0.3">
      <c r="C37" s="31"/>
      <c r="E37" s="9"/>
      <c r="H37" s="22"/>
      <c r="I37" s="22"/>
    </row>
    <row r="38" spans="1:10" ht="13.8" customHeight="1" x14ac:dyDescent="0.3">
      <c r="A38" s="6" t="s">
        <v>5</v>
      </c>
      <c r="C38" s="31"/>
      <c r="E38" s="9"/>
      <c r="H38" s="22"/>
      <c r="I38" s="22"/>
    </row>
    <row r="39" spans="1:10" ht="13.8" customHeight="1" x14ac:dyDescent="0.3">
      <c r="B39" t="s">
        <v>742</v>
      </c>
      <c r="C39" s="31"/>
      <c r="E39" s="9"/>
      <c r="G39" t="s">
        <v>718</v>
      </c>
      <c r="H39" s="22" t="s">
        <v>732</v>
      </c>
      <c r="I39" s="22" t="s">
        <v>733</v>
      </c>
      <c r="J39" t="s">
        <v>734</v>
      </c>
    </row>
    <row r="40" spans="1:10" ht="13.8" customHeight="1" x14ac:dyDescent="0.3">
      <c r="B40" s="32">
        <f t="shared" ref="B40:B50" si="0">ROUNDUP(I40/G40,0)</f>
        <v>1</v>
      </c>
      <c r="C40" s="31" t="s">
        <v>666</v>
      </c>
      <c r="E40" s="9" t="s">
        <v>731</v>
      </c>
      <c r="G40">
        <v>100</v>
      </c>
      <c r="H40" s="22">
        <v>1.79</v>
      </c>
      <c r="I40" s="18">
        <f t="shared" ref="I40:I50" si="1">SUMIF(C$1:C$38,"="&amp;C40,B$1:B$38)</f>
        <v>8</v>
      </c>
      <c r="J40" s="32">
        <f>G40*B40-I40</f>
        <v>92</v>
      </c>
    </row>
    <row r="41" spans="1:10" ht="13.8" customHeight="1" x14ac:dyDescent="0.3">
      <c r="B41" s="32">
        <f t="shared" ref="B41" si="2">ROUNDUP(I41/G41,0)</f>
        <v>1</v>
      </c>
      <c r="C41" s="31" t="s">
        <v>740</v>
      </c>
      <c r="E41" s="9" t="s">
        <v>731</v>
      </c>
      <c r="G41">
        <v>100</v>
      </c>
      <c r="H41" s="22">
        <v>1.71</v>
      </c>
      <c r="I41" s="18">
        <f t="shared" ref="I41" si="3">SUMIF(C$1:C$38,"="&amp;C41,B$1:B$38)</f>
        <v>4</v>
      </c>
      <c r="J41" s="32">
        <f>G41*B41-I41</f>
        <v>96</v>
      </c>
    </row>
    <row r="42" spans="1:10" ht="13.8" customHeight="1" x14ac:dyDescent="0.3">
      <c r="B42" s="32">
        <f t="shared" si="0"/>
        <v>1</v>
      </c>
      <c r="C42" s="31" t="s">
        <v>706</v>
      </c>
      <c r="D42" s="31"/>
      <c r="E42" s="29" t="s">
        <v>707</v>
      </c>
      <c r="G42">
        <v>100</v>
      </c>
      <c r="H42" s="22">
        <v>1.96</v>
      </c>
      <c r="I42" s="18">
        <f t="shared" si="1"/>
        <v>1</v>
      </c>
      <c r="J42" s="32">
        <f t="shared" ref="J42:J61" si="4">G42*B42-I42</f>
        <v>99</v>
      </c>
    </row>
    <row r="43" spans="1:10" ht="13.8" customHeight="1" x14ac:dyDescent="0.3">
      <c r="B43" s="32">
        <f t="shared" si="0"/>
        <v>1</v>
      </c>
      <c r="C43" s="31" t="s">
        <v>713</v>
      </c>
      <c r="E43" t="s">
        <v>716</v>
      </c>
      <c r="G43">
        <v>10</v>
      </c>
      <c r="H43" s="22">
        <v>0.99</v>
      </c>
      <c r="I43" s="18">
        <f t="shared" si="1"/>
        <v>4</v>
      </c>
      <c r="J43" s="32">
        <f t="shared" si="4"/>
        <v>6</v>
      </c>
    </row>
    <row r="44" spans="1:10" ht="13.8" customHeight="1" x14ac:dyDescent="0.3">
      <c r="B44" s="32">
        <f t="shared" si="0"/>
        <v>1</v>
      </c>
      <c r="C44" s="31" t="s">
        <v>702</v>
      </c>
      <c r="E44" t="s">
        <v>716</v>
      </c>
      <c r="G44">
        <v>100</v>
      </c>
      <c r="H44" s="22">
        <v>1.79</v>
      </c>
      <c r="I44" s="18">
        <f t="shared" si="1"/>
        <v>6</v>
      </c>
      <c r="J44" s="32">
        <f t="shared" ref="J44" si="5">G44*B44-I44</f>
        <v>94</v>
      </c>
    </row>
    <row r="45" spans="1:10" ht="13.8" customHeight="1" x14ac:dyDescent="0.3">
      <c r="B45" s="32">
        <f t="shared" si="0"/>
        <v>1</v>
      </c>
      <c r="C45" s="31" t="s">
        <v>712</v>
      </c>
      <c r="E45" t="s">
        <v>655</v>
      </c>
      <c r="G45">
        <v>100</v>
      </c>
      <c r="H45" s="22">
        <v>2.09</v>
      </c>
      <c r="I45" s="18">
        <f t="shared" si="1"/>
        <v>1</v>
      </c>
      <c r="J45" s="32">
        <f t="shared" si="4"/>
        <v>99</v>
      </c>
    </row>
    <row r="46" spans="1:10" ht="13.8" customHeight="1" x14ac:dyDescent="0.3">
      <c r="B46" s="32">
        <f t="shared" ref="B46" si="6">ROUNDUP(I46/G46,0)</f>
        <v>1</v>
      </c>
      <c r="C46" s="31" t="s">
        <v>668</v>
      </c>
      <c r="E46" s="29" t="s">
        <v>669</v>
      </c>
      <c r="G46">
        <v>100</v>
      </c>
      <c r="H46" s="22">
        <v>2.09</v>
      </c>
      <c r="I46" s="18">
        <f t="shared" ref="I46" si="7">SUMIF(C$1:C$38,"="&amp;C46,B$1:B$38)</f>
        <v>4</v>
      </c>
      <c r="J46" s="32">
        <f t="shared" ref="J46" si="8">G46*B46-I46</f>
        <v>96</v>
      </c>
    </row>
    <row r="47" spans="1:10" ht="13.8" customHeight="1" x14ac:dyDescent="0.3">
      <c r="B47" s="32">
        <f t="shared" si="0"/>
        <v>1</v>
      </c>
      <c r="C47" s="31" t="s">
        <v>705</v>
      </c>
      <c r="E47" s="29" t="s">
        <v>704</v>
      </c>
      <c r="G47">
        <v>100</v>
      </c>
      <c r="H47" s="22">
        <v>1.79</v>
      </c>
      <c r="I47" s="18">
        <f t="shared" si="1"/>
        <v>12</v>
      </c>
      <c r="J47" s="32">
        <f t="shared" si="4"/>
        <v>88</v>
      </c>
    </row>
    <row r="48" spans="1:10" ht="13.8" customHeight="1" x14ac:dyDescent="0.3">
      <c r="B48" s="32">
        <f t="shared" si="0"/>
        <v>1</v>
      </c>
      <c r="C48" s="31" t="s">
        <v>721</v>
      </c>
      <c r="E48" s="9" t="s">
        <v>722</v>
      </c>
      <c r="G48">
        <v>100</v>
      </c>
      <c r="H48" s="22">
        <v>1.79</v>
      </c>
      <c r="I48" s="18">
        <f t="shared" si="1"/>
        <v>2</v>
      </c>
      <c r="J48" s="32">
        <f>G48*B48-I48</f>
        <v>98</v>
      </c>
    </row>
    <row r="49" spans="2:10" ht="13.8" customHeight="1" x14ac:dyDescent="0.3">
      <c r="B49" s="32">
        <f>ROUNDUP(I49/G49,0)</f>
        <v>1</v>
      </c>
      <c r="C49" t="s">
        <v>735</v>
      </c>
      <c r="E49" s="26" t="s">
        <v>698</v>
      </c>
      <c r="G49">
        <v>500</v>
      </c>
      <c r="H49" s="22">
        <v>4.49</v>
      </c>
      <c r="I49" s="18">
        <f>SUMIF(C$1:C$38,"="&amp;C49,B$1:B$38)</f>
        <v>46</v>
      </c>
      <c r="J49" s="32">
        <f t="shared" ref="J49" si="9">G49*B49-I49</f>
        <v>454</v>
      </c>
    </row>
    <row r="50" spans="2:10" ht="13.8" customHeight="1" x14ac:dyDescent="0.3">
      <c r="B50" s="32">
        <f t="shared" si="0"/>
        <v>6</v>
      </c>
      <c r="C50" s="31" t="s">
        <v>729</v>
      </c>
      <c r="E50" s="9" t="s">
        <v>726</v>
      </c>
      <c r="G50">
        <v>1</v>
      </c>
      <c r="H50" s="22">
        <v>0.15</v>
      </c>
      <c r="I50" s="18">
        <f t="shared" si="1"/>
        <v>6</v>
      </c>
      <c r="J50" s="32">
        <f t="shared" si="4"/>
        <v>0</v>
      </c>
    </row>
    <row r="51" spans="2:10" ht="13.8" customHeight="1" x14ac:dyDescent="0.3">
      <c r="B51" s="32">
        <f t="shared" ref="B51" si="10">ROUNDUP(I51/G51,0)</f>
        <v>4</v>
      </c>
      <c r="C51" t="s">
        <v>660</v>
      </c>
      <c r="E51" s="29" t="s">
        <v>741</v>
      </c>
      <c r="G51">
        <v>1</v>
      </c>
      <c r="H51" s="22">
        <v>0.08</v>
      </c>
      <c r="I51" s="18">
        <f t="shared" ref="I51" si="11">SUMIF(C$1:C$38,"="&amp;C51,B$1:B$38)</f>
        <v>4</v>
      </c>
      <c r="J51" s="32">
        <f t="shared" ref="J51" si="12">G51*B51-I51</f>
        <v>0</v>
      </c>
    </row>
    <row r="52" spans="2:10" ht="13.8" customHeight="1" x14ac:dyDescent="0.3">
      <c r="B52" s="32">
        <f t="shared" ref="B52:B55" si="13">ROUNDUP(I52/G52,0)</f>
        <v>2</v>
      </c>
      <c r="C52" t="s">
        <v>683</v>
      </c>
      <c r="E52" s="29" t="s">
        <v>688</v>
      </c>
      <c r="G52">
        <v>1</v>
      </c>
      <c r="H52" s="22">
        <v>5.0999999999999996</v>
      </c>
      <c r="I52" s="18">
        <f t="shared" ref="I52" si="14">SUMIF(C$1:C$38,"="&amp;C52,B$1:B$38)</f>
        <v>2</v>
      </c>
      <c r="J52" s="32">
        <f t="shared" ref="J52" si="15">G52*B52-I52</f>
        <v>0</v>
      </c>
    </row>
    <row r="53" spans="2:10" ht="13.8" customHeight="1" x14ac:dyDescent="0.3">
      <c r="B53" s="32">
        <f t="shared" si="13"/>
        <v>1</v>
      </c>
      <c r="C53" t="s">
        <v>690</v>
      </c>
      <c r="E53" s="29" t="s">
        <v>689</v>
      </c>
      <c r="G53">
        <v>1</v>
      </c>
      <c r="H53" s="22">
        <v>5.44</v>
      </c>
      <c r="I53" s="18">
        <f t="shared" ref="I53:I55" si="16">SUMIF(C$1:C$38,"="&amp;C53,B$1:B$38)</f>
        <v>1</v>
      </c>
      <c r="J53" s="32">
        <f t="shared" ref="J53:J55" si="17">G53*B53-I53</f>
        <v>0</v>
      </c>
    </row>
    <row r="54" spans="2:10" ht="13.8" customHeight="1" x14ac:dyDescent="0.3">
      <c r="B54" s="32">
        <f t="shared" si="13"/>
        <v>1</v>
      </c>
      <c r="C54" t="s">
        <v>736</v>
      </c>
      <c r="E54" s="29" t="s">
        <v>693</v>
      </c>
      <c r="G54">
        <v>1</v>
      </c>
      <c r="H54" s="22">
        <v>4.46</v>
      </c>
      <c r="I54" s="18">
        <f t="shared" si="16"/>
        <v>1</v>
      </c>
      <c r="J54" s="32">
        <f t="shared" si="17"/>
        <v>0</v>
      </c>
    </row>
    <row r="55" spans="2:10" ht="13.8" customHeight="1" x14ac:dyDescent="0.3">
      <c r="B55" s="32">
        <f t="shared" si="13"/>
        <v>1</v>
      </c>
      <c r="C55" t="s">
        <v>737</v>
      </c>
      <c r="E55" s="29" t="s">
        <v>691</v>
      </c>
      <c r="G55">
        <v>1</v>
      </c>
      <c r="H55" s="22">
        <v>5.01</v>
      </c>
      <c r="I55" s="18">
        <f t="shared" si="16"/>
        <v>1</v>
      </c>
      <c r="J55" s="32">
        <f t="shared" si="17"/>
        <v>0</v>
      </c>
    </row>
    <row r="56" spans="2:10" ht="13.8" customHeight="1" x14ac:dyDescent="0.3">
      <c r="B56" s="32">
        <v>1</v>
      </c>
      <c r="C56" s="31" t="s">
        <v>709</v>
      </c>
      <c r="D56" s="31"/>
      <c r="E56" s="29" t="s">
        <v>711</v>
      </c>
      <c r="G56">
        <v>1</v>
      </c>
      <c r="H56" s="22">
        <v>4.96</v>
      </c>
      <c r="I56" s="18">
        <f>SUMIF(C$1:C$38,"="&amp;C56,B$1:B$38)</f>
        <v>1</v>
      </c>
      <c r="J56" s="32">
        <f t="shared" si="4"/>
        <v>0</v>
      </c>
    </row>
    <row r="57" spans="2:10" ht="13.8" customHeight="1" x14ac:dyDescent="0.3">
      <c r="B57" s="32">
        <v>1</v>
      </c>
      <c r="C57" t="s">
        <v>694</v>
      </c>
      <c r="D57" s="31"/>
      <c r="E57" s="29" t="s">
        <v>739</v>
      </c>
      <c r="G57">
        <v>1</v>
      </c>
      <c r="H57" s="22">
        <v>4.24</v>
      </c>
      <c r="I57" s="18">
        <f>SUMIF(C$1:C$38,"="&amp;C57,B$1:B$38)</f>
        <v>1</v>
      </c>
      <c r="J57" s="32">
        <f t="shared" ref="J57" si="18">G57*B57-I57</f>
        <v>0</v>
      </c>
    </row>
    <row r="58" spans="2:10" ht="13.8" customHeight="1" x14ac:dyDescent="0.3">
      <c r="B58" s="32">
        <v>1</v>
      </c>
      <c r="C58" s="31" t="s">
        <v>699</v>
      </c>
      <c r="E58" s="26" t="s">
        <v>701</v>
      </c>
      <c r="G58">
        <v>1</v>
      </c>
      <c r="H58" s="22">
        <v>14.5</v>
      </c>
      <c r="I58" s="18">
        <f>SUMIF(C$1:C$38,"="&amp;C58,B$1:B$38)</f>
        <v>1</v>
      </c>
      <c r="J58" s="32">
        <f t="shared" si="4"/>
        <v>0</v>
      </c>
    </row>
    <row r="59" spans="2:10" ht="13.8" customHeight="1" x14ac:dyDescent="0.3">
      <c r="B59" s="32">
        <f>ROUNDUP(I59/G59,0)</f>
        <v>1</v>
      </c>
      <c r="C59" s="31" t="s">
        <v>715</v>
      </c>
      <c r="E59" s="9" t="s">
        <v>562</v>
      </c>
      <c r="G59">
        <v>1</v>
      </c>
      <c r="H59" s="22">
        <v>14.53</v>
      </c>
      <c r="I59" s="18">
        <f>SUMIF(C$1:C$38,"="&amp;C59,B$1:B$38)</f>
        <v>1</v>
      </c>
      <c r="J59" s="32">
        <f t="shared" si="4"/>
        <v>0</v>
      </c>
    </row>
    <row r="60" spans="2:10" ht="13.8" customHeight="1" x14ac:dyDescent="0.3">
      <c r="B60" s="32">
        <f>ROUNDUP(I60/G60,0)</f>
        <v>2</v>
      </c>
      <c r="C60" s="31" t="s">
        <v>725</v>
      </c>
      <c r="D60" s="31"/>
      <c r="E60" s="29" t="s">
        <v>723</v>
      </c>
      <c r="G60">
        <v>1</v>
      </c>
      <c r="H60" s="22">
        <v>1.54</v>
      </c>
      <c r="I60" s="18">
        <f>SUMIF(C$1:C$38,"="&amp;C60,B$1:B$38)</f>
        <v>2</v>
      </c>
      <c r="J60" s="32">
        <f t="shared" si="4"/>
        <v>0</v>
      </c>
    </row>
    <row r="61" spans="2:10" ht="13.8" customHeight="1" x14ac:dyDescent="0.3">
      <c r="B61" s="32">
        <f>ROUNDUP(I61/G61,0)</f>
        <v>2</v>
      </c>
      <c r="C61" t="s">
        <v>696</v>
      </c>
      <c r="E61" s="26" t="s">
        <v>695</v>
      </c>
      <c r="G61">
        <v>1</v>
      </c>
      <c r="H61" s="22">
        <v>1.95</v>
      </c>
      <c r="I61" s="18">
        <f>SUMIF(C$1:C$38,"="&amp;C61,B$1:B$38)</f>
        <v>2</v>
      </c>
      <c r="J61" s="32">
        <f t="shared" si="4"/>
        <v>0</v>
      </c>
    </row>
    <row r="62" spans="2:10" ht="13.8" customHeight="1" x14ac:dyDescent="0.3">
      <c r="B62" s="32">
        <f>ROUNDUP(I62/G62,0)</f>
        <v>2</v>
      </c>
      <c r="C62" t="s">
        <v>671</v>
      </c>
      <c r="E62" s="29" t="s">
        <v>673</v>
      </c>
      <c r="G62">
        <v>1</v>
      </c>
      <c r="H62" s="22">
        <v>1.39</v>
      </c>
      <c r="I62" s="18">
        <f>SUMIF(C$1:C$38,"="&amp;C62,B$1:B$38)</f>
        <v>2</v>
      </c>
      <c r="J62" s="32">
        <f t="shared" ref="J62" si="19">G62*B62-I62</f>
        <v>0</v>
      </c>
    </row>
    <row r="63" spans="2:10" ht="13.8" customHeight="1" x14ac:dyDescent="0.3">
      <c r="B63" s="32">
        <f>ROUNDUP(I63/G63,0)</f>
        <v>1</v>
      </c>
      <c r="C63" t="s">
        <v>662</v>
      </c>
      <c r="E63" s="29" t="s">
        <v>557</v>
      </c>
      <c r="G63">
        <v>1</v>
      </c>
      <c r="H63" s="22">
        <v>3.29</v>
      </c>
      <c r="I63" s="18">
        <f>SUMIF(C$1:C$38,"="&amp;C63,B$1:B$38)</f>
        <v>1</v>
      </c>
      <c r="J63" s="32">
        <f t="shared" ref="J63" si="20">G63*B63-I63</f>
        <v>0</v>
      </c>
    </row>
    <row r="64" spans="2:10" ht="13.8" customHeight="1" x14ac:dyDescent="0.3">
      <c r="B64" s="32"/>
      <c r="E64" s="26"/>
      <c r="H64" s="22"/>
      <c r="I64" s="18"/>
      <c r="J64" s="32"/>
    </row>
    <row r="65" spans="2:10" ht="13.8" customHeight="1" x14ac:dyDescent="0.3">
      <c r="B65" s="32"/>
      <c r="E65" s="26"/>
      <c r="H65" s="22">
        <f>SUM(H40:H64)</f>
        <v>87.130000000000024</v>
      </c>
      <c r="I65" s="18"/>
      <c r="J65" s="32"/>
    </row>
    <row r="66" spans="2:10" ht="13.8" customHeight="1" x14ac:dyDescent="0.3">
      <c r="B66" s="32"/>
      <c r="E66" s="26"/>
      <c r="H66" s="22"/>
      <c r="I66" s="18"/>
      <c r="J66" s="32"/>
    </row>
    <row r="67" spans="2:10" ht="13.8" customHeight="1" x14ac:dyDescent="0.3">
      <c r="B67" s="32"/>
      <c r="E67" s="26"/>
      <c r="H67" s="22"/>
      <c r="I67" s="18"/>
      <c r="J67" s="32"/>
    </row>
    <row r="68" spans="2:10" ht="13.8" customHeight="1" x14ac:dyDescent="0.3">
      <c r="B68" s="32"/>
      <c r="E68" s="26"/>
      <c r="H68" s="22"/>
      <c r="I68" s="18"/>
      <c r="J68" s="32"/>
    </row>
    <row r="69" spans="2:10" ht="13.8" customHeight="1" x14ac:dyDescent="0.3">
      <c r="B69" s="32"/>
      <c r="E69" s="26"/>
      <c r="H69" s="22"/>
      <c r="I69" s="18"/>
      <c r="J69" s="32"/>
    </row>
    <row r="70" spans="2:10" x14ac:dyDescent="0.3">
      <c r="C70" t="s">
        <v>610</v>
      </c>
      <c r="D70" s="6" t="s">
        <v>603</v>
      </c>
      <c r="E70" s="29" t="s">
        <v>554</v>
      </c>
      <c r="F70">
        <v>0.28999999999999998</v>
      </c>
      <c r="H70" s="22">
        <v>26.88</v>
      </c>
      <c r="I70" s="22">
        <f>H70*B71</f>
        <v>26.88</v>
      </c>
    </row>
    <row r="71" spans="2:10" x14ac:dyDescent="0.3">
      <c r="B71">
        <v>1</v>
      </c>
      <c r="C71" t="s">
        <v>612</v>
      </c>
      <c r="D71" t="s">
        <v>613</v>
      </c>
      <c r="E71" s="30" t="s">
        <v>611</v>
      </c>
      <c r="F71">
        <v>0</v>
      </c>
      <c r="H71">
        <v>1.1499999999999999</v>
      </c>
      <c r="I71" s="22">
        <f>H71*B72</f>
        <v>6.8999999999999995</v>
      </c>
    </row>
    <row r="72" spans="2:10" x14ac:dyDescent="0.3">
      <c r="B72">
        <v>6</v>
      </c>
      <c r="C72" t="s">
        <v>616</v>
      </c>
      <c r="D72" t="s">
        <v>614</v>
      </c>
      <c r="E72" s="29" t="s">
        <v>615</v>
      </c>
      <c r="F72">
        <v>0</v>
      </c>
      <c r="H72">
        <f>I72/10</f>
        <v>0.251</v>
      </c>
      <c r="I72">
        <v>2.5099999999999998</v>
      </c>
    </row>
    <row r="73" spans="2:10" x14ac:dyDescent="0.3">
      <c r="B73">
        <v>1</v>
      </c>
      <c r="C73" t="s">
        <v>619</v>
      </c>
      <c r="D73" t="s">
        <v>618</v>
      </c>
      <c r="E73" s="26" t="s">
        <v>473</v>
      </c>
      <c r="F73">
        <v>0.7</v>
      </c>
      <c r="H73">
        <v>18</v>
      </c>
      <c r="I73" s="22">
        <f>H73*B74</f>
        <v>18</v>
      </c>
    </row>
    <row r="74" spans="2:10" x14ac:dyDescent="0.3">
      <c r="B74">
        <v>1</v>
      </c>
      <c r="E74" s="26"/>
      <c r="I74" s="22"/>
    </row>
    <row r="75" spans="2:10" x14ac:dyDescent="0.3">
      <c r="C75" t="s">
        <v>620</v>
      </c>
      <c r="D75" s="6" t="s">
        <v>621</v>
      </c>
      <c r="E75" s="26" t="s">
        <v>544</v>
      </c>
      <c r="F75">
        <v>1.34</v>
      </c>
      <c r="H75">
        <v>37</v>
      </c>
      <c r="I75" s="22">
        <f>H75*B76</f>
        <v>37</v>
      </c>
    </row>
    <row r="76" spans="2:10" x14ac:dyDescent="0.3">
      <c r="B76">
        <v>1</v>
      </c>
      <c r="C76" t="s">
        <v>643</v>
      </c>
      <c r="D76" s="8" t="s">
        <v>646</v>
      </c>
      <c r="E76" s="29" t="s">
        <v>644</v>
      </c>
      <c r="F76">
        <v>0</v>
      </c>
      <c r="I76" s="22"/>
    </row>
    <row r="77" spans="2:10" x14ac:dyDescent="0.3">
      <c r="B77">
        <v>2</v>
      </c>
      <c r="C77" t="s">
        <v>653</v>
      </c>
      <c r="D77" t="s">
        <v>636</v>
      </c>
      <c r="E77" s="26" t="s">
        <v>652</v>
      </c>
      <c r="F77">
        <v>0</v>
      </c>
      <c r="I77" s="22"/>
    </row>
    <row r="78" spans="2:10" x14ac:dyDescent="0.3">
      <c r="B78">
        <v>1</v>
      </c>
      <c r="C78" t="s">
        <v>612</v>
      </c>
      <c r="D78" t="s">
        <v>637</v>
      </c>
      <c r="E78" s="30" t="s">
        <v>611</v>
      </c>
      <c r="F78">
        <v>0</v>
      </c>
      <c r="I78" s="22"/>
    </row>
    <row r="79" spans="2:10" x14ac:dyDescent="0.3">
      <c r="B79">
        <v>4</v>
      </c>
      <c r="C79" t="s">
        <v>639</v>
      </c>
      <c r="D79" t="s">
        <v>650</v>
      </c>
      <c r="E79" s="26" t="s">
        <v>638</v>
      </c>
      <c r="F79">
        <v>0</v>
      </c>
      <c r="I79" s="22"/>
    </row>
    <row r="80" spans="2:10" x14ac:dyDescent="0.3">
      <c r="B80">
        <v>8</v>
      </c>
      <c r="D80" t="s">
        <v>651</v>
      </c>
      <c r="E80" s="29" t="s">
        <v>649</v>
      </c>
      <c r="F80">
        <v>0</v>
      </c>
      <c r="I80" s="22"/>
    </row>
    <row r="81" spans="2:9" x14ac:dyDescent="0.3">
      <c r="E81" s="26"/>
      <c r="I81" s="22"/>
    </row>
    <row r="82" spans="2:9" x14ac:dyDescent="0.3">
      <c r="D82" s="6" t="s">
        <v>640</v>
      </c>
      <c r="E82" s="26"/>
      <c r="I82" s="22"/>
    </row>
    <row r="83" spans="2:9" x14ac:dyDescent="0.3">
      <c r="C83" t="s">
        <v>632</v>
      </c>
      <c r="D83" t="s">
        <v>630</v>
      </c>
      <c r="E83" s="25" t="s">
        <v>622</v>
      </c>
      <c r="F83">
        <v>0</v>
      </c>
      <c r="H83">
        <v>9.9</v>
      </c>
      <c r="I83" s="22">
        <f>H83*B84</f>
        <v>9.9</v>
      </c>
    </row>
    <row r="84" spans="2:9" ht="15" customHeight="1" x14ac:dyDescent="0.3">
      <c r="B84">
        <v>1</v>
      </c>
      <c r="C84" t="s">
        <v>634</v>
      </c>
      <c r="D84" t="s">
        <v>626</v>
      </c>
      <c r="E84" s="26" t="s">
        <v>627</v>
      </c>
      <c r="F84">
        <v>0</v>
      </c>
      <c r="I84" s="22"/>
    </row>
    <row r="85" spans="2:9" x14ac:dyDescent="0.3">
      <c r="B85">
        <v>1</v>
      </c>
      <c r="C85" t="s">
        <v>633</v>
      </c>
      <c r="D85" t="s">
        <v>629</v>
      </c>
      <c r="E85" s="25" t="s">
        <v>628</v>
      </c>
      <c r="F85">
        <v>0</v>
      </c>
      <c r="I85" s="22"/>
    </row>
    <row r="86" spans="2:9" x14ac:dyDescent="0.3">
      <c r="B86">
        <v>1</v>
      </c>
      <c r="C86" t="s">
        <v>631</v>
      </c>
      <c r="D86" t="s">
        <v>648</v>
      </c>
      <c r="E86" s="26" t="s">
        <v>647</v>
      </c>
      <c r="F86">
        <v>0</v>
      </c>
      <c r="I86" s="22"/>
    </row>
    <row r="87" spans="2:9" x14ac:dyDescent="0.3">
      <c r="B87">
        <v>1</v>
      </c>
      <c r="C87" t="s">
        <v>623</v>
      </c>
      <c r="D87" t="s">
        <v>641</v>
      </c>
      <c r="E87" s="25" t="s">
        <v>642</v>
      </c>
      <c r="F87">
        <v>0</v>
      </c>
      <c r="I87" s="22"/>
    </row>
    <row r="88" spans="2:9" ht="15" customHeight="1" x14ac:dyDescent="0.3">
      <c r="B88">
        <v>1</v>
      </c>
      <c r="C88" t="s">
        <v>625</v>
      </c>
      <c r="D88" t="s">
        <v>626</v>
      </c>
      <c r="E88" s="25" t="s">
        <v>622</v>
      </c>
      <c r="F88">
        <v>0</v>
      </c>
      <c r="I88" s="22"/>
    </row>
    <row r="89" spans="2:9" ht="15" customHeight="1" x14ac:dyDescent="0.3">
      <c r="B89">
        <v>1</v>
      </c>
      <c r="E89" s="25"/>
      <c r="I89" s="22"/>
    </row>
    <row r="90" spans="2:9" x14ac:dyDescent="0.3">
      <c r="E90" s="25"/>
      <c r="I90" s="22"/>
    </row>
    <row r="91" spans="2:9" x14ac:dyDescent="0.3">
      <c r="C91" t="s">
        <v>607</v>
      </c>
      <c r="D91" t="s">
        <v>604</v>
      </c>
      <c r="E91" s="29" t="s">
        <v>606</v>
      </c>
      <c r="F91">
        <v>0</v>
      </c>
      <c r="H91" s="22">
        <v>0.54</v>
      </c>
      <c r="I91" s="22">
        <f>H91*B92</f>
        <v>12.96</v>
      </c>
    </row>
    <row r="92" spans="2:9" x14ac:dyDescent="0.3">
      <c r="B92">
        <v>24</v>
      </c>
      <c r="C92" t="s">
        <v>608</v>
      </c>
      <c r="D92" t="s">
        <v>609</v>
      </c>
      <c r="E92" s="29" t="s">
        <v>605</v>
      </c>
      <c r="H92" s="23">
        <v>4.29</v>
      </c>
      <c r="I92" s="22">
        <f>H92*B93</f>
        <v>4.29</v>
      </c>
    </row>
    <row r="93" spans="2:9" x14ac:dyDescent="0.3">
      <c r="B93">
        <v>1</v>
      </c>
    </row>
    <row r="95" spans="2:9" x14ac:dyDescent="0.3">
      <c r="B95">
        <v>4</v>
      </c>
    </row>
  </sheetData>
  <hyperlinks>
    <hyperlink ref="E73" r:id="rId1"/>
    <hyperlink ref="E75" r:id="rId2"/>
    <hyperlink ref="E84" r:id="rId3"/>
    <hyperlink ref="E85" r:id="rId4"/>
    <hyperlink ref="E78" r:id="rId5"/>
    <hyperlink ref="E71" r:id="rId6"/>
    <hyperlink ref="E59" r:id="rId7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2016-03-25T15:07:57Z</dcterms:modified>
</cp:coreProperties>
</file>