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BOM!$A$144:$K$274</definedName>
    <definedName name="Kaufstatus">BOM!$L:$L</definedName>
    <definedName name="ShoppingStatus">BOM!$L:$L</definedName>
  </definedNames>
  <calcPr calcId="152511"/>
  <fileRecoveryPr repairLoad="1"/>
</workbook>
</file>

<file path=xl/calcChain.xml><?xml version="1.0" encoding="utf-8"?>
<calcChain xmlns="http://schemas.openxmlformats.org/spreadsheetml/2006/main">
  <c r="C26" i="7" l="1"/>
  <c r="I210" i="7"/>
  <c r="B210" i="7" s="1"/>
  <c r="C21" i="7"/>
  <c r="D51" i="3"/>
  <c r="D49" i="3"/>
  <c r="D46" i="3"/>
  <c r="C55" i="7"/>
  <c r="L21" i="7"/>
  <c r="K210" i="7" l="1"/>
  <c r="J210" i="7"/>
  <c r="C36" i="7"/>
  <c r="C31" i="7"/>
  <c r="C18" i="7"/>
  <c r="C9" i="7"/>
  <c r="C10" i="7"/>
  <c r="C12" i="7"/>
  <c r="C11" i="7"/>
  <c r="C51" i="7"/>
  <c r="R74" i="3"/>
  <c r="C27" i="7"/>
  <c r="L31" i="7"/>
  <c r="L10" i="7"/>
  <c r="L11" i="7"/>
  <c r="L36" i="7"/>
  <c r="L9" i="7"/>
  <c r="C110" i="7" l="1"/>
  <c r="C137" i="7" l="1"/>
  <c r="C136" i="7"/>
  <c r="C111" i="7"/>
  <c r="C109" i="7"/>
  <c r="L137" i="7"/>
  <c r="C119" i="7" l="1"/>
  <c r="C121" i="7"/>
  <c r="C87" i="7" l="1"/>
  <c r="C85" i="7"/>
  <c r="C84" i="7"/>
  <c r="D25" i="3" l="1"/>
  <c r="D23" i="3"/>
  <c r="D21" i="3"/>
  <c r="D19" i="3"/>
  <c r="D16" i="3"/>
  <c r="C53" i="7"/>
  <c r="D35" i="3" l="1"/>
  <c r="D33" i="3"/>
  <c r="D31" i="3"/>
  <c r="D29" i="3"/>
  <c r="D26" i="3"/>
  <c r="D45" i="3"/>
  <c r="D43" i="3"/>
  <c r="D41" i="3"/>
  <c r="D39" i="3"/>
  <c r="D36" i="3"/>
  <c r="C108" i="7" l="1"/>
  <c r="C140" i="7" l="1"/>
  <c r="C135" i="7"/>
  <c r="B133" i="7"/>
  <c r="C132" i="7"/>
  <c r="L132" i="7"/>
  <c r="C139" i="7" l="1"/>
  <c r="C96" i="7"/>
  <c r="C68" i="7"/>
  <c r="L96" i="7"/>
  <c r="L139" i="7"/>
  <c r="C86" i="7" l="1"/>
  <c r="C88" i="7"/>
  <c r="L68" i="7"/>
  <c r="C8" i="3" l="1"/>
  <c r="R70" i="3" l="1"/>
  <c r="R71" i="3"/>
  <c r="R72" i="3"/>
  <c r="R73" i="3"/>
  <c r="C8" i="7" l="1"/>
  <c r="C5" i="7"/>
  <c r="L8" i="7"/>
  <c r="C13" i="7" l="1"/>
  <c r="C6" i="7"/>
  <c r="C7" i="7"/>
  <c r="L6" i="7"/>
  <c r="L7" i="7"/>
  <c r="L5" i="7"/>
  <c r="L13" i="7"/>
  <c r="C25" i="7" l="1"/>
  <c r="C46" i="3"/>
  <c r="L88" i="7"/>
  <c r="L53" i="7"/>
  <c r="L55" i="7"/>
  <c r="L84" i="7"/>
  <c r="L87" i="7"/>
  <c r="C81" i="7" l="1"/>
  <c r="C80" i="7"/>
  <c r="L26" i="7"/>
  <c r="L25" i="7"/>
  <c r="C38" i="7" l="1"/>
  <c r="C37" i="7"/>
  <c r="L81" i="7"/>
  <c r="L80" i="7"/>
  <c r="L38" i="7"/>
  <c r="L37" i="7"/>
  <c r="C54" i="7" l="1"/>
  <c r="L111" i="7"/>
  <c r="L135" i="7"/>
  <c r="C35" i="7" l="1"/>
  <c r="C32" i="7"/>
  <c r="L86" i="7"/>
  <c r="K253" i="7" l="1"/>
  <c r="K265" i="7"/>
  <c r="L32" i="7"/>
  <c r="L35" i="7"/>
  <c r="L54" i="7"/>
  <c r="C70" i="7" l="1"/>
  <c r="K257" i="7"/>
  <c r="K269" i="7"/>
  <c r="K268" i="7"/>
  <c r="L70" i="7"/>
  <c r="K267" i="7" l="1"/>
  <c r="K266" i="7"/>
  <c r="K260" i="7"/>
  <c r="B44" i="7"/>
  <c r="C79" i="7"/>
  <c r="C78" i="7"/>
  <c r="C30" i="7"/>
  <c r="C133" i="7"/>
  <c r="C97" i="7"/>
  <c r="C69" i="7"/>
  <c r="C28" i="7"/>
  <c r="C100" i="7"/>
  <c r="K264" i="7"/>
  <c r="C19" i="7"/>
  <c r="K259" i="7"/>
  <c r="C50" i="7"/>
  <c r="C48" i="7"/>
  <c r="C34" i="7"/>
  <c r="C29" i="7"/>
  <c r="C138" i="7"/>
  <c r="C126" i="7"/>
  <c r="C134" i="7"/>
  <c r="C131" i="7"/>
  <c r="C130" i="7"/>
  <c r="C129" i="7"/>
  <c r="C128" i="7"/>
  <c r="C127" i="7"/>
  <c r="C125" i="7"/>
  <c r="C124" i="7"/>
  <c r="C122" i="7"/>
  <c r="C123" i="7"/>
  <c r="C65" i="7"/>
  <c r="C114" i="7"/>
  <c r="C82" i="7"/>
  <c r="L131" i="7"/>
  <c r="L122" i="7"/>
  <c r="C116" i="7" l="1"/>
  <c r="C117" i="7"/>
  <c r="C115" i="7"/>
  <c r="B115" i="7"/>
  <c r="L100" i="7"/>
  <c r="L108" i="7"/>
  <c r="L29" i="7"/>
  <c r="L114" i="7"/>
  <c r="L117" i="7"/>
  <c r="L121" i="7"/>
  <c r="L127" i="7"/>
  <c r="L19" i="7"/>
  <c r="L130" i="7"/>
  <c r="L123" i="7"/>
  <c r="L18" i="7"/>
  <c r="L134" i="7"/>
  <c r="L97" i="7"/>
  <c r="L128" i="7"/>
  <c r="L82" i="7"/>
  <c r="L129" i="7"/>
  <c r="L34" i="7"/>
  <c r="L138" i="7"/>
  <c r="L125" i="7"/>
  <c r="L69" i="7"/>
  <c r="L65" i="7"/>
  <c r="L78" i="7"/>
  <c r="L50" i="7"/>
  <c r="L48" i="7"/>
  <c r="L110" i="7"/>
  <c r="C40" i="7" l="1"/>
  <c r="C60" i="7"/>
  <c r="C104" i="7"/>
  <c r="C118" i="7"/>
  <c r="C113" i="7"/>
  <c r="C112" i="7"/>
  <c r="C107" i="7"/>
  <c r="C106" i="7"/>
  <c r="C105" i="7"/>
  <c r="C103" i="7"/>
  <c r="C102" i="7"/>
  <c r="C101" i="7"/>
  <c r="C99" i="7"/>
  <c r="C98" i="7"/>
  <c r="C95" i="7"/>
  <c r="C94" i="7"/>
  <c r="C93" i="7"/>
  <c r="C92" i="7"/>
  <c r="C22" i="7"/>
  <c r="C89" i="7"/>
  <c r="C61" i="5"/>
  <c r="C62" i="5" s="1"/>
  <c r="C75" i="7"/>
  <c r="C83" i="7"/>
  <c r="C77" i="7"/>
  <c r="C76" i="7"/>
  <c r="C74" i="7"/>
  <c r="C73" i="7"/>
  <c r="C72" i="7"/>
  <c r="C47" i="7"/>
  <c r="C46" i="7"/>
  <c r="C45" i="7"/>
  <c r="C44" i="7"/>
  <c r="C71" i="7"/>
  <c r="C66" i="7"/>
  <c r="C67" i="7"/>
  <c r="C64" i="7"/>
  <c r="C63" i="7"/>
  <c r="C62" i="7"/>
  <c r="C61" i="7"/>
  <c r="C59" i="7"/>
  <c r="C58" i="7"/>
  <c r="C57" i="7"/>
  <c r="C17" i="7"/>
  <c r="I246" i="7" s="1"/>
  <c r="B246" i="7" s="1"/>
  <c r="C20" i="7"/>
  <c r="C33" i="7"/>
  <c r="C41" i="7"/>
  <c r="C43" i="7"/>
  <c r="C42" i="7"/>
  <c r="C49" i="7"/>
  <c r="C52" i="7"/>
  <c r="L115" i="7"/>
  <c r="L124" i="7"/>
  <c r="L133" i="7"/>
  <c r="L116" i="7"/>
  <c r="L126" i="7"/>
  <c r="L79" i="7"/>
  <c r="L136" i="7"/>
  <c r="K246" i="7" l="1"/>
  <c r="J246" i="7"/>
  <c r="I250" i="7"/>
  <c r="B250" i="7" s="1"/>
  <c r="I216" i="7"/>
  <c r="B216" i="7" s="1"/>
  <c r="I218" i="7"/>
  <c r="B218" i="7" s="1"/>
  <c r="I189" i="7"/>
  <c r="B189" i="7" s="1"/>
  <c r="I217" i="7"/>
  <c r="B217" i="7" s="1"/>
  <c r="I236" i="7"/>
  <c r="B236" i="7" s="1"/>
  <c r="K236" i="7" s="1"/>
  <c r="I179" i="7"/>
  <c r="B179" i="7" s="1"/>
  <c r="I151" i="7"/>
  <c r="B151" i="7" s="1"/>
  <c r="K151" i="7" s="1"/>
  <c r="I213" i="7"/>
  <c r="B213" i="7" s="1"/>
  <c r="K213" i="7" s="1"/>
  <c r="I225" i="7"/>
  <c r="B225" i="7" s="1"/>
  <c r="K225" i="7" s="1"/>
  <c r="I224" i="7"/>
  <c r="B224" i="7" s="1"/>
  <c r="I235" i="7"/>
  <c r="B235" i="7" s="1"/>
  <c r="I234" i="7"/>
  <c r="B234" i="7" s="1"/>
  <c r="I238" i="7"/>
  <c r="B238" i="7" s="1"/>
  <c r="I239" i="7"/>
  <c r="B239" i="7" s="1"/>
  <c r="I190" i="7"/>
  <c r="B190" i="7" s="1"/>
  <c r="I212" i="7"/>
  <c r="B212" i="7" s="1"/>
  <c r="I200" i="7"/>
  <c r="B200" i="7" s="1"/>
  <c r="I214" i="7"/>
  <c r="B214" i="7" s="1"/>
  <c r="I201" i="7"/>
  <c r="B201" i="7" s="1"/>
  <c r="I199" i="7"/>
  <c r="B199" i="7" s="1"/>
  <c r="L112" i="7"/>
  <c r="L28" i="7"/>
  <c r="K189" i="7" l="1"/>
  <c r="J189" i="7"/>
  <c r="J218" i="7"/>
  <c r="K218" i="7"/>
  <c r="K216" i="7"/>
  <c r="J216" i="7"/>
  <c r="K217" i="7"/>
  <c r="J217" i="7"/>
  <c r="K250" i="7"/>
  <c r="J250" i="7"/>
  <c r="J236" i="7"/>
  <c r="K179" i="7"/>
  <c r="J179" i="7"/>
  <c r="J151" i="7"/>
  <c r="J213" i="7"/>
  <c r="J225" i="7"/>
  <c r="K235" i="7"/>
  <c r="J235" i="7"/>
  <c r="K224" i="7"/>
  <c r="J224" i="7"/>
  <c r="K239" i="7"/>
  <c r="J239" i="7"/>
  <c r="K238" i="7"/>
  <c r="J238" i="7"/>
  <c r="K234" i="7"/>
  <c r="J234" i="7"/>
  <c r="K212" i="7"/>
  <c r="J212" i="7"/>
  <c r="K190" i="7"/>
  <c r="J190" i="7"/>
  <c r="K199" i="7"/>
  <c r="J199" i="7"/>
  <c r="K201" i="7"/>
  <c r="J201" i="7"/>
  <c r="K214" i="7"/>
  <c r="J214" i="7"/>
  <c r="K200" i="7"/>
  <c r="J200" i="7"/>
  <c r="L63" i="7"/>
  <c r="L93" i="7"/>
  <c r="L30" i="7"/>
  <c r="L89" i="7"/>
  <c r="L27" i="7"/>
  <c r="L64" i="7"/>
  <c r="I184" i="7" l="1"/>
  <c r="B184" i="7" s="1"/>
  <c r="I183" i="7"/>
  <c r="B183" i="7" s="1"/>
  <c r="I211" i="7"/>
  <c r="B211" i="7" s="1"/>
  <c r="L103" i="7"/>
  <c r="L109" i="7"/>
  <c r="L102" i="7"/>
  <c r="L66" i="7"/>
  <c r="L85" i="7"/>
  <c r="L99" i="7"/>
  <c r="L94" i="7"/>
  <c r="L41" i="7"/>
  <c r="L83" i="7"/>
  <c r="L98" i="7"/>
  <c r="L101" i="7"/>
  <c r="L43" i="7"/>
  <c r="L106" i="7"/>
  <c r="L67" i="7"/>
  <c r="L92" i="7"/>
  <c r="L95" i="7"/>
  <c r="L20" i="7"/>
  <c r="L75" i="7"/>
  <c r="L60" i="7"/>
  <c r="L71" i="7"/>
  <c r="L77" i="7"/>
  <c r="L113" i="7"/>
  <c r="L59" i="7"/>
  <c r="L57" i="7"/>
  <c r="L51" i="7"/>
  <c r="L58" i="7"/>
  <c r="L46" i="7"/>
  <c r="L74" i="7"/>
  <c r="L104" i="7"/>
  <c r="L49" i="7"/>
  <c r="L119" i="7"/>
  <c r="L105" i="7"/>
  <c r="L76" i="7"/>
  <c r="L118" i="7"/>
  <c r="L45" i="7"/>
  <c r="L17" i="7"/>
  <c r="L22" i="7"/>
  <c r="L52" i="7"/>
  <c r="K183" i="7" l="1"/>
  <c r="J183" i="7"/>
  <c r="J184" i="7"/>
  <c r="K184" i="7"/>
  <c r="K211" i="7"/>
  <c r="J211" i="7"/>
  <c r="L107" i="7"/>
  <c r="L61" i="7"/>
  <c r="L72" i="7"/>
  <c r="L47" i="7"/>
  <c r="L42" i="7"/>
  <c r="L62" i="7"/>
  <c r="L44" i="7"/>
  <c r="L73" i="7"/>
  <c r="I215" i="7" l="1"/>
  <c r="B215" i="7" s="1"/>
  <c r="J215" i="7" s="1"/>
  <c r="I198" i="7"/>
  <c r="B198" i="7" s="1"/>
  <c r="I196" i="7"/>
  <c r="B196" i="7" s="1"/>
  <c r="I204" i="7"/>
  <c r="B204" i="7" s="1"/>
  <c r="I207" i="7"/>
  <c r="B207" i="7" s="1"/>
  <c r="I188" i="7"/>
  <c r="B188" i="7" s="1"/>
  <c r="I205" i="7"/>
  <c r="B205" i="7" s="1"/>
  <c r="I191" i="7"/>
  <c r="B191" i="7" s="1"/>
  <c r="I186" i="7"/>
  <c r="B186" i="7" s="1"/>
  <c r="I187" i="7"/>
  <c r="B187" i="7" s="1"/>
  <c r="I185" i="7"/>
  <c r="B185" i="7" s="1"/>
  <c r="I195" i="7"/>
  <c r="B195" i="7" s="1"/>
  <c r="I181" i="7"/>
  <c r="B181" i="7" s="1"/>
  <c r="I170" i="7"/>
  <c r="B170" i="7" s="1"/>
  <c r="I169" i="7"/>
  <c r="B169" i="7" s="1"/>
  <c r="L33" i="7"/>
  <c r="L40" i="7"/>
  <c r="K215" i="7" l="1"/>
  <c r="K196" i="7"/>
  <c r="J196" i="7"/>
  <c r="K198" i="7"/>
  <c r="J198" i="7"/>
  <c r="K207" i="7"/>
  <c r="J207" i="7"/>
  <c r="K204" i="7"/>
  <c r="J204" i="7"/>
  <c r="K205" i="7"/>
  <c r="J205" i="7"/>
  <c r="J188" i="7"/>
  <c r="K188" i="7"/>
  <c r="K185" i="7"/>
  <c r="J185" i="7"/>
  <c r="K187" i="7"/>
  <c r="J187" i="7"/>
  <c r="K186" i="7"/>
  <c r="J186" i="7"/>
  <c r="K191" i="7"/>
  <c r="J191" i="7"/>
  <c r="K195" i="7"/>
  <c r="J195" i="7"/>
  <c r="K169" i="7"/>
  <c r="J169" i="7"/>
  <c r="J170" i="7"/>
  <c r="K170" i="7"/>
  <c r="K181" i="7"/>
  <c r="J181" i="7"/>
  <c r="I261" i="7" l="1"/>
  <c r="I147" i="7"/>
  <c r="B147" i="7" s="1"/>
  <c r="K147" i="7" s="1"/>
  <c r="I265" i="7"/>
  <c r="J265" i="7" s="1"/>
  <c r="I253" i="7"/>
  <c r="J253" i="7" s="1"/>
  <c r="I257" i="7"/>
  <c r="J257" i="7" s="1"/>
  <c r="I177" i="7"/>
  <c r="B177" i="7" s="1"/>
  <c r="J177" i="7" s="1"/>
  <c r="I269" i="7"/>
  <c r="J269" i="7" s="1"/>
  <c r="I268" i="7"/>
  <c r="J268" i="7" s="1"/>
  <c r="I260" i="7"/>
  <c r="J260" i="7" s="1"/>
  <c r="I267" i="7"/>
  <c r="J267" i="7" s="1"/>
  <c r="I266" i="7"/>
  <c r="J266" i="7" s="1"/>
  <c r="I174" i="7"/>
  <c r="B174" i="7" s="1"/>
  <c r="J174" i="7" s="1"/>
  <c r="I155" i="7"/>
  <c r="B155" i="7" s="1"/>
  <c r="I264" i="7"/>
  <c r="J264" i="7" s="1"/>
  <c r="I222" i="7"/>
  <c r="I259" i="7"/>
  <c r="J259" i="7" s="1"/>
  <c r="I249" i="7"/>
  <c r="I230" i="7"/>
  <c r="I219" i="7"/>
  <c r="I175" i="7"/>
  <c r="B175" i="7" s="1"/>
  <c r="K175" i="7" s="1"/>
  <c r="I178" i="7"/>
  <c r="B178" i="7" s="1"/>
  <c r="I176" i="7"/>
  <c r="B176" i="7" s="1"/>
  <c r="I248" i="7"/>
  <c r="I229" i="7"/>
  <c r="I220" i="7"/>
  <c r="I168" i="7"/>
  <c r="B168" i="7" s="1"/>
  <c r="J168" i="7" s="1"/>
  <c r="I237" i="7"/>
  <c r="I241" i="7"/>
  <c r="I232" i="7"/>
  <c r="I243" i="7"/>
  <c r="I228" i="7"/>
  <c r="I208" i="7"/>
  <c r="I231" i="7"/>
  <c r="I221" i="7"/>
  <c r="I242" i="7"/>
  <c r="I167" i="7"/>
  <c r="B167" i="7" s="1"/>
  <c r="J167" i="7" s="1"/>
  <c r="I245" i="7"/>
  <c r="I193" i="7"/>
  <c r="B193" i="7" s="1"/>
  <c r="I158" i="7"/>
  <c r="B158" i="7" s="1"/>
  <c r="K158" i="7" s="1"/>
  <c r="I226" i="7"/>
  <c r="I171" i="7"/>
  <c r="B171" i="7" s="1"/>
  <c r="I182" i="7"/>
  <c r="I227" i="7"/>
  <c r="I206" i="7"/>
  <c r="I164" i="7"/>
  <c r="B164" i="7" s="1"/>
  <c r="K164" i="7" s="1"/>
  <c r="I209" i="7"/>
  <c r="I192" i="7"/>
  <c r="B192" i="7" s="1"/>
  <c r="I247" i="7"/>
  <c r="I244" i="7"/>
  <c r="I172" i="7"/>
  <c r="B172" i="7" s="1"/>
  <c r="K172" i="7" s="1"/>
  <c r="I165" i="7"/>
  <c r="B165" i="7" s="1"/>
  <c r="K165" i="7" s="1"/>
  <c r="I166" i="7"/>
  <c r="B166" i="7" s="1"/>
  <c r="J166" i="7" s="1"/>
  <c r="I160" i="7"/>
  <c r="B160" i="7" s="1"/>
  <c r="J160" i="7" s="1"/>
  <c r="I146" i="7"/>
  <c r="B146" i="7" s="1"/>
  <c r="J146" i="7" s="1"/>
  <c r="I202" i="7"/>
  <c r="B202" i="7" s="1"/>
  <c r="I154" i="7"/>
  <c r="B154" i="7" s="1"/>
  <c r="J154" i="7" s="1"/>
  <c r="I152" i="7"/>
  <c r="B152" i="7" s="1"/>
  <c r="K152" i="7" s="1"/>
  <c r="I153" i="7"/>
  <c r="B153" i="7" s="1"/>
  <c r="K153" i="7" s="1"/>
  <c r="I254" i="7"/>
  <c r="K254" i="7" s="1"/>
  <c r="I258" i="7"/>
  <c r="I173" i="7"/>
  <c r="B173" i="7" s="1"/>
  <c r="K173" i="7" s="1"/>
  <c r="I255" i="7"/>
  <c r="K255" i="7" s="1"/>
  <c r="I163" i="7"/>
  <c r="B163" i="7" s="1"/>
  <c r="J163" i="7" s="1"/>
  <c r="I197" i="7"/>
  <c r="B197" i="7" s="1"/>
  <c r="I256" i="7"/>
  <c r="K256" i="7" s="1"/>
  <c r="I159" i="7"/>
  <c r="B159" i="7" s="1"/>
  <c r="J159" i="7" s="1"/>
  <c r="I150" i="7"/>
  <c r="B150" i="7" s="1"/>
  <c r="J150" i="7" s="1"/>
  <c r="I240" i="7"/>
  <c r="I161" i="7"/>
  <c r="B161" i="7" s="1"/>
  <c r="J161" i="7" s="1"/>
  <c r="I157" i="7"/>
  <c r="B157" i="7" s="1"/>
  <c r="J157" i="7" s="1"/>
  <c r="I149" i="7"/>
  <c r="B149" i="7" s="1"/>
  <c r="J149" i="7" s="1"/>
  <c r="I148" i="7"/>
  <c r="B148" i="7" s="1"/>
  <c r="J148" i="7" s="1"/>
  <c r="J147" i="7" l="1"/>
  <c r="K177" i="7"/>
  <c r="K174" i="7"/>
  <c r="B209" i="7"/>
  <c r="K209" i="7" s="1"/>
  <c r="B182" i="7"/>
  <c r="J182" i="7" s="1"/>
  <c r="B242" i="7"/>
  <c r="K242" i="7" s="1"/>
  <c r="B228" i="7"/>
  <c r="K228" i="7" s="1"/>
  <c r="B232" i="7"/>
  <c r="J232" i="7" s="1"/>
  <c r="B220" i="7"/>
  <c r="K220" i="7" s="1"/>
  <c r="B230" i="7"/>
  <c r="K230" i="7" s="1"/>
  <c r="B222" i="7"/>
  <c r="K222" i="7" s="1"/>
  <c r="B240" i="7"/>
  <c r="J240" i="7" s="1"/>
  <c r="B244" i="7"/>
  <c r="K244" i="7" s="1"/>
  <c r="B245" i="7"/>
  <c r="K245" i="7" s="1"/>
  <c r="B221" i="7"/>
  <c r="K221" i="7" s="1"/>
  <c r="B241" i="7"/>
  <c r="J241" i="7" s="1"/>
  <c r="B229" i="7"/>
  <c r="K229" i="7" s="1"/>
  <c r="B247" i="7"/>
  <c r="K247" i="7" s="1"/>
  <c r="B206" i="7"/>
  <c r="K206" i="7" s="1"/>
  <c r="B226" i="7"/>
  <c r="K226" i="7" s="1"/>
  <c r="B231" i="7"/>
  <c r="J231" i="7" s="1"/>
  <c r="B237" i="7"/>
  <c r="K237" i="7" s="1"/>
  <c r="B248" i="7"/>
  <c r="K248" i="7" s="1"/>
  <c r="B249" i="7"/>
  <c r="K249" i="7" s="1"/>
  <c r="B227" i="7"/>
  <c r="K227" i="7" s="1"/>
  <c r="B208" i="7"/>
  <c r="J208" i="7" s="1"/>
  <c r="B243" i="7"/>
  <c r="J243" i="7" s="1"/>
  <c r="B219" i="7"/>
  <c r="K219" i="7" s="1"/>
  <c r="K197" i="7"/>
  <c r="K202" i="7"/>
  <c r="J192" i="7"/>
  <c r="K193" i="7"/>
  <c r="K155" i="7"/>
  <c r="J155" i="7"/>
  <c r="J175" i="7"/>
  <c r="J165" i="7"/>
  <c r="K146" i="7"/>
  <c r="K176" i="7"/>
  <c r="J176" i="7"/>
  <c r="K178" i="7"/>
  <c r="J178" i="7"/>
  <c r="K168" i="7"/>
  <c r="J193" i="7"/>
  <c r="J172" i="7"/>
  <c r="K160" i="7"/>
  <c r="K167" i="7"/>
  <c r="J254" i="7"/>
  <c r="J158" i="7"/>
  <c r="K154" i="7"/>
  <c r="K166" i="7"/>
  <c r="J153" i="7"/>
  <c r="J255" i="7"/>
  <c r="K159" i="7"/>
  <c r="J164" i="7"/>
  <c r="J171" i="7"/>
  <c r="K171" i="7"/>
  <c r="K150" i="7"/>
  <c r="K258" i="7"/>
  <c r="K163" i="7"/>
  <c r="K157" i="7"/>
  <c r="J256" i="7"/>
  <c r="J152" i="7"/>
  <c r="J173" i="7"/>
  <c r="K161" i="7"/>
  <c r="K148" i="7"/>
  <c r="K149" i="7"/>
  <c r="L274" i="7" l="1"/>
  <c r="K231" i="7"/>
  <c r="J244" i="7"/>
  <c r="K182" i="7"/>
  <c r="J247" i="7"/>
  <c r="K208" i="7"/>
  <c r="J242" i="7"/>
  <c r="K240" i="7"/>
  <c r="K232" i="7"/>
  <c r="K243" i="7"/>
  <c r="K241" i="7"/>
  <c r="J245" i="7"/>
  <c r="J249" i="7"/>
  <c r="J237" i="7"/>
  <c r="J206" i="7"/>
  <c r="J229" i="7"/>
  <c r="J221" i="7"/>
  <c r="J222" i="7"/>
  <c r="J220" i="7"/>
  <c r="J228" i="7"/>
  <c r="J248" i="7"/>
  <c r="J227" i="7"/>
  <c r="J226" i="7"/>
  <c r="J230" i="7"/>
  <c r="J209" i="7"/>
  <c r="J219" i="7"/>
  <c r="K192" i="7"/>
  <c r="J202" i="7"/>
  <c r="J197" i="7"/>
  <c r="J258" i="7"/>
  <c r="P72" i="3"/>
  <c r="K274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<sst xmlns="http://schemas.openxmlformats.org/spreadsheetml/2006/main" count="793" uniqueCount="475">
  <si>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</si>
  <si>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</si>
  <si>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</si>
  <si>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</si>
  <si>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</si>
  <si>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</si>
  <si>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</si>
  <si>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</si>
  <si>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</si>
  <si>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</si>
  <si>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</si>
  <si>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</si>
  <si>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</si>
  <si>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</si>
  <si>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</si>
  <si>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</si>
  <si>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</si>
  <si>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</si>
  <si>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</si>
  <si>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</si>
  <si>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</si>
  <si>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</si>
  <si>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</si>
  <si>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</si>
  <si>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</si>
  <si>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</si>
  <si>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</si>
  <si>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</si>
  <si>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</si>
  <si>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</si>
  <si>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</si>
  <si>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</si>
  <si>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</si>
  <si>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</si>
  <si>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</si>
  <si>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</si>
  <si>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</si>
  <si>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</si>
  <si>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</si>
  <si>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</si>
  <si>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</si>
  <si>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</si>
  <si>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</si>
  <si>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</si>
  <si>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</si>
  <si>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</si>
  <si>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</si>
  <si>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</si>
  <si>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</si>
  <si>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</si>
  <si>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</si>
  <si>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</si>
  <si>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</si>
  <si>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</si>
  <si>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</si>
  <si>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</si>
  <si>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</si>
  <si>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</si>
  <si>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</si>
  <si>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</si>
  <si>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</si>
  <si>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</si>
  <si>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</si>
  <si>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</si>
  <si>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</si>
  <si>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</si>
  <si>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</si>
  <si>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</si>
  <si>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</si>
  <si>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</si>
  <si>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</si>
  <si>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</si>
  <si>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</si>
  <si>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</si>
  <si>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</si>
  <si>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</si>
  <si>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</si>
  <si>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</si>
  <si>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</si>
  <si>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</si>
  <si>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</si>
  <si>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</si>
  <si>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</si>
  <si>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</si>
  <si>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</si>
  <si>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</si>
  <si>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</si>
  <si>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</si>
  <si>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</si>
  <si>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</si>
  <si>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</si>
  <si>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</si>
  <si>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</si>
  <si>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</si>
  <si>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</si>
  <si>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</si>
  <si>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</si>
  <si>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</si>
  <si>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</si>
  <si>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</si>
  <si>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</si>
  <si>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</si>
  <si>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</si>
  <si>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</si>
  <si>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</si>
  <si>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</si>
  <si>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</si>
  <si>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</si>
  <si>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</si>
  <si>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</si>
  <si>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</si>
  <si>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</si>
  <si>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</si>
  <si>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</si>
  <si>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</si>
  <si>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</si>
  <si>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</si>
  <si>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</si>
  <si>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</si>
  <si>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</si>
  <si>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</si>
  <si>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</si>
  <si>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</si>
  <si>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</si>
  <si>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</si>
  <si>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</si>
  <si>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</si>
  <si>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</si>
  <si>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</si>
  <si>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</si>
  <si>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</si>
  <si>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</si>
  <si>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</si>
  <si>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</si>
  <si>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</si>
  <si>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</si>
  <si>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</si>
  <si>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</si>
  <si>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</si>
  <si>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</si>
  <si>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</si>
  <si>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</si>
  <si>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</si>
  <si>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</si>
  <si>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</si>
  <si>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</si>
  <si>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</si>
  <si>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</si>
  <si>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</si>
  <si>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</si>
  <si>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</si>
  <si>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</si>
  <si>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</si>
  <si>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</si>
  <si>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</si>
  <si>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</si>
  <si>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</si>
  <si>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</si>
  <si>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</si>
  <si>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</si>
  <si>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</si>
  <si>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</si>
  <si>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</si>
  <si>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</si>
  <si>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</si>
  <si>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</si>
  <si>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</si>
  <si>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</si>
  <si>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</si>
  <si>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</si>
  <si>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</si>
  <si>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</si>
  <si>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</si>
  <si>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</si>
  <si>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</si>
  <si>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</si>
  <si>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</si>
  <si>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</si>
  <si>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</si>
  <si>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</si>
  <si>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</si>
  <si>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</si>
  <si>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</si>
  <si>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</si>
  <si>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</si>
  <si>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</si>
  <si>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</si>
  <si>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</si>
  <si>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</si>
  <si>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</si>
  <si>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</si>
  <si>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</si>
  <si>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</si>
  <si>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</si>
  <si>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</si>
  <si>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</si>
  <si>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</si>
  <si>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</si>
  <si>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</si>
  <si>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</si>
  <si>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</si>
  <si>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</si>
  <si>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</si>
  <si>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</si>
  <si>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</si>
  <si>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</si>
  <si>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</si>
  <si>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</si>
  <si>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</si>
  <si>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</si>
  <si>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</si>
  <si>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</si>
  <si>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</si>
  <si>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</si>
  <si>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</si>
  <si>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</si>
  <si>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</si>
  <si>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</si>
  <si>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</si>
  <si>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</si>
  <si>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</si>
  <si>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</si>
  <si>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</si>
  <si>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</si>
  <si>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</si>
  <si>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</si>
  <si>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</si>
  <si>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</si>
  <si>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</si>
  <si>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</si>
  <si>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</si>
  <si>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</si>
  <si>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</si>
  <si>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</si>
  <si>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</si>
  <si>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</si>
  <si>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</si>
  <si>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</si>
  <si>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</si>
  <si>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</si>
  <si>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</si>
  <si>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</si>
  <si>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</si>
  <si>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</si>
  <si>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</si>
  <si>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</si>
  <si>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</si>
  <si>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</si>
  <si>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</si>
  <si>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</si>
  <si>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</si>
  <si>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</si>
  <si>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</si>
  <si>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</si>
  <si>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</si>
  <si>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</si>
  <si>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</si>
  <si>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</si>
  <si>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</si>
  <si>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</si>
  <si>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</si>
  <si>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</si>
  <si>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</si>
  <si>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</si>
  <si>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</si>
  <si>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</si>
  <si>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</si>
  <si>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</si>
  <si>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</si>
  <si>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</si>
  <si>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</si>
  <si>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</si>
  <si>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</si>
  <si>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</si>
  <si>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</si>
  <si>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</si>
  <si>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</si>
  <si>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</si>
  <si>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</si>
  <si>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</si>
  <si>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</si>
  <si>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</si>
  <si>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</si>
  <si>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</si>
  <si>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</si>
  <si>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</si>
  <si>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</si>
  <si>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</si>
  <si>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</si>
  <si>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</si>
  <si>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</si>
  <si>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</si>
  <si>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</si>
  <si>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</si>
  <si>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</si>
  <si>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</si>
  <si>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</si>
  <si>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</si>
  <si>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</si>
  <si>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</si>
  <si>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</si>
  <si>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</si>
  <si>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</si>
  <si>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</si>
  <si>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</si>
  <si>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</si>
  <si>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</si>
  <si>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</si>
  <si>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</si>
  <si>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</si>
  <si>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</si>
  <si>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</si>
  <si>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</si>
  <si>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</si>
  <si>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</si>
  <si>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</si>
  <si>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</si>
  <si>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</si>
  <si>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</si>
  <si>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</si>
  <si>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</si>
  <si>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</si>
  <si>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</si>
  <si>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</si>
  <si>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</si>
  <si>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</si>
  <si>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</si>
  <si>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</si>
  <si>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</si>
  <si>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</si>
  <si>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</si>
  <si>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</si>
  <si>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</si>
  <si>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</si>
  <si>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</si>
  <si>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</si>
  <si>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</si>
  <si>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</si>
  <si>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</si>
  <si>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</si>
  <si>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</si>
  <si>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</si>
  <si>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</si>
  <si>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</si>
  <si>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</si>
  <si>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</si>
  <si>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</si>
  <si>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</si>
  <si>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</si>
  <si>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</si>
  <si>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</si>
  <si>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</si>
  <si>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</si>
  <si>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</si>
  <si>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</si>
  <si>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</si>
  <si>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</si>
  <si>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</si>
  <si>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</si>
  <si>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</si>
  <si>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</si>
  <si>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</si>
  <si>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</si>
  <si>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</si>
  <si>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</si>
  <si>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</si>
  <si>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</si>
  <si>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</si>
  <si>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</si>
  <si>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</si>
  <si>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</si>
  <si>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</si>
  <si>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</si>
  <si>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</si>
  <si>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</si>
  <si>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</si>
  <si>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</si>
  <si>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</si>
  <si>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</si>
  <si>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</si>
  <si>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</si>
  <si>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</si>
  <si>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</si>
  <si>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</si>
  <si>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</si>
  <si>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</si>
  <si>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</si>
  <si>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</si>
  <si>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</si>
  <si>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</si>
  <si>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</si>
  <si>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</si>
  <si>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</si>
  <si>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</si>
  <si>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</si>
  <si>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</si>
  <si>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</si>
  <si>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</si>
  <si>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</si>
  <si>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</si>
  <si>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</si>
  <si>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</si>
  <si>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</si>
  <si>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</si>
  <si>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</si>
  <si>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</si>
  <si>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</si>
  <si>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</si>
  <si>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</si>
  <si>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</si>
  <si>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</si>
  <si>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</si>
  <si>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</si>
  <si>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</si>
  <si>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</si>
  <si>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</si>
  <si>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</si>
  <si>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</si>
  <si>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</si>
  <si>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</si>
  <si>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</si>
  <si>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</si>
  <si>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</si>
  <si>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</si>
  <si>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</si>
  <si>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</si>
  <si>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</si>
  <si>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</si>
  <si>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</si>
  <si>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</si>
  <si>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</si>
  <si>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</si>
  <si>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</si>
  <si>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</si>
  <si>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</si>
  <si>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</si>
  <si>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</si>
  <si>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</si>
  <si>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</si>
  <si>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</si>
  <si>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</si>
  <si>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</si>
  <si>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</si>
  <si>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</si>
  <si>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</si>
  <si>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</si>
  <si>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</si>
  <si>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</si>
  <si>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</si>
  <si>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</si>
  <si>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</si>
  <si>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</si>
  <si>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</si>
  <si>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</si>
  <si>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</si>
  <si>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</si>
  <si>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</si>
  <si>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</si>
  <si>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</si>
  <si>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</si>
  <si>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</si>
  <si>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</si>
  <si>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</si>
  <si>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</si>
  <si>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</si>
  <si>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</si>
  <si>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</si>
  <si>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</si>
  <si>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schwarz/rot</t>
  </si>
  <si>
    <t>Kabel Phase 1</t>
  </si>
  <si>
    <t>Kabel Phase 2</t>
  </si>
  <si>
    <t>grün/blau</t>
  </si>
  <si>
    <t>Gleichstrom Widerstand</t>
  </si>
  <si>
    <t>30 Ohm</t>
  </si>
  <si>
    <t>4,2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</si>
</sst>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abSelected="1" topLeftCell="E49" zoomScale="80" zoomScaleNormal="80" workbookViewId="0">
      <selection activeCell="U74" sqref="U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4.0625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16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12.732395447351628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139</v>
      </c>
      <c r="C67" s="2">
        <f>C61/C46</f>
        <v>0.15696000000000004</v>
      </c>
      <c r="D67" s="2"/>
      <c r="E67" t="s">
        <v>13</v>
      </c>
    </row>
    <row r="68" spans="1:31" ht="57.6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1" t="s">
        <v>384</v>
      </c>
      <c r="S68" s="51" t="s">
        <v>469</v>
      </c>
      <c r="T68" s="51" t="s">
        <v>470</v>
      </c>
      <c r="U68" s="51" t="s">
        <v>472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52">
        <f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402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>L71/O71</f>
        <v>223.88059701492537</v>
      </c>
      <c r="R71" s="52">
        <f>0.6801*M71</f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263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>L72/O72</f>
        <v>246.75324675324674</v>
      </c>
      <c r="R72" s="52">
        <f>0.6801*M72</f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390</v>
      </c>
      <c r="C73" s="2">
        <f>C66*(1+C53)</f>
        <v>0.20404800000000006</v>
      </c>
      <c r="D73" s="2"/>
      <c r="E73" t="s">
        <v>13</v>
      </c>
      <c r="F73" s="11" t="s">
        <v>422</v>
      </c>
      <c r="G73" s="25">
        <v>1.8</v>
      </c>
      <c r="H73" s="25" t="s">
        <v>56</v>
      </c>
      <c r="I73" s="25" t="s">
        <v>60</v>
      </c>
      <c r="J73" s="25" t="s">
        <v>421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52">
        <f>0.6801*M73</f>
        <v>0.47606999999999999</v>
      </c>
      <c r="S73" s="10"/>
      <c r="T73" s="10"/>
      <c r="U73" s="10" t="s">
        <v>474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140</v>
      </c>
      <c r="C74" s="2">
        <f>C67*(1+C53)</f>
        <v>0.20404800000000006</v>
      </c>
      <c r="D74" s="2"/>
      <c r="E74" t="s">
        <v>13</v>
      </c>
      <c r="F74" s="11" t="s">
        <v>62</v>
      </c>
      <c r="G74" s="51">
        <v>1.8</v>
      </c>
      <c r="H74" s="51" t="s">
        <v>56</v>
      </c>
      <c r="I74" s="51" t="s">
        <v>60</v>
      </c>
      <c r="J74" s="51" t="s">
        <v>61</v>
      </c>
      <c r="K74" s="51">
        <v>5</v>
      </c>
      <c r="L74" s="51">
        <v>40</v>
      </c>
      <c r="M74" s="51">
        <v>0.4</v>
      </c>
      <c r="N74" s="51" t="s">
        <v>57</v>
      </c>
      <c r="O74" s="51">
        <v>0.22</v>
      </c>
      <c r="P74" s="15">
        <v>290</v>
      </c>
      <c r="Q74" s="11"/>
      <c r="R74" s="52">
        <f>0.6801*M74</f>
        <v>0.27204</v>
      </c>
      <c r="S74" s="12" t="s">
        <v>468</v>
      </c>
      <c r="T74" s="12" t="s">
        <v>471</v>
      </c>
      <c r="U74" s="12" t="s">
        <v>473</v>
      </c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7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64</v>
      </c>
    </row>
    <row r="37" spans="1:5" x14ac:dyDescent="0.3">
      <c r="A37" t="s">
        <v>102</v>
      </c>
      <c r="C37" s="2">
        <f>C36*2.5/PI()</f>
        <v>50.929581789406512</v>
      </c>
      <c r="D37" t="s">
        <v>30</v>
      </c>
      <c r="E37">
        <f>C37*3.1415*2/3</f>
        <v>106.66352079428037</v>
      </c>
    </row>
    <row r="38" spans="1:5" x14ac:dyDescent="0.3">
      <c r="A38" t="s">
        <v>101</v>
      </c>
      <c r="C38" s="2">
        <f>C37*1.0012-0.56</f>
        <v>50.430697287553805</v>
      </c>
      <c r="D38" t="s">
        <v>30</v>
      </c>
    </row>
    <row r="39" spans="1:5" x14ac:dyDescent="0.3">
      <c r="A39" t="s">
        <v>104</v>
      </c>
      <c r="C39" s="2">
        <f>C38-2</f>
        <v>48.430697287553805</v>
      </c>
      <c r="D39" t="s">
        <v>30</v>
      </c>
    </row>
    <row r="40" spans="1:5" x14ac:dyDescent="0.3">
      <c r="A40" t="s">
        <v>105</v>
      </c>
      <c r="C40" s="2">
        <f>C39-2</f>
        <v>46.430697287553805</v>
      </c>
      <c r="D40" t="s">
        <v>30</v>
      </c>
    </row>
    <row r="41" spans="1:5" x14ac:dyDescent="0.3">
      <c r="A41" t="s">
        <v>418</v>
      </c>
      <c r="C41" s="2">
        <f>C38-2</f>
        <v>48.430697287553805</v>
      </c>
    </row>
    <row r="42" spans="1:5" x14ac:dyDescent="0.3">
      <c r="A42" t="s">
        <v>419</v>
      </c>
      <c r="C42" s="2">
        <f>C38+1.7</f>
        <v>52.130697287553808</v>
      </c>
    </row>
    <row r="43" spans="1:5" x14ac:dyDescent="0.3">
      <c r="A43" t="s">
        <v>420</v>
      </c>
      <c r="C43" s="2">
        <f>C38-4</f>
        <v>46.430697287553805</v>
      </c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46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438</v>
      </c>
      <c r="B14" t="s">
        <v>439</v>
      </c>
    </row>
    <row r="15" spans="1:2" x14ac:dyDescent="0.3">
      <c r="A15" t="s">
        <v>440</v>
      </c>
      <c r="B15" t="s">
        <v>441</v>
      </c>
    </row>
    <row r="16" spans="1:2" x14ac:dyDescent="0.3">
      <c r="A16" t="s">
        <v>442</v>
      </c>
      <c r="B16" t="s">
        <v>443</v>
      </c>
    </row>
    <row r="17" spans="1:4" x14ac:dyDescent="0.3">
      <c r="A17" t="s">
        <v>444</v>
      </c>
      <c r="B17" t="s">
        <v>445</v>
      </c>
    </row>
    <row r="19" spans="1:4" x14ac:dyDescent="0.3">
      <c r="B19" t="s">
        <v>447</v>
      </c>
      <c r="C19" t="s">
        <v>449</v>
      </c>
      <c r="D19" t="s">
        <v>452</v>
      </c>
    </row>
    <row r="20" spans="1:4" x14ac:dyDescent="0.3">
      <c r="A20" t="s">
        <v>446</v>
      </c>
      <c r="B20" t="s">
        <v>448</v>
      </c>
    </row>
    <row r="21" spans="1:4" x14ac:dyDescent="0.3">
      <c r="A21" t="s">
        <v>450</v>
      </c>
      <c r="B21" t="s">
        <v>451</v>
      </c>
      <c r="C21">
        <v>1</v>
      </c>
    </row>
    <row r="22" spans="1:4" x14ac:dyDescent="0.3">
      <c r="A22" t="s">
        <v>453</v>
      </c>
      <c r="B22" t="s">
        <v>454</v>
      </c>
      <c r="D22">
        <v>1</v>
      </c>
    </row>
    <row r="23" spans="1:4" x14ac:dyDescent="0.3">
      <c r="A23" t="s">
        <v>456</v>
      </c>
      <c r="B23" t="s">
        <v>455</v>
      </c>
      <c r="C23">
        <v>1</v>
      </c>
      <c r="D23">
        <v>1</v>
      </c>
    </row>
    <row r="24" spans="1:4" x14ac:dyDescent="0.3">
      <c r="A24" t="s">
        <v>457</v>
      </c>
      <c r="B24" t="s">
        <v>458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  <row r="22" spans="5:6" x14ac:dyDescent="0.3">
      <c r="E22" s="6" t="s">
        <v>463</v>
      </c>
    </row>
    <row r="23" spans="5:6" x14ac:dyDescent="0.3">
      <c r="E23" t="s">
        <v>466</v>
      </c>
      <c r="F23" t="s">
        <v>440</v>
      </c>
    </row>
    <row r="24" spans="5:6" x14ac:dyDescent="0.3">
      <c r="E24" t="s">
        <v>439</v>
      </c>
      <c r="F24" t="s">
        <v>467</v>
      </c>
    </row>
    <row r="25" spans="5:6" x14ac:dyDescent="0.3">
      <c r="E25" t="s">
        <v>443</v>
      </c>
      <c r="F25" t="s">
        <v>465</v>
      </c>
    </row>
    <row r="26" spans="5:6" x14ac:dyDescent="0.3">
      <c r="E26" t="s">
        <v>441</v>
      </c>
      <c r="F26" t="s">
        <v>464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2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8"/>
  <sheetViews>
    <sheetView topLeftCell="A56" zoomScale="85" zoomScaleNormal="85" workbookViewId="0">
      <selection activeCell="C88" sqref="C8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425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C234</f>
        <v>Rillenkugellager 3x7x3</v>
      </c>
      <c r="D5" t="s">
        <v>375</v>
      </c>
      <c r="E5" s="9"/>
      <c r="H5" s="19"/>
      <c r="I5" s="31"/>
      <c r="J5" s="32"/>
      <c r="K5" s="29"/>
      <c r="L5" t="str">
        <f t="shared" ref="L5:L11" ca="1" si="0">INDIRECT(ADDRESS(MATCH(C5,C$146:C$271,0)+ROW($B$153)-1,12))</f>
        <v>Habs</v>
      </c>
    </row>
    <row r="6" spans="1:15" ht="13.8" customHeight="1" x14ac:dyDescent="0.3">
      <c r="B6" s="27">
        <v>126</v>
      </c>
      <c r="C6" s="26" t="str">
        <f>C172</f>
        <v>Silberstahlwelle 3mm Durchmesser</v>
      </c>
      <c r="D6" t="s">
        <v>429</v>
      </c>
      <c r="E6" s="9"/>
      <c r="H6" s="19"/>
      <c r="I6" s="31"/>
      <c r="J6" s="32"/>
      <c r="K6" s="29"/>
      <c r="L6" t="str">
        <f t="shared" ca="1" si="0"/>
        <v>Habs</v>
      </c>
    </row>
    <row r="7" spans="1:15" ht="13.8" customHeight="1" x14ac:dyDescent="0.3">
      <c r="B7" s="27">
        <v>6</v>
      </c>
      <c r="C7" s="26" t="str">
        <f>C148</f>
        <v>Zylinderkopfschraube Innensechskant M3 20mm</v>
      </c>
      <c r="D7" t="s">
        <v>427</v>
      </c>
      <c r="E7" s="9"/>
      <c r="H7" s="19"/>
      <c r="I7" s="31"/>
      <c r="J7" s="32"/>
      <c r="K7" s="29"/>
      <c r="L7" t="str">
        <f t="shared" ca="1" si="0"/>
        <v>Habs</v>
      </c>
    </row>
    <row r="8" spans="1:15" ht="13.8" customHeight="1" x14ac:dyDescent="0.3">
      <c r="B8" s="27">
        <v>1</v>
      </c>
      <c r="C8" s="26" t="str">
        <f>C176</f>
        <v>Distanzbolzen 2x Innen M3 20mm, Schlüsselweite 5,5mm</v>
      </c>
      <c r="D8" t="s">
        <v>428</v>
      </c>
      <c r="E8" s="9"/>
      <c r="H8" s="19"/>
      <c r="I8" s="31"/>
      <c r="J8" s="32"/>
      <c r="K8" s="29"/>
      <c r="L8" t="str">
        <f t="shared" ca="1" si="0"/>
        <v>Habs</v>
      </c>
    </row>
    <row r="9" spans="1:15" ht="13.8" customHeight="1" x14ac:dyDescent="0.3">
      <c r="B9" s="27">
        <v>2</v>
      </c>
      <c r="C9" s="26" t="str">
        <f>C176</f>
        <v>Distanzbolzen 2x Innen M3 20mm, Schlüsselweite 5,5mm</v>
      </c>
      <c r="D9" t="s">
        <v>428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C148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C148</f>
        <v>Zylinderkopfschraube Innensechskant M3 20mm</v>
      </c>
      <c r="D11" t="s">
        <v>430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C160</f>
        <v>Muttern M3, Schlüsselweite 5.5 mm</v>
      </c>
      <c r="D12" t="s">
        <v>430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C232</f>
        <v xml:space="preserve">Herkulex Servo DRS - 0101 </v>
      </c>
      <c r="D13" t="s">
        <v>426</v>
      </c>
      <c r="E13" s="9"/>
      <c r="H13" s="19"/>
      <c r="I13" s="31"/>
      <c r="J13" s="32"/>
      <c r="K13" s="29"/>
      <c r="L13" t="str">
        <f ca="1">INDIRECT(ADDRESS(MATCH(C13,C$146:C$271,0)+ROW($B$153)-1,12))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292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C245</f>
        <v>Rillenkugellager DIN 625 SKF - 61807 35x47x7mm</v>
      </c>
      <c r="D17" t="s">
        <v>461</v>
      </c>
      <c r="E17" s="9"/>
      <c r="H17" s="19"/>
      <c r="I17" s="31"/>
      <c r="J17" s="32"/>
      <c r="K17" s="29"/>
      <c r="L17">
        <f t="shared" ref="L17:L22" ca="1" si="1">INDIRECT(ADDRESS(MATCH(C17,C$146:C$271,0)+ROW($B$153)-1,12))</f>
        <v>0</v>
      </c>
    </row>
    <row r="18" spans="1:12" ht="13.8" customHeight="1" x14ac:dyDescent="0.3">
      <c r="B18" s="27">
        <v>4</v>
      </c>
      <c r="C18" s="26" t="str">
        <f>C154</f>
        <v>Zylinderkopfschraube Innensechskant M2 6mm</v>
      </c>
      <c r="D18" t="s">
        <v>111</v>
      </c>
      <c r="E18" s="9"/>
      <c r="H18" s="19"/>
      <c r="I18" s="31"/>
      <c r="J18" s="32"/>
      <c r="K18" s="29"/>
      <c r="L18" t="str">
        <f t="shared" ca="1" si="1"/>
        <v>Habs</v>
      </c>
    </row>
    <row r="19" spans="1:12" ht="13.8" customHeight="1" x14ac:dyDescent="0.3">
      <c r="B19" s="27">
        <v>4</v>
      </c>
      <c r="C19" s="26" t="str">
        <f>C155</f>
        <v>Zylinderkopfschraube Innensechskant M2 12mm</v>
      </c>
      <c r="D19" t="s">
        <v>113</v>
      </c>
      <c r="E19" s="9"/>
      <c r="H19" s="19"/>
      <c r="I19" s="31"/>
      <c r="J19" s="32"/>
      <c r="K19" s="29"/>
      <c r="L19">
        <f t="shared" ca="1" si="1"/>
        <v>0</v>
      </c>
    </row>
    <row r="20" spans="1:12" ht="13.8" customHeight="1" x14ac:dyDescent="0.3">
      <c r="B20" s="27">
        <v>1</v>
      </c>
      <c r="C20" s="26" t="str">
        <f>C244</f>
        <v>Rillenkugellager DIN 625 SKF - 61902 15x28x7mm</v>
      </c>
      <c r="D20" t="s">
        <v>459</v>
      </c>
      <c r="E20" s="9"/>
      <c r="H20" s="19"/>
      <c r="I20" s="31"/>
      <c r="J20" s="32"/>
      <c r="K20" s="29"/>
      <c r="L20">
        <f t="shared" ca="1" si="1"/>
        <v>0</v>
      </c>
    </row>
    <row r="21" spans="1:12" ht="13.8" customHeight="1" x14ac:dyDescent="0.3">
      <c r="B21" s="27">
        <v>1</v>
      </c>
      <c r="C21" s="26" t="str">
        <f>C246</f>
        <v>Rillenkugellager DIN 625 SKF - 61807 35x44x5mm</v>
      </c>
      <c r="D21" t="s">
        <v>460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C232</f>
        <v xml:space="preserve">Herkulex Servo DRS - 0101 </v>
      </c>
      <c r="D22" t="s">
        <v>431</v>
      </c>
      <c r="E22" s="9"/>
      <c r="H22" s="19"/>
      <c r="I22" s="31"/>
      <c r="J22" s="32"/>
      <c r="K22" s="29"/>
      <c r="L22" t="str">
        <f t="shared" ca="1" si="1"/>
        <v>-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ht="13.8" customHeight="1" x14ac:dyDescent="0.3">
      <c r="B25" s="27">
        <v>1</v>
      </c>
      <c r="C25" s="26" t="str">
        <f>C183</f>
        <v>Zahnriemenscheibe T2,5, 16 Zähne (d=12,73)</v>
      </c>
      <c r="D25" t="s">
        <v>404</v>
      </c>
      <c r="E25" s="9"/>
      <c r="H25" s="19"/>
      <c r="I25" s="31"/>
      <c r="J25" s="32"/>
      <c r="K25" s="29"/>
      <c r="L25" t="str">
        <f t="shared" ref="L25:L38" ca="1" si="2">INDIRECT(ADDRESS(MATCH(C25,C$146:C$271,0)+ROW($B$153)-1,12))</f>
        <v>Habs</v>
      </c>
    </row>
    <row r="26" spans="1:12" ht="13.8" customHeight="1" x14ac:dyDescent="0.3">
      <c r="B26" s="27">
        <v>1</v>
      </c>
      <c r="C26" s="26" t="str">
        <f>C210</f>
        <v>Zahnriemen T2,5 250mm 6mm Breite</v>
      </c>
      <c r="D26" t="s">
        <v>432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1</v>
      </c>
      <c r="C27" s="26" t="str">
        <f>C227</f>
        <v>NEMA 17 - 42x42x34 - 0,26Nm - 5mm Achse - 0.4A 12V - 17HS13-404s</v>
      </c>
      <c r="D27" t="s">
        <v>433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C148</f>
        <v>Zylinderkopfschraube Innensechskant M3 20mm</v>
      </c>
      <c r="D28" t="s">
        <v>123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1</v>
      </c>
      <c r="C29" s="26" t="str">
        <f>C148</f>
        <v>Zylinderkopfschraube Innensechskant M3 20mm</v>
      </c>
      <c r="D29" t="s">
        <v>125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2</v>
      </c>
      <c r="C30" s="26" t="str">
        <f>C237</f>
        <v>Rillenkugellager 3x10x4</v>
      </c>
      <c r="D30" t="s">
        <v>135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C159</f>
        <v>Vierkant Mutter M3 Breite 5.5mm</v>
      </c>
      <c r="D31" t="s">
        <v>434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4</v>
      </c>
      <c r="C32" s="26" t="str">
        <f>C154</f>
        <v>Zylinderkopfschraube Innensechskant M2 6mm</v>
      </c>
      <c r="D32" t="s">
        <v>128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1</v>
      </c>
      <c r="C33" s="26" t="str">
        <f>C231</f>
        <v>Rotary Sensor</v>
      </c>
      <c r="D33" t="s">
        <v>435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3</v>
      </c>
      <c r="C34" s="26" t="str">
        <f>C176</f>
        <v>Distanzbolzen 2x Innen M3 20mm, Schlüsselweite 5,5mm</v>
      </c>
      <c r="D34" t="s">
        <v>436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4</v>
      </c>
      <c r="C35" s="26" t="str">
        <f>C150</f>
        <v>Zylinderkopfschraube Innensechskant M3 30mm</v>
      </c>
      <c r="D35" t="s">
        <v>436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2</v>
      </c>
      <c r="C36" s="26" t="str">
        <f>C148</f>
        <v>Zylinderkopfschraube Innensechskant M3 20mm</v>
      </c>
      <c r="D36" t="s">
        <v>436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3</v>
      </c>
      <c r="C37" s="26" t="str">
        <f>C176</f>
        <v>Distanzbolzen 2x Innen M3 20mm, Schlüsselweite 5,5mm</v>
      </c>
      <c r="D37" t="s">
        <v>437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>
        <v>6</v>
      </c>
      <c r="C38" s="26" t="str">
        <f>C148</f>
        <v>Zylinderkopfschraube Innensechskant M3 20mm</v>
      </c>
      <c r="D38" t="s">
        <v>437</v>
      </c>
      <c r="E38" s="9"/>
      <c r="H38" s="19"/>
      <c r="I38" s="31"/>
      <c r="J38" s="32"/>
      <c r="K38" s="29"/>
      <c r="L38" t="str">
        <f t="shared" ca="1" si="2"/>
        <v>Habs</v>
      </c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A40" t="s">
        <v>293</v>
      </c>
      <c r="B40" s="27">
        <v>2</v>
      </c>
      <c r="C40" s="26" t="str">
        <f>C245</f>
        <v>Rillenkugellager DIN 625 SKF - 61807 35x47x7mm</v>
      </c>
      <c r="D40" t="s">
        <v>142</v>
      </c>
      <c r="E40" s="9"/>
      <c r="H40" s="19"/>
      <c r="I40" s="31"/>
      <c r="J40" s="32"/>
      <c r="K40" s="29"/>
      <c r="L40">
        <f t="shared" ref="L40:L55" ca="1" si="3">INDIRECT(ADDRESS(MATCH(C40,C$146:C$271,0)+ROW($B$153)-1,12))</f>
        <v>0</v>
      </c>
    </row>
    <row r="41" spans="1:12" ht="13.8" customHeight="1" x14ac:dyDescent="0.3">
      <c r="B41" s="27">
        <v>2</v>
      </c>
      <c r="C41" s="26" t="str">
        <f>C243</f>
        <v>RillenKugellager 6x19x6</v>
      </c>
      <c r="D41" t="s">
        <v>145</v>
      </c>
      <c r="E41" s="9"/>
      <c r="H41" s="19"/>
      <c r="I41" s="31"/>
      <c r="J41" s="32"/>
      <c r="K41" s="29"/>
      <c r="L41" t="str">
        <f t="shared" ca="1" si="3"/>
        <v>Habs</v>
      </c>
    </row>
    <row r="42" spans="1:12" ht="13.8" customHeight="1" x14ac:dyDescent="0.3">
      <c r="B42" s="27">
        <v>4</v>
      </c>
      <c r="C42" s="26" t="str">
        <f>C237</f>
        <v>Rillenkugellager 3x10x4</v>
      </c>
      <c r="D42" t="s">
        <v>146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40</v>
      </c>
      <c r="C43" s="26" t="str">
        <f>C171</f>
        <v>Silberstahlwelle 6mm Durchmesser</v>
      </c>
      <c r="D43" t="s">
        <v>150</v>
      </c>
      <c r="E43" s="9"/>
      <c r="H43" s="19"/>
      <c r="I43" s="31"/>
      <c r="J43" s="32"/>
      <c r="K43" s="29"/>
      <c r="L43" t="str">
        <f t="shared" ca="1" si="3"/>
        <v>Habs</v>
      </c>
    </row>
    <row r="44" spans="1:12" ht="13.8" customHeight="1" x14ac:dyDescent="0.3">
      <c r="B44" s="27">
        <f>2*21</f>
        <v>42</v>
      </c>
      <c r="C44" s="26" t="str">
        <f>C172</f>
        <v>Silberstahlwelle 3mm Durchmesser</v>
      </c>
      <c r="D44" t="s">
        <v>251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v>1</v>
      </c>
      <c r="C45" s="26" t="str">
        <f>C256</f>
        <v>Metallbohrer 6mm</v>
      </c>
      <c r="D45" t="s">
        <v>117</v>
      </c>
      <c r="E45" s="9"/>
      <c r="H45" s="19"/>
      <c r="I45" s="31"/>
      <c r="J45" s="32"/>
      <c r="K45" s="29"/>
      <c r="L45">
        <f t="shared" ca="1" si="3"/>
        <v>0</v>
      </c>
    </row>
    <row r="46" spans="1:12" ht="13.8" customHeight="1" x14ac:dyDescent="0.3">
      <c r="B46" s="27">
        <v>1</v>
      </c>
      <c r="C46" s="26" t="str">
        <f>C254</f>
        <v>Gewindeschneider M3</v>
      </c>
      <c r="D46" t="s">
        <v>117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1</v>
      </c>
      <c r="C47" s="26" t="str">
        <f>C258</f>
        <v>Metallbohrer 2.5mm (als M3 Kernlochborer)</v>
      </c>
      <c r="D47" t="s">
        <v>117</v>
      </c>
      <c r="E47" s="9"/>
      <c r="H47" s="19"/>
      <c r="I47" s="31"/>
      <c r="J47" s="32"/>
      <c r="K47" s="29"/>
      <c r="L47" t="str">
        <f t="shared" ca="1" si="3"/>
        <v>Habs</v>
      </c>
    </row>
    <row r="48" spans="1:12" ht="13.8" customHeight="1" x14ac:dyDescent="0.3">
      <c r="B48" s="27">
        <v>3</v>
      </c>
      <c r="C48" s="26" t="str">
        <f>C148</f>
        <v>Zylinderkopfschraube Innensechskant M3 20mm</v>
      </c>
      <c r="D48" t="s">
        <v>333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6</v>
      </c>
      <c r="C49" s="26" t="str">
        <f>C149</f>
        <v>Zylinderkopfschraube Innensechskant M3 25mm</v>
      </c>
      <c r="D49" t="s">
        <v>334</v>
      </c>
      <c r="E49" s="9"/>
      <c r="H49" s="19"/>
      <c r="I49" s="31"/>
      <c r="J49" s="32"/>
      <c r="K49" s="29"/>
      <c r="L49">
        <f t="shared" ca="1" si="3"/>
        <v>0</v>
      </c>
    </row>
    <row r="50" spans="1:12" ht="13.8" customHeight="1" x14ac:dyDescent="0.3">
      <c r="B50" s="27">
        <v>4</v>
      </c>
      <c r="C50" s="26" t="str">
        <f>C176</f>
        <v>Distanzbolzen 2x Innen M3 20mm, Schlüsselweite 5,5mm</v>
      </c>
      <c r="D50" t="s">
        <v>334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1</v>
      </c>
      <c r="C51" s="26" t="str">
        <f>C226</f>
        <v>NEMA 17 - 42x42x21 - 0,73Nm - 5mm Achse - 1.2A</v>
      </c>
      <c r="D51" t="s">
        <v>122</v>
      </c>
      <c r="E51" s="9"/>
      <c r="H51" s="19"/>
      <c r="I51" s="31"/>
      <c r="J51" s="32"/>
      <c r="K51" s="29"/>
      <c r="L51">
        <f t="shared" ca="1" si="3"/>
        <v>0</v>
      </c>
    </row>
    <row r="52" spans="1:12" ht="13.8" customHeight="1" x14ac:dyDescent="0.3">
      <c r="B52" s="27">
        <v>1</v>
      </c>
      <c r="C52" s="26" t="str">
        <f>C231</f>
        <v>Rotary Sensor</v>
      </c>
      <c r="D52" t="s">
        <v>131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C205</f>
        <v>Zahnriemen T2,5 145mm 6mm Breite</v>
      </c>
      <c r="D53" t="s">
        <v>337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C204</f>
        <v>Zahnriemen T2,5 120mm 6mm Breite</v>
      </c>
      <c r="D54" t="s">
        <v>371</v>
      </c>
      <c r="E54" s="9"/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C182</f>
        <v xml:space="preserve"> Zahnriemenscheibe T2,5, 15 Zähne (d=11,94)</v>
      </c>
      <c r="D55" t="s">
        <v>366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ht="13.8" customHeight="1" x14ac:dyDescent="0.3">
      <c r="B56" s="27"/>
      <c r="C56" s="26"/>
      <c r="E56" s="9"/>
      <c r="H56" s="19"/>
      <c r="I56" s="31"/>
      <c r="J56" s="32"/>
      <c r="K56" s="29"/>
    </row>
    <row r="57" spans="1:12" ht="13.8" customHeight="1" x14ac:dyDescent="0.3">
      <c r="A57" t="s">
        <v>3</v>
      </c>
      <c r="B57" s="27">
        <v>4</v>
      </c>
      <c r="C57" s="26" t="str">
        <f>C154</f>
        <v>Zylinderkopfschraube Innensechskant M2 6mm</v>
      </c>
      <c r="D57" t="s">
        <v>128</v>
      </c>
      <c r="E57" s="9"/>
      <c r="H57" s="19"/>
      <c r="I57" s="31"/>
      <c r="J57" s="32"/>
      <c r="K57" s="29"/>
      <c r="L57" t="str">
        <f t="shared" ref="L57:L89" ca="1" si="4">INDIRECT(ADDRESS(MATCH(C57,C$146:C$271,0)+ROW($B$153)-1,12))</f>
        <v>Habs</v>
      </c>
    </row>
    <row r="58" spans="1:12" ht="13.8" customHeight="1" x14ac:dyDescent="0.3">
      <c r="B58" s="27">
        <v>1</v>
      </c>
      <c r="C58" s="26" t="str">
        <f>C231</f>
        <v>Rotary Sensor</v>
      </c>
      <c r="D58" t="s">
        <v>131</v>
      </c>
      <c r="E58" s="9"/>
      <c r="H58" s="19"/>
      <c r="I58" s="31"/>
      <c r="J58" s="32"/>
      <c r="K58" s="29"/>
      <c r="L58" t="str">
        <f t="shared" ca="1" si="4"/>
        <v>Habs</v>
      </c>
    </row>
    <row r="59" spans="1:12" ht="13.8" customHeight="1" x14ac:dyDescent="0.3">
      <c r="B59" s="27">
        <v>2</v>
      </c>
      <c r="C59" s="26" t="str">
        <f>C166</f>
        <v>Unterlegscheiben M2 Dicke 0,5mm</v>
      </c>
      <c r="D59" t="s">
        <v>132</v>
      </c>
      <c r="E59" s="9"/>
      <c r="H59" s="19"/>
      <c r="I59" s="31"/>
      <c r="J59" s="32"/>
      <c r="K59" s="29"/>
      <c r="L59" t="str">
        <f t="shared" ca="1" si="4"/>
        <v>Habs</v>
      </c>
    </row>
    <row r="60" spans="1:12" ht="13.8" customHeight="1" x14ac:dyDescent="0.3">
      <c r="B60" s="27">
        <v>2</v>
      </c>
      <c r="C60" s="26" t="str">
        <f>C245</f>
        <v>Rillenkugellager DIN 625 SKF - 61807 35x47x7mm</v>
      </c>
      <c r="D60" t="s">
        <v>159</v>
      </c>
      <c r="E60" s="9"/>
      <c r="H60" s="19"/>
      <c r="I60" s="31"/>
      <c r="J60" s="32"/>
      <c r="K60" s="29"/>
      <c r="L60">
        <f t="shared" ca="1" si="4"/>
        <v>0</v>
      </c>
    </row>
    <row r="61" spans="1:12" ht="13.8" customHeight="1" x14ac:dyDescent="0.3">
      <c r="B61" s="27">
        <v>4</v>
      </c>
      <c r="C61" s="26" t="str">
        <f>C157</f>
        <v>Senkkopfschraube Innensechskant M3 10mm</v>
      </c>
      <c r="D61" t="s">
        <v>160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4</v>
      </c>
      <c r="C62" s="26" t="str">
        <f>C157</f>
        <v>Senkkopfschraube Innensechskant M3 10mm</v>
      </c>
      <c r="D62" t="s">
        <v>162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4</v>
      </c>
      <c r="C63" s="26" t="str">
        <f>C152</f>
        <v>Zylinderkopfschraube Innensechskant M3 40mm</v>
      </c>
      <c r="D63" t="s">
        <v>166</v>
      </c>
      <c r="E63" s="9"/>
      <c r="H63" s="19"/>
      <c r="I63" s="31"/>
      <c r="J63" s="32"/>
      <c r="K63" s="29"/>
      <c r="L63" t="str">
        <f t="shared" ca="1" si="4"/>
        <v>Habs</v>
      </c>
    </row>
    <row r="64" spans="1:12" ht="13.8" customHeight="1" x14ac:dyDescent="0.3">
      <c r="B64" s="27">
        <v>4</v>
      </c>
      <c r="C64" s="26" t="str">
        <f>C150</f>
        <v>Zylinderkopfschraube Innensechskant M3 30mm</v>
      </c>
      <c r="D64" t="s">
        <v>167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8</v>
      </c>
      <c r="C65" s="26" t="str">
        <f>C160</f>
        <v>Muttern M3, Schlüsselweite 5.5 mm</v>
      </c>
      <c r="D65" t="s">
        <v>167</v>
      </c>
      <c r="E65" s="9"/>
      <c r="H65" s="19"/>
      <c r="I65" s="31"/>
      <c r="J65" s="32"/>
      <c r="K65" s="29"/>
      <c r="L65" t="str">
        <f t="shared" ca="1" si="4"/>
        <v>-</v>
      </c>
    </row>
    <row r="66" spans="2:12" ht="13.8" customHeight="1" x14ac:dyDescent="0.3">
      <c r="B66" s="27">
        <v>4</v>
      </c>
      <c r="C66" s="26" t="str">
        <f>C153</f>
        <v>Zylinderkopfschraube Innensechskant M3 45mm</v>
      </c>
      <c r="D66" t="s">
        <v>168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8</v>
      </c>
      <c r="C67" s="26" t="str">
        <f>C240</f>
        <v>Rillenkugellager  4 x13 x 5 mm mit Flansch</v>
      </c>
      <c r="D67" t="s">
        <v>168</v>
      </c>
      <c r="E67" s="9"/>
      <c r="H67" s="19"/>
      <c r="I67" s="31"/>
      <c r="J67" s="32"/>
      <c r="K67" s="29"/>
      <c r="L67" t="str">
        <f t="shared" ca="1" si="4"/>
        <v>Habs</v>
      </c>
    </row>
    <row r="68" spans="2:12" ht="13.8" customHeight="1" x14ac:dyDescent="0.3">
      <c r="B68" s="27">
        <v>4</v>
      </c>
      <c r="C68" s="26" t="str">
        <f>C241</f>
        <v xml:space="preserve">Rillenkugellager  4 x13 x 5 mm </v>
      </c>
      <c r="D68" t="s">
        <v>168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40</v>
      </c>
      <c r="C69" s="26" t="str">
        <f>C174</f>
        <v>Rohr 4mmx3.1mm (=M3)</v>
      </c>
      <c r="D69" t="s">
        <v>168</v>
      </c>
      <c r="E69" s="9"/>
      <c r="H69" s="19"/>
      <c r="I69" s="31"/>
      <c r="J69" s="32"/>
      <c r="K69" s="29"/>
      <c r="L69" t="str">
        <f t="shared" ca="1" si="4"/>
        <v>-</v>
      </c>
    </row>
    <row r="70" spans="2:12" ht="13.8" customHeight="1" x14ac:dyDescent="0.3">
      <c r="B70" s="27">
        <v>1</v>
      </c>
      <c r="C70" s="26" t="str">
        <f>C163</f>
        <v>Madenschraube M3 16mm</v>
      </c>
      <c r="D70" t="s">
        <v>168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72</v>
      </c>
      <c r="C71" s="26" t="str">
        <f>C173</f>
        <v>Silberstahlwelle 8mm Durchmesser</v>
      </c>
      <c r="D71" t="s">
        <v>173</v>
      </c>
      <c r="E71" s="9"/>
      <c r="H71" s="19"/>
      <c r="I71" s="31"/>
      <c r="J71" s="32"/>
      <c r="K71" s="29"/>
      <c r="L71">
        <f t="shared" ca="1" si="4"/>
        <v>0</v>
      </c>
    </row>
    <row r="72" spans="2:12" ht="13.8" customHeight="1" x14ac:dyDescent="0.3">
      <c r="B72" s="27">
        <v>2</v>
      </c>
      <c r="C72" s="26" t="str">
        <f>C164</f>
        <v>Madenschraube M3 5mm</v>
      </c>
      <c r="D72" t="s">
        <v>173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2</v>
      </c>
      <c r="C73" s="26" t="str">
        <f>C247</f>
        <v>Rillenkugellager 8x22x7</v>
      </c>
      <c r="D73" t="s">
        <v>173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4</v>
      </c>
      <c r="C74" s="26" t="str">
        <f>C153</f>
        <v>Zylinderkopfschraube Innensechskant M3 45mm</v>
      </c>
      <c r="D74" t="s">
        <v>183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4</v>
      </c>
      <c r="C75" s="26" t="str">
        <f>C159</f>
        <v>Vierkant Mutter M3 Breite 5.5mm</v>
      </c>
      <c r="D75" t="s">
        <v>183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1</v>
      </c>
      <c r="C76" s="26" t="str">
        <f>C153</f>
        <v>Zylinderkopfschraube Innensechskant M3 45mm</v>
      </c>
      <c r="D76" t="s">
        <v>182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1</v>
      </c>
      <c r="C77" s="26" t="str">
        <f>C159</f>
        <v>Vierkant Mutter M3 Breite 5.5mm</v>
      </c>
      <c r="D77" t="s">
        <v>182</v>
      </c>
      <c r="E77" s="9"/>
      <c r="H77" s="19"/>
      <c r="I77" s="31"/>
      <c r="J77" s="32"/>
      <c r="K77" s="29"/>
      <c r="L77" t="str">
        <f t="shared" ca="1" si="4"/>
        <v>Habs</v>
      </c>
    </row>
    <row r="78" spans="2:12" ht="13.8" customHeight="1" x14ac:dyDescent="0.3">
      <c r="B78" s="27">
        <v>2</v>
      </c>
      <c r="C78" s="26" t="str">
        <f>C241</f>
        <v xml:space="preserve">Rillenkugellager  4 x13 x 5 mm </v>
      </c>
      <c r="D78" t="s">
        <v>182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40</v>
      </c>
      <c r="C79" s="26" t="str">
        <f>C174</f>
        <v>Rohr 4mmx3.1mm (=M3)</v>
      </c>
      <c r="D79" t="s">
        <v>182</v>
      </c>
      <c r="E79" s="9"/>
      <c r="H79" s="19"/>
      <c r="I79" s="31"/>
      <c r="J79" s="32"/>
      <c r="K79" s="29"/>
      <c r="L79" t="str">
        <f t="shared" ca="1" si="4"/>
        <v>-</v>
      </c>
    </row>
    <row r="80" spans="2:12" ht="13.8" customHeight="1" x14ac:dyDescent="0.3">
      <c r="B80" s="27">
        <v>4</v>
      </c>
      <c r="C80" s="26" t="str">
        <f>C157</f>
        <v>Senkkopfschraube Innensechskant M3 10mm</v>
      </c>
      <c r="D80" t="s">
        <v>111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8</v>
      </c>
      <c r="C81" s="26" t="str">
        <f>C148</f>
        <v>Zylinderkopfschraube Innensechskant M3 20mm</v>
      </c>
      <c r="D81" t="s">
        <v>185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4</v>
      </c>
      <c r="C82" s="26" t="str">
        <f>C176</f>
        <v>Distanzbolzen 2x Innen M3 20mm, Schlüsselweite 5,5mm</v>
      </c>
      <c r="D82" t="s">
        <v>185</v>
      </c>
      <c r="E82" s="9"/>
      <c r="H82" s="19"/>
      <c r="I82" s="31"/>
      <c r="J82" s="32"/>
      <c r="K82" s="29"/>
      <c r="L82" t="str">
        <f t="shared" ca="1" si="4"/>
        <v>Habs</v>
      </c>
    </row>
    <row r="83" spans="1:12" ht="13.8" customHeight="1" x14ac:dyDescent="0.3">
      <c r="B83" s="27">
        <v>4</v>
      </c>
      <c r="C83" s="26" t="str">
        <f>C150</f>
        <v>Zylinderkopfschraube Innensechskant M3 30mm</v>
      </c>
      <c r="D83" t="s">
        <v>186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1</v>
      </c>
      <c r="C84" s="26" t="str">
        <f>C216</f>
        <v>Zahnriemen T5 375mm 10mm Breite</v>
      </c>
      <c r="D84" t="s">
        <v>387</v>
      </c>
      <c r="E84" s="9"/>
      <c r="H84" s="19"/>
      <c r="I84" s="31"/>
      <c r="J84" s="32"/>
      <c r="K84" s="29"/>
      <c r="L84">
        <f t="shared" ca="1" si="4"/>
        <v>0</v>
      </c>
    </row>
    <row r="85" spans="1:12" ht="13.8" customHeight="1" x14ac:dyDescent="0.3">
      <c r="B85" s="27">
        <v>1</v>
      </c>
      <c r="C85" s="26" t="str">
        <f>C217</f>
        <v>Zahnriemen T5 430mm 10mm Breite</v>
      </c>
      <c r="D85" t="s">
        <v>389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1</v>
      </c>
      <c r="C86" s="26" t="str">
        <f>C197</f>
        <v>Zahnriemenscheibe T5, 14 Zähne (d=22,48)</v>
      </c>
      <c r="D86" t="s">
        <v>327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C197</f>
        <v>Zahnriemenscheibe T5, 14 Zähne (d=22,48)</v>
      </c>
      <c r="D87" t="s">
        <v>388</v>
      </c>
      <c r="E87" s="9"/>
      <c r="H87" s="19"/>
      <c r="I87" s="31"/>
      <c r="J87" s="32"/>
      <c r="K87" s="29"/>
      <c r="L87" t="str">
        <f t="shared" ca="1" si="4"/>
        <v>Habs</v>
      </c>
    </row>
    <row r="88" spans="1:12" ht="13.8" customHeight="1" x14ac:dyDescent="0.3">
      <c r="B88" s="27">
        <v>1</v>
      </c>
      <c r="C88" s="26" t="str">
        <f>C202</f>
        <v>Zahnriemenscheibe T5, 48 Zähne (d=76,39)</v>
      </c>
      <c r="D88" t="s">
        <v>393</v>
      </c>
      <c r="E88" s="9"/>
      <c r="H88" s="19"/>
      <c r="I88" s="31"/>
      <c r="J88" s="32"/>
      <c r="K88" s="29"/>
      <c r="L88" t="str">
        <f t="shared" ca="1" si="4"/>
        <v>Habs</v>
      </c>
    </row>
    <row r="89" spans="1:12" ht="13.8" customHeight="1" x14ac:dyDescent="0.3">
      <c r="B89" s="27">
        <v>1</v>
      </c>
      <c r="C89" s="26" t="str">
        <f>C228</f>
        <v xml:space="preserve">NEMA 24 - 60x60x57 - 1.9Nm - 6,35mm Achse - 1.4A - 2.ST6018M2008 </v>
      </c>
      <c r="D89" t="s">
        <v>122</v>
      </c>
      <c r="E89" s="9"/>
      <c r="H89" s="19"/>
      <c r="I89" s="31"/>
      <c r="J89" s="32"/>
      <c r="K89" s="29"/>
      <c r="L89" t="str">
        <f t="shared" ca="1" si="4"/>
        <v>-</v>
      </c>
    </row>
    <row r="90" spans="1:12" ht="13.8" customHeight="1" x14ac:dyDescent="0.3">
      <c r="B90" s="27"/>
      <c r="C90" s="26"/>
      <c r="E90" s="9"/>
      <c r="H90" s="19"/>
      <c r="I90" s="31"/>
      <c r="J90" s="32"/>
      <c r="K90" s="29"/>
    </row>
    <row r="91" spans="1:12" ht="13.8" customHeight="1" x14ac:dyDescent="0.3">
      <c r="B91" s="27"/>
      <c r="C91" s="26"/>
      <c r="E91" s="9"/>
      <c r="H91" s="19"/>
      <c r="I91" s="31"/>
      <c r="J91" s="32"/>
      <c r="K91" s="29"/>
    </row>
    <row r="92" spans="1:12" ht="13.8" customHeight="1" x14ac:dyDescent="0.3">
      <c r="A92" t="s">
        <v>294</v>
      </c>
      <c r="B92" s="27">
        <v>4</v>
      </c>
      <c r="C92" s="26" t="str">
        <f>C154</f>
        <v>Zylinderkopfschraube Innensechskant M2 6mm</v>
      </c>
      <c r="D92" t="s">
        <v>128</v>
      </c>
      <c r="E92" s="9"/>
      <c r="H92" s="19"/>
      <c r="I92" s="31"/>
      <c r="J92" s="32"/>
      <c r="K92" s="29"/>
      <c r="L92" t="str">
        <f t="shared" ref="L92:L119" ca="1" si="5">INDIRECT(ADDRESS(MATCH(C92,C$146:C$271,0)+ROW($B$153)-1,12))</f>
        <v>Habs</v>
      </c>
    </row>
    <row r="93" spans="1:12" ht="13.8" customHeight="1" x14ac:dyDescent="0.3">
      <c r="B93" s="27">
        <v>1</v>
      </c>
      <c r="C93" s="26" t="str">
        <f>C231</f>
        <v>Rotary Sensor</v>
      </c>
      <c r="D93" t="s">
        <v>131</v>
      </c>
      <c r="E93" s="9"/>
      <c r="H93" s="19"/>
      <c r="I93" s="31"/>
      <c r="J93" s="32"/>
      <c r="K93" s="29"/>
      <c r="L93" t="str">
        <f t="shared" ca="1" si="5"/>
        <v>Habs</v>
      </c>
    </row>
    <row r="94" spans="1:12" ht="13.8" customHeight="1" x14ac:dyDescent="0.3">
      <c r="B94" s="27">
        <v>2</v>
      </c>
      <c r="C94" s="26" t="str">
        <f>C166</f>
        <v>Unterlegscheiben M2 Dicke 0,5mm</v>
      </c>
      <c r="D94" t="s">
        <v>132</v>
      </c>
      <c r="E94" s="9"/>
      <c r="H94" s="19"/>
      <c r="I94" s="31"/>
      <c r="J94" s="32"/>
      <c r="K94" s="29"/>
      <c r="L94" t="str">
        <f t="shared" ca="1" si="5"/>
        <v>Habs</v>
      </c>
    </row>
    <row r="95" spans="1:12" ht="13.8" customHeight="1" x14ac:dyDescent="0.3">
      <c r="B95" s="27">
        <v>2</v>
      </c>
      <c r="C95" s="26" t="str">
        <f>C241</f>
        <v xml:space="preserve">Rillenkugellager  4 x13 x 5 mm </v>
      </c>
      <c r="D95" t="s">
        <v>203</v>
      </c>
      <c r="E95" s="9"/>
      <c r="H95" s="19"/>
      <c r="I95" s="31"/>
      <c r="J95" s="32"/>
      <c r="K95" s="29"/>
      <c r="L95" t="str">
        <f t="shared" ca="1" si="5"/>
        <v>Habs</v>
      </c>
    </row>
    <row r="96" spans="1:12" ht="13.8" customHeight="1" x14ac:dyDescent="0.3">
      <c r="B96" s="27">
        <v>4</v>
      </c>
      <c r="C96" s="26" t="str">
        <f>C240</f>
        <v>Rillenkugellager  4 x13 x 5 mm mit Flansch</v>
      </c>
      <c r="D96" t="s">
        <v>203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40</v>
      </c>
      <c r="C97" s="26" t="str">
        <f>C174</f>
        <v>Rohr 4mmx3.1mm (=M3)</v>
      </c>
      <c r="D97" t="s">
        <v>203</v>
      </c>
      <c r="E97" s="9"/>
      <c r="H97" s="19"/>
      <c r="I97" s="31"/>
      <c r="J97" s="32"/>
      <c r="K97" s="29"/>
      <c r="L97" t="str">
        <f t="shared" ca="1" si="5"/>
        <v>-</v>
      </c>
    </row>
    <row r="98" spans="2:12" ht="13.8" customHeight="1" x14ac:dyDescent="0.3">
      <c r="B98" s="27">
        <v>4</v>
      </c>
      <c r="C98" s="26" t="str">
        <f>C168</f>
        <v>Unterlegscheiben M3 Kunststoff 0,8mm, Außendurchmesser 7mm</v>
      </c>
      <c r="D98" t="s">
        <v>203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4</v>
      </c>
      <c r="C99" s="26" t="str">
        <f>C159</f>
        <v>Vierkant Mutter M3 Breite 5.5mm</v>
      </c>
      <c r="D99" t="s">
        <v>203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2</v>
      </c>
      <c r="C100" s="26" t="str">
        <f>C148</f>
        <v>Zylinderkopfschraube Innensechskant M3 20mm</v>
      </c>
      <c r="D100" t="s">
        <v>203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3</v>
      </c>
      <c r="C101" s="26" t="str">
        <f>C165</f>
        <v>Unterlegscheiben M3 Dicke 0,5mm, Außendurchmesser 7mm</v>
      </c>
      <c r="D101" t="s">
        <v>203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1</v>
      </c>
      <c r="C102" s="26" t="str">
        <f>C152</f>
        <v>Zylinderkopfschraube Innensechskant M3 40mm</v>
      </c>
      <c r="D102" t="s">
        <v>203</v>
      </c>
      <c r="E102" s="9"/>
      <c r="H102" s="19"/>
      <c r="I102" s="31"/>
      <c r="J102" s="32"/>
      <c r="K102" s="29"/>
      <c r="L102" t="str">
        <f t="shared" ca="1" si="5"/>
        <v>Habs</v>
      </c>
    </row>
    <row r="103" spans="2:12" ht="13.8" customHeight="1" x14ac:dyDescent="0.3">
      <c r="B103" s="27">
        <v>1</v>
      </c>
      <c r="C103" s="26" t="str">
        <f>C153</f>
        <v>Zylinderkopfschraube Innensechskant M3 45mm</v>
      </c>
      <c r="D103" t="s">
        <v>203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1</v>
      </c>
      <c r="C104" s="26" t="str">
        <f>C149</f>
        <v>Zylinderkopfschraube Innensechskant M3 25mm</v>
      </c>
      <c r="D104" t="s">
        <v>203</v>
      </c>
      <c r="E104" s="9"/>
      <c r="H104" s="19"/>
      <c r="I104" s="31"/>
      <c r="J104" s="32"/>
      <c r="K104" s="29"/>
      <c r="L104">
        <f t="shared" ca="1" si="5"/>
        <v>0</v>
      </c>
    </row>
    <row r="105" spans="2:12" ht="13.8" customHeight="1" x14ac:dyDescent="0.3">
      <c r="B105" s="27">
        <v>2</v>
      </c>
      <c r="C105" s="26" t="str">
        <f>C247</f>
        <v>Rillenkugellager 8x22x7</v>
      </c>
      <c r="D105" t="s">
        <v>205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120</v>
      </c>
      <c r="C106" s="26" t="str">
        <f>C173</f>
        <v>Silberstahlwelle 8mm Durchmesser</v>
      </c>
      <c r="D106" t="s">
        <v>205</v>
      </c>
      <c r="E106" s="9"/>
      <c r="H106" s="19"/>
      <c r="I106" s="31"/>
      <c r="J106" s="32"/>
      <c r="K106" s="29"/>
      <c r="L106">
        <f t="shared" ca="1" si="5"/>
        <v>0</v>
      </c>
    </row>
    <row r="107" spans="2:12" ht="13.8" customHeight="1" x14ac:dyDescent="0.3">
      <c r="B107" s="27">
        <v>1</v>
      </c>
      <c r="C107" s="26" t="str">
        <f>C202</f>
        <v>Zahnriemenscheibe T5, 48 Zähne (d=76,39)</v>
      </c>
      <c r="D107" t="s">
        <v>205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1</v>
      </c>
      <c r="C108" s="26" t="str">
        <f>C196</f>
        <v>Zahnriemenscheibe T5, 12 Zähne (d=19,10)</v>
      </c>
      <c r="D108" t="s">
        <v>205</v>
      </c>
      <c r="E108" s="9"/>
      <c r="H108" s="19"/>
      <c r="I108" s="31"/>
      <c r="J108" s="32"/>
      <c r="K108" s="29"/>
      <c r="L108">
        <f t="shared" ca="1" si="5"/>
        <v>0</v>
      </c>
    </row>
    <row r="109" spans="2:12" ht="13.8" customHeight="1" x14ac:dyDescent="0.3">
      <c r="B109" s="27">
        <v>1</v>
      </c>
      <c r="C109" s="26" t="str">
        <f>C217</f>
        <v>Zahnriemen T5 430mm 10mm Breite</v>
      </c>
      <c r="D109" t="s">
        <v>401</v>
      </c>
      <c r="E109" s="9"/>
      <c r="H109" s="19"/>
      <c r="I109" s="31"/>
      <c r="J109" s="32"/>
      <c r="K109" s="29"/>
      <c r="L109" t="str">
        <f t="shared" ca="1" si="5"/>
        <v>Habs</v>
      </c>
    </row>
    <row r="110" spans="2:12" ht="13.8" customHeight="1" x14ac:dyDescent="0.3">
      <c r="B110" s="27">
        <v>1</v>
      </c>
      <c r="C110" s="26" t="str">
        <f>C196</f>
        <v>Zahnriemenscheibe T5, 12 Zähne (d=19,10)</v>
      </c>
      <c r="D110" t="s">
        <v>210</v>
      </c>
      <c r="E110" s="9"/>
      <c r="H110" s="19"/>
      <c r="I110" s="31"/>
      <c r="J110" s="32"/>
      <c r="K110" s="29"/>
      <c r="L110">
        <f t="shared" ca="1" si="5"/>
        <v>0</v>
      </c>
    </row>
    <row r="111" spans="2:12" ht="13.8" customHeight="1" x14ac:dyDescent="0.3">
      <c r="B111" s="27">
        <v>1</v>
      </c>
      <c r="C111" s="26" t="str">
        <f>C216</f>
        <v>Zahnriemen T5 375mm 10mm Breite</v>
      </c>
      <c r="D111" t="s">
        <v>412</v>
      </c>
      <c r="E111" s="9"/>
      <c r="H111" s="19"/>
      <c r="I111" s="31"/>
      <c r="J111" s="32"/>
      <c r="K111" s="29"/>
      <c r="L111">
        <f t="shared" ca="1" si="5"/>
        <v>0</v>
      </c>
    </row>
    <row r="112" spans="2:12" ht="13.8" customHeight="1" x14ac:dyDescent="0.3">
      <c r="B112" s="27">
        <v>4</v>
      </c>
      <c r="C112" s="26" t="str">
        <f>C148</f>
        <v>Zylinderkopfschraube Innensechskant M3 20mm</v>
      </c>
      <c r="D112" t="s">
        <v>211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v>4</v>
      </c>
      <c r="C113" s="26" t="str">
        <f>C153</f>
        <v>Zylinderkopfschraube Innensechskant M3 45mm</v>
      </c>
      <c r="D113" t="s">
        <v>212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4</v>
      </c>
      <c r="C114" s="26" t="str">
        <f>C176</f>
        <v>Distanzbolzen 2x Innen M3 20mm, Schlüsselweite 5,5mm</v>
      </c>
      <c r="D114" t="s">
        <v>212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f>50*6</f>
        <v>300</v>
      </c>
      <c r="C115" s="26" t="str">
        <f>C178</f>
        <v>Gewindestange M3</v>
      </c>
      <c r="D115" t="s">
        <v>213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6</v>
      </c>
      <c r="C116" s="26" t="str">
        <f>C175</f>
        <v>Unterlegscheiben M3 Stahl  0,8mm, Außendurchmesser 9mm</v>
      </c>
      <c r="D116" t="s">
        <v>213</v>
      </c>
      <c r="E116" s="9"/>
      <c r="H116" s="19"/>
      <c r="I116" s="31"/>
      <c r="J116" s="32"/>
      <c r="K116" s="29"/>
      <c r="L116" t="str">
        <f t="shared" ca="1" si="5"/>
        <v>-</v>
      </c>
    </row>
    <row r="117" spans="1:12" ht="13.8" customHeight="1" x14ac:dyDescent="0.3">
      <c r="B117" s="27">
        <v>6</v>
      </c>
      <c r="C117" s="26" t="str">
        <f>C176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v>1</v>
      </c>
      <c r="C118" s="26" t="str">
        <f>C229</f>
        <v>NEMA 24 - 60x60x87 - 3.0Nm - 8mm Achse - 4.0A</v>
      </c>
      <c r="D118" t="s">
        <v>122</v>
      </c>
      <c r="E118" s="9"/>
      <c r="H118" s="19"/>
      <c r="I118" s="31"/>
      <c r="J118" s="32"/>
      <c r="K118" s="29"/>
      <c r="L118" t="str">
        <f t="shared" ca="1" si="5"/>
        <v>-</v>
      </c>
    </row>
    <row r="119" spans="1:12" ht="13.8" customHeight="1" x14ac:dyDescent="0.3">
      <c r="B119" s="27">
        <v>2</v>
      </c>
      <c r="C119" s="26" t="str">
        <f>C250</f>
        <v>Rillenkugellager DIN 625 SKF - SKF 61818 - 80x100x10</v>
      </c>
      <c r="D119" t="s">
        <v>216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/>
      <c r="C120" s="26"/>
      <c r="E120" s="9"/>
      <c r="H120" s="19"/>
      <c r="I120" s="31"/>
      <c r="J120" s="32"/>
      <c r="K120" s="29"/>
    </row>
    <row r="121" spans="1:12" ht="13.8" customHeight="1" x14ac:dyDescent="0.3">
      <c r="A121" t="s">
        <v>295</v>
      </c>
      <c r="B121" s="27">
        <v>1</v>
      </c>
      <c r="C121" s="26" t="str">
        <f>C248</f>
        <v>Rillenkugellager DIN 625 SKF - SKF 61818 - 90x115x13</v>
      </c>
      <c r="D121" t="s">
        <v>217</v>
      </c>
      <c r="E121" s="9"/>
      <c r="H121" s="19"/>
      <c r="I121" s="31"/>
      <c r="J121" s="32"/>
      <c r="K121" s="29"/>
      <c r="L121" t="str">
        <f t="shared" ref="L121:L139" ca="1" si="6">INDIRECT(ADDRESS(MATCH(C121,C$146:C$271,0)+ROW($B$153)-1,12))</f>
        <v>Habs</v>
      </c>
    </row>
    <row r="122" spans="1:12" ht="13.8" customHeight="1" x14ac:dyDescent="0.3">
      <c r="B122" s="27">
        <v>6</v>
      </c>
      <c r="C122" s="26" t="str">
        <f>C152</f>
        <v>Zylinderkopfschraube Innensechskant M3 40mm</v>
      </c>
      <c r="D122" t="s">
        <v>213</v>
      </c>
      <c r="E122" s="9"/>
      <c r="H122" s="19"/>
      <c r="I122" s="31"/>
      <c r="J122" s="32"/>
      <c r="K122" s="29"/>
      <c r="L122" t="str">
        <f t="shared" ca="1" si="6"/>
        <v>Habs</v>
      </c>
    </row>
    <row r="123" spans="1:12" ht="13.8" customHeight="1" x14ac:dyDescent="0.3">
      <c r="B123" s="27">
        <v>6</v>
      </c>
      <c r="C123" s="26" t="str">
        <f>C175</f>
        <v>Unterlegscheiben M3 Stahl  0,8mm, Außendurchmesser 9mm</v>
      </c>
      <c r="D123" t="s">
        <v>213</v>
      </c>
      <c r="E123" s="9"/>
      <c r="H123" s="19"/>
      <c r="I123" s="31"/>
      <c r="J123" s="32"/>
      <c r="K123" s="29"/>
      <c r="L123" t="str">
        <f t="shared" ca="1" si="6"/>
        <v>-</v>
      </c>
    </row>
    <row r="124" spans="1:12" ht="13.8" customHeight="1" x14ac:dyDescent="0.3">
      <c r="B124" s="27">
        <v>8</v>
      </c>
      <c r="C124" s="26" t="str">
        <f>C157</f>
        <v>Senkkopfschraube Innensechskant M3 10mm</v>
      </c>
      <c r="D124" t="s">
        <v>226</v>
      </c>
      <c r="E124" s="9"/>
      <c r="H124" s="19"/>
      <c r="I124" s="31"/>
      <c r="J124" s="32"/>
      <c r="K124" s="29"/>
      <c r="L124" t="str">
        <f t="shared" ca="1" si="6"/>
        <v>Habs</v>
      </c>
    </row>
    <row r="125" spans="1:12" ht="13.8" customHeight="1" x14ac:dyDescent="0.3">
      <c r="B125" s="27">
        <v>8</v>
      </c>
      <c r="C125" s="26" t="str">
        <f>C176</f>
        <v>Distanzbolzen 2x Innen M3 20mm, Schlüsselweite 5,5mm</v>
      </c>
      <c r="D125" t="s">
        <v>226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8</v>
      </c>
      <c r="C126" s="26" t="str">
        <f>C150</f>
        <v>Zylinderkopfschraube Innensechskant M3 30mm</v>
      </c>
      <c r="D126" t="s">
        <v>226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1</v>
      </c>
      <c r="C127" s="26" t="str">
        <f>C231</f>
        <v>Rotary Sensor</v>
      </c>
      <c r="D127" t="s">
        <v>131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4</v>
      </c>
      <c r="C128" s="26" t="str">
        <f>C154</f>
        <v>Zylinderkopfschraube Innensechskant M2 6mm</v>
      </c>
      <c r="D128" t="s">
        <v>128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1:12" ht="13.8" customHeight="1" x14ac:dyDescent="0.3">
      <c r="B129" s="27">
        <v>4</v>
      </c>
      <c r="C129" s="26" t="str">
        <f>C148</f>
        <v>Zylinderkopfschraube Innensechskant M3 20mm</v>
      </c>
      <c r="D129" t="s">
        <v>227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1:12" ht="13.8" customHeight="1" x14ac:dyDescent="0.3">
      <c r="B130" s="27">
        <v>4</v>
      </c>
      <c r="C130" s="26" t="str">
        <f>C165</f>
        <v>Unterlegscheiben M3 Dicke 0,5mm, Außendurchmesser 7mm</v>
      </c>
      <c r="D130" t="s">
        <v>227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1:12" ht="13.8" customHeight="1" x14ac:dyDescent="0.3">
      <c r="B131" s="27">
        <v>2</v>
      </c>
      <c r="C131" s="26" t="str">
        <f>C241</f>
        <v xml:space="preserve">Rillenkugellager  4 x13 x 5 mm </v>
      </c>
      <c r="D131" t="s">
        <v>228</v>
      </c>
      <c r="E131" s="9"/>
      <c r="H131" s="19"/>
      <c r="I131" s="31"/>
      <c r="J131" s="32"/>
      <c r="K131" s="29"/>
      <c r="L131" t="str">
        <f t="shared" ca="1" si="6"/>
        <v>Habs</v>
      </c>
    </row>
    <row r="132" spans="1:12" ht="13.8" customHeight="1" x14ac:dyDescent="0.3">
      <c r="B132" s="27">
        <v>4</v>
      </c>
      <c r="C132" s="26" t="str">
        <f>C240</f>
        <v>Rillenkugellager  4 x13 x 5 mm mit Flansch</v>
      </c>
      <c r="D132" t="s">
        <v>228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1:12" ht="13.8" customHeight="1" x14ac:dyDescent="0.3">
      <c r="B133" s="27">
        <f>2*12</f>
        <v>24</v>
      </c>
      <c r="C133" s="26" t="str">
        <f>C174</f>
        <v>Rohr 4mmx3.1mm (=M3)</v>
      </c>
      <c r="D133" t="s">
        <v>228</v>
      </c>
      <c r="E133" s="9"/>
      <c r="H133" s="19"/>
      <c r="I133" s="31"/>
      <c r="J133" s="32"/>
      <c r="K133" s="29"/>
      <c r="L133" t="str">
        <f t="shared" ca="1" si="6"/>
        <v>-</v>
      </c>
    </row>
    <row r="134" spans="1:12" ht="13.8" customHeight="1" x14ac:dyDescent="0.3">
      <c r="B134" s="27">
        <v>8</v>
      </c>
      <c r="C134" s="26" t="str">
        <f>C168</f>
        <v>Unterlegscheiben M3 Kunststoff 0,8mm, Außendurchmesser 7mm</v>
      </c>
      <c r="D134" t="s">
        <v>228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1:12" ht="13.8" customHeight="1" x14ac:dyDescent="0.3">
      <c r="B135" s="27">
        <v>1</v>
      </c>
      <c r="C135" s="26" t="str">
        <f>C195</f>
        <v>Zahnriemenscheibe T5, 10 Zähne (d=15,92)</v>
      </c>
      <c r="D135" t="s">
        <v>329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1:12" ht="13.8" customHeight="1" x14ac:dyDescent="0.3">
      <c r="B136" s="27">
        <v>1</v>
      </c>
      <c r="C136" s="26" t="str">
        <f>C218</f>
        <v>Zahnriemen T5 450mm 10mm Breite</v>
      </c>
      <c r="D136" t="s">
        <v>411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1:12" ht="13.8" customHeight="1" x14ac:dyDescent="0.3">
      <c r="B137" s="27">
        <v>1</v>
      </c>
      <c r="C137" s="26" t="str">
        <f>C214</f>
        <v>Zahnriemen T5 330mm 10mm Breite</v>
      </c>
      <c r="D137" t="s">
        <v>411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1:12" ht="13.8" customHeight="1" x14ac:dyDescent="0.3">
      <c r="B138" s="27">
        <v>1</v>
      </c>
      <c r="C138" s="26" t="str">
        <f>C230</f>
        <v>NEMA 23 - 57x57x56 - 1,26Nm - 6,35mm Achse - 2.8A</v>
      </c>
      <c r="D138" t="s">
        <v>229</v>
      </c>
      <c r="E138" s="9"/>
      <c r="H138" s="19"/>
      <c r="I138" s="31"/>
      <c r="J138" s="32"/>
      <c r="K138" s="29"/>
      <c r="L138" t="str">
        <f t="shared" ca="1" si="6"/>
        <v>Habs</v>
      </c>
    </row>
    <row r="139" spans="1:12" ht="13.8" customHeight="1" x14ac:dyDescent="0.3">
      <c r="B139" s="27">
        <v>16</v>
      </c>
      <c r="C139" s="26" t="str">
        <f>C236</f>
        <v>Rillenkugellager 3x8x3</v>
      </c>
      <c r="D139" t="s">
        <v>391</v>
      </c>
      <c r="E139" s="9"/>
      <c r="H139" s="19"/>
      <c r="I139" s="31"/>
      <c r="J139" s="32"/>
      <c r="K139" s="29"/>
      <c r="L139" t="str">
        <f t="shared" ca="1" si="6"/>
        <v>Habs</v>
      </c>
    </row>
    <row r="140" spans="1:12" ht="13.8" customHeight="1" x14ac:dyDescent="0.3">
      <c r="B140" s="27">
        <v>1</v>
      </c>
      <c r="C140" s="26" t="str">
        <f>C179</f>
        <v>Passfeder 2x2x8 DIN 6885</v>
      </c>
      <c r="D140" t="s">
        <v>399</v>
      </c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B142" s="27"/>
      <c r="C142" s="26"/>
      <c r="E142" s="9"/>
      <c r="H142" s="19"/>
      <c r="I142" s="31"/>
      <c r="J142" s="32"/>
      <c r="K142" s="29"/>
    </row>
    <row r="143" spans="1:12" ht="13.8" customHeight="1" x14ac:dyDescent="0.3">
      <c r="B143" s="27"/>
      <c r="C143" s="26"/>
      <c r="E143" s="9"/>
      <c r="H143" s="19"/>
      <c r="I143" s="31"/>
      <c r="J143" s="32"/>
      <c r="K143" s="29"/>
    </row>
    <row r="144" spans="1:12" ht="13.8" customHeight="1" x14ac:dyDescent="0.3">
      <c r="A144" s="6" t="s">
        <v>0</v>
      </c>
      <c r="C144" s="26"/>
      <c r="E144" s="9"/>
      <c r="H144" s="19"/>
      <c r="I144" s="30"/>
    </row>
    <row r="145" spans="2:12" ht="13.8" customHeight="1" x14ac:dyDescent="0.3">
      <c r="B145" t="s">
        <v>296</v>
      </c>
      <c r="C145" s="26" t="s">
        <v>347</v>
      </c>
      <c r="E145" s="9"/>
      <c r="G145" t="s">
        <v>297</v>
      </c>
      <c r="H145" s="19" t="s">
        <v>298</v>
      </c>
      <c r="I145" s="30" t="s">
        <v>299</v>
      </c>
      <c r="J145" s="1" t="s">
        <v>301</v>
      </c>
      <c r="K145" s="1" t="s">
        <v>300</v>
      </c>
    </row>
    <row r="146" spans="2:12" ht="13.8" customHeight="1" x14ac:dyDescent="0.3">
      <c r="B146" s="27">
        <f t="shared" ref="B146:B155" si="7">ROUNDUP(I146/G146,0)</f>
        <v>0</v>
      </c>
      <c r="C146" s="26" t="s">
        <v>152</v>
      </c>
      <c r="E146" s="9" t="s">
        <v>153</v>
      </c>
      <c r="G146">
        <v>50</v>
      </c>
      <c r="H146" s="19">
        <v>2.5</v>
      </c>
      <c r="I146" s="31">
        <f t="shared" ref="I146:I155" si="8">SUMIF(C$1:C$144,"="&amp;C146,B$1:B$144)</f>
        <v>0</v>
      </c>
      <c r="J146" s="32">
        <f t="shared" ref="J146:J155" si="9">G146*B146-I146</f>
        <v>0</v>
      </c>
      <c r="K146" s="29">
        <f>B146*H146</f>
        <v>0</v>
      </c>
      <c r="L146" t="s">
        <v>302</v>
      </c>
    </row>
    <row r="147" spans="2:12" ht="13.8" customHeight="1" x14ac:dyDescent="0.3">
      <c r="B147" s="27">
        <f t="shared" si="7"/>
        <v>0</v>
      </c>
      <c r="C147" s="26" t="s">
        <v>285</v>
      </c>
      <c r="E147" s="9" t="s">
        <v>260</v>
      </c>
      <c r="G147">
        <v>50</v>
      </c>
      <c r="H147" s="19">
        <v>2.5</v>
      </c>
      <c r="I147" s="31">
        <f t="shared" si="8"/>
        <v>0</v>
      </c>
      <c r="J147" s="32">
        <f t="shared" si="9"/>
        <v>0</v>
      </c>
      <c r="K147" s="29">
        <f>B147*H147</f>
        <v>0</v>
      </c>
      <c r="L147" t="s">
        <v>302</v>
      </c>
    </row>
    <row r="148" spans="2:12" ht="13.8" customHeight="1" x14ac:dyDescent="0.3">
      <c r="B148" s="27">
        <f t="shared" si="7"/>
        <v>1</v>
      </c>
      <c r="C148" s="26" t="s">
        <v>112</v>
      </c>
      <c r="E148" s="9" t="s">
        <v>260</v>
      </c>
      <c r="G148">
        <v>50</v>
      </c>
      <c r="H148" s="19">
        <v>2.5</v>
      </c>
      <c r="I148" s="31">
        <f t="shared" si="8"/>
        <v>44</v>
      </c>
      <c r="J148" s="32">
        <f t="shared" si="9"/>
        <v>6</v>
      </c>
      <c r="K148" s="29">
        <f>B148*H148</f>
        <v>2.5</v>
      </c>
      <c r="L148" t="s">
        <v>302</v>
      </c>
    </row>
    <row r="149" spans="2:12" ht="13.8" customHeight="1" x14ac:dyDescent="0.3">
      <c r="B149" s="27">
        <f t="shared" si="7"/>
        <v>1</v>
      </c>
      <c r="C149" s="26" t="s">
        <v>154</v>
      </c>
      <c r="E149" s="9" t="s">
        <v>260</v>
      </c>
      <c r="G149">
        <v>50</v>
      </c>
      <c r="H149" s="19">
        <v>2.5</v>
      </c>
      <c r="I149" s="31">
        <f t="shared" si="8"/>
        <v>7</v>
      </c>
      <c r="J149" s="32">
        <f t="shared" si="9"/>
        <v>43</v>
      </c>
      <c r="K149" s="29">
        <f>B149*H149</f>
        <v>2.5</v>
      </c>
      <c r="L149" t="s">
        <v>302</v>
      </c>
    </row>
    <row r="150" spans="2:12" ht="13.8" customHeight="1" x14ac:dyDescent="0.3">
      <c r="B150" s="27">
        <f t="shared" si="7"/>
        <v>1</v>
      </c>
      <c r="C150" s="26" t="s">
        <v>165</v>
      </c>
      <c r="E150" s="9" t="s">
        <v>260</v>
      </c>
      <c r="G150">
        <v>50</v>
      </c>
      <c r="H150" s="19">
        <v>2.5</v>
      </c>
      <c r="I150" s="31">
        <f t="shared" si="8"/>
        <v>20</v>
      </c>
      <c r="J150" s="32">
        <f t="shared" si="9"/>
        <v>30</v>
      </c>
      <c r="K150" s="29">
        <f t="shared" ref="K150:K155" si="10">B150*H150</f>
        <v>2.5</v>
      </c>
      <c r="L150" t="s">
        <v>302</v>
      </c>
    </row>
    <row r="151" spans="2:12" ht="13.8" customHeight="1" x14ac:dyDescent="0.3">
      <c r="B151" s="27">
        <f t="shared" si="7"/>
        <v>0</v>
      </c>
      <c r="C151" s="26" t="s">
        <v>386</v>
      </c>
      <c r="E151" s="9" t="s">
        <v>260</v>
      </c>
      <c r="G151">
        <v>50</v>
      </c>
      <c r="H151" s="19">
        <v>2.5</v>
      </c>
      <c r="I151" s="31">
        <f t="shared" si="8"/>
        <v>0</v>
      </c>
      <c r="J151" s="32">
        <f t="shared" si="9"/>
        <v>0</v>
      </c>
      <c r="K151" s="29">
        <f t="shared" si="10"/>
        <v>0</v>
      </c>
      <c r="L151" t="s">
        <v>303</v>
      </c>
    </row>
    <row r="152" spans="2:12" ht="13.8" customHeight="1" x14ac:dyDescent="0.3">
      <c r="B152" s="27">
        <f t="shared" si="7"/>
        <v>1</v>
      </c>
      <c r="C152" s="26" t="s">
        <v>164</v>
      </c>
      <c r="E152" s="9" t="s">
        <v>260</v>
      </c>
      <c r="G152">
        <v>50</v>
      </c>
      <c r="H152" s="19">
        <v>2.5</v>
      </c>
      <c r="I152" s="31">
        <f t="shared" si="8"/>
        <v>11</v>
      </c>
      <c r="J152" s="32">
        <f t="shared" si="9"/>
        <v>39</v>
      </c>
      <c r="K152" s="29">
        <f t="shared" si="10"/>
        <v>2.5</v>
      </c>
      <c r="L152" t="s">
        <v>302</v>
      </c>
    </row>
    <row r="153" spans="2:12" ht="13.8" customHeight="1" x14ac:dyDescent="0.3">
      <c r="B153" s="27">
        <f t="shared" si="7"/>
        <v>1</v>
      </c>
      <c r="C153" s="26" t="s">
        <v>169</v>
      </c>
      <c r="E153" s="9" t="s">
        <v>204</v>
      </c>
      <c r="G153">
        <v>50</v>
      </c>
      <c r="H153" s="19">
        <v>2.5</v>
      </c>
      <c r="I153" s="31">
        <f t="shared" si="8"/>
        <v>14</v>
      </c>
      <c r="J153" s="32">
        <f t="shared" si="9"/>
        <v>36</v>
      </c>
      <c r="K153" s="29">
        <f t="shared" si="10"/>
        <v>2.5</v>
      </c>
      <c r="L153" t="s">
        <v>302</v>
      </c>
    </row>
    <row r="154" spans="2:12" ht="13.8" customHeight="1" x14ac:dyDescent="0.3">
      <c r="B154" s="27">
        <f t="shared" si="7"/>
        <v>1</v>
      </c>
      <c r="C154" s="26" t="s">
        <v>127</v>
      </c>
      <c r="E154" s="9" t="s">
        <v>259</v>
      </c>
      <c r="G154">
        <v>20</v>
      </c>
      <c r="H154" s="19">
        <v>1.8</v>
      </c>
      <c r="I154" s="31">
        <f t="shared" si="8"/>
        <v>20</v>
      </c>
      <c r="J154" s="32">
        <f t="shared" si="9"/>
        <v>0</v>
      </c>
      <c r="K154" s="29">
        <f t="shared" si="10"/>
        <v>1.8</v>
      </c>
      <c r="L154" t="s">
        <v>302</v>
      </c>
    </row>
    <row r="155" spans="2:12" ht="13.8" customHeight="1" x14ac:dyDescent="0.3">
      <c r="B155" s="27">
        <f t="shared" si="7"/>
        <v>1</v>
      </c>
      <c r="C155" s="26" t="s">
        <v>236</v>
      </c>
      <c r="E155" s="9" t="s">
        <v>258</v>
      </c>
      <c r="G155">
        <v>20</v>
      </c>
      <c r="H155" s="19">
        <v>1.8</v>
      </c>
      <c r="I155" s="31">
        <f t="shared" si="8"/>
        <v>4</v>
      </c>
      <c r="J155" s="32">
        <f t="shared" si="9"/>
        <v>16</v>
      </c>
      <c r="K155" s="29">
        <f t="shared" si="10"/>
        <v>1.8</v>
      </c>
      <c r="L155" t="s">
        <v>302</v>
      </c>
    </row>
    <row r="156" spans="2:12" ht="13.8" customHeight="1" x14ac:dyDescent="0.3">
      <c r="B156" s="27"/>
      <c r="C156" s="26"/>
      <c r="E156" s="9"/>
      <c r="H156" s="19"/>
      <c r="I156" s="31"/>
      <c r="J156" s="32"/>
      <c r="K156" s="29"/>
    </row>
    <row r="157" spans="2:12" ht="13.8" customHeight="1" x14ac:dyDescent="0.3">
      <c r="B157" s="27">
        <f>ROUNDUP(I157/G157,0)</f>
        <v>1</v>
      </c>
      <c r="C157" s="26" t="s">
        <v>161</v>
      </c>
      <c r="E157" s="9" t="s">
        <v>261</v>
      </c>
      <c r="G157">
        <v>50</v>
      </c>
      <c r="H157" s="19">
        <v>2.99</v>
      </c>
      <c r="I157" s="31">
        <f>SUMIF(C$1:C$144,"="&amp;C157,B$1:B$144)</f>
        <v>20</v>
      </c>
      <c r="J157" s="32">
        <f>G157*B157-I157</f>
        <v>30</v>
      </c>
      <c r="K157" s="29">
        <f>B157*H157</f>
        <v>2.99</v>
      </c>
      <c r="L157" t="s">
        <v>302</v>
      </c>
    </row>
    <row r="158" spans="2:12" ht="13.8" customHeight="1" x14ac:dyDescent="0.3">
      <c r="B158" s="27">
        <f>ROUNDUP(I158/G158,0)</f>
        <v>0</v>
      </c>
      <c r="C158" s="26" t="s">
        <v>184</v>
      </c>
      <c r="E158" s="9" t="s">
        <v>262</v>
      </c>
      <c r="F158" t="s">
        <v>163</v>
      </c>
      <c r="G158">
        <v>20</v>
      </c>
      <c r="H158" s="19">
        <v>2.95</v>
      </c>
      <c r="I158" s="31">
        <f>SUMIF(C$1:C$144,"="&amp;C158,B$1:B$144)</f>
        <v>0</v>
      </c>
      <c r="J158" s="32">
        <f>G158*B158-I158</f>
        <v>0</v>
      </c>
      <c r="K158" s="29">
        <f>B158*H158</f>
        <v>0</v>
      </c>
      <c r="L158" t="s">
        <v>302</v>
      </c>
    </row>
    <row r="159" spans="2:12" ht="13.8" customHeight="1" x14ac:dyDescent="0.3">
      <c r="B159" s="27">
        <f>ROUNDUP(I159/G159,0)</f>
        <v>1</v>
      </c>
      <c r="C159" s="26" t="s">
        <v>157</v>
      </c>
      <c r="E159" s="9" t="s">
        <v>109</v>
      </c>
      <c r="G159">
        <v>100</v>
      </c>
      <c r="H159" s="19">
        <v>2.09</v>
      </c>
      <c r="I159" s="31">
        <f>SUMIF(C$1:C$144,"="&amp;C159,B$1:B$144)</f>
        <v>10</v>
      </c>
      <c r="J159" s="32">
        <f>G159*B159-I159</f>
        <v>90</v>
      </c>
      <c r="K159" s="29">
        <f>B159*H159</f>
        <v>2.09</v>
      </c>
      <c r="L159" t="s">
        <v>302</v>
      </c>
    </row>
    <row r="160" spans="2:12" ht="13.8" customHeight="1" x14ac:dyDescent="0.3">
      <c r="B160" s="27">
        <f>ROUNDUP(I160/G160,0)</f>
        <v>1</v>
      </c>
      <c r="C160" s="26" t="s">
        <v>156</v>
      </c>
      <c r="E160" s="9" t="s">
        <v>114</v>
      </c>
      <c r="G160">
        <v>100</v>
      </c>
      <c r="H160" s="19">
        <v>2.09</v>
      </c>
      <c r="I160" s="31">
        <f>SUMIF(C$1:C$144,"="&amp;C160,B$1:B$144)</f>
        <v>10</v>
      </c>
      <c r="J160" s="32">
        <f>G160*B160-I160</f>
        <v>90</v>
      </c>
      <c r="K160" s="29">
        <f>B160*H160</f>
        <v>2.09</v>
      </c>
      <c r="L160" t="s">
        <v>302</v>
      </c>
    </row>
    <row r="161" spans="2:12" ht="13.8" customHeight="1" x14ac:dyDescent="0.3">
      <c r="B161" s="27">
        <f>ROUNDUP(I161/G161,0)</f>
        <v>0</v>
      </c>
      <c r="C161" s="26" t="s">
        <v>158</v>
      </c>
      <c r="E161" s="9" t="s">
        <v>253</v>
      </c>
      <c r="G161">
        <v>100</v>
      </c>
      <c r="H161" s="19">
        <v>2.09</v>
      </c>
      <c r="I161" s="31">
        <f>SUMIF(C$1:C$144,"="&amp;C161,B$1:B$144)</f>
        <v>0</v>
      </c>
      <c r="J161" s="32">
        <f>G161*B161-I161</f>
        <v>0</v>
      </c>
      <c r="K161" s="29">
        <f>B161*H161</f>
        <v>0</v>
      </c>
      <c r="L161" t="s">
        <v>302</v>
      </c>
    </row>
    <row r="162" spans="2:12" ht="13.8" customHeight="1" x14ac:dyDescent="0.3">
      <c r="B162" s="27"/>
      <c r="C162" s="26"/>
      <c r="E162" s="9"/>
      <c r="H162" s="19"/>
      <c r="I162" s="31"/>
      <c r="J162" s="32"/>
      <c r="K162" s="29"/>
    </row>
    <row r="163" spans="2:12" ht="13.8" customHeight="1" x14ac:dyDescent="0.3">
      <c r="B163" s="27">
        <f t="shared" ref="B163:B179" si="11">ROUNDUP(I163/G163,0)</f>
        <v>1</v>
      </c>
      <c r="C163" s="26" t="s">
        <v>180</v>
      </c>
      <c r="E163" s="9" t="s">
        <v>284</v>
      </c>
      <c r="G163">
        <v>50</v>
      </c>
      <c r="H163" s="19">
        <v>4.8899999999999997</v>
      </c>
      <c r="I163" s="31">
        <f t="shared" ref="I163:I179" si="12">SUMIF(C$1:C$144,"="&amp;C163,B$1:B$144)</f>
        <v>1</v>
      </c>
      <c r="J163" s="32">
        <f t="shared" ref="J163:J179" si="13">G163*B163-I163</f>
        <v>49</v>
      </c>
      <c r="K163" s="29">
        <f t="shared" ref="K163:K179" si="14">B163*H163</f>
        <v>4.8899999999999997</v>
      </c>
      <c r="L163" t="s">
        <v>302</v>
      </c>
    </row>
    <row r="164" spans="2:12" ht="13.8" customHeight="1" x14ac:dyDescent="0.3">
      <c r="B164" s="27">
        <f t="shared" si="11"/>
        <v>1</v>
      </c>
      <c r="C164" s="26" t="s">
        <v>179</v>
      </c>
      <c r="E164" s="9" t="s">
        <v>284</v>
      </c>
      <c r="G164">
        <v>50</v>
      </c>
      <c r="H164" s="19">
        <v>2.29</v>
      </c>
      <c r="I164" s="31">
        <f t="shared" si="12"/>
        <v>2</v>
      </c>
      <c r="J164" s="32">
        <f t="shared" si="13"/>
        <v>48</v>
      </c>
      <c r="K164" s="29">
        <f t="shared" si="14"/>
        <v>2.29</v>
      </c>
      <c r="L164" t="s">
        <v>302</v>
      </c>
    </row>
    <row r="165" spans="2:12" ht="13.8" customHeight="1" x14ac:dyDescent="0.3">
      <c r="B165" s="27">
        <f t="shared" si="11"/>
        <v>1</v>
      </c>
      <c r="C165" s="26" t="s">
        <v>202</v>
      </c>
      <c r="E165" s="9" t="s">
        <v>124</v>
      </c>
      <c r="G165">
        <v>100</v>
      </c>
      <c r="H165" s="19">
        <v>1.79</v>
      </c>
      <c r="I165" s="31">
        <f t="shared" si="12"/>
        <v>7</v>
      </c>
      <c r="J165" s="32">
        <f t="shared" si="13"/>
        <v>93</v>
      </c>
      <c r="K165" s="29">
        <f t="shared" si="14"/>
        <v>1.79</v>
      </c>
      <c r="L165" t="s">
        <v>302</v>
      </c>
    </row>
    <row r="166" spans="2:12" ht="13.8" customHeight="1" x14ac:dyDescent="0.3">
      <c r="B166" s="27">
        <f t="shared" si="11"/>
        <v>1</v>
      </c>
      <c r="C166" s="26" t="s">
        <v>133</v>
      </c>
      <c r="E166" s="9" t="s">
        <v>134</v>
      </c>
      <c r="G166">
        <v>100</v>
      </c>
      <c r="H166" s="19">
        <v>1.79</v>
      </c>
      <c r="I166" s="31">
        <f t="shared" si="12"/>
        <v>4</v>
      </c>
      <c r="J166" s="32">
        <f t="shared" si="13"/>
        <v>96</v>
      </c>
      <c r="K166" s="29">
        <f t="shared" si="14"/>
        <v>1.79</v>
      </c>
      <c r="L166" t="s">
        <v>302</v>
      </c>
    </row>
    <row r="167" spans="2:12" ht="13.8" customHeight="1" x14ac:dyDescent="0.3">
      <c r="B167" s="27">
        <f t="shared" si="11"/>
        <v>0</v>
      </c>
      <c r="C167" s="26" t="s">
        <v>181</v>
      </c>
      <c r="E167" s="9" t="s">
        <v>279</v>
      </c>
      <c r="G167">
        <v>50</v>
      </c>
      <c r="H167" s="19">
        <v>4.33</v>
      </c>
      <c r="I167" s="31">
        <f t="shared" si="12"/>
        <v>0</v>
      </c>
      <c r="J167" s="32">
        <f t="shared" si="13"/>
        <v>0</v>
      </c>
      <c r="K167" s="29">
        <f t="shared" si="14"/>
        <v>0</v>
      </c>
      <c r="L167" t="s">
        <v>246</v>
      </c>
    </row>
    <row r="168" spans="2:12" ht="13.8" customHeight="1" x14ac:dyDescent="0.3">
      <c r="B168" s="27">
        <f t="shared" si="11"/>
        <v>2</v>
      </c>
      <c r="C168" s="26" t="s">
        <v>201</v>
      </c>
      <c r="E168" s="9" t="s">
        <v>200</v>
      </c>
      <c r="G168">
        <v>10</v>
      </c>
      <c r="H168" s="19">
        <v>1.98</v>
      </c>
      <c r="I168" s="31">
        <f t="shared" si="12"/>
        <v>12</v>
      </c>
      <c r="J168" s="32">
        <f t="shared" si="13"/>
        <v>8</v>
      </c>
      <c r="K168" s="29">
        <f t="shared" si="14"/>
        <v>3.96</v>
      </c>
      <c r="L168" t="s">
        <v>302</v>
      </c>
    </row>
    <row r="169" spans="2:12" ht="13.8" customHeight="1" x14ac:dyDescent="0.3">
      <c r="B169" s="27">
        <f t="shared" si="11"/>
        <v>0</v>
      </c>
      <c r="C169" s="26" t="s">
        <v>306</v>
      </c>
      <c r="E169" s="9" t="s">
        <v>291</v>
      </c>
      <c r="G169">
        <v>10</v>
      </c>
      <c r="H169" s="19">
        <v>1.98</v>
      </c>
      <c r="I169" s="31">
        <f t="shared" si="12"/>
        <v>0</v>
      </c>
      <c r="J169" s="32">
        <f t="shared" si="13"/>
        <v>0</v>
      </c>
      <c r="K169" s="29">
        <f t="shared" si="14"/>
        <v>0</v>
      </c>
      <c r="L169" t="s">
        <v>302</v>
      </c>
    </row>
    <row r="170" spans="2:12" ht="13.8" customHeight="1" x14ac:dyDescent="0.3">
      <c r="B170" s="27">
        <f t="shared" si="11"/>
        <v>0</v>
      </c>
      <c r="C170" s="26" t="s">
        <v>290</v>
      </c>
      <c r="E170" s="9" t="s">
        <v>222</v>
      </c>
      <c r="G170">
        <v>10</v>
      </c>
      <c r="H170" s="19">
        <v>1.98</v>
      </c>
      <c r="I170" s="31">
        <f t="shared" si="12"/>
        <v>0</v>
      </c>
      <c r="J170" s="32">
        <f t="shared" si="13"/>
        <v>0</v>
      </c>
      <c r="K170" s="29">
        <f t="shared" si="14"/>
        <v>0</v>
      </c>
      <c r="L170" t="s">
        <v>302</v>
      </c>
    </row>
    <row r="171" spans="2:12" ht="13.8" customHeight="1" x14ac:dyDescent="0.3">
      <c r="B171" s="27">
        <f t="shared" si="11"/>
        <v>1</v>
      </c>
      <c r="C171" s="26" t="s">
        <v>136</v>
      </c>
      <c r="E171" s="9" t="s">
        <v>121</v>
      </c>
      <c r="G171">
        <v>500</v>
      </c>
      <c r="H171" s="19">
        <v>4.49</v>
      </c>
      <c r="I171" s="31">
        <f t="shared" si="12"/>
        <v>40</v>
      </c>
      <c r="J171" s="32">
        <f t="shared" si="13"/>
        <v>460</v>
      </c>
      <c r="K171" s="29">
        <f t="shared" si="14"/>
        <v>4.49</v>
      </c>
      <c r="L171" t="s">
        <v>302</v>
      </c>
    </row>
    <row r="172" spans="2:12" ht="13.8" customHeight="1" x14ac:dyDescent="0.3">
      <c r="B172" s="27">
        <f t="shared" si="11"/>
        <v>1</v>
      </c>
      <c r="C172" s="26" t="s">
        <v>149</v>
      </c>
      <c r="E172" s="9" t="s">
        <v>108</v>
      </c>
      <c r="G172">
        <v>500</v>
      </c>
      <c r="H172" s="19">
        <v>2.4900000000000002</v>
      </c>
      <c r="I172" s="31">
        <f t="shared" si="12"/>
        <v>168</v>
      </c>
      <c r="J172" s="32">
        <f t="shared" si="13"/>
        <v>332</v>
      </c>
      <c r="K172" s="29">
        <f t="shared" si="14"/>
        <v>2.4900000000000002</v>
      </c>
      <c r="L172" t="s">
        <v>302</v>
      </c>
    </row>
    <row r="173" spans="2:12" ht="13.8" customHeight="1" x14ac:dyDescent="0.3">
      <c r="B173" s="27">
        <f t="shared" si="11"/>
        <v>1</v>
      </c>
      <c r="C173" s="26" t="s">
        <v>171</v>
      </c>
      <c r="E173" s="9" t="s">
        <v>172</v>
      </c>
      <c r="G173">
        <v>500</v>
      </c>
      <c r="H173" s="19">
        <v>4.49</v>
      </c>
      <c r="I173" s="31">
        <f t="shared" si="12"/>
        <v>192</v>
      </c>
      <c r="J173" s="32">
        <f t="shared" si="13"/>
        <v>308</v>
      </c>
      <c r="K173" s="29">
        <f t="shared" si="14"/>
        <v>4.49</v>
      </c>
      <c r="L173" t="s">
        <v>302</v>
      </c>
    </row>
    <row r="174" spans="2:12" ht="13.8" customHeight="1" x14ac:dyDescent="0.3">
      <c r="B174" s="27">
        <f t="shared" si="11"/>
        <v>1</v>
      </c>
      <c r="C174" s="26" t="s">
        <v>248</v>
      </c>
      <c r="E174" s="9" t="s">
        <v>172</v>
      </c>
      <c r="G174">
        <v>500</v>
      </c>
      <c r="H174" s="19">
        <v>4.49</v>
      </c>
      <c r="I174" s="31">
        <f t="shared" si="12"/>
        <v>144</v>
      </c>
      <c r="J174" s="32">
        <f t="shared" si="13"/>
        <v>356</v>
      </c>
      <c r="K174" s="29">
        <f t="shared" si="14"/>
        <v>4.49</v>
      </c>
      <c r="L174" t="s">
        <v>302</v>
      </c>
    </row>
    <row r="175" spans="2:12" ht="13.8" customHeight="1" x14ac:dyDescent="0.3">
      <c r="B175" s="27">
        <f t="shared" si="11"/>
        <v>1</v>
      </c>
      <c r="C175" s="26" t="s">
        <v>223</v>
      </c>
      <c r="E175" s="9" t="s">
        <v>222</v>
      </c>
      <c r="G175">
        <v>100</v>
      </c>
      <c r="H175" s="19">
        <v>1.59</v>
      </c>
      <c r="I175" s="31">
        <f t="shared" si="12"/>
        <v>12</v>
      </c>
      <c r="J175" s="32">
        <f t="shared" si="13"/>
        <v>88</v>
      </c>
      <c r="K175" s="29">
        <f t="shared" si="14"/>
        <v>1.59</v>
      </c>
      <c r="L175" t="s">
        <v>302</v>
      </c>
    </row>
    <row r="176" spans="2:12" ht="13.8" customHeight="1" x14ac:dyDescent="0.3">
      <c r="B176" s="27">
        <f t="shared" si="11"/>
        <v>35</v>
      </c>
      <c r="C176" s="26" t="s">
        <v>219</v>
      </c>
      <c r="E176" s="9" t="s">
        <v>218</v>
      </c>
      <c r="G176">
        <v>1</v>
      </c>
      <c r="H176" s="19">
        <v>0.3</v>
      </c>
      <c r="I176" s="31">
        <f t="shared" si="12"/>
        <v>35</v>
      </c>
      <c r="J176" s="32">
        <f t="shared" si="13"/>
        <v>0</v>
      </c>
      <c r="K176" s="29">
        <f t="shared" si="14"/>
        <v>10.5</v>
      </c>
      <c r="L176" t="s">
        <v>302</v>
      </c>
    </row>
    <row r="177" spans="2:12" ht="13.8" customHeight="1" x14ac:dyDescent="0.3">
      <c r="B177" s="27">
        <f t="shared" si="11"/>
        <v>0</v>
      </c>
      <c r="C177" s="26" t="s">
        <v>250</v>
      </c>
      <c r="E177" s="9" t="s">
        <v>249</v>
      </c>
      <c r="G177">
        <v>10</v>
      </c>
      <c r="H177" s="19">
        <v>2.09</v>
      </c>
      <c r="I177" s="31">
        <f t="shared" si="12"/>
        <v>0</v>
      </c>
      <c r="J177" s="32">
        <f t="shared" si="13"/>
        <v>0</v>
      </c>
      <c r="K177" s="29">
        <f t="shared" si="14"/>
        <v>0</v>
      </c>
      <c r="L177" t="s">
        <v>302</v>
      </c>
    </row>
    <row r="178" spans="2:12" ht="13.8" customHeight="1" x14ac:dyDescent="0.3">
      <c r="B178" s="27">
        <f t="shared" si="11"/>
        <v>1</v>
      </c>
      <c r="C178" s="26" t="s">
        <v>221</v>
      </c>
      <c r="E178" s="9" t="s">
        <v>220</v>
      </c>
      <c r="G178">
        <v>500</v>
      </c>
      <c r="H178" s="19">
        <v>1.69</v>
      </c>
      <c r="I178" s="31">
        <f t="shared" si="12"/>
        <v>300</v>
      </c>
      <c r="J178" s="32">
        <f t="shared" si="13"/>
        <v>200</v>
      </c>
      <c r="K178" s="29">
        <f t="shared" si="14"/>
        <v>1.69</v>
      </c>
      <c r="L178" t="s">
        <v>302</v>
      </c>
    </row>
    <row r="179" spans="2:12" ht="13.8" customHeight="1" x14ac:dyDescent="0.3">
      <c r="B179" s="27">
        <f t="shared" si="11"/>
        <v>1</v>
      </c>
      <c r="C179" t="s">
        <v>397</v>
      </c>
      <c r="E179" t="s">
        <v>398</v>
      </c>
      <c r="G179">
        <v>1</v>
      </c>
      <c r="H179" s="19">
        <v>0.45</v>
      </c>
      <c r="I179" s="31">
        <f t="shared" si="12"/>
        <v>1</v>
      </c>
      <c r="J179" s="32">
        <f t="shared" si="13"/>
        <v>0</v>
      </c>
      <c r="K179" s="29">
        <f t="shared" si="14"/>
        <v>0.45</v>
      </c>
      <c r="L179" t="s">
        <v>302</v>
      </c>
    </row>
    <row r="180" spans="2:12" ht="13.8" customHeight="1" x14ac:dyDescent="0.3">
      <c r="E180" s="9"/>
      <c r="H180" s="19"/>
      <c r="I180" s="31"/>
      <c r="J180" s="32"/>
      <c r="K180" s="29"/>
    </row>
    <row r="181" spans="2:12" ht="13.8" customHeight="1" x14ac:dyDescent="0.3">
      <c r="B181" s="27">
        <f t="shared" ref="B181:B193" si="15">ROUNDUP(I181/G181,0)</f>
        <v>0</v>
      </c>
      <c r="C181" s="26" t="s">
        <v>342</v>
      </c>
      <c r="E181" s="9" t="s">
        <v>304</v>
      </c>
      <c r="G181">
        <v>1</v>
      </c>
      <c r="H181" s="19">
        <v>4.96</v>
      </c>
      <c r="I181" s="31">
        <f t="shared" ref="I181:I193" si="16">SUMIF(C$1:C$144,"="&amp;C181,B$1:B$144)</f>
        <v>0</v>
      </c>
      <c r="J181" s="32">
        <f t="shared" ref="J181:J193" si="17">G181*B181-I181</f>
        <v>0</v>
      </c>
      <c r="K181" s="29">
        <f t="shared" ref="K181:K193" si="18">B181*H181</f>
        <v>0</v>
      </c>
      <c r="L181" t="s">
        <v>246</v>
      </c>
    </row>
    <row r="182" spans="2:12" ht="13.8" customHeight="1" x14ac:dyDescent="0.3">
      <c r="B182" s="27">
        <f t="shared" si="15"/>
        <v>1</v>
      </c>
      <c r="C182" s="26" t="s">
        <v>349</v>
      </c>
      <c r="E182" t="s">
        <v>348</v>
      </c>
      <c r="G182">
        <v>1</v>
      </c>
      <c r="H182" s="19">
        <v>5.0999999999999996</v>
      </c>
      <c r="I182" s="31">
        <f t="shared" si="16"/>
        <v>1</v>
      </c>
      <c r="J182" s="32">
        <f t="shared" si="17"/>
        <v>0</v>
      </c>
      <c r="K182" s="29">
        <f t="shared" si="18"/>
        <v>5.0999999999999996</v>
      </c>
      <c r="L182" t="s">
        <v>246</v>
      </c>
    </row>
    <row r="183" spans="2:12" ht="13.8" customHeight="1" x14ac:dyDescent="0.3">
      <c r="B183" s="27">
        <f t="shared" si="15"/>
        <v>1</v>
      </c>
      <c r="C183" s="26" t="s">
        <v>341</v>
      </c>
      <c r="E183" s="9" t="s">
        <v>331</v>
      </c>
      <c r="G183">
        <v>1</v>
      </c>
      <c r="H183" s="19">
        <v>5.0999999999999996</v>
      </c>
      <c r="I183" s="31">
        <f t="shared" si="16"/>
        <v>1</v>
      </c>
      <c r="J183" s="32">
        <f t="shared" si="17"/>
        <v>0</v>
      </c>
      <c r="K183" s="29">
        <f t="shared" si="18"/>
        <v>5.0999999999999996</v>
      </c>
      <c r="L183" t="s">
        <v>302</v>
      </c>
    </row>
    <row r="184" spans="2:12" ht="13.8" customHeight="1" x14ac:dyDescent="0.3">
      <c r="B184" s="27">
        <f t="shared" si="15"/>
        <v>0</v>
      </c>
      <c r="C184" s="26" t="s">
        <v>350</v>
      </c>
      <c r="E184" s="9" t="s">
        <v>304</v>
      </c>
      <c r="G184">
        <v>1</v>
      </c>
      <c r="H184" s="19">
        <v>4.96</v>
      </c>
      <c r="I184" s="31">
        <f t="shared" si="16"/>
        <v>0</v>
      </c>
      <c r="J184" s="32">
        <f t="shared" si="17"/>
        <v>0</v>
      </c>
      <c r="K184" s="29">
        <f t="shared" si="18"/>
        <v>0</v>
      </c>
      <c r="L184" t="s">
        <v>246</v>
      </c>
    </row>
    <row r="185" spans="2:12" ht="13.8" customHeight="1" x14ac:dyDescent="0.3">
      <c r="B185" s="27">
        <f t="shared" si="15"/>
        <v>0</v>
      </c>
      <c r="C185" s="26" t="s">
        <v>340</v>
      </c>
      <c r="E185" s="48" t="s">
        <v>316</v>
      </c>
      <c r="G185">
        <v>1</v>
      </c>
      <c r="H185" s="19">
        <v>4.54</v>
      </c>
      <c r="I185" s="31">
        <f t="shared" si="16"/>
        <v>0</v>
      </c>
      <c r="J185" s="32">
        <f t="shared" si="17"/>
        <v>0</v>
      </c>
      <c r="K185" s="29">
        <f t="shared" si="18"/>
        <v>0</v>
      </c>
      <c r="L185" t="s">
        <v>302</v>
      </c>
    </row>
    <row r="186" spans="2:12" ht="13.8" customHeight="1" x14ac:dyDescent="0.3">
      <c r="B186" s="27">
        <f t="shared" si="15"/>
        <v>0</v>
      </c>
      <c r="C186" s="26" t="s">
        <v>338</v>
      </c>
      <c r="E186" s="26" t="s">
        <v>319</v>
      </c>
      <c r="G186">
        <v>1</v>
      </c>
      <c r="H186" s="19">
        <v>4.54</v>
      </c>
      <c r="I186" s="31">
        <f t="shared" si="16"/>
        <v>0</v>
      </c>
      <c r="J186" s="32">
        <f t="shared" si="17"/>
        <v>0</v>
      </c>
      <c r="K186" s="29">
        <f t="shared" si="18"/>
        <v>0</v>
      </c>
      <c r="L186" t="s">
        <v>302</v>
      </c>
    </row>
    <row r="187" spans="2:12" ht="13.8" customHeight="1" x14ac:dyDescent="0.3">
      <c r="B187" s="27">
        <f t="shared" si="15"/>
        <v>0</v>
      </c>
      <c r="C187" s="26" t="s">
        <v>339</v>
      </c>
      <c r="E187" s="26" t="s">
        <v>317</v>
      </c>
      <c r="G187">
        <v>1</v>
      </c>
      <c r="H187" s="19">
        <v>4.54</v>
      </c>
      <c r="I187" s="31">
        <f t="shared" si="16"/>
        <v>0</v>
      </c>
      <c r="J187" s="32">
        <f t="shared" si="17"/>
        <v>0</v>
      </c>
      <c r="K187" s="29">
        <f t="shared" si="18"/>
        <v>0</v>
      </c>
      <c r="L187" t="s">
        <v>302</v>
      </c>
    </row>
    <row r="188" spans="2:12" ht="13.8" customHeight="1" x14ac:dyDescent="0.3">
      <c r="B188" s="27">
        <f t="shared" si="15"/>
        <v>0</v>
      </c>
      <c r="C188" s="26" t="s">
        <v>343</v>
      </c>
      <c r="E188" s="9" t="s">
        <v>320</v>
      </c>
      <c r="G188">
        <v>1</v>
      </c>
      <c r="H188" s="19">
        <v>5.44</v>
      </c>
      <c r="I188" s="31">
        <f t="shared" si="16"/>
        <v>0</v>
      </c>
      <c r="J188" s="32">
        <f t="shared" si="17"/>
        <v>0</v>
      </c>
      <c r="K188" s="29">
        <f t="shared" si="18"/>
        <v>0</v>
      </c>
      <c r="L188" t="s">
        <v>302</v>
      </c>
    </row>
    <row r="189" spans="2:12" ht="13.8" customHeight="1" x14ac:dyDescent="0.3">
      <c r="B189" s="27">
        <f t="shared" si="15"/>
        <v>0</v>
      </c>
      <c r="C189" s="26" t="s">
        <v>407</v>
      </c>
      <c r="E189" s="9" t="s">
        <v>408</v>
      </c>
      <c r="G189">
        <v>1</v>
      </c>
      <c r="H189" s="19">
        <v>5.44</v>
      </c>
      <c r="I189" s="31">
        <f t="shared" si="16"/>
        <v>0</v>
      </c>
      <c r="J189" s="32">
        <f t="shared" si="17"/>
        <v>0</v>
      </c>
      <c r="K189" s="29">
        <f t="shared" si="18"/>
        <v>0</v>
      </c>
      <c r="L189" t="s">
        <v>302</v>
      </c>
    </row>
    <row r="190" spans="2:12" ht="13.8" customHeight="1" x14ac:dyDescent="0.3">
      <c r="B190" s="27">
        <f t="shared" si="15"/>
        <v>0</v>
      </c>
      <c r="C190" s="26" t="s">
        <v>365</v>
      </c>
      <c r="E190" s="9" t="s">
        <v>364</v>
      </c>
      <c r="G190">
        <v>1</v>
      </c>
      <c r="H190" s="19">
        <v>5.44</v>
      </c>
      <c r="I190" s="31">
        <f t="shared" si="16"/>
        <v>0</v>
      </c>
      <c r="J190" s="32">
        <f t="shared" si="17"/>
        <v>0</v>
      </c>
      <c r="K190" s="29">
        <f t="shared" si="18"/>
        <v>0</v>
      </c>
      <c r="L190" t="s">
        <v>302</v>
      </c>
    </row>
    <row r="191" spans="2:12" ht="13.8" customHeight="1" x14ac:dyDescent="0.3">
      <c r="B191" s="27">
        <f t="shared" si="15"/>
        <v>0</v>
      </c>
      <c r="C191" s="26" t="s">
        <v>344</v>
      </c>
      <c r="E191" s="9" t="s">
        <v>318</v>
      </c>
      <c r="G191">
        <v>1</v>
      </c>
      <c r="H191" s="19">
        <v>5.44</v>
      </c>
      <c r="I191" s="31">
        <f t="shared" si="16"/>
        <v>0</v>
      </c>
      <c r="J191" s="32">
        <f t="shared" si="17"/>
        <v>0</v>
      </c>
      <c r="K191" s="29">
        <f t="shared" si="18"/>
        <v>0</v>
      </c>
      <c r="L191" t="s">
        <v>246</v>
      </c>
    </row>
    <row r="192" spans="2:12" ht="13.8" customHeight="1" x14ac:dyDescent="0.3">
      <c r="B192" s="27">
        <f t="shared" si="15"/>
        <v>0</v>
      </c>
      <c r="C192" s="26" t="s">
        <v>346</v>
      </c>
      <c r="E192" s="9" t="s">
        <v>118</v>
      </c>
      <c r="G192">
        <v>1</v>
      </c>
      <c r="H192" s="19">
        <v>5.44</v>
      </c>
      <c r="I192" s="31">
        <f t="shared" si="16"/>
        <v>0</v>
      </c>
      <c r="J192" s="32">
        <f t="shared" si="17"/>
        <v>0</v>
      </c>
      <c r="K192" s="29">
        <f t="shared" si="18"/>
        <v>0</v>
      </c>
      <c r="L192" t="s">
        <v>246</v>
      </c>
    </row>
    <row r="193" spans="2:12" ht="13.8" customHeight="1" x14ac:dyDescent="0.3">
      <c r="B193" s="27">
        <f t="shared" si="15"/>
        <v>0</v>
      </c>
      <c r="C193" s="26" t="s">
        <v>345</v>
      </c>
      <c r="E193" s="9" t="s">
        <v>155</v>
      </c>
      <c r="G193">
        <v>1</v>
      </c>
      <c r="H193" s="19">
        <v>6.34</v>
      </c>
      <c r="I193" s="31">
        <f t="shared" si="16"/>
        <v>0</v>
      </c>
      <c r="J193" s="32">
        <f t="shared" si="17"/>
        <v>0</v>
      </c>
      <c r="K193" s="29">
        <f t="shared" si="18"/>
        <v>0</v>
      </c>
      <c r="L193" t="s">
        <v>246</v>
      </c>
    </row>
    <row r="194" spans="2:12" ht="13.8" customHeight="1" x14ac:dyDescent="0.3">
      <c r="B194" s="27"/>
      <c r="C194" s="26"/>
      <c r="E194" s="9"/>
      <c r="H194" s="19"/>
      <c r="I194" s="31"/>
      <c r="J194" s="32"/>
      <c r="K194" s="29"/>
    </row>
    <row r="195" spans="2:12" ht="13.8" customHeight="1" x14ac:dyDescent="0.3">
      <c r="B195" s="27">
        <f t="shared" ref="B195:B202" si="19">ROUNDUP(I195/G195,0)</f>
        <v>1</v>
      </c>
      <c r="C195" s="26" t="s">
        <v>367</v>
      </c>
      <c r="E195" s="9" t="s">
        <v>305</v>
      </c>
      <c r="G195">
        <v>1</v>
      </c>
      <c r="H195" s="19">
        <v>4.3899999999999997</v>
      </c>
      <c r="I195" s="31">
        <f t="shared" ref="I195:I202" si="20">SUMIF(C$1:C$144,"="&amp;C195,B$1:B$144)</f>
        <v>1</v>
      </c>
      <c r="J195" s="32">
        <f t="shared" ref="J195:J202" si="21">G195*B195-I195</f>
        <v>0</v>
      </c>
      <c r="K195" s="29">
        <f t="shared" ref="K195:K202" si="22">B195*H195</f>
        <v>4.3899999999999997</v>
      </c>
      <c r="L195" t="s">
        <v>302</v>
      </c>
    </row>
    <row r="196" spans="2:12" ht="13.8" customHeight="1" x14ac:dyDescent="0.3">
      <c r="B196" s="27">
        <f t="shared" si="19"/>
        <v>2</v>
      </c>
      <c r="C196" s="26" t="s">
        <v>361</v>
      </c>
      <c r="E196" s="9" t="s">
        <v>328</v>
      </c>
      <c r="G196">
        <v>1</v>
      </c>
      <c r="H196" s="19">
        <v>5.07</v>
      </c>
      <c r="I196" s="31">
        <f t="shared" si="20"/>
        <v>2</v>
      </c>
      <c r="J196" s="32">
        <f t="shared" si="21"/>
        <v>0</v>
      </c>
      <c r="K196" s="29">
        <f t="shared" si="22"/>
        <v>10.14</v>
      </c>
      <c r="L196" t="s">
        <v>302</v>
      </c>
    </row>
    <row r="197" spans="2:12" ht="13.8" customHeight="1" x14ac:dyDescent="0.3">
      <c r="B197" s="27">
        <f t="shared" si="19"/>
        <v>2</v>
      </c>
      <c r="C197" s="26" t="s">
        <v>360</v>
      </c>
      <c r="E197" s="9" t="s">
        <v>175</v>
      </c>
      <c r="G197">
        <v>1</v>
      </c>
      <c r="H197" s="19">
        <v>5.23</v>
      </c>
      <c r="I197" s="31">
        <f t="shared" si="20"/>
        <v>2</v>
      </c>
      <c r="J197" s="32">
        <f t="shared" si="21"/>
        <v>0</v>
      </c>
      <c r="K197" s="29">
        <f t="shared" si="22"/>
        <v>10.46</v>
      </c>
      <c r="L197" t="s">
        <v>302</v>
      </c>
    </row>
    <row r="198" spans="2:12" ht="13.8" customHeight="1" x14ac:dyDescent="0.3">
      <c r="B198" s="27">
        <f t="shared" si="19"/>
        <v>0</v>
      </c>
      <c r="C198" s="26" t="s">
        <v>359</v>
      </c>
      <c r="E198" s="9" t="s">
        <v>332</v>
      </c>
      <c r="G198">
        <v>1</v>
      </c>
      <c r="H198" s="19">
        <v>5.23</v>
      </c>
      <c r="I198" s="31">
        <f t="shared" si="20"/>
        <v>0</v>
      </c>
      <c r="J198" s="32">
        <f t="shared" si="21"/>
        <v>0</v>
      </c>
      <c r="K198" s="29">
        <f t="shared" si="22"/>
        <v>0</v>
      </c>
      <c r="L198" t="s">
        <v>302</v>
      </c>
    </row>
    <row r="199" spans="2:12" ht="13.8" customHeight="1" x14ac:dyDescent="0.3">
      <c r="B199" s="27">
        <f t="shared" si="19"/>
        <v>0</v>
      </c>
      <c r="C199" s="26" t="s">
        <v>352</v>
      </c>
      <c r="E199" s="9" t="s">
        <v>351</v>
      </c>
      <c r="G199">
        <v>1</v>
      </c>
      <c r="H199" s="19">
        <v>5.23</v>
      </c>
      <c r="I199" s="31">
        <f t="shared" si="20"/>
        <v>0</v>
      </c>
      <c r="J199" s="32">
        <f t="shared" si="21"/>
        <v>0</v>
      </c>
      <c r="K199" s="29">
        <f t="shared" si="22"/>
        <v>0</v>
      </c>
      <c r="L199" t="s">
        <v>246</v>
      </c>
    </row>
    <row r="200" spans="2:12" ht="13.8" customHeight="1" x14ac:dyDescent="0.3">
      <c r="B200" s="27">
        <f t="shared" si="19"/>
        <v>0</v>
      </c>
      <c r="C200" s="26" t="s">
        <v>354</v>
      </c>
      <c r="E200" s="9" t="s">
        <v>353</v>
      </c>
      <c r="G200">
        <v>1</v>
      </c>
      <c r="H200" s="19">
        <v>6.67</v>
      </c>
      <c r="I200" s="31">
        <f t="shared" si="20"/>
        <v>0</v>
      </c>
      <c r="J200" s="32">
        <f t="shared" si="21"/>
        <v>0</v>
      </c>
      <c r="K200" s="29">
        <f t="shared" si="22"/>
        <v>0</v>
      </c>
      <c r="L200" t="s">
        <v>246</v>
      </c>
    </row>
    <row r="201" spans="2:12" ht="13.8" customHeight="1" x14ac:dyDescent="0.3">
      <c r="B201" s="27">
        <f t="shared" si="19"/>
        <v>0</v>
      </c>
      <c r="C201" s="26" t="s">
        <v>356</v>
      </c>
      <c r="E201" s="9" t="s">
        <v>355</v>
      </c>
      <c r="G201">
        <v>1</v>
      </c>
      <c r="H201" s="19">
        <v>6.67</v>
      </c>
      <c r="I201" s="31">
        <f t="shared" si="20"/>
        <v>0</v>
      </c>
      <c r="J201" s="32">
        <f t="shared" si="21"/>
        <v>0</v>
      </c>
      <c r="K201" s="29">
        <f t="shared" si="22"/>
        <v>0</v>
      </c>
      <c r="L201" t="s">
        <v>246</v>
      </c>
    </row>
    <row r="202" spans="2:12" ht="13.8" customHeight="1" x14ac:dyDescent="0.3">
      <c r="B202" s="27">
        <f t="shared" si="19"/>
        <v>2</v>
      </c>
      <c r="C202" s="26" t="s">
        <v>368</v>
      </c>
      <c r="E202" s="9" t="s">
        <v>174</v>
      </c>
      <c r="G202">
        <v>1</v>
      </c>
      <c r="H202" s="19">
        <v>11.6</v>
      </c>
      <c r="I202" s="31">
        <f t="shared" si="20"/>
        <v>2</v>
      </c>
      <c r="J202" s="32">
        <f t="shared" si="21"/>
        <v>0</v>
      </c>
      <c r="K202" s="29">
        <f t="shared" si="22"/>
        <v>23.2</v>
      </c>
      <c r="L202" t="s">
        <v>302</v>
      </c>
    </row>
    <row r="203" spans="2:12" ht="13.8" customHeight="1" x14ac:dyDescent="0.3">
      <c r="B203" s="27"/>
      <c r="C203" s="26"/>
      <c r="E203" s="9"/>
      <c r="H203" s="19"/>
      <c r="I203" s="31"/>
      <c r="J203" s="32"/>
      <c r="K203" s="29"/>
    </row>
    <row r="204" spans="2:12" ht="13.8" customHeight="1" x14ac:dyDescent="0.3">
      <c r="B204" s="27">
        <f t="shared" ref="B204:B214" si="23">ROUNDUP(I204/G204,0)</f>
        <v>1</v>
      </c>
      <c r="C204" s="26" t="s">
        <v>323</v>
      </c>
      <c r="E204" s="9" t="s">
        <v>324</v>
      </c>
      <c r="G204">
        <v>1</v>
      </c>
      <c r="H204" s="19">
        <v>4</v>
      </c>
      <c r="I204" s="31">
        <f t="shared" ref="I204:I222" si="24">SUMIF(C$1:C$144,"="&amp;C204,B$1:B$144)</f>
        <v>1</v>
      </c>
      <c r="J204" s="32">
        <f t="shared" ref="J204:J222" si="25">G204*B204-I204</f>
        <v>0</v>
      </c>
      <c r="K204" s="29">
        <f t="shared" ref="K204:K209" si="26">B204*H204</f>
        <v>4</v>
      </c>
      <c r="L204" t="s">
        <v>302</v>
      </c>
    </row>
    <row r="205" spans="2:12" ht="13.8" customHeight="1" x14ac:dyDescent="0.3">
      <c r="B205" s="27">
        <f t="shared" si="23"/>
        <v>1</v>
      </c>
      <c r="C205" s="26" t="s">
        <v>322</v>
      </c>
      <c r="E205" s="9" t="s">
        <v>321</v>
      </c>
      <c r="G205">
        <v>1</v>
      </c>
      <c r="H205" s="19">
        <v>4.24</v>
      </c>
      <c r="I205" s="31">
        <f t="shared" si="24"/>
        <v>1</v>
      </c>
      <c r="J205" s="32">
        <f t="shared" si="25"/>
        <v>0</v>
      </c>
      <c r="K205" s="29">
        <f t="shared" si="26"/>
        <v>4.24</v>
      </c>
      <c r="L205" t="s">
        <v>302</v>
      </c>
    </row>
    <row r="206" spans="2:12" ht="13.8" customHeight="1" x14ac:dyDescent="0.3">
      <c r="B206" s="27">
        <f t="shared" si="23"/>
        <v>0</v>
      </c>
      <c r="C206" s="26" t="s">
        <v>192</v>
      </c>
      <c r="E206" s="9" t="s">
        <v>137</v>
      </c>
      <c r="G206">
        <v>1</v>
      </c>
      <c r="H206" s="19">
        <v>4.24</v>
      </c>
      <c r="I206" s="31">
        <f t="shared" si="24"/>
        <v>0</v>
      </c>
      <c r="J206" s="32">
        <f t="shared" si="25"/>
        <v>0</v>
      </c>
      <c r="K206" s="29">
        <f t="shared" si="26"/>
        <v>0</v>
      </c>
      <c r="L206" t="s">
        <v>302</v>
      </c>
    </row>
    <row r="207" spans="2:12" ht="13.8" customHeight="1" x14ac:dyDescent="0.3">
      <c r="B207" s="27">
        <f t="shared" si="23"/>
        <v>0</v>
      </c>
      <c r="C207" s="26" t="s">
        <v>326</v>
      </c>
      <c r="E207" s="9" t="s">
        <v>325</v>
      </c>
      <c r="G207">
        <v>1</v>
      </c>
      <c r="H207" s="19">
        <v>4</v>
      </c>
      <c r="I207" s="31">
        <f t="shared" si="24"/>
        <v>0</v>
      </c>
      <c r="J207" s="32">
        <f t="shared" si="25"/>
        <v>0</v>
      </c>
      <c r="K207" s="29">
        <f t="shared" si="26"/>
        <v>0</v>
      </c>
      <c r="L207" t="s">
        <v>302</v>
      </c>
    </row>
    <row r="208" spans="2:12" ht="13.8" customHeight="1" x14ac:dyDescent="0.3">
      <c r="B208" s="27">
        <f t="shared" si="23"/>
        <v>0</v>
      </c>
      <c r="C208" s="26" t="s">
        <v>195</v>
      </c>
      <c r="E208" s="9" t="s">
        <v>151</v>
      </c>
      <c r="G208">
        <v>1</v>
      </c>
      <c r="H208" s="19">
        <v>4.4400000000000004</v>
      </c>
      <c r="I208" s="31">
        <f t="shared" si="24"/>
        <v>0</v>
      </c>
      <c r="J208" s="32">
        <f t="shared" si="25"/>
        <v>0</v>
      </c>
      <c r="K208" s="29">
        <f t="shared" si="26"/>
        <v>0</v>
      </c>
      <c r="L208" t="s">
        <v>302</v>
      </c>
    </row>
    <row r="209" spans="2:12" ht="13.8" customHeight="1" x14ac:dyDescent="0.3">
      <c r="B209" s="27">
        <f t="shared" si="23"/>
        <v>0</v>
      </c>
      <c r="C209" s="26" t="s">
        <v>191</v>
      </c>
      <c r="E209" s="9" t="s">
        <v>126</v>
      </c>
      <c r="G209">
        <v>1</v>
      </c>
      <c r="H209" s="19">
        <v>4.96</v>
      </c>
      <c r="I209" s="31">
        <f t="shared" si="24"/>
        <v>0</v>
      </c>
      <c r="J209" s="32">
        <f t="shared" si="25"/>
        <v>0</v>
      </c>
      <c r="K209" s="29">
        <f t="shared" si="26"/>
        <v>0</v>
      </c>
      <c r="L209" t="s">
        <v>302</v>
      </c>
    </row>
    <row r="210" spans="2:12" ht="13.8" customHeight="1" x14ac:dyDescent="0.3">
      <c r="B210" s="27">
        <f t="shared" si="23"/>
        <v>1</v>
      </c>
      <c r="C210" s="26" t="s">
        <v>462</v>
      </c>
      <c r="E210" s="9" t="s">
        <v>126</v>
      </c>
      <c r="G210">
        <v>1</v>
      </c>
      <c r="H210" s="19">
        <v>4.96</v>
      </c>
      <c r="I210" s="31">
        <f t="shared" si="24"/>
        <v>1</v>
      </c>
      <c r="J210" s="32">
        <f t="shared" si="25"/>
        <v>0</v>
      </c>
      <c r="K210" s="29">
        <f t="shared" ref="K210:K222" si="27">B210*H210</f>
        <v>4.96</v>
      </c>
      <c r="L210" t="s">
        <v>302</v>
      </c>
    </row>
    <row r="211" spans="2:12" ht="13.8" customHeight="1" x14ac:dyDescent="0.3">
      <c r="B211" s="27">
        <f t="shared" si="23"/>
        <v>0</v>
      </c>
      <c r="C211" s="26" t="s">
        <v>336</v>
      </c>
      <c r="E211" s="26" t="s">
        <v>335</v>
      </c>
      <c r="G211">
        <v>1</v>
      </c>
      <c r="H211" s="19">
        <v>4.96</v>
      </c>
      <c r="I211" s="31">
        <f t="shared" si="24"/>
        <v>0</v>
      </c>
      <c r="J211" s="32">
        <f t="shared" si="25"/>
        <v>0</v>
      </c>
      <c r="K211" s="29">
        <f t="shared" si="27"/>
        <v>0</v>
      </c>
      <c r="L211" t="s">
        <v>302</v>
      </c>
    </row>
    <row r="212" spans="2:12" ht="13.8" customHeight="1" x14ac:dyDescent="0.3">
      <c r="B212" s="27">
        <f t="shared" si="23"/>
        <v>0</v>
      </c>
      <c r="C212" s="26" t="s">
        <v>363</v>
      </c>
      <c r="E212" s="9" t="s">
        <v>362</v>
      </c>
      <c r="G212">
        <v>1</v>
      </c>
      <c r="H212" s="19">
        <v>4</v>
      </c>
      <c r="I212" s="31">
        <f t="shared" si="24"/>
        <v>0</v>
      </c>
      <c r="J212" s="32">
        <f t="shared" si="25"/>
        <v>0</v>
      </c>
      <c r="K212" s="29">
        <f t="shared" si="27"/>
        <v>0</v>
      </c>
      <c r="L212" t="s">
        <v>302</v>
      </c>
    </row>
    <row r="213" spans="2:12" ht="13.8" customHeight="1" x14ac:dyDescent="0.3">
      <c r="B213" s="27">
        <f t="shared" si="23"/>
        <v>0</v>
      </c>
      <c r="C213" s="26" t="s">
        <v>370</v>
      </c>
      <c r="E213" t="s">
        <v>369</v>
      </c>
      <c r="G213">
        <v>1</v>
      </c>
      <c r="H213" s="19">
        <v>4.96</v>
      </c>
      <c r="I213" s="31">
        <f t="shared" si="24"/>
        <v>0</v>
      </c>
      <c r="J213" s="32">
        <f t="shared" si="25"/>
        <v>0</v>
      </c>
      <c r="K213" s="29">
        <f t="shared" si="27"/>
        <v>0</v>
      </c>
      <c r="L213" t="s">
        <v>302</v>
      </c>
    </row>
    <row r="214" spans="2:12" ht="13.8" customHeight="1" x14ac:dyDescent="0.3">
      <c r="B214" s="27">
        <f t="shared" si="23"/>
        <v>1</v>
      </c>
      <c r="C214" s="26" t="s">
        <v>358</v>
      </c>
      <c r="E214" t="s">
        <v>357</v>
      </c>
      <c r="G214">
        <v>1</v>
      </c>
      <c r="H214" s="19">
        <v>4.96</v>
      </c>
      <c r="I214" s="31">
        <f t="shared" si="24"/>
        <v>1</v>
      </c>
      <c r="J214" s="32">
        <f t="shared" si="25"/>
        <v>0</v>
      </c>
      <c r="K214" s="29">
        <f t="shared" si="27"/>
        <v>4.96</v>
      </c>
      <c r="L214" t="s">
        <v>302</v>
      </c>
    </row>
    <row r="215" spans="2:12" ht="13.8" customHeight="1" x14ac:dyDescent="0.3">
      <c r="B215" s="27">
        <f t="shared" ref="B215:B220" si="28">ROUNDUP(I215/G215,0)</f>
        <v>0</v>
      </c>
      <c r="C215" s="26" t="s">
        <v>193</v>
      </c>
      <c r="E215" s="9" t="s">
        <v>188</v>
      </c>
      <c r="G215">
        <v>1</v>
      </c>
      <c r="H215" s="19">
        <v>7.13</v>
      </c>
      <c r="I215" s="31">
        <f t="shared" si="24"/>
        <v>0</v>
      </c>
      <c r="J215" s="32">
        <f t="shared" si="25"/>
        <v>0</v>
      </c>
      <c r="K215" s="29">
        <f t="shared" si="27"/>
        <v>0</v>
      </c>
      <c r="L215" t="s">
        <v>302</v>
      </c>
    </row>
    <row r="216" spans="2:12" ht="13.8" customHeight="1" x14ac:dyDescent="0.3">
      <c r="B216" s="27">
        <f t="shared" si="28"/>
        <v>2</v>
      </c>
      <c r="C216" s="26" t="s">
        <v>406</v>
      </c>
      <c r="E216" s="9" t="s">
        <v>209</v>
      </c>
      <c r="G216">
        <v>1</v>
      </c>
      <c r="H216" s="19">
        <v>7.88</v>
      </c>
      <c r="I216" s="31">
        <f t="shared" si="24"/>
        <v>2</v>
      </c>
      <c r="J216" s="32">
        <f t="shared" si="25"/>
        <v>0</v>
      </c>
      <c r="K216" s="29">
        <f t="shared" si="27"/>
        <v>15.76</v>
      </c>
      <c r="L216" t="s">
        <v>302</v>
      </c>
    </row>
    <row r="217" spans="2:12" ht="13.8" customHeight="1" x14ac:dyDescent="0.3">
      <c r="B217" s="27">
        <f t="shared" si="28"/>
        <v>2</v>
      </c>
      <c r="C217" s="26" t="s">
        <v>405</v>
      </c>
      <c r="E217" s="9" t="s">
        <v>209</v>
      </c>
      <c r="G217">
        <v>1</v>
      </c>
      <c r="H217" s="19">
        <v>7.88</v>
      </c>
      <c r="I217" s="31">
        <f t="shared" si="24"/>
        <v>2</v>
      </c>
      <c r="J217" s="32">
        <f t="shared" si="25"/>
        <v>0</v>
      </c>
      <c r="K217" s="29">
        <f t="shared" si="27"/>
        <v>15.76</v>
      </c>
      <c r="L217" t="s">
        <v>302</v>
      </c>
    </row>
    <row r="218" spans="2:12" ht="13.8" customHeight="1" x14ac:dyDescent="0.3">
      <c r="B218" s="27">
        <f t="shared" si="28"/>
        <v>1</v>
      </c>
      <c r="C218" s="26" t="s">
        <v>409</v>
      </c>
      <c r="E218" s="9" t="s">
        <v>209</v>
      </c>
      <c r="G218">
        <v>1</v>
      </c>
      <c r="H218" s="19">
        <v>7.88</v>
      </c>
      <c r="I218" s="31">
        <f t="shared" si="24"/>
        <v>1</v>
      </c>
      <c r="J218" s="32">
        <f t="shared" si="25"/>
        <v>0</v>
      </c>
      <c r="K218" s="29">
        <f t="shared" si="27"/>
        <v>7.88</v>
      </c>
      <c r="L218" t="s">
        <v>302</v>
      </c>
    </row>
    <row r="219" spans="2:12" ht="13.8" customHeight="1" x14ac:dyDescent="0.3">
      <c r="B219" s="27">
        <f t="shared" si="28"/>
        <v>0</v>
      </c>
      <c r="C219" s="26" t="s">
        <v>208</v>
      </c>
      <c r="E219" s="9" t="s">
        <v>209</v>
      </c>
      <c r="G219">
        <v>1</v>
      </c>
      <c r="H219" s="19">
        <v>7.88</v>
      </c>
      <c r="I219" s="31">
        <f t="shared" si="24"/>
        <v>0</v>
      </c>
      <c r="J219" s="32">
        <f t="shared" si="25"/>
        <v>0</v>
      </c>
      <c r="K219" s="29">
        <f t="shared" si="27"/>
        <v>0</v>
      </c>
      <c r="L219" t="s">
        <v>302</v>
      </c>
    </row>
    <row r="220" spans="2:12" ht="13.8" customHeight="1" x14ac:dyDescent="0.3">
      <c r="B220" s="27">
        <f t="shared" si="28"/>
        <v>0</v>
      </c>
      <c r="C220" s="26" t="s">
        <v>207</v>
      </c>
      <c r="E220" s="9" t="s">
        <v>206</v>
      </c>
      <c r="G220">
        <v>1</v>
      </c>
      <c r="H220" s="19">
        <v>7.88</v>
      </c>
      <c r="I220" s="31">
        <f t="shared" si="24"/>
        <v>0</v>
      </c>
      <c r="J220" s="32">
        <f t="shared" si="25"/>
        <v>0</v>
      </c>
      <c r="K220" s="29">
        <f t="shared" si="27"/>
        <v>0</v>
      </c>
      <c r="L220" t="s">
        <v>302</v>
      </c>
    </row>
    <row r="221" spans="2:12" ht="13.8" customHeight="1" x14ac:dyDescent="0.3">
      <c r="B221" s="27">
        <f>ROUNDUP(I221/G221,0)</f>
        <v>0</v>
      </c>
      <c r="C221" s="26" t="s">
        <v>194</v>
      </c>
      <c r="E221" s="9" t="s">
        <v>330</v>
      </c>
      <c r="G221">
        <v>1</v>
      </c>
      <c r="H221" s="19">
        <v>8.8699999999999992</v>
      </c>
      <c r="I221" s="31">
        <f t="shared" si="24"/>
        <v>0</v>
      </c>
      <c r="J221" s="32">
        <f t="shared" si="25"/>
        <v>0</v>
      </c>
      <c r="K221" s="29">
        <f t="shared" si="27"/>
        <v>0</v>
      </c>
      <c r="L221" t="s">
        <v>302</v>
      </c>
    </row>
    <row r="222" spans="2:12" ht="13.8" customHeight="1" x14ac:dyDescent="0.3">
      <c r="B222" s="27">
        <f>ROUNDUP(I222/G222,0)</f>
        <v>0</v>
      </c>
      <c r="C222" s="26" t="s">
        <v>231</v>
      </c>
      <c r="E222" s="9" t="s">
        <v>230</v>
      </c>
      <c r="G222">
        <v>1</v>
      </c>
      <c r="H222" s="19">
        <v>7.13</v>
      </c>
      <c r="I222" s="31">
        <f t="shared" si="24"/>
        <v>0</v>
      </c>
      <c r="J222" s="32">
        <f t="shared" si="25"/>
        <v>0</v>
      </c>
      <c r="K222" s="29">
        <f t="shared" si="27"/>
        <v>0</v>
      </c>
      <c r="L222" t="s">
        <v>302</v>
      </c>
    </row>
    <row r="223" spans="2:12" ht="13.8" customHeight="1" x14ac:dyDescent="0.3">
      <c r="B223" s="27"/>
      <c r="C223" s="26"/>
      <c r="H223" s="19"/>
      <c r="I223" s="31"/>
      <c r="J223" s="32"/>
      <c r="K223" s="29"/>
    </row>
    <row r="224" spans="2:12" ht="13.8" customHeight="1" x14ac:dyDescent="0.3">
      <c r="B224" s="27">
        <f t="shared" ref="B224:B232" si="29">ROUNDUP(I224/G224,0)</f>
        <v>0</v>
      </c>
      <c r="C224" s="26" t="s">
        <v>414</v>
      </c>
      <c r="E224" s="9" t="s">
        <v>413</v>
      </c>
      <c r="G224">
        <v>1</v>
      </c>
      <c r="H224" s="19">
        <v>14.5</v>
      </c>
      <c r="I224" s="31">
        <f t="shared" ref="I224:I232" si="30">SUMIF(C$1:C$144,"="&amp;C224,B$1:B$144)</f>
        <v>0</v>
      </c>
      <c r="J224" s="32">
        <f t="shared" ref="J224:J232" si="31">G224*B224-I224</f>
        <v>0</v>
      </c>
      <c r="K224" s="29">
        <f t="shared" ref="K224:K232" si="32">B224*H224</f>
        <v>0</v>
      </c>
      <c r="L224" t="s">
        <v>302</v>
      </c>
    </row>
    <row r="225" spans="2:12" ht="13.8" customHeight="1" x14ac:dyDescent="0.3">
      <c r="B225" s="27">
        <f t="shared" si="29"/>
        <v>0</v>
      </c>
      <c r="C225" s="26" t="s">
        <v>416</v>
      </c>
      <c r="E225" t="s">
        <v>383</v>
      </c>
      <c r="G225">
        <v>1</v>
      </c>
      <c r="H225" s="19">
        <v>14.5</v>
      </c>
      <c r="I225" s="31">
        <f t="shared" si="30"/>
        <v>0</v>
      </c>
      <c r="J225" s="32">
        <f t="shared" si="31"/>
        <v>0</v>
      </c>
      <c r="K225" s="29">
        <f t="shared" si="32"/>
        <v>0</v>
      </c>
      <c r="L225" t="s">
        <v>302</v>
      </c>
    </row>
    <row r="226" spans="2:12" ht="13.8" customHeight="1" x14ac:dyDescent="0.3">
      <c r="B226" s="27">
        <f t="shared" si="29"/>
        <v>1</v>
      </c>
      <c r="C226" s="26" t="s">
        <v>417</v>
      </c>
      <c r="E226" s="9" t="s">
        <v>413</v>
      </c>
      <c r="G226">
        <v>1</v>
      </c>
      <c r="H226" s="19">
        <v>14.5</v>
      </c>
      <c r="I226" s="31">
        <f t="shared" si="30"/>
        <v>1</v>
      </c>
      <c r="J226" s="32">
        <f t="shared" si="31"/>
        <v>0</v>
      </c>
      <c r="K226" s="29">
        <f t="shared" si="32"/>
        <v>14.5</v>
      </c>
      <c r="L226" t="s">
        <v>302</v>
      </c>
    </row>
    <row r="227" spans="2:12" ht="13.8" customHeight="1" x14ac:dyDescent="0.3">
      <c r="B227" s="27">
        <f t="shared" si="29"/>
        <v>1</v>
      </c>
      <c r="C227" s="26" t="s">
        <v>423</v>
      </c>
      <c r="E227" s="9" t="s">
        <v>424</v>
      </c>
      <c r="G227">
        <v>1</v>
      </c>
      <c r="H227" s="19">
        <v>8.5</v>
      </c>
      <c r="I227" s="31">
        <f t="shared" si="30"/>
        <v>1</v>
      </c>
      <c r="J227" s="32">
        <f t="shared" si="31"/>
        <v>0</v>
      </c>
      <c r="K227" s="29">
        <f t="shared" si="32"/>
        <v>8.5</v>
      </c>
      <c r="L227" t="s">
        <v>302</v>
      </c>
    </row>
    <row r="228" spans="2:12" ht="13.8" customHeight="1" x14ac:dyDescent="0.3">
      <c r="B228" s="27">
        <f t="shared" si="29"/>
        <v>1</v>
      </c>
      <c r="C228" s="26" t="s">
        <v>385</v>
      </c>
      <c r="E228" s="9" t="s">
        <v>190</v>
      </c>
      <c r="G228">
        <v>1</v>
      </c>
      <c r="H228" s="19">
        <v>54.2</v>
      </c>
      <c r="I228" s="31">
        <f t="shared" si="30"/>
        <v>1</v>
      </c>
      <c r="J228" s="32">
        <f t="shared" si="31"/>
        <v>0</v>
      </c>
      <c r="K228" s="29">
        <f t="shared" si="32"/>
        <v>54.2</v>
      </c>
      <c r="L228" t="s">
        <v>302</v>
      </c>
    </row>
    <row r="229" spans="2:12" ht="13.8" customHeight="1" x14ac:dyDescent="0.3">
      <c r="B229" s="27">
        <f t="shared" si="29"/>
        <v>1</v>
      </c>
      <c r="C229" s="26" t="s">
        <v>403</v>
      </c>
      <c r="E229" s="9" t="s">
        <v>287</v>
      </c>
      <c r="G229">
        <v>1</v>
      </c>
      <c r="H229" s="19">
        <v>37</v>
      </c>
      <c r="I229" s="31">
        <f t="shared" si="30"/>
        <v>1</v>
      </c>
      <c r="J229" s="32">
        <f t="shared" si="31"/>
        <v>0</v>
      </c>
      <c r="K229" s="29">
        <f t="shared" si="32"/>
        <v>37</v>
      </c>
      <c r="L229" t="s">
        <v>302</v>
      </c>
    </row>
    <row r="230" spans="2:12" ht="13.8" customHeight="1" x14ac:dyDescent="0.3">
      <c r="B230" s="27">
        <f t="shared" si="29"/>
        <v>1</v>
      </c>
      <c r="C230" s="26" t="s">
        <v>283</v>
      </c>
      <c r="E230" s="9" t="s">
        <v>286</v>
      </c>
      <c r="G230">
        <v>1</v>
      </c>
      <c r="H230" s="19">
        <v>18</v>
      </c>
      <c r="I230" s="31">
        <f t="shared" si="30"/>
        <v>1</v>
      </c>
      <c r="J230" s="32">
        <f t="shared" si="31"/>
        <v>0</v>
      </c>
      <c r="K230" s="29">
        <f t="shared" si="32"/>
        <v>18</v>
      </c>
      <c r="L230" t="s">
        <v>302</v>
      </c>
    </row>
    <row r="231" spans="2:12" ht="13.8" customHeight="1" x14ac:dyDescent="0.3">
      <c r="B231" s="27">
        <f t="shared" si="29"/>
        <v>5</v>
      </c>
      <c r="C231" s="26" t="s">
        <v>129</v>
      </c>
      <c r="E231" s="9" t="s">
        <v>75</v>
      </c>
      <c r="G231">
        <v>1</v>
      </c>
      <c r="H231" s="19">
        <v>14.53</v>
      </c>
      <c r="I231" s="31">
        <f t="shared" si="30"/>
        <v>5</v>
      </c>
      <c r="J231" s="32">
        <f t="shared" si="31"/>
        <v>0</v>
      </c>
      <c r="K231" s="29">
        <f t="shared" si="32"/>
        <v>72.649999999999991</v>
      </c>
      <c r="L231" t="s">
        <v>302</v>
      </c>
    </row>
    <row r="232" spans="2:12" ht="13.8" customHeight="1" x14ac:dyDescent="0.3">
      <c r="B232" s="27">
        <f t="shared" si="29"/>
        <v>2</v>
      </c>
      <c r="C232" s="26" t="s">
        <v>380</v>
      </c>
      <c r="E232" s="9" t="s">
        <v>196</v>
      </c>
      <c r="G232">
        <v>1</v>
      </c>
      <c r="H232" s="19">
        <v>36.42</v>
      </c>
      <c r="I232" s="31">
        <f t="shared" si="30"/>
        <v>2</v>
      </c>
      <c r="J232" s="32">
        <f t="shared" si="31"/>
        <v>0</v>
      </c>
      <c r="K232" s="29">
        <f t="shared" si="32"/>
        <v>72.84</v>
      </c>
      <c r="L232" t="s">
        <v>302</v>
      </c>
    </row>
    <row r="233" spans="2:12" ht="13.8" customHeight="1" x14ac:dyDescent="0.3">
      <c r="B233" s="27"/>
      <c r="C233" s="26"/>
      <c r="E233" s="9"/>
      <c r="H233" s="19"/>
      <c r="I233" s="31"/>
      <c r="J233" s="32"/>
      <c r="K233" s="29"/>
    </row>
    <row r="234" spans="2:12" ht="13.8" customHeight="1" x14ac:dyDescent="0.3">
      <c r="B234" s="27">
        <f t="shared" ref="B234:B239" si="33">ROUNDUP(I234/G234,0)</f>
        <v>16</v>
      </c>
      <c r="C234" s="26" t="s">
        <v>378</v>
      </c>
      <c r="E234" s="9" t="s">
        <v>379</v>
      </c>
      <c r="G234">
        <v>1</v>
      </c>
      <c r="H234" s="19">
        <v>1.35</v>
      </c>
      <c r="I234" s="31">
        <f t="shared" ref="I234:I250" si="34">SUMIF(C$1:C$144,"="&amp;C234,B$1:B$144)</f>
        <v>16</v>
      </c>
      <c r="J234" s="32">
        <f t="shared" ref="J234:J250" si="35">G234*B234-I234</f>
        <v>0</v>
      </c>
      <c r="K234" s="29">
        <f t="shared" ref="K234:K239" si="36">B234*H234</f>
        <v>21.6</v>
      </c>
      <c r="L234" t="s">
        <v>302</v>
      </c>
    </row>
    <row r="235" spans="2:12" ht="13.8" customHeight="1" x14ac:dyDescent="0.3">
      <c r="B235" s="27">
        <f t="shared" si="33"/>
        <v>0</v>
      </c>
      <c r="C235" s="26" t="s">
        <v>392</v>
      </c>
      <c r="E235" s="9" t="s">
        <v>381</v>
      </c>
      <c r="G235">
        <v>1</v>
      </c>
      <c r="H235" s="19">
        <v>1.35</v>
      </c>
      <c r="I235" s="31">
        <f t="shared" si="34"/>
        <v>0</v>
      </c>
      <c r="J235" s="32">
        <f t="shared" si="35"/>
        <v>0</v>
      </c>
      <c r="K235" s="29">
        <f t="shared" si="36"/>
        <v>0</v>
      </c>
      <c r="L235" t="s">
        <v>246</v>
      </c>
    </row>
    <row r="236" spans="2:12" ht="13.8" customHeight="1" x14ac:dyDescent="0.3">
      <c r="B236" s="27">
        <f t="shared" si="33"/>
        <v>16</v>
      </c>
      <c r="C236" s="26" t="s">
        <v>382</v>
      </c>
      <c r="E236" s="9" t="s">
        <v>395</v>
      </c>
      <c r="G236">
        <v>1</v>
      </c>
      <c r="H236" s="19">
        <v>1.35</v>
      </c>
      <c r="I236" s="31">
        <f t="shared" si="34"/>
        <v>16</v>
      </c>
      <c r="J236" s="32">
        <f t="shared" si="35"/>
        <v>0</v>
      </c>
      <c r="K236" s="29">
        <f t="shared" si="36"/>
        <v>21.6</v>
      </c>
      <c r="L236" t="s">
        <v>246</v>
      </c>
    </row>
    <row r="237" spans="2:12" ht="13.8" customHeight="1" x14ac:dyDescent="0.3">
      <c r="B237" s="27">
        <f t="shared" si="33"/>
        <v>6</v>
      </c>
      <c r="C237" s="26" t="s">
        <v>148</v>
      </c>
      <c r="E237" s="9" t="s">
        <v>147</v>
      </c>
      <c r="G237">
        <v>1</v>
      </c>
      <c r="H237" s="19">
        <v>1.05</v>
      </c>
      <c r="I237" s="31">
        <f t="shared" si="34"/>
        <v>6</v>
      </c>
      <c r="J237" s="32">
        <f t="shared" si="35"/>
        <v>0</v>
      </c>
      <c r="K237" s="29">
        <f t="shared" si="36"/>
        <v>6.3000000000000007</v>
      </c>
      <c r="L237" t="s">
        <v>302</v>
      </c>
    </row>
    <row r="238" spans="2:12" ht="13.8" customHeight="1" x14ac:dyDescent="0.3">
      <c r="B238" s="27">
        <f t="shared" si="33"/>
        <v>0</v>
      </c>
      <c r="C238" s="26" t="s">
        <v>377</v>
      </c>
      <c r="E238" s="9" t="s">
        <v>376</v>
      </c>
      <c r="G238">
        <v>1</v>
      </c>
      <c r="H238" s="19">
        <v>1.35</v>
      </c>
      <c r="I238" s="31">
        <f t="shared" si="34"/>
        <v>0</v>
      </c>
      <c r="J238" s="32">
        <f t="shared" si="35"/>
        <v>0</v>
      </c>
      <c r="K238" s="29">
        <f t="shared" si="36"/>
        <v>0</v>
      </c>
      <c r="L238" t="s">
        <v>302</v>
      </c>
    </row>
    <row r="239" spans="2:12" ht="13.8" customHeight="1" x14ac:dyDescent="0.3">
      <c r="B239" s="27">
        <f t="shared" si="33"/>
        <v>0</v>
      </c>
      <c r="C239" s="26" t="s">
        <v>374</v>
      </c>
      <c r="E239" s="9" t="s">
        <v>373</v>
      </c>
      <c r="G239">
        <v>1</v>
      </c>
      <c r="H239" s="19">
        <v>2.19</v>
      </c>
      <c r="I239" s="31">
        <f t="shared" si="34"/>
        <v>0</v>
      </c>
      <c r="J239" s="32">
        <f t="shared" si="35"/>
        <v>0</v>
      </c>
      <c r="K239" s="29">
        <f t="shared" si="36"/>
        <v>0</v>
      </c>
      <c r="L239" t="s">
        <v>246</v>
      </c>
    </row>
    <row r="240" spans="2:12" ht="13.8" customHeight="1" x14ac:dyDescent="0.3">
      <c r="B240" s="27">
        <f t="shared" ref="B240:B250" si="37">ROUNDUP(I240/G240,0)</f>
        <v>16</v>
      </c>
      <c r="C240" s="26" t="s">
        <v>187</v>
      </c>
      <c r="E240" s="9" t="s">
        <v>197</v>
      </c>
      <c r="G240">
        <v>1</v>
      </c>
      <c r="H240" s="19">
        <v>1.54</v>
      </c>
      <c r="I240" s="31">
        <f t="shared" si="34"/>
        <v>16</v>
      </c>
      <c r="J240" s="32">
        <f t="shared" si="35"/>
        <v>0</v>
      </c>
      <c r="K240" s="29">
        <f t="shared" ref="K240:K250" si="38">B240*H240</f>
        <v>24.64</v>
      </c>
      <c r="L240" t="s">
        <v>302</v>
      </c>
    </row>
    <row r="241" spans="1:12" ht="13.8" customHeight="1" x14ac:dyDescent="0.3">
      <c r="B241" s="27">
        <f t="shared" si="37"/>
        <v>10</v>
      </c>
      <c r="C241" s="26" t="s">
        <v>199</v>
      </c>
      <c r="E241" s="9" t="s">
        <v>198</v>
      </c>
      <c r="G241">
        <v>1</v>
      </c>
      <c r="H241" s="19">
        <v>1.54</v>
      </c>
      <c r="I241" s="31">
        <f t="shared" si="34"/>
        <v>10</v>
      </c>
      <c r="J241" s="32">
        <f t="shared" si="35"/>
        <v>0</v>
      </c>
      <c r="K241" s="29">
        <f t="shared" si="38"/>
        <v>15.4</v>
      </c>
      <c r="L241" t="s">
        <v>302</v>
      </c>
    </row>
    <row r="242" spans="1:12" ht="13.8" customHeight="1" x14ac:dyDescent="0.3">
      <c r="B242" s="27">
        <f t="shared" si="37"/>
        <v>0</v>
      </c>
      <c r="C242" s="26" t="s">
        <v>120</v>
      </c>
      <c r="E242" s="9" t="s">
        <v>119</v>
      </c>
      <c r="G242">
        <v>1</v>
      </c>
      <c r="H242" s="19">
        <v>1.95</v>
      </c>
      <c r="I242" s="31">
        <f t="shared" si="34"/>
        <v>0</v>
      </c>
      <c r="J242" s="32">
        <f t="shared" si="35"/>
        <v>0</v>
      </c>
      <c r="K242" s="29">
        <f t="shared" si="38"/>
        <v>0</v>
      </c>
      <c r="L242" t="s">
        <v>302</v>
      </c>
    </row>
    <row r="243" spans="1:12" ht="13.8" customHeight="1" x14ac:dyDescent="0.3">
      <c r="B243" s="27">
        <f t="shared" si="37"/>
        <v>2</v>
      </c>
      <c r="C243" s="26" t="s">
        <v>143</v>
      </c>
      <c r="E243" s="9" t="s">
        <v>144</v>
      </c>
      <c r="G243">
        <v>1</v>
      </c>
      <c r="H243" s="19">
        <v>1</v>
      </c>
      <c r="I243" s="31">
        <f t="shared" si="34"/>
        <v>2</v>
      </c>
      <c r="J243" s="32">
        <f t="shared" si="35"/>
        <v>0</v>
      </c>
      <c r="K243" s="29">
        <f t="shared" si="38"/>
        <v>2</v>
      </c>
      <c r="L243" t="s">
        <v>302</v>
      </c>
    </row>
    <row r="244" spans="1:12" ht="13.8" customHeight="1" x14ac:dyDescent="0.3">
      <c r="B244" s="27">
        <f t="shared" si="37"/>
        <v>1</v>
      </c>
      <c r="C244" s="26" t="s">
        <v>115</v>
      </c>
      <c r="E244" s="9" t="s">
        <v>116</v>
      </c>
      <c r="G244">
        <v>1</v>
      </c>
      <c r="H244" s="19">
        <v>1.39</v>
      </c>
      <c r="I244" s="31">
        <f t="shared" si="34"/>
        <v>1</v>
      </c>
      <c r="J244" s="32">
        <f t="shared" si="35"/>
        <v>0</v>
      </c>
      <c r="K244" s="29">
        <f t="shared" si="38"/>
        <v>1.39</v>
      </c>
      <c r="L244" t="s">
        <v>302</v>
      </c>
    </row>
    <row r="245" spans="1:12" ht="13.8" customHeight="1" x14ac:dyDescent="0.3">
      <c r="B245" s="27">
        <f t="shared" si="37"/>
        <v>5</v>
      </c>
      <c r="C245" s="26" t="s">
        <v>110</v>
      </c>
      <c r="E245" s="9" t="s">
        <v>73</v>
      </c>
      <c r="G245">
        <v>1</v>
      </c>
      <c r="H245" s="19">
        <v>3.29</v>
      </c>
      <c r="I245" s="31">
        <f t="shared" si="34"/>
        <v>5</v>
      </c>
      <c r="J245" s="32">
        <f t="shared" si="35"/>
        <v>0</v>
      </c>
      <c r="K245" s="29">
        <f t="shared" si="38"/>
        <v>16.45</v>
      </c>
      <c r="L245" t="s">
        <v>302</v>
      </c>
    </row>
    <row r="246" spans="1:12" ht="13.8" customHeight="1" x14ac:dyDescent="0.3">
      <c r="B246" s="27">
        <f t="shared" si="37"/>
        <v>1</v>
      </c>
      <c r="C246" s="26" t="s">
        <v>415</v>
      </c>
      <c r="E246" s="9" t="s">
        <v>73</v>
      </c>
      <c r="G246">
        <v>1</v>
      </c>
      <c r="H246" s="19">
        <v>3.29</v>
      </c>
      <c r="I246" s="31">
        <f t="shared" si="34"/>
        <v>1</v>
      </c>
      <c r="J246" s="32">
        <f t="shared" si="35"/>
        <v>0</v>
      </c>
      <c r="K246" s="29">
        <f t="shared" si="38"/>
        <v>3.29</v>
      </c>
      <c r="L246" t="s">
        <v>302</v>
      </c>
    </row>
    <row r="247" spans="1:12" ht="13.8" customHeight="1" x14ac:dyDescent="0.3">
      <c r="B247" s="27">
        <f t="shared" si="37"/>
        <v>4</v>
      </c>
      <c r="C247" s="26" t="s">
        <v>214</v>
      </c>
      <c r="E247" s="9" t="s">
        <v>215</v>
      </c>
      <c r="G247">
        <v>1</v>
      </c>
      <c r="H247" s="19">
        <v>1</v>
      </c>
      <c r="I247" s="31">
        <f t="shared" si="34"/>
        <v>4</v>
      </c>
      <c r="J247" s="32">
        <f t="shared" si="35"/>
        <v>0</v>
      </c>
      <c r="K247" s="29">
        <f t="shared" si="38"/>
        <v>4</v>
      </c>
      <c r="L247" t="s">
        <v>302</v>
      </c>
    </row>
    <row r="248" spans="1:12" ht="13.8" customHeight="1" x14ac:dyDescent="0.3">
      <c r="B248" s="27">
        <f t="shared" si="37"/>
        <v>1</v>
      </c>
      <c r="C248" s="26" t="s">
        <v>106</v>
      </c>
      <c r="E248" s="9" t="s">
        <v>224</v>
      </c>
      <c r="G248">
        <v>1</v>
      </c>
      <c r="H248" s="19">
        <v>20</v>
      </c>
      <c r="I248" s="31">
        <f t="shared" si="34"/>
        <v>1</v>
      </c>
      <c r="J248" s="32">
        <f t="shared" si="35"/>
        <v>0</v>
      </c>
      <c r="K248" s="29">
        <f t="shared" si="38"/>
        <v>20</v>
      </c>
      <c r="L248" t="s">
        <v>302</v>
      </c>
    </row>
    <row r="249" spans="1:12" ht="13.8" customHeight="1" x14ac:dyDescent="0.3">
      <c r="B249" s="27">
        <f t="shared" si="37"/>
        <v>0</v>
      </c>
      <c r="C249" s="26" t="s">
        <v>225</v>
      </c>
      <c r="E249" s="9" t="s">
        <v>235</v>
      </c>
      <c r="G249">
        <v>1</v>
      </c>
      <c r="H249" s="19">
        <v>18.079999999999998</v>
      </c>
      <c r="I249" s="31">
        <f t="shared" si="34"/>
        <v>0</v>
      </c>
      <c r="J249" s="32">
        <f t="shared" si="35"/>
        <v>0</v>
      </c>
      <c r="K249" s="29">
        <f t="shared" si="38"/>
        <v>0</v>
      </c>
      <c r="L249" t="s">
        <v>302</v>
      </c>
    </row>
    <row r="250" spans="1:12" ht="13.8" customHeight="1" x14ac:dyDescent="0.3">
      <c r="B250" s="27">
        <f t="shared" si="37"/>
        <v>2</v>
      </c>
      <c r="C250" s="26" t="s">
        <v>410</v>
      </c>
      <c r="E250" s="9" t="s">
        <v>235</v>
      </c>
      <c r="G250">
        <v>1</v>
      </c>
      <c r="H250" s="19">
        <v>18.079999999999998</v>
      </c>
      <c r="I250" s="31">
        <f t="shared" si="34"/>
        <v>2</v>
      </c>
      <c r="J250" s="32">
        <f t="shared" si="35"/>
        <v>0</v>
      </c>
      <c r="K250" s="29">
        <f t="shared" si="38"/>
        <v>36.159999999999997</v>
      </c>
      <c r="L250" t="s">
        <v>302</v>
      </c>
    </row>
    <row r="251" spans="1:12" ht="13.8" customHeight="1" x14ac:dyDescent="0.3">
      <c r="B251" s="27"/>
      <c r="C251" s="26"/>
      <c r="E251" s="9"/>
      <c r="H251" s="19"/>
      <c r="I251" s="31"/>
      <c r="J251" s="32"/>
      <c r="K251" s="29"/>
    </row>
    <row r="252" spans="1:12" ht="13.8" customHeight="1" x14ac:dyDescent="0.3">
      <c r="A252" s="6" t="s">
        <v>178</v>
      </c>
      <c r="B252" s="27"/>
      <c r="E252"/>
      <c r="H252" s="19"/>
      <c r="I252" s="31"/>
      <c r="J252" s="32"/>
      <c r="K252" s="29"/>
    </row>
    <row r="253" spans="1:12" ht="13.8" customHeight="1" x14ac:dyDescent="0.3">
      <c r="A253" s="6"/>
      <c r="B253" s="27">
        <v>1</v>
      </c>
      <c r="C253" s="26" t="s">
        <v>289</v>
      </c>
      <c r="E253" t="s">
        <v>288</v>
      </c>
      <c r="G253">
        <v>1</v>
      </c>
      <c r="H253" s="19">
        <v>10.99</v>
      </c>
      <c r="I253" s="31">
        <f t="shared" ref="I253:I261" si="39">SUMIF(C$1:C$144,"="&amp;C253,B$1:B$144)</f>
        <v>0</v>
      </c>
      <c r="J253" s="32">
        <f t="shared" ref="J253:J260" si="40">G253*B253-I253</f>
        <v>1</v>
      </c>
      <c r="K253" s="29">
        <f t="shared" ref="K253:K260" si="41">B253*H253</f>
        <v>10.99</v>
      </c>
      <c r="L253" t="s">
        <v>302</v>
      </c>
    </row>
    <row r="254" spans="1:12" ht="13.8" customHeight="1" x14ac:dyDescent="0.3">
      <c r="B254" s="27">
        <v>1</v>
      </c>
      <c r="C254" s="26" t="s">
        <v>170</v>
      </c>
      <c r="E254" s="9" t="s">
        <v>271</v>
      </c>
      <c r="G254">
        <v>1</v>
      </c>
      <c r="H254" s="19">
        <v>10.99</v>
      </c>
      <c r="I254" s="31">
        <f t="shared" si="39"/>
        <v>1</v>
      </c>
      <c r="J254" s="32">
        <f t="shared" si="40"/>
        <v>0</v>
      </c>
      <c r="K254" s="29">
        <f t="shared" si="41"/>
        <v>10.99</v>
      </c>
      <c r="L254" t="s">
        <v>302</v>
      </c>
    </row>
    <row r="255" spans="1:12" ht="13.8" customHeight="1" x14ac:dyDescent="0.3">
      <c r="B255" s="27">
        <v>1</v>
      </c>
      <c r="C255" s="26" t="s">
        <v>176</v>
      </c>
      <c r="E255" s="9" t="s">
        <v>274</v>
      </c>
      <c r="G255">
        <v>1</v>
      </c>
      <c r="H255" s="19">
        <v>2.8</v>
      </c>
      <c r="I255" s="31">
        <f t="shared" si="39"/>
        <v>0</v>
      </c>
      <c r="J255" s="32">
        <f t="shared" si="40"/>
        <v>1</v>
      </c>
      <c r="K255" s="29">
        <f t="shared" si="41"/>
        <v>2.8</v>
      </c>
      <c r="L255" t="s">
        <v>302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 t="shared" si="39"/>
        <v>1</v>
      </c>
      <c r="J256" s="32">
        <f t="shared" si="40"/>
        <v>0</v>
      </c>
      <c r="K256" s="29">
        <f t="shared" si="41"/>
        <v>2.8</v>
      </c>
      <c r="L256" t="s">
        <v>302</v>
      </c>
    </row>
    <row r="257" spans="1:12" ht="13.8" customHeight="1" x14ac:dyDescent="0.3">
      <c r="B257" s="27">
        <v>1</v>
      </c>
      <c r="C257" s="26" t="s">
        <v>273</v>
      </c>
      <c r="E257" s="9" t="s">
        <v>276</v>
      </c>
      <c r="G257">
        <v>1</v>
      </c>
      <c r="H257" s="19">
        <v>2.8</v>
      </c>
      <c r="I257" s="31">
        <f t="shared" si="39"/>
        <v>0</v>
      </c>
      <c r="J257" s="32">
        <f t="shared" si="40"/>
        <v>1</v>
      </c>
      <c r="K257" s="29">
        <f t="shared" si="41"/>
        <v>2.8</v>
      </c>
      <c r="L257" t="s">
        <v>302</v>
      </c>
    </row>
    <row r="258" spans="1:12" ht="13.8" customHeight="1" x14ac:dyDescent="0.3">
      <c r="B258" s="27">
        <v>1</v>
      </c>
      <c r="C258" s="26" t="s">
        <v>272</v>
      </c>
      <c r="E258" s="9" t="s">
        <v>277</v>
      </c>
      <c r="G258">
        <v>1</v>
      </c>
      <c r="H258" s="19">
        <v>2.8</v>
      </c>
      <c r="I258" s="31">
        <f t="shared" si="39"/>
        <v>1</v>
      </c>
      <c r="J258" s="32">
        <f t="shared" si="40"/>
        <v>0</v>
      </c>
      <c r="K258" s="29">
        <f t="shared" si="41"/>
        <v>2.8</v>
      </c>
      <c r="L258" t="s">
        <v>302</v>
      </c>
    </row>
    <row r="259" spans="1:12" ht="13.8" customHeight="1" x14ac:dyDescent="0.3">
      <c r="B259" s="27">
        <v>1</v>
      </c>
      <c r="C259" s="26" t="s">
        <v>71</v>
      </c>
      <c r="E259" s="9" t="s">
        <v>244</v>
      </c>
      <c r="G259">
        <v>1</v>
      </c>
      <c r="H259" s="19">
        <v>1839</v>
      </c>
      <c r="I259" s="31">
        <f t="shared" si="39"/>
        <v>0</v>
      </c>
      <c r="J259" s="32">
        <f t="shared" si="40"/>
        <v>1</v>
      </c>
      <c r="K259" s="29">
        <f t="shared" si="41"/>
        <v>1839</v>
      </c>
      <c r="L259" t="s">
        <v>302</v>
      </c>
    </row>
    <row r="260" spans="1:12" ht="13.8" customHeight="1" x14ac:dyDescent="0.3">
      <c r="B260" s="27">
        <v>1</v>
      </c>
      <c r="C260" s="26" t="s">
        <v>252</v>
      </c>
      <c r="E260" s="9" t="s">
        <v>245</v>
      </c>
      <c r="G260">
        <v>1</v>
      </c>
      <c r="H260" s="19">
        <v>49</v>
      </c>
      <c r="I260" s="31">
        <f t="shared" si="39"/>
        <v>0</v>
      </c>
      <c r="J260" s="32">
        <f t="shared" si="40"/>
        <v>1</v>
      </c>
      <c r="K260" s="29">
        <f t="shared" si="41"/>
        <v>49</v>
      </c>
      <c r="L260" t="s">
        <v>302</v>
      </c>
    </row>
    <row r="261" spans="1:12" ht="13.8" customHeight="1" x14ac:dyDescent="0.3">
      <c r="B261" s="27">
        <v>1</v>
      </c>
      <c r="C261" s="26" t="s">
        <v>278</v>
      </c>
      <c r="E261" s="9" t="s">
        <v>279</v>
      </c>
      <c r="H261" s="19"/>
      <c r="I261" s="31">
        <f t="shared" si="39"/>
        <v>0</v>
      </c>
      <c r="J261" s="32"/>
      <c r="K261" s="29"/>
      <c r="L261" t="s">
        <v>302</v>
      </c>
    </row>
    <row r="262" spans="1:12" ht="13.8" customHeight="1" x14ac:dyDescent="0.3">
      <c r="B262" s="27"/>
      <c r="H262" s="19"/>
      <c r="I262" s="31"/>
      <c r="J262" s="32"/>
      <c r="K262" s="29"/>
    </row>
    <row r="263" spans="1:12" ht="13.8" customHeight="1" x14ac:dyDescent="0.3">
      <c r="A263" s="6" t="s">
        <v>242</v>
      </c>
      <c r="H263" s="19"/>
      <c r="I263" s="31"/>
      <c r="J263" s="32"/>
      <c r="K263" s="29"/>
    </row>
    <row r="264" spans="1:12" ht="13.8" customHeight="1" x14ac:dyDescent="0.3">
      <c r="B264" s="27">
        <v>1</v>
      </c>
      <c r="C264" s="26" t="s">
        <v>243</v>
      </c>
      <c r="E264" s="9" t="s">
        <v>281</v>
      </c>
      <c r="G264">
        <v>1</v>
      </c>
      <c r="H264" s="19">
        <v>0.87</v>
      </c>
      <c r="I264" s="31">
        <f t="shared" ref="I264:I269" si="42">SUMIF(C$1:C$144,"="&amp;C264,B$1:B$144)</f>
        <v>0</v>
      </c>
      <c r="J264" s="32">
        <f t="shared" ref="J264:J269" si="43">G264*B264-I264</f>
        <v>1</v>
      </c>
      <c r="K264" s="29">
        <f t="shared" ref="K264:K269" si="44">B264*H264</f>
        <v>0.87</v>
      </c>
      <c r="L264" t="s">
        <v>302</v>
      </c>
    </row>
    <row r="265" spans="1:12" ht="13.8" customHeight="1" x14ac:dyDescent="0.3">
      <c r="B265" s="27">
        <v>1</v>
      </c>
      <c r="C265" s="26" t="s">
        <v>247</v>
      </c>
      <c r="E265" s="9" t="s">
        <v>280</v>
      </c>
      <c r="G265">
        <v>1</v>
      </c>
      <c r="H265" s="19">
        <v>0.8</v>
      </c>
      <c r="I265" s="31">
        <f t="shared" si="42"/>
        <v>0</v>
      </c>
      <c r="J265" s="32">
        <f t="shared" si="43"/>
        <v>1</v>
      </c>
      <c r="K265" s="29">
        <f t="shared" si="44"/>
        <v>0.8</v>
      </c>
      <c r="L265" t="s">
        <v>302</v>
      </c>
    </row>
    <row r="266" spans="1:12" ht="13.8" customHeight="1" x14ac:dyDescent="0.3">
      <c r="B266" s="27">
        <v>5</v>
      </c>
      <c r="C266" s="26" t="s">
        <v>264</v>
      </c>
      <c r="E266" s="9" t="s">
        <v>282</v>
      </c>
      <c r="G266">
        <v>1</v>
      </c>
      <c r="H266" s="19">
        <v>19.989999999999998</v>
      </c>
      <c r="I266" s="31">
        <f t="shared" si="42"/>
        <v>0</v>
      </c>
      <c r="J266" s="32">
        <f t="shared" si="43"/>
        <v>5</v>
      </c>
      <c r="K266" s="29">
        <f t="shared" si="44"/>
        <v>99.949999999999989</v>
      </c>
      <c r="L266" t="s">
        <v>302</v>
      </c>
    </row>
    <row r="267" spans="1:12" ht="13.8" customHeight="1" x14ac:dyDescent="0.3">
      <c r="B267" s="27">
        <v>1</v>
      </c>
      <c r="C267" s="26" t="s">
        <v>270</v>
      </c>
      <c r="E267" s="9" t="s">
        <v>269</v>
      </c>
      <c r="G267">
        <v>1</v>
      </c>
      <c r="H267" s="19">
        <v>44</v>
      </c>
      <c r="I267" s="31">
        <f t="shared" si="42"/>
        <v>0</v>
      </c>
      <c r="J267" s="32">
        <f t="shared" si="43"/>
        <v>1</v>
      </c>
      <c r="K267" s="29">
        <f t="shared" si="44"/>
        <v>44</v>
      </c>
      <c r="L267" t="s">
        <v>302</v>
      </c>
    </row>
    <row r="268" spans="1:12" ht="13.8" customHeight="1" x14ac:dyDescent="0.3">
      <c r="B268" s="27">
        <v>5</v>
      </c>
      <c r="C268" s="26" t="s">
        <v>265</v>
      </c>
      <c r="E268" s="9" t="s">
        <v>266</v>
      </c>
      <c r="G268">
        <v>1</v>
      </c>
      <c r="H268" s="19">
        <v>2.0499999999999998</v>
      </c>
      <c r="I268" s="31">
        <f t="shared" si="42"/>
        <v>0</v>
      </c>
      <c r="J268" s="32">
        <f t="shared" si="43"/>
        <v>5</v>
      </c>
      <c r="K268" s="29">
        <f t="shared" si="44"/>
        <v>10.25</v>
      </c>
      <c r="L268" t="s">
        <v>302</v>
      </c>
    </row>
    <row r="269" spans="1:12" ht="13.8" customHeight="1" x14ac:dyDescent="0.3">
      <c r="B269" s="27">
        <v>5</v>
      </c>
      <c r="C269" s="26" t="s">
        <v>267</v>
      </c>
      <c r="E269" s="9" t="s">
        <v>268</v>
      </c>
      <c r="G269">
        <v>1</v>
      </c>
      <c r="H269" s="19">
        <v>1.95</v>
      </c>
      <c r="I269" s="31">
        <f t="shared" si="42"/>
        <v>0</v>
      </c>
      <c r="J269" s="32">
        <f t="shared" si="43"/>
        <v>5</v>
      </c>
      <c r="K269" s="29">
        <f t="shared" si="44"/>
        <v>9.75</v>
      </c>
      <c r="L269" t="s">
        <v>302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B271" s="27"/>
      <c r="E271" s="9"/>
      <c r="H271" s="19"/>
      <c r="I271" s="31"/>
      <c r="J271" s="32"/>
      <c r="K271" s="29"/>
    </row>
    <row r="272" spans="1:12" ht="13.8" customHeight="1" x14ac:dyDescent="0.3">
      <c r="B272" s="27"/>
      <c r="H272" s="19"/>
      <c r="I272" s="31"/>
      <c r="J272" s="32"/>
      <c r="K272" s="29"/>
    </row>
    <row r="273" spans="1:12" ht="13.8" customHeight="1" x14ac:dyDescent="0.3">
      <c r="H273" s="19"/>
      <c r="I273" s="31"/>
      <c r="J273" s="32"/>
      <c r="K273" s="29" t="s">
        <v>233</v>
      </c>
      <c r="L273" s="1" t="s">
        <v>234</v>
      </c>
    </row>
    <row r="274" spans="1:12" ht="13.8" customHeight="1" x14ac:dyDescent="0.35">
      <c r="B274" s="27"/>
      <c r="E274" s="22"/>
      <c r="H274" s="19"/>
      <c r="I274" s="31"/>
      <c r="J274" s="32"/>
      <c r="K274" s="33">
        <f>SUM(K146:K272)</f>
        <v>2721.45</v>
      </c>
      <c r="L274" s="28">
        <f ca="1">SUMIF(L1:L272,"=-",K1:K272)</f>
        <v>26.700000000000003</v>
      </c>
    </row>
    <row r="275" spans="1:12" ht="13.8" customHeight="1" x14ac:dyDescent="0.3">
      <c r="A275" t="s">
        <v>394</v>
      </c>
      <c r="B275" s="27"/>
      <c r="E275" s="9"/>
      <c r="H275" s="19"/>
      <c r="I275" s="31"/>
      <c r="J275" s="32"/>
    </row>
    <row r="276" spans="1:12" ht="13.8" customHeight="1" x14ac:dyDescent="0.3">
      <c r="B276" s="27"/>
      <c r="E276" s="9"/>
      <c r="H276" s="19"/>
      <c r="I276" s="31"/>
      <c r="J276" s="32"/>
    </row>
    <row r="277" spans="1:12" x14ac:dyDescent="0.3">
      <c r="E277" s="24"/>
      <c r="I277" s="30"/>
    </row>
    <row r="279" spans="1:12" x14ac:dyDescent="0.3">
      <c r="E279" s="22"/>
      <c r="I279" s="30"/>
      <c r="J279"/>
      <c r="K279"/>
    </row>
    <row r="280" spans="1:12" x14ac:dyDescent="0.3">
      <c r="E280" s="22"/>
      <c r="I280" s="30"/>
      <c r="J280"/>
      <c r="K280"/>
    </row>
    <row r="281" spans="1:12" x14ac:dyDescent="0.3">
      <c r="D281" s="6"/>
      <c r="E281" s="22"/>
      <c r="I281" s="30"/>
      <c r="J281"/>
      <c r="K281"/>
    </row>
    <row r="282" spans="1:12" x14ac:dyDescent="0.3">
      <c r="D282" s="8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E284" s="24"/>
      <c r="I284" s="30"/>
      <c r="J284"/>
      <c r="K284"/>
    </row>
    <row r="285" spans="1:12" x14ac:dyDescent="0.3">
      <c r="E285" s="22"/>
      <c r="I285" s="30"/>
      <c r="J285"/>
      <c r="K285"/>
    </row>
    <row r="286" spans="1:12" x14ac:dyDescent="0.3">
      <c r="I286" s="30"/>
      <c r="J286"/>
      <c r="K286"/>
    </row>
    <row r="287" spans="1:12" x14ac:dyDescent="0.3">
      <c r="E287" s="22"/>
      <c r="I287" s="30"/>
      <c r="J287"/>
      <c r="K287"/>
    </row>
    <row r="288" spans="1:12" x14ac:dyDescent="0.3">
      <c r="D288" s="6"/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ht="15" customHeight="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x14ac:dyDescent="0.3">
      <c r="E292" s="22"/>
      <c r="I292" s="30"/>
      <c r="J292"/>
      <c r="K292"/>
    </row>
    <row r="293" spans="5:11" x14ac:dyDescent="0.3">
      <c r="E293" s="21"/>
      <c r="I293" s="30"/>
      <c r="J293"/>
      <c r="K293"/>
    </row>
    <row r="294" spans="5:11" ht="15" customHeight="1" x14ac:dyDescent="0.3">
      <c r="E294" s="21"/>
      <c r="I294" s="30"/>
      <c r="J294"/>
      <c r="K294"/>
    </row>
    <row r="295" spans="5:11" ht="15" customHeight="1" x14ac:dyDescent="0.3">
      <c r="E295" s="21"/>
      <c r="I295" s="30"/>
      <c r="J295"/>
      <c r="K295"/>
    </row>
    <row r="296" spans="5:11" x14ac:dyDescent="0.3">
      <c r="E296" s="21"/>
      <c r="I296" s="30"/>
      <c r="J296"/>
      <c r="K296"/>
    </row>
    <row r="297" spans="5:11" x14ac:dyDescent="0.3">
      <c r="H297" s="19"/>
      <c r="I297" s="30"/>
      <c r="J297"/>
      <c r="K297"/>
    </row>
    <row r="298" spans="5:11" x14ac:dyDescent="0.3">
      <c r="H298" s="20"/>
      <c r="I298" s="30"/>
      <c r="J298"/>
      <c r="K298"/>
    </row>
  </sheetData>
  <conditionalFormatting sqref="L149 D180:K180 B181:K181 B182:D182 F182:K182 F185:K187 B185:D187 B183:K184 C253 G253:K253 F211:K214 B211:D214 B223:C223 E224 F223:K225 B224:D225 B179 F179:K179 D179 B215:K222 B254:K261 D271:K271 B271 B264:K270 E275:E276 B146:K178 B4:K14 B226:K251 B16:K143 B188:K210">
    <cfRule type="expression" dxfId="17" priority="462">
      <formula>$L4=#REF!</formula>
    </cfRule>
  </conditionalFormatting>
  <conditionalFormatting sqref="E225">
    <cfRule type="expression" dxfId="16" priority="497">
      <formula>$L223=#REF!</formula>
    </cfRule>
  </conditionalFormatting>
  <conditionalFormatting sqref="E211">
    <cfRule type="expression" dxfId="15" priority="498">
      <formula>$L224=#REF!</formula>
    </cfRule>
  </conditionalFormatting>
  <conditionalFormatting sqref="E187">
    <cfRule type="expression" dxfId="14" priority="499">
      <formula>$L180=#REF!</formula>
    </cfRule>
  </conditionalFormatting>
  <conditionalFormatting sqref="E185">
    <cfRule type="expression" dxfId="13" priority="500">
      <formula>$L180=#REF!</formula>
    </cfRule>
  </conditionalFormatting>
  <conditionalFormatting sqref="E186">
    <cfRule type="expression" dxfId="12" priority="501">
      <formula>$L178=#REF!</formula>
    </cfRule>
  </conditionalFormatting>
  <conditionalFormatting sqref="A180 D180:XFD180 A181:XFD181 A182:D182 F182:XFD182 F185:XFD187 A185:D187 A183:XFD184 C253 G253:L253 A211:D214 F211:XFD214 A223:C223 E224 A224:D225 F223:XFD225 A179:B179 F179:XFD179 D179 A215:XFD222 A271:B271 D271:XFD271 A254:XFD261 A264:XFD270 E275:E276 A146:XFD178 A4:XFD14 A226:XFD251 A16:XFD143 A188:XFD210">
    <cfRule type="expression" dxfId="11" priority="502">
      <formula>$L4=#REF!</formula>
    </cfRule>
    <cfRule type="expression" dxfId="10" priority="503">
      <formula>$L4=#REF!</formula>
    </cfRule>
  </conditionalFormatting>
  <conditionalFormatting sqref="E225">
    <cfRule type="expression" dxfId="9" priority="566">
      <formula>$L223=#REF!</formula>
    </cfRule>
    <cfRule type="expression" dxfId="8" priority="567">
      <formula>$L223=#REF!</formula>
    </cfRule>
  </conditionalFormatting>
  <conditionalFormatting sqref="E211">
    <cfRule type="expression" dxfId="7" priority="568">
      <formula>$L224=#REF!</formula>
    </cfRule>
    <cfRule type="expression" dxfId="6" priority="569">
      <formula>$L224=#REF!</formula>
    </cfRule>
  </conditionalFormatting>
  <conditionalFormatting sqref="E187">
    <cfRule type="expression" dxfId="5" priority="570">
      <formula>$L180=#REF!</formula>
    </cfRule>
    <cfRule type="expression" dxfId="4" priority="571">
      <formula>$L180=#REF!</formula>
    </cfRule>
  </conditionalFormatting>
  <conditionalFormatting sqref="E185">
    <cfRule type="expression" dxfId="3" priority="572">
      <formula>$L180=#REF!</formula>
    </cfRule>
    <cfRule type="expression" dxfId="2" priority="573">
      <formula>$L180=#REF!</formula>
    </cfRule>
  </conditionalFormatting>
  <conditionalFormatting sqref="E186">
    <cfRule type="expression" dxfId="1" priority="574">
      <formula>$L178=#REF!</formula>
    </cfRule>
    <cfRule type="expression" dxfId="0" priority="575">
      <formula>$L178=#REF!</formula>
    </cfRule>
  </conditionalFormatting>
  <dataValidations disablePrompts="1" count="1">
    <dataValidation type="list" allowBlank="1" showInputMessage="1" showErrorMessage="1" sqref="L146:L179 L234:L250 L253:L261 L264:L269 L181:L232">
      <formula1>$O$1:$O$22</formula1>
    </dataValidation>
  </dataValidations>
  <hyperlinks>
    <hyperlink ref="E242" r:id="rId1"/>
    <hyperlink ref="E231" r:id="rId2"/>
    <hyperlink ref="E228" r:id="rId3"/>
    <hyperlink ref="E185" r:id="rId4"/>
    <hyperlink ref="E212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2016-10-29T21:02:02Z</dcterms:modified>
</cp:coreProperties>
</file>