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2048" windowHeight="5508" tabRatio="295"/>
  </bookViews>
  <sheets>
    <sheet name="Kinematik" sheetId="1" r:id="rId1"/>
    <sheet name="Theorie" sheetId="2" r:id="rId2"/>
  </sheets>
  <calcPr calcId="145621"/>
</workbook>
</file>

<file path=xl/calcChain.xml><?xml version="1.0" encoding="utf-8"?>
<calcChain xmlns="http://schemas.openxmlformats.org/spreadsheetml/2006/main">
  <c r="N64" i="1" l="1" a="1"/>
  <c r="F53" i="1"/>
  <c r="D53" i="1"/>
  <c r="H53" i="1"/>
  <c r="N53" i="1" l="1"/>
  <c r="P54" i="1"/>
  <c r="N54" i="1"/>
  <c r="N55" i="1"/>
  <c r="O53" i="1"/>
  <c r="O54" i="1"/>
  <c r="O55" i="1"/>
  <c r="P55" i="1"/>
  <c r="P53" i="1"/>
  <c r="N58" i="1" l="1" a="1"/>
  <c r="G48" i="1"/>
  <c r="G43" i="1"/>
  <c r="N58" i="1" l="1"/>
  <c r="P58" i="1"/>
  <c r="N59" i="1"/>
  <c r="O60" i="1"/>
  <c r="N60" i="1"/>
  <c r="P59" i="1"/>
  <c r="P60" i="1"/>
  <c r="O58" i="1"/>
  <c r="O59" i="1"/>
  <c r="F79" i="1"/>
  <c r="E125" i="1" l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N141" i="1" l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9" i="1" l="1" a="1"/>
  <c r="R23" i="1" a="1"/>
  <c r="U23" i="1" s="1"/>
  <c r="Q29" i="1"/>
  <c r="P29" i="1"/>
  <c r="Q28" i="1"/>
  <c r="O29" i="1"/>
  <c r="P28" i="1"/>
  <c r="N28" i="1"/>
  <c r="N29" i="1"/>
  <c r="L140" i="1" l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44" i="1" l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H144" i="1" l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46" i="1" l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R53" i="1" l="1" a="1"/>
  <c r="T56" i="1" s="1"/>
  <c r="V50" i="1"/>
  <c r="G10" i="1" s="1"/>
  <c r="V48" i="1"/>
  <c r="G8" i="1" s="1"/>
  <c r="W49" i="1"/>
  <c r="V49" i="1"/>
  <c r="G9" i="1" s="1"/>
  <c r="V51" i="1"/>
  <c r="U53" i="1" l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E72" i="1" l="1"/>
  <c r="N66" i="1"/>
  <c r="P72" i="1" s="1"/>
  <c r="V53" i="1"/>
  <c r="W54" i="1"/>
  <c r="W53" i="1" s="1"/>
  <c r="V54" i="1"/>
  <c r="V56" i="1"/>
  <c r="V55" i="1"/>
  <c r="D64" i="1" a="1"/>
  <c r="D65" i="1" s="1"/>
  <c r="H10" i="1"/>
  <c r="H8" i="1"/>
  <c r="C67" i="1"/>
  <c r="N67" i="1" s="1"/>
  <c r="C64" i="1"/>
  <c r="C65" i="1"/>
  <c r="E70" i="1" l="1"/>
  <c r="N64" i="1"/>
  <c r="P70" i="1" s="1"/>
  <c r="E71" i="1"/>
  <c r="N65" i="1"/>
  <c r="P71" i="1" s="1"/>
  <c r="X53" i="1"/>
  <c r="O64" i="1" a="1"/>
  <c r="B72" i="1"/>
  <c r="W55" i="1"/>
  <c r="X55" i="1" s="1"/>
  <c r="X54" i="1"/>
  <c r="E65" i="1"/>
  <c r="F65" i="1"/>
  <c r="G65" i="1" s="1"/>
  <c r="H65" i="1" s="1"/>
  <c r="D64" i="1"/>
  <c r="D66" i="1"/>
  <c r="B71" i="1" s="1"/>
  <c r="O64" i="1" l="1"/>
  <c r="O66" i="1"/>
  <c r="O65" i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M70" i="1" l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4" i="1"/>
  <c r="N146" i="1"/>
  <c r="N145" i="1"/>
  <c r="O144" i="1"/>
  <c r="M145" i="1"/>
  <c r="M144" i="1"/>
  <c r="Q70" i="1" l="1" a="1"/>
  <c r="Q70" i="1" s="1"/>
  <c r="O146" i="1"/>
  <c r="O145" i="1"/>
  <c r="S144" i="1" s="1" a="1"/>
  <c r="T144" i="1" s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B91" i="1" s="1" a="1"/>
  <c r="K77" i="1"/>
  <c r="I78" i="1"/>
  <c r="L79" i="1"/>
  <c r="K80" i="1"/>
  <c r="L78" i="1"/>
  <c r="J78" i="1"/>
  <c r="I80" i="1"/>
  <c r="K79" i="1"/>
  <c r="R70" i="1" l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T146" i="1"/>
  <c r="D152" i="1" s="1"/>
  <c r="T145" i="1"/>
  <c r="U146" i="1"/>
  <c r="D150" i="1" s="1"/>
  <c r="G151" i="1" s="1"/>
  <c r="S146" i="1"/>
  <c r="D154" i="1" s="1"/>
  <c r="U145" i="1"/>
  <c r="D156" i="1" s="1"/>
  <c r="U144" i="1"/>
  <c r="D158" i="1" s="1"/>
  <c r="S144" i="1"/>
  <c r="S145" i="1"/>
  <c r="H72" i="1"/>
  <c r="I72" i="1" s="1"/>
  <c r="J72" i="1" s="1"/>
  <c r="B91" i="1"/>
  <c r="G4" i="1" s="1"/>
  <c r="B92" i="1"/>
  <c r="G5" i="1" s="1"/>
  <c r="B94" i="1"/>
  <c r="G6" i="1" l="1"/>
  <c r="J151" i="1"/>
  <c r="K151" i="1" s="1"/>
  <c r="G20" i="1" s="1"/>
  <c r="H151" i="1"/>
  <c r="G19" i="1" s="1"/>
  <c r="N151" i="1"/>
  <c r="O151" i="1" s="1"/>
  <c r="G18" i="1" s="1"/>
  <c r="G150" i="1"/>
  <c r="B95" i="1"/>
  <c r="Q123" i="1" s="1"/>
  <c r="H91" i="1"/>
  <c r="I91" i="1" s="1"/>
  <c r="E120" i="1"/>
  <c r="E123" i="1" s="1"/>
  <c r="H92" i="1"/>
  <c r="I92" i="1" s="1"/>
  <c r="H150" i="1" l="1"/>
  <c r="F19" i="1" s="1"/>
  <c r="J150" i="1"/>
  <c r="K150" i="1" s="1"/>
  <c r="F20" i="1" s="1"/>
  <c r="N150" i="1"/>
  <c r="O150" i="1" s="1"/>
  <c r="F18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M124" i="1" l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Q134" i="1" l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S134" i="1" l="1"/>
  <c r="O134" i="1"/>
  <c r="O128" i="1"/>
  <c r="S129" i="1"/>
</calcChain>
</file>

<file path=xl/sharedStrings.xml><?xml version="1.0" encoding="utf-8"?>
<sst xmlns="http://schemas.openxmlformats.org/spreadsheetml/2006/main" count="100" uniqueCount="84">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</sst>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5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quotePrefix="1" applyNumberFormat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2" fontId="0" fillId="0" borderId="3" xfId="0" applyNumberFormat="1" applyBorder="1"/>
    <xf numFmtId="172" fontId="0" fillId="0" borderId="11" xfId="0" applyNumberFormat="1" applyBorder="1"/>
    <xf numFmtId="172" fontId="0" fillId="0" borderId="4" xfId="0" applyNumberFormat="1" applyBorder="1"/>
    <xf numFmtId="172" fontId="0" fillId="0" borderId="5" xfId="0" applyNumberFormat="1" applyBorder="1"/>
    <xf numFmtId="172" fontId="0" fillId="0" borderId="0" xfId="0" applyNumberFormat="1" applyBorder="1"/>
    <xf numFmtId="172" fontId="0" fillId="0" borderId="6" xfId="0" applyNumberFormat="1" applyBorder="1"/>
    <xf numFmtId="172" fontId="0" fillId="0" borderId="7" xfId="0" applyNumberFormat="1" applyBorder="1"/>
    <xf numFmtId="172" fontId="0" fillId="0" borderId="12" xfId="0" applyNumberFormat="1" applyBorder="1"/>
    <xf numFmtId="172" fontId="0" fillId="0" borderId="8" xfId="0" applyNumberFormat="1" applyBorder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200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-1.470178145890344E-14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84256"/>
        <c:axId val="152386176"/>
      </c:scatterChart>
      <c:valAx>
        <c:axId val="152384256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152386176"/>
        <c:crosses val="autoZero"/>
        <c:crossBetween val="midCat"/>
        <c:majorUnit val="300"/>
      </c:valAx>
      <c:valAx>
        <c:axId val="152386176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152384256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10752"/>
        <c:axId val="152703360"/>
      </c:scatterChart>
      <c:valAx>
        <c:axId val="152410752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152703360"/>
        <c:crosses val="autoZero"/>
        <c:crossBetween val="midCat"/>
        <c:majorUnit val="500"/>
      </c:valAx>
      <c:valAx>
        <c:axId val="152703360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410752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𝑇_𝑉 〖=𝑇〗_6^7=</a:t>
              </a:r>
              <a:r>
                <a:rPr lang="de-DE" sz="1100" i="0">
                  <a:latin typeface="Cambria Math"/>
                </a:rPr>
                <a:t>(■8(cos⁡〖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5 〗&amp;−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 〗&amp;</a:t>
              </a:r>
              <a:r>
                <a:rPr lang="de-DE" sz="1100" b="0" i="0">
                  <a:latin typeface="Cambria Math"/>
                </a:rPr>
                <a:t>0&amp;0@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 〗&amp;</a:t>
              </a:r>
              <a:r>
                <a:rPr lang="de-DE" sz="1100" b="0" i="0">
                  <a:latin typeface="Cambria Math"/>
                </a:rPr>
                <a:t>0&amp;0@0&amp;0&amp;1&amp;𝑑_5@0&amp;0&amp;0&amp;1))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tabSelected="1" topLeftCell="A128" zoomScale="85" zoomScaleNormal="85" workbookViewId="0">
      <selection activeCell="B20" sqref="B20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2.886718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200</v>
      </c>
    </row>
    <row r="5" spans="1:22" x14ac:dyDescent="0.3">
      <c r="G5" s="56">
        <f>B92</f>
        <v>-1.470178145890344E-14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10">
        <f>V48</f>
        <v>340</v>
      </c>
      <c r="H8" s="77">
        <f>X48</f>
        <v>-180</v>
      </c>
      <c r="I8" s="77">
        <f t="array" ref="I8:I10">X53:X55</f>
        <v>1.0529375361485666E-14</v>
      </c>
    </row>
    <row r="9" spans="1:22" ht="15" thickBot="1" x14ac:dyDescent="0.35">
      <c r="G9" s="111">
        <f>V49</f>
        <v>2.45029690981724E-15</v>
      </c>
      <c r="H9" s="78">
        <f>X49</f>
        <v>-90</v>
      </c>
      <c r="I9" s="77">
        <v>3.5097917871618878E-15</v>
      </c>
    </row>
    <row r="10" spans="1:22" ht="15" thickBot="1" x14ac:dyDescent="0.35">
      <c r="G10" s="112">
        <f>V50</f>
        <v>400</v>
      </c>
      <c r="H10" s="79">
        <f>X50</f>
        <v>0</v>
      </c>
      <c r="I10" s="77">
        <v>7.0195835743237771E-15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0</v>
      </c>
      <c r="C15" s="21">
        <f>RADIANS(B15)</f>
        <v>0</v>
      </c>
      <c r="E15" s="20">
        <f>H93</f>
        <v>-4.2117501445942666E-15</v>
      </c>
      <c r="I15" s="20">
        <f>H94</f>
        <v>180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ref="C16:C20" si="0">RADIANS(B16)</f>
        <v>0</v>
      </c>
      <c r="D16" s="116">
        <f>N128</f>
        <v>0</v>
      </c>
      <c r="E16" s="116">
        <f>N134</f>
        <v>67.380135051959556</v>
      </c>
      <c r="H16" s="116">
        <f>R128</f>
        <v>-67.380135051959556</v>
      </c>
      <c r="I16" s="11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17">
        <f>N129</f>
        <v>0</v>
      </c>
      <c r="E17" s="117">
        <f>N135</f>
        <v>-180</v>
      </c>
      <c r="H17" s="117">
        <f>R129</f>
        <v>0</v>
      </c>
      <c r="I17" s="11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18">
        <f>O150</f>
        <v>89.999999999999986</v>
      </c>
      <c r="G18" s="119">
        <f>O151</f>
        <v>89.999999999999986</v>
      </c>
      <c r="H18" s="20"/>
      <c r="V18">
        <v>0</v>
      </c>
    </row>
    <row r="19" spans="1:24" ht="15.6" x14ac:dyDescent="0.35">
      <c r="A19" s="29" t="s">
        <v>9</v>
      </c>
      <c r="B19" s="30">
        <v>0</v>
      </c>
      <c r="C19" s="21">
        <f t="shared" si="0"/>
        <v>0</v>
      </c>
      <c r="F19" s="120">
        <f>H150</f>
        <v>0</v>
      </c>
      <c r="G19" s="121">
        <f>H151</f>
        <v>0</v>
      </c>
      <c r="V19">
        <v>0</v>
      </c>
    </row>
    <row r="20" spans="1:24" ht="16.2" thickBot="1" x14ac:dyDescent="0.4">
      <c r="A20" s="31" t="s">
        <v>10</v>
      </c>
      <c r="B20" s="32">
        <v>0</v>
      </c>
      <c r="C20" s="21">
        <f t="shared" si="0"/>
        <v>0</v>
      </c>
      <c r="F20" s="122">
        <f>K150</f>
        <v>-90</v>
      </c>
      <c r="G20" s="123">
        <f>K151</f>
        <v>-90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0</v>
      </c>
      <c r="H23" s="6">
        <f>RADIANS(G23)</f>
        <v>0</v>
      </c>
      <c r="N23" s="85">
        <f>COS(H23)</f>
        <v>1</v>
      </c>
      <c r="O23" s="69">
        <f>-SIN(H23)*COS(D23)</f>
        <v>0</v>
      </c>
      <c r="P23" s="69">
        <f>SIN(H23)*SIN(D23)</f>
        <v>0</v>
      </c>
      <c r="Q23" s="86">
        <f>E23*COS(H23)</f>
        <v>0</v>
      </c>
      <c r="R23" s="87">
        <f t="array" ref="R23:U26">N23:Q26</f>
        <v>1</v>
      </c>
      <c r="S23" s="88">
        <v>0</v>
      </c>
      <c r="T23" s="88">
        <v>0</v>
      </c>
      <c r="U23" s="89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5">
        <f>SIN(H23)</f>
        <v>0</v>
      </c>
      <c r="O24" s="69">
        <f>COS(H23)*COS(D23)</f>
        <v>6.1257422745431001E-17</v>
      </c>
      <c r="P24" s="69">
        <f>-COS(H23)*SIN(D23)</f>
        <v>1</v>
      </c>
      <c r="Q24" s="86">
        <f>E23*SIN(H23)</f>
        <v>0</v>
      </c>
      <c r="R24" s="87">
        <v>0</v>
      </c>
      <c r="S24" s="88">
        <v>6.1257422745431001E-17</v>
      </c>
      <c r="T24" s="88">
        <v>1</v>
      </c>
      <c r="U24" s="89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5">
        <v>0</v>
      </c>
      <c r="O25" s="69">
        <f>SIN(D23)</f>
        <v>-1</v>
      </c>
      <c r="P25" s="69">
        <f>COS(D23)</f>
        <v>6.1257422745431001E-17</v>
      </c>
      <c r="Q25" s="86">
        <f>F23</f>
        <v>100</v>
      </c>
      <c r="R25" s="87">
        <v>0</v>
      </c>
      <c r="S25" s="88">
        <v>-1</v>
      </c>
      <c r="T25" s="88">
        <v>6.1257422745431001E-17</v>
      </c>
      <c r="U25" s="89">
        <v>100</v>
      </c>
      <c r="V25" s="18">
        <f>$V$17*R25+$V$18*S25+$V$19*T25+$V$20*U25</f>
        <v>100</v>
      </c>
      <c r="W25" s="21">
        <f>IF(ABS(W24)=PI()/2,0,ATAN2(R23,R24))</f>
        <v>0</v>
      </c>
      <c r="X25" s="20">
        <f>DEGREES(W25)</f>
        <v>0</v>
      </c>
    </row>
    <row r="26" spans="1:24" x14ac:dyDescent="0.3">
      <c r="N26" s="85">
        <v>0</v>
      </c>
      <c r="O26" s="69">
        <v>0</v>
      </c>
      <c r="P26" s="69">
        <v>0</v>
      </c>
      <c r="Q26" s="86">
        <v>1</v>
      </c>
      <c r="R26" s="87">
        <v>0</v>
      </c>
      <c r="S26" s="88">
        <v>0</v>
      </c>
      <c r="T26" s="88">
        <v>0</v>
      </c>
      <c r="U26" s="89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3">
        <f>COS(H28)</f>
        <v>6.1257422745431001E-17</v>
      </c>
      <c r="O28" s="61">
        <f>-SIN(H28)*COS(D28)</f>
        <v>1</v>
      </c>
      <c r="P28" s="61">
        <f>SIN(H28)*SIN(D28)</f>
        <v>0</v>
      </c>
      <c r="Q28" s="84">
        <f>E28*COS(H28)</f>
        <v>1.83772268236293E-14</v>
      </c>
      <c r="R28" s="87">
        <f t="array" ref="R28:U31">MMULT(R23:U26,N28:Q31)</f>
        <v>6.1257422745431001E-17</v>
      </c>
      <c r="S28" s="88">
        <v>1</v>
      </c>
      <c r="T28" s="88">
        <v>0</v>
      </c>
      <c r="U28" s="89">
        <v>1.83772268236293E-14</v>
      </c>
      <c r="V28" s="18">
        <f>$V$17*R28+$V$18*S28+$V$19*T28+$V$20*U28</f>
        <v>1.83772268236293E-14</v>
      </c>
      <c r="W28" s="21">
        <f>IF(W29=PI()/2,ATAN2(S29,S28),IF(-W29=PI()/2,-ATAN2(S29,S28),ATAN2(T30,S30)))</f>
        <v>-1.5707963267948966</v>
      </c>
      <c r="X28" s="20">
        <f>DEGREES(W28)</f>
        <v>-90</v>
      </c>
    </row>
    <row r="29" spans="1:24" x14ac:dyDescent="0.3">
      <c r="N29" s="83">
        <f>SIN(H28)</f>
        <v>-1</v>
      </c>
      <c r="O29" s="61">
        <f>COS(H28)*COS(D28)</f>
        <v>6.1257422745431001E-17</v>
      </c>
      <c r="P29" s="61">
        <f>-COS(H28)*SIN(D28)</f>
        <v>0</v>
      </c>
      <c r="Q29" s="84">
        <f>E28*SIN(H28)</f>
        <v>-300</v>
      </c>
      <c r="R29" s="87">
        <v>-6.1257422745431001E-17</v>
      </c>
      <c r="S29" s="88">
        <v>3.7524718414124473E-33</v>
      </c>
      <c r="T29" s="88">
        <v>1</v>
      </c>
      <c r="U29" s="89">
        <v>-1.83772268236293E-14</v>
      </c>
      <c r="V29" s="18">
        <f>$V$17*R29+$V$19*S29+$V$18*T29+$V$20*U29</f>
        <v>-1.83772268236293E-14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3">
        <v>0</v>
      </c>
      <c r="O30" s="61">
        <f>SIN(D28)</f>
        <v>0</v>
      </c>
      <c r="P30" s="61">
        <f>COS(D28)</f>
        <v>1</v>
      </c>
      <c r="Q30" s="84">
        <f>F28</f>
        <v>0</v>
      </c>
      <c r="R30" s="87">
        <v>1</v>
      </c>
      <c r="S30" s="88">
        <v>-6.1257422745431001E-17</v>
      </c>
      <c r="T30" s="88">
        <v>6.1257422745431001E-17</v>
      </c>
      <c r="U30" s="89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3">
        <v>0</v>
      </c>
      <c r="O31" s="61">
        <v>0</v>
      </c>
      <c r="P31" s="61">
        <v>0</v>
      </c>
      <c r="Q31" s="84">
        <v>1</v>
      </c>
      <c r="R31" s="87">
        <v>0</v>
      </c>
      <c r="S31" s="88">
        <v>0</v>
      </c>
      <c r="T31" s="88">
        <v>0</v>
      </c>
      <c r="U31" s="89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5">
        <f>COS(H33)</f>
        <v>1</v>
      </c>
      <c r="O33" s="69">
        <f>-SIN(H33)*COS(D33)</f>
        <v>0</v>
      </c>
      <c r="P33" s="69">
        <f>SIN(H33)*SIN(D33)</f>
        <v>0</v>
      </c>
      <c r="Q33" s="86">
        <f>E33*COS(H33)</f>
        <v>0</v>
      </c>
      <c r="R33" s="62">
        <f t="array" ref="R33:U36">MMULT(R28:U31,N33:Q36)</f>
        <v>6.1257422745431001E-17</v>
      </c>
      <c r="S33" s="63">
        <v>6.1257422745431001E-17</v>
      </c>
      <c r="T33" s="63">
        <v>1</v>
      </c>
      <c r="U33" s="64">
        <v>1.83772268236293E-14</v>
      </c>
      <c r="V33" s="18">
        <f>$V$17*R33+$V$18*S33+$V$19*T33+$V$20*U33</f>
        <v>1.83772268236293E-14</v>
      </c>
      <c r="W33" s="21">
        <f>IF(W34=PI()/2,ATAN2(S34,S33),IF(-W34=PI()/2,-ATAN2(S34,S33),ATAN2(T35,S35)))</f>
        <v>-3.1415926535897931</v>
      </c>
      <c r="X33" s="20">
        <f>DEGREES(W33)</f>
        <v>-180</v>
      </c>
    </row>
    <row r="34" spans="1:26" x14ac:dyDescent="0.3">
      <c r="N34" s="85">
        <f>SIN(H33)</f>
        <v>0</v>
      </c>
      <c r="O34" s="69">
        <f>COS(H33)*COS(D33)</f>
        <v>6.1257422745431001E-17</v>
      </c>
      <c r="P34" s="69">
        <f>-COS(H33)*SIN(D33)</f>
        <v>1</v>
      </c>
      <c r="Q34" s="86">
        <f>E33*SIN(H33)</f>
        <v>0</v>
      </c>
      <c r="R34" s="62">
        <v>-6.1257422745431001E-17</v>
      </c>
      <c r="S34" s="63">
        <v>-1</v>
      </c>
      <c r="T34" s="63">
        <v>6.1257422745431001E-17</v>
      </c>
      <c r="U34" s="64">
        <v>-1.83772268236293E-14</v>
      </c>
      <c r="V34" s="18">
        <f>$V$17*R34+$V$19*S34+$V$18*T34+$V$20*U34</f>
        <v>-1.83772268236293E-14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5">
        <v>0</v>
      </c>
      <c r="O35" s="69">
        <f>SIN(D33)</f>
        <v>-1</v>
      </c>
      <c r="P35" s="69">
        <f>COS(D33)</f>
        <v>6.1257422745431001E-17</v>
      </c>
      <c r="Q35" s="86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5">
        <v>0</v>
      </c>
      <c r="O36" s="69">
        <v>0</v>
      </c>
      <c r="P36" s="69">
        <v>0</v>
      </c>
      <c r="Q36" s="86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6.1257422745431001E-17</v>
      </c>
      <c r="S38" s="63">
        <v>1</v>
      </c>
      <c r="T38" s="63">
        <v>0</v>
      </c>
      <c r="U38" s="64">
        <v>200.00000000000003</v>
      </c>
      <c r="V38" s="18">
        <f>$V$17*R38+$V$18*S38+$V$19*T38+$V$20*U38</f>
        <v>200.00000000000003</v>
      </c>
      <c r="W38" s="21">
        <f>IF(W39=PI()/2,ATAN2(S39,S38),IF(-W39=PI()/2,-ATAN2(S39,S38),ATAN2(T40,S40)))</f>
        <v>-1.5707963267948966</v>
      </c>
      <c r="X38" s="20">
        <f>DEGREES(W38)</f>
        <v>-90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-6.1257422745431001E-17</v>
      </c>
      <c r="S39" s="63">
        <v>0</v>
      </c>
      <c r="T39" s="63">
        <v>1</v>
      </c>
      <c r="U39" s="64">
        <v>-6.1257422745431001E-15</v>
      </c>
      <c r="V39" s="18">
        <f>$V$17*R39+$V$19*S39+$V$18*T39+$V$20*U39</f>
        <v>-6.1257422745431001E-15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8">
        <f>B19</f>
        <v>0</v>
      </c>
      <c r="H43" s="6">
        <f>RADIANS(G43)</f>
        <v>0</v>
      </c>
      <c r="N43" s="11">
        <f>COS(H43)</f>
        <v>1</v>
      </c>
      <c r="O43" s="12">
        <f>-SIN(H43)*COS(D43)</f>
        <v>0</v>
      </c>
      <c r="P43" s="12">
        <f>SIN(H43)*SIN(D43)</f>
        <v>0</v>
      </c>
      <c r="Q43" s="13">
        <f>E43*COS(H43)</f>
        <v>0</v>
      </c>
      <c r="R43" s="62">
        <f t="array" ref="R43:U46">MMULT(R38:U41,N43:Q46)</f>
        <v>6.1257422745431001E-17</v>
      </c>
      <c r="S43" s="63">
        <v>6.1257422745431001E-17</v>
      </c>
      <c r="T43" s="63">
        <v>1</v>
      </c>
      <c r="U43" s="64">
        <v>200.00000000000003</v>
      </c>
      <c r="V43" s="18">
        <f>$V$17*R43+$V$18*S43+$V$19*T43+$V$20*U43</f>
        <v>200.00000000000003</v>
      </c>
      <c r="W43" s="21">
        <f>IF(W44=PI()/2,ATAN2(S44,S43),IF(-W44=PI()/2,-ATAN2(S44,S43),ATAN2(T45,S45)))</f>
        <v>-3.1415926535897931</v>
      </c>
      <c r="X43" s="20">
        <f>DEGREES(W43)</f>
        <v>-180</v>
      </c>
    </row>
    <row r="44" spans="1:26" x14ac:dyDescent="0.3">
      <c r="N44" s="11">
        <f>SIN(H43)</f>
        <v>0</v>
      </c>
      <c r="O44" s="12">
        <f>COS(H43)*COS(D43)</f>
        <v>6.1257422745431001E-17</v>
      </c>
      <c r="P44" s="12">
        <f>-COS(H43)*SIN(D43)</f>
        <v>1</v>
      </c>
      <c r="Q44" s="13">
        <f>E43*SIN(H43)</f>
        <v>0</v>
      </c>
      <c r="R44" s="62">
        <v>-6.1257422745431001E-17</v>
      </c>
      <c r="S44" s="63">
        <v>-1</v>
      </c>
      <c r="T44" s="63">
        <v>6.1257422745431001E-17</v>
      </c>
      <c r="U44" s="64">
        <v>-6.1257422745431001E-15</v>
      </c>
      <c r="V44" s="18">
        <f>$V$17*R44+$V$19*S44+$V$18*T44+$V$20*U44</f>
        <v>-6.1257422745431001E-15</v>
      </c>
      <c r="W44" s="21">
        <f>ATAN2(SQRT(R43^2+R44^2),-R45)</f>
        <v>-1.5707963267948966</v>
      </c>
      <c r="X44" s="20">
        <f>DEGREES(W44)</f>
        <v>-90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1</v>
      </c>
      <c r="S45" s="63">
        <v>-6.1257422745431001E-17</v>
      </c>
      <c r="T45" s="63">
        <v>-6.1257422745431001E-17</v>
      </c>
      <c r="U45" s="64">
        <v>400</v>
      </c>
      <c r="V45" s="18">
        <f>$V$17*R45+$V$18*S45+$V$19*T45+$V$20*U45</f>
        <v>400</v>
      </c>
      <c r="W45" s="21">
        <f>IF(ABS(W44)=PI()/2,0,ATAN2(R43,R44))</f>
        <v>0</v>
      </c>
      <c r="X45" s="20">
        <f>DEGREES(W45)</f>
        <v>0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7">
        <f>B20</f>
        <v>0</v>
      </c>
      <c r="H48" s="6">
        <f>RADIANS(G48)</f>
        <v>0</v>
      </c>
      <c r="N48" s="11">
        <f>COS(H48)</f>
        <v>1</v>
      </c>
      <c r="O48" s="12">
        <f>-SIN(H48)*COS(D48)</f>
        <v>0</v>
      </c>
      <c r="P48" s="12">
        <f>SIN(H48)*SIN(D48)</f>
        <v>0</v>
      </c>
      <c r="Q48" s="13">
        <f>E48*COS(H48)</f>
        <v>0</v>
      </c>
      <c r="R48" s="95">
        <f t="array" ref="R48:U51">MMULT(R43:U46,N48:Q51)</f>
        <v>6.1257422745431001E-17</v>
      </c>
      <c r="S48" s="96">
        <v>6.1257422745431001E-17</v>
      </c>
      <c r="T48" s="96">
        <v>1</v>
      </c>
      <c r="U48" s="89">
        <v>340</v>
      </c>
      <c r="V48" s="18">
        <f>$V$17*R48+$V$18*S48+$V$19*T48+$V$20*U48</f>
        <v>340</v>
      </c>
      <c r="W48" s="90">
        <f>IF(W49=PI()/2,ATAN2(S49,S48),IF(-W49=PI()/2,-ATAN2(S49,S48),ATAN2(T50,S50)))</f>
        <v>-3.1415926535897931</v>
      </c>
      <c r="X48" s="20">
        <f>DEGREES(W48)</f>
        <v>-180</v>
      </c>
      <c r="Y48" s="1" t="s">
        <v>76</v>
      </c>
      <c r="Z48" t="s">
        <v>75</v>
      </c>
    </row>
    <row r="49" spans="1:26" x14ac:dyDescent="0.3">
      <c r="N49" s="11">
        <f>SIN(H48)</f>
        <v>0</v>
      </c>
      <c r="O49" s="12">
        <f>COS(H48)*COS(D48)</f>
        <v>1</v>
      </c>
      <c r="P49" s="12">
        <f>-COS(H48)*SIN(D48)</f>
        <v>0</v>
      </c>
      <c r="Q49" s="13">
        <f>E48*SIN(H48)</f>
        <v>0</v>
      </c>
      <c r="R49" s="95">
        <v>-6.1257422745431001E-17</v>
      </c>
      <c r="S49" s="96">
        <v>-1</v>
      </c>
      <c r="T49" s="96">
        <v>6.1257422745431001E-17</v>
      </c>
      <c r="U49" s="89">
        <v>2.45029690981724E-15</v>
      </c>
      <c r="V49" s="18">
        <f>$V$17*R49+$V$19*S49+$V$18*T49+$V$20*U49</f>
        <v>2.45029690981724E-15</v>
      </c>
      <c r="W49" s="90">
        <f>ATAN2(SQRT(R48^2+R49^2),-R50)</f>
        <v>-1.5707963267948966</v>
      </c>
      <c r="X49" s="20">
        <f>DEGREES(W49)</f>
        <v>-90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5">
        <v>1</v>
      </c>
      <c r="S50" s="96">
        <v>-6.1257422745431001E-17</v>
      </c>
      <c r="T50" s="96">
        <v>-6.1257422745431001E-17</v>
      </c>
      <c r="U50" s="89">
        <v>400</v>
      </c>
      <c r="V50" s="18">
        <f>$V$17*R50+$V$19*S50+$V$18*T50+$V$20*U50</f>
        <v>400</v>
      </c>
      <c r="W50" s="90">
        <f>IF(ABS(W49)=PI()/2,0,ATAN2(R48,R49))</f>
        <v>0</v>
      </c>
      <c r="X50" s="20">
        <f>DEGREES(W50)</f>
        <v>0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5">
        <v>0</v>
      </c>
      <c r="S51" s="96">
        <v>0</v>
      </c>
      <c r="T51" s="96">
        <v>0</v>
      </c>
      <c r="U51" s="89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8"/>
      <c r="S52" s="88"/>
      <c r="T52" s="88"/>
      <c r="U52" s="88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5">
        <f t="array" ref="R53:U56">MMULT(R48:U51,N53:Q56)</f>
        <v>1</v>
      </c>
      <c r="S53" s="96">
        <v>-1.22514845490862E-16</v>
      </c>
      <c r="T53" s="96">
        <v>6.1257422745431013E-17</v>
      </c>
      <c r="U53" s="89">
        <v>340</v>
      </c>
      <c r="V53" s="18">
        <f>$V$17*R53+$V$18*S53+$V$19*T53+$V$20*U53</f>
        <v>340</v>
      </c>
      <c r="W53" s="90">
        <f>IF(W54=PI()/2,ATAN2(S54,S53),IF(-W54=PI()/2,-ATAN2(S54,S53),ATAN2(T55,S55)))</f>
        <v>1.83772268236293E-16</v>
      </c>
      <c r="X53" s="20">
        <f>DEGREES(W53)</f>
        <v>1.0529375361485666E-14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5">
        <v>1.22514845490862E-16</v>
      </c>
      <c r="S54" s="96">
        <v>1</v>
      </c>
      <c r="T54" s="96">
        <v>-1.83772268236293E-16</v>
      </c>
      <c r="U54" s="89">
        <v>2.45029690981724E-15</v>
      </c>
      <c r="V54" s="18">
        <f>$V$17*R54+$V$19*S54+$V$18*T54+$V$20*U54</f>
        <v>2.45029690981724E-15</v>
      </c>
      <c r="W54" s="90">
        <f>ATAN2(SQRT(R53^2+R54^2),-R55)</f>
        <v>6.1257422745430988E-17</v>
      </c>
      <c r="X54" s="20">
        <f>DEGREES(W54)</f>
        <v>3.5097917871618878E-15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5">
        <v>-6.1257422745430988E-17</v>
      </c>
      <c r="S55" s="96">
        <v>1.83772268236293E-16</v>
      </c>
      <c r="T55" s="96">
        <v>1</v>
      </c>
      <c r="U55" s="89">
        <v>400</v>
      </c>
      <c r="V55" s="18">
        <f>$V$17*R55+$V$19*S55+$V$18*T55+$V$20*U55</f>
        <v>400</v>
      </c>
      <c r="W55" s="90">
        <f>IF(ABS(W54)=PI()/2,0,ATAN2(R53,R54))</f>
        <v>1.22514845490862E-16</v>
      </c>
      <c r="X55" s="20">
        <f>DEGREES(W55)</f>
        <v>7.0195835743237771E-15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5">
        <v>0</v>
      </c>
      <c r="S56" s="96">
        <v>0</v>
      </c>
      <c r="T56" s="96">
        <v>0</v>
      </c>
      <c r="U56" s="89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6"/>
      <c r="S57" s="96"/>
      <c r="T57" s="96"/>
      <c r="U57" s="88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24">
        <v>0</v>
      </c>
      <c r="R58" s="88"/>
      <c r="S58" s="88"/>
      <c r="T58" s="88"/>
      <c r="U58" s="88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24">
        <v>0</v>
      </c>
      <c r="R59" s="88"/>
      <c r="S59" s="88"/>
      <c r="T59" s="88"/>
      <c r="U59" s="88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24">
        <v>0</v>
      </c>
      <c r="R60" s="88"/>
      <c r="S60" s="88"/>
      <c r="T60" s="88"/>
      <c r="U60" s="88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24">
        <v>1</v>
      </c>
    </row>
    <row r="62" spans="1:26" x14ac:dyDescent="0.3">
      <c r="A62" s="15"/>
    </row>
    <row r="63" spans="1:26" x14ac:dyDescent="0.3">
      <c r="C63" t="s">
        <v>13</v>
      </c>
      <c r="D63" t="s">
        <v>64</v>
      </c>
      <c r="G63" t="s">
        <v>62</v>
      </c>
    </row>
    <row r="64" spans="1:26" x14ac:dyDescent="0.3">
      <c r="A64" t="s">
        <v>27</v>
      </c>
      <c r="C64" s="7">
        <f t="array" ref="C64:C67">V48:V51</f>
        <v>340</v>
      </c>
      <c r="D64" s="21">
        <f t="array" ref="D64:D66">W48:W50</f>
        <v>-3.1415926535897931</v>
      </c>
      <c r="E64" s="20">
        <f>DEGREES(D64)</f>
        <v>-180</v>
      </c>
      <c r="F64" s="91">
        <f>D64+PI()</f>
        <v>0</v>
      </c>
      <c r="G64" s="21">
        <f>IF(F64&gt;PI(),F64-2*PI(),F64)</f>
        <v>0</v>
      </c>
      <c r="H64" s="20">
        <f>DEGREES(G64)</f>
        <v>0</v>
      </c>
      <c r="N64">
        <f t="array" ref="N64:N67">C64:C67</f>
        <v>340</v>
      </c>
      <c r="O64">
        <f t="array" ref="O64:O66">W53:W55</f>
        <v>1.83772268236293E-16</v>
      </c>
    </row>
    <row r="65" spans="1:20" x14ac:dyDescent="0.3">
      <c r="C65" s="7">
        <v>2.45029690981724E-15</v>
      </c>
      <c r="D65" s="21">
        <v>-1.5707963267948966</v>
      </c>
      <c r="E65" s="20">
        <f>DEGREES(D65)</f>
        <v>-90</v>
      </c>
      <c r="F65" s="91">
        <f>D65+PI()/2</f>
        <v>0</v>
      </c>
      <c r="G65" s="21">
        <f>IF(F65&gt;PI(),F65-2*PI(),F65)</f>
        <v>0</v>
      </c>
      <c r="H65" s="20">
        <f>DEGREES(G65)</f>
        <v>0</v>
      </c>
      <c r="N65">
        <v>2.45029690981724E-15</v>
      </c>
      <c r="O65">
        <v>6.1257422745430988E-17</v>
      </c>
    </row>
    <row r="66" spans="1:20" x14ac:dyDescent="0.3">
      <c r="C66" s="7">
        <v>400</v>
      </c>
      <c r="D66" s="21">
        <v>0</v>
      </c>
      <c r="E66" s="20">
        <f>DEGREES(D66)</f>
        <v>0</v>
      </c>
      <c r="F66" s="91">
        <f>D66</f>
        <v>0</v>
      </c>
      <c r="G66" s="21">
        <f>IF(F66&gt;PI(),F66-2*PI(),F66)</f>
        <v>0</v>
      </c>
      <c r="H66" s="20">
        <f>DEGREES(G66)</f>
        <v>0</v>
      </c>
      <c r="N66">
        <v>400</v>
      </c>
      <c r="O66">
        <v>1.22514845490862E-16</v>
      </c>
      <c r="P66" s="90"/>
    </row>
    <row r="67" spans="1:20" x14ac:dyDescent="0.3">
      <c r="C67" s="7">
        <v>1</v>
      </c>
      <c r="N67">
        <v>1</v>
      </c>
    </row>
    <row r="68" spans="1:20" x14ac:dyDescent="0.3">
      <c r="C68" s="7"/>
      <c r="O68" s="7"/>
    </row>
    <row r="69" spans="1:20" x14ac:dyDescent="0.3">
      <c r="A69" t="s">
        <v>66</v>
      </c>
      <c r="F69" t="s">
        <v>64</v>
      </c>
      <c r="I69" t="s">
        <v>62</v>
      </c>
    </row>
    <row r="70" spans="1:20" x14ac:dyDescent="0.3">
      <c r="B70" s="108">
        <f>COS(D66)*COS(D65)</f>
        <v>6.1257422745431001E-17</v>
      </c>
      <c r="C70" s="108">
        <f>SIN(D64)*SIN(D65)*COS(D66)-COS(D64)*SIN(D66)</f>
        <v>1.22514845490862E-16</v>
      </c>
      <c r="D70" s="108">
        <f>COS(D64)*SIN(D65)*COS(D66)+SIN(D64)*SIN(D66)</f>
        <v>1</v>
      </c>
      <c r="E70" s="93">
        <f>C64</f>
        <v>340</v>
      </c>
      <c r="F70" s="90">
        <f>IF(F71=PI()/2,ATAN2(C71,C70),IF(-F71=PI()/2,-ATAN2(C71,C70),ATAN2(D72,C72)))</f>
        <v>-3.1415926535897931</v>
      </c>
      <c r="G70" s="7">
        <f>DEGREES(F70)</f>
        <v>-180</v>
      </c>
      <c r="H70" s="91">
        <f>F70+PI()</f>
        <v>0</v>
      </c>
      <c r="I70" s="21">
        <f>IF(H70&gt;PI(),H70-2*PI(),H70)</f>
        <v>0</v>
      </c>
      <c r="J70" s="20">
        <f>DEGREES(I70)</f>
        <v>0</v>
      </c>
      <c r="M70" s="108">
        <f>COS(O66)*COS(O65)</f>
        <v>1</v>
      </c>
      <c r="N70" s="108">
        <f>SIN(O64)*SIN(O65)*COS(O66)-COS(O64)*SIN(O66)</f>
        <v>-1.22514845490862E-16</v>
      </c>
      <c r="O70" s="108">
        <f>COS(O64)*SIN(O65)*COS(O66)+SIN(O64)*SIN(O66)</f>
        <v>6.1257422745431013E-17</v>
      </c>
      <c r="P70" s="93">
        <f>N64</f>
        <v>340</v>
      </c>
      <c r="Q70" s="76">
        <f t="array" ref="Q70:T73">MMULT(M70:P73,N58:Q61)</f>
        <v>6.1257422745431001E-17</v>
      </c>
      <c r="R70" s="76">
        <v>6.1257422745431013E-17</v>
      </c>
      <c r="S70" s="76">
        <v>1</v>
      </c>
      <c r="T70" s="76">
        <v>340</v>
      </c>
    </row>
    <row r="71" spans="1:20" x14ac:dyDescent="0.3">
      <c r="B71" s="108">
        <f>COS(D65)*SIN(D66)</f>
        <v>0</v>
      </c>
      <c r="C71" s="108">
        <f>SIN(D64)*SIN(D65)*SIN(D66)+COS(D64)*COS(D66)</f>
        <v>-1</v>
      </c>
      <c r="D71" s="108">
        <f>COS(D64)*SIN(D65)*SIN(D66)-SIN(D64)*COS(D66)</f>
        <v>1.22514845490862E-16</v>
      </c>
      <c r="E71" s="93">
        <f>C65</f>
        <v>2.45029690981724E-15</v>
      </c>
      <c r="F71" s="90">
        <f>ATAN2(SQRT(B70^2+B71^2),-B72)</f>
        <v>-1.5707963267948966</v>
      </c>
      <c r="G71" s="7">
        <f>DEGREES(F71)</f>
        <v>-90</v>
      </c>
      <c r="H71" s="91">
        <f>F71+PI()/2</f>
        <v>0</v>
      </c>
      <c r="I71" s="21">
        <f>IF(H71&gt;PI(),H71-2*PI(),H71)</f>
        <v>0</v>
      </c>
      <c r="J71" s="20">
        <f>DEGREES(I71)</f>
        <v>0</v>
      </c>
      <c r="M71" s="108">
        <f>COS(O65)*SIN(O66)</f>
        <v>1.22514845490862E-16</v>
      </c>
      <c r="N71" s="108">
        <f>SIN(O64)*SIN(O65)*SIN(O66)+COS(O64)*COS(O66)</f>
        <v>1</v>
      </c>
      <c r="O71" s="108">
        <f>COS(O64)*SIN(O65)*SIN(O66)-SIN(O64)*COS(O66)</f>
        <v>-1.83772268236293E-16</v>
      </c>
      <c r="P71" s="93">
        <f>N65</f>
        <v>2.45029690981724E-15</v>
      </c>
      <c r="Q71" s="76">
        <v>-6.1257422745431001E-17</v>
      </c>
      <c r="R71" s="76">
        <v>-1</v>
      </c>
      <c r="S71" s="76">
        <v>6.1257422745431001E-17</v>
      </c>
      <c r="T71" s="76">
        <v>2.45029690981724E-15</v>
      </c>
    </row>
    <row r="72" spans="1:20" x14ac:dyDescent="0.3">
      <c r="B72" s="108">
        <f>-SIN(D65)</f>
        <v>1</v>
      </c>
      <c r="C72" s="108">
        <f>SIN(D64)*COS(D65)</f>
        <v>-7.5049436828248946E-33</v>
      </c>
      <c r="D72" s="108">
        <f>COS(D64)*COS(D65)</f>
        <v>-6.1257422745431001E-17</v>
      </c>
      <c r="E72" s="93">
        <f>C66</f>
        <v>400</v>
      </c>
      <c r="F72" s="90">
        <f>IF(ABS(F71)=PI()/2,0,ATAN2(B70,B71))</f>
        <v>0</v>
      </c>
      <c r="G72" s="7">
        <f>DEGREES(F72)</f>
        <v>0</v>
      </c>
      <c r="H72" s="91">
        <f>F72</f>
        <v>0</v>
      </c>
      <c r="I72" s="21">
        <f>IF(H72&gt;PI(),H72-2*PI(),H72)</f>
        <v>0</v>
      </c>
      <c r="J72" s="20">
        <f>DEGREES(I72)</f>
        <v>0</v>
      </c>
      <c r="M72" s="108">
        <f>-SIN(O65)</f>
        <v>-6.1257422745430988E-17</v>
      </c>
      <c r="N72" s="108">
        <f>SIN(O64)*COS(O65)</f>
        <v>1.83772268236293E-16</v>
      </c>
      <c r="O72" s="108">
        <f>COS(O64)*COS(O65)</f>
        <v>1</v>
      </c>
      <c r="P72" s="93">
        <f>N66</f>
        <v>400</v>
      </c>
      <c r="Q72" s="76">
        <v>1</v>
      </c>
      <c r="R72" s="76">
        <v>-6.1257422745431001E-17</v>
      </c>
      <c r="S72" s="76">
        <v>-6.1257422745431001E-17</v>
      </c>
      <c r="T72" s="76">
        <v>400</v>
      </c>
    </row>
    <row r="73" spans="1:20" x14ac:dyDescent="0.3">
      <c r="B73" s="93">
        <v>0</v>
      </c>
      <c r="C73" s="93">
        <v>0</v>
      </c>
      <c r="D73" s="93">
        <v>0</v>
      </c>
      <c r="E73" s="93">
        <v>1</v>
      </c>
      <c r="M73" s="93">
        <v>0</v>
      </c>
      <c r="N73" s="93">
        <v>0</v>
      </c>
      <c r="O73" s="93">
        <v>0</v>
      </c>
      <c r="P73" s="93">
        <v>1</v>
      </c>
      <c r="Q73" s="76">
        <v>0</v>
      </c>
      <c r="R73" s="76">
        <v>0</v>
      </c>
      <c r="S73" s="76">
        <v>0</v>
      </c>
      <c r="T73" s="76">
        <v>1</v>
      </c>
    </row>
    <row r="74" spans="1:20" x14ac:dyDescent="0.3">
      <c r="A74" s="15" t="s">
        <v>29</v>
      </c>
    </row>
    <row r="75" spans="1:20" ht="15.6" x14ac:dyDescent="0.35">
      <c r="A75" s="9" t="s">
        <v>36</v>
      </c>
    </row>
    <row r="77" spans="1:20" ht="15.6" x14ac:dyDescent="0.35">
      <c r="A77" t="s">
        <v>32</v>
      </c>
      <c r="B77" s="16"/>
      <c r="F77">
        <v>0</v>
      </c>
      <c r="I77" s="7">
        <f t="array" ref="I77:L80">MMULT(B70:E73,F77:F80)</f>
        <v>200</v>
      </c>
      <c r="J77" s="7">
        <v>200</v>
      </c>
      <c r="K77" s="7">
        <v>200</v>
      </c>
      <c r="L77" s="7">
        <v>200</v>
      </c>
    </row>
    <row r="78" spans="1:20" x14ac:dyDescent="0.3">
      <c r="F78">
        <v>0</v>
      </c>
      <c r="I78" s="7">
        <v>-1.470178145890344E-14</v>
      </c>
      <c r="J78" s="7">
        <v>-1.470178145890344E-14</v>
      </c>
      <c r="K78" s="7">
        <v>-1.470178145890344E-14</v>
      </c>
      <c r="L78" s="7">
        <v>-1.470178145890344E-14</v>
      </c>
    </row>
    <row r="79" spans="1:20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0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6">
        <f t="array" ref="B91:B94">L77:L80</f>
        <v>200</v>
      </c>
      <c r="E91" s="5" t="s">
        <v>34</v>
      </c>
      <c r="H91" s="21">
        <f>ATAN2(B91,B92)</f>
        <v>-7.3508907294517201E-17</v>
      </c>
      <c r="I91" s="23">
        <f>DEGREES(H91)</f>
        <v>-4.2117501445942666E-15</v>
      </c>
    </row>
    <row r="92" spans="1:9" x14ac:dyDescent="0.3">
      <c r="A92" t="s">
        <v>30</v>
      </c>
      <c r="B92" s="60">
        <v>-1.470178145890344E-14</v>
      </c>
      <c r="H92" s="21">
        <f>ATAN2(-B91,-B92)</f>
        <v>3.1415926535897931</v>
      </c>
      <c r="I92" s="23">
        <f>DEGREES(H92)</f>
        <v>180</v>
      </c>
    </row>
    <row r="93" spans="1:9" x14ac:dyDescent="0.3">
      <c r="B93" s="60">
        <v>400</v>
      </c>
      <c r="E93" t="s">
        <v>40</v>
      </c>
      <c r="G93" s="21">
        <f>IF(B95=1,H91,H92)</f>
        <v>-7.3508907294517201E-17</v>
      </c>
      <c r="H93" s="23">
        <f>DEGREES(G93)</f>
        <v>-4.2117501445942666E-15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3.1415926535897931</v>
      </c>
      <c r="H94" s="23">
        <f>DEGREES(G94)</f>
        <v>180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90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</v>
      </c>
      <c r="I120" s="19"/>
      <c r="J120" s="19"/>
      <c r="M120" s="10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1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1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1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1</v>
      </c>
      <c r="K139" s="59">
        <v>0</v>
      </c>
      <c r="L139" s="59">
        <v>0</v>
      </c>
      <c r="M139" s="74">
        <f>COS(C18)*COS(C19)*COS(C20)-SIN(C18)*SIN(C20)</f>
        <v>1</v>
      </c>
      <c r="N139" s="74">
        <f>-COS(C18)*COS(C19)*SIN(C20)-SIN(C18)*COS(C20)</f>
        <v>0</v>
      </c>
      <c r="O139" s="74">
        <f>-COS(C18)*SIN(C19)</f>
        <v>0</v>
      </c>
    </row>
    <row r="140" spans="1:21" x14ac:dyDescent="0.3">
      <c r="E140" s="58"/>
      <c r="F140" s="58"/>
      <c r="G140" s="58"/>
      <c r="H140" s="58"/>
      <c r="I140" s="58"/>
      <c r="J140" s="59">
        <v>0</v>
      </c>
      <c r="K140" s="59">
        <v>1</v>
      </c>
      <c r="L140" s="59">
        <v>0</v>
      </c>
      <c r="M140" s="74">
        <f>SIN(C18)*COS(C19)*COS(C20)+COS(C18)*SIN(C20)</f>
        <v>0</v>
      </c>
      <c r="N140" s="74">
        <f>-SIN(C18)*COS(C19)*SIN(C20)+COS(C18)*COS(C20)</f>
        <v>1</v>
      </c>
      <c r="O140" s="74">
        <f>-SIN(C18)*SIN(C19)</f>
        <v>0</v>
      </c>
    </row>
    <row r="141" spans="1:21" x14ac:dyDescent="0.3">
      <c r="J141" s="59">
        <v>0</v>
      </c>
      <c r="K141" s="59">
        <v>0</v>
      </c>
      <c r="L141" s="59">
        <v>1</v>
      </c>
      <c r="M141" s="74">
        <f>SIN(C19)*COS(C20)</f>
        <v>0</v>
      </c>
      <c r="N141" s="74">
        <f>-SIN(C19)*SIN(C20)</f>
        <v>0</v>
      </c>
      <c r="O141" s="74">
        <f>COS(C19)</f>
        <v>1</v>
      </c>
    </row>
    <row r="143" spans="1:21" ht="15" thickBot="1" x14ac:dyDescent="0.35"/>
    <row r="144" spans="1:21" x14ac:dyDescent="0.3">
      <c r="B144" s="65">
        <f t="array" ref="B144:D146">MMULT(MMULT(N23:P25,N28:P30),N33:P35)</f>
        <v>6.1257422745431001E-17</v>
      </c>
      <c r="C144" s="66">
        <v>6.1257422745431001E-17</v>
      </c>
      <c r="D144" s="67">
        <v>1</v>
      </c>
      <c r="H144" s="65">
        <f t="array" ref="H144:J146">TRANSPOSE(B144:D146)</f>
        <v>6.1257422745431001E-17</v>
      </c>
      <c r="I144" s="66">
        <v>-6.1257422745431001E-17</v>
      </c>
      <c r="J144" s="67">
        <v>1</v>
      </c>
      <c r="M144" s="65">
        <f t="array" ref="M144:O146">B70:D72</f>
        <v>6.1257422745431001E-17</v>
      </c>
      <c r="N144" s="66">
        <v>1.22514845490862E-16</v>
      </c>
      <c r="O144" s="67">
        <v>1</v>
      </c>
      <c r="S144" s="99">
        <f t="array" ref="S144:U146">MMULT(H144:J146,M144:O146)</f>
        <v>1</v>
      </c>
      <c r="T144" s="100">
        <v>6.1257422745431001E-17</v>
      </c>
      <c r="U144" s="101">
        <v>-1.2325951644078309E-32</v>
      </c>
    </row>
    <row r="145" spans="2:21" x14ac:dyDescent="0.3">
      <c r="B145" s="68">
        <v>-6.1257422745431001E-17</v>
      </c>
      <c r="C145" s="69">
        <v>-1</v>
      </c>
      <c r="D145" s="70">
        <v>6.1257422745431001E-17</v>
      </c>
      <c r="H145" s="68">
        <v>6.1257422745431001E-17</v>
      </c>
      <c r="I145" s="69">
        <v>-1</v>
      </c>
      <c r="J145" s="70">
        <v>-6.1257422745431001E-17</v>
      </c>
      <c r="M145" s="68">
        <v>0</v>
      </c>
      <c r="N145" s="69">
        <v>-1</v>
      </c>
      <c r="O145" s="70">
        <v>1.22514845490862E-16</v>
      </c>
      <c r="S145" s="102">
        <v>-6.1257422745431001E-17</v>
      </c>
      <c r="T145" s="103">
        <v>1</v>
      </c>
      <c r="U145" s="104">
        <v>-6.1257422745431001E-17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1</v>
      </c>
      <c r="I146" s="72">
        <v>6.1257422745431001E-17</v>
      </c>
      <c r="J146" s="73">
        <v>-6.1257422745431001E-17</v>
      </c>
      <c r="M146" s="71">
        <v>1</v>
      </c>
      <c r="N146" s="72">
        <v>-7.5049436828248946E-33</v>
      </c>
      <c r="O146" s="73">
        <v>-6.1257422745431001E-17</v>
      </c>
      <c r="S146" s="105">
        <v>0</v>
      </c>
      <c r="T146" s="106">
        <v>6.1257422745431001E-17</v>
      </c>
      <c r="U146" s="107">
        <v>1</v>
      </c>
    </row>
    <row r="150" spans="2:21" x14ac:dyDescent="0.3">
      <c r="D150" s="76">
        <f>U146</f>
        <v>1</v>
      </c>
      <c r="E150" s="5"/>
      <c r="G150" s="80">
        <f>IF(ABS(D150)=1,0,ACOS(D150))</f>
        <v>0</v>
      </c>
      <c r="H150" s="81">
        <f>DEGREES(G150)</f>
        <v>0</v>
      </c>
      <c r="J150" s="80">
        <f>IF(SIN(G150)=0,ATAN2(D154,-D152),ATAN2(D154/SIN(G150),-D152/SIN(G150)))</f>
        <v>-1.5707963267948966</v>
      </c>
      <c r="K150" s="81">
        <f>DEGREES(J150)</f>
        <v>-90</v>
      </c>
      <c r="N150" s="2">
        <f>IF(SIN(G150)=0,-ATAN2(-D158,D156),-ATAN2(-D158/SIN(G150),D156/SIN(G150)))</f>
        <v>1.5707963267948963</v>
      </c>
      <c r="O150" s="81">
        <f>DEGREES(N150)</f>
        <v>89.999999999999986</v>
      </c>
    </row>
    <row r="151" spans="2:21" x14ac:dyDescent="0.3">
      <c r="G151" s="80">
        <f>IF(ABS(D150)=1,0,-ACOS(D150))</f>
        <v>0</v>
      </c>
      <c r="H151" s="81">
        <f>DEGREES(G151)</f>
        <v>0</v>
      </c>
      <c r="J151" s="80">
        <f>IF(SIN(G151)=0,ATAN2(D154,-D152),ATAN2(D154/SIN(G151),-D152/SIN(G151)))</f>
        <v>-1.5707963267948966</v>
      </c>
      <c r="K151" s="81">
        <f>DEGREES(J151)</f>
        <v>-90</v>
      </c>
      <c r="N151" s="2">
        <f>IF(SIN(G151)=0,-ATAN2(-D158,D156),-ATAN2(-D158/SIN(G151),D156/SIN(G151)))</f>
        <v>1.5707963267948963</v>
      </c>
      <c r="O151" s="81">
        <f>DEGREES(N151)</f>
        <v>89.999999999999986</v>
      </c>
    </row>
    <row r="152" spans="2:21" x14ac:dyDescent="0.3">
      <c r="D152" s="75">
        <f>T146</f>
        <v>6.1257422745431001E-17</v>
      </c>
      <c r="G152" s="2"/>
      <c r="H152" s="2"/>
      <c r="I152" s="2"/>
      <c r="J152" s="94"/>
      <c r="K152" s="81"/>
      <c r="L152" s="2"/>
      <c r="M152" s="2"/>
      <c r="N152" s="92"/>
      <c r="O152" s="81"/>
    </row>
    <row r="153" spans="2:21" x14ac:dyDescent="0.3">
      <c r="G153" s="2"/>
      <c r="H153" s="2"/>
      <c r="I153" s="2"/>
      <c r="J153" s="80"/>
      <c r="K153" s="81"/>
      <c r="L153" s="2"/>
      <c r="M153" s="2"/>
      <c r="N153" s="92"/>
      <c r="O153" s="81"/>
    </row>
    <row r="154" spans="2:21" x14ac:dyDescent="0.3">
      <c r="D154" s="58">
        <f>S146</f>
        <v>0</v>
      </c>
      <c r="I154" s="2"/>
      <c r="J154" s="2"/>
      <c r="K154" s="81"/>
      <c r="L154" s="2"/>
      <c r="M154" s="2"/>
      <c r="N154" s="82"/>
      <c r="O154" s="81"/>
    </row>
    <row r="155" spans="2:21" x14ac:dyDescent="0.3">
      <c r="I155" s="2"/>
      <c r="J155" s="2"/>
      <c r="K155" s="81"/>
      <c r="L155" s="2"/>
      <c r="M155" s="2"/>
      <c r="N155" s="2"/>
      <c r="O155" s="2"/>
    </row>
    <row r="156" spans="2:21" x14ac:dyDescent="0.3">
      <c r="D156" s="58">
        <f>U145</f>
        <v>-6.1257422745431001E-17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76">
        <f>U144</f>
        <v>-1.2325951644078309E-32</v>
      </c>
      <c r="I158" s="2"/>
      <c r="J158" s="2"/>
      <c r="K158" s="81"/>
      <c r="L158" s="2"/>
      <c r="M158" s="2"/>
      <c r="N158" s="82"/>
      <c r="O158" s="81"/>
    </row>
    <row r="159" spans="2:21" x14ac:dyDescent="0.3">
      <c r="I159" s="2"/>
      <c r="J159" s="2"/>
      <c r="K159" s="81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88" zoomScale="85" zoomScaleNormal="85" workbookViewId="0">
      <selection activeCell="O111" sqref="O111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Kinematik</vt:lpstr>
      <vt:lpstr>Theorie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2016-08-14T11:33:50Z</dcterms:modified>
</cp:coreProperties>
</file>