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BOM!$A$181:$K$301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5" i="7" l="1"/>
  <c r="C116" i="7" l="1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8" i="7"/>
  <c r="L19" i="7"/>
  <c r="L17" i="7"/>
  <c r="C140" i="7" l="1"/>
  <c r="L140" i="7"/>
  <c r="C118" i="7" l="1"/>
  <c r="C114" i="7"/>
  <c r="L116" i="7"/>
  <c r="L114" i="7"/>
  <c r="L118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3" i="7" l="1"/>
  <c r="C143" i="7"/>
  <c r="C141" i="7"/>
  <c r="C145" i="7"/>
  <c r="C69" i="7"/>
  <c r="C71" i="7"/>
  <c r="L141" i="7"/>
  <c r="L145" i="7"/>
  <c r="L173" i="7"/>
  <c r="L115" i="7"/>
  <c r="L71" i="7"/>
  <c r="L143" i="7"/>
  <c r="C45" i="7" l="1"/>
  <c r="C39" i="7"/>
  <c r="L69" i="7"/>
  <c r="K279" i="7" l="1"/>
  <c r="K292" i="7"/>
  <c r="L45" i="7"/>
  <c r="L39" i="7"/>
  <c r="C89" i="7" l="1"/>
  <c r="K283" i="7"/>
  <c r="K296" i="7"/>
  <c r="K295" i="7"/>
  <c r="L89" i="7"/>
  <c r="K294" i="7" l="1"/>
  <c r="K293" i="7"/>
  <c r="K287" i="7"/>
  <c r="B58" i="7"/>
  <c r="C6" i="7"/>
  <c r="C106" i="7"/>
  <c r="C105" i="7"/>
  <c r="C38" i="7"/>
  <c r="C171" i="7"/>
  <c r="C128" i="7"/>
  <c r="C87" i="7"/>
  <c r="K286" i="7"/>
  <c r="C144" i="7"/>
  <c r="C139" i="7"/>
  <c r="C92" i="7"/>
  <c r="C33" i="7"/>
  <c r="C131" i="7"/>
  <c r="K291" i="7"/>
  <c r="C10" i="7"/>
  <c r="K285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6" i="7"/>
  <c r="L158" i="7"/>
  <c r="L144" i="7"/>
  <c r="L131" i="7"/>
  <c r="L63" i="7"/>
  <c r="L106" i="7"/>
  <c r="L162" i="7"/>
  <c r="L139" i="7"/>
  <c r="L169" i="7"/>
  <c r="L168" i="7"/>
  <c r="L172" i="7"/>
  <c r="L175" i="7"/>
  <c r="L174" i="7"/>
  <c r="L161" i="7"/>
  <c r="L167" i="7"/>
  <c r="L171" i="7"/>
  <c r="L151" i="7"/>
  <c r="L160" i="7"/>
  <c r="L62" i="7"/>
  <c r="L9" i="7"/>
  <c r="L164" i="7"/>
  <c r="L110" i="7"/>
  <c r="L43" i="7"/>
  <c r="L163" i="7"/>
  <c r="L159" i="7"/>
  <c r="L5" i="7"/>
  <c r="L48" i="7"/>
  <c r="L36" i="7"/>
  <c r="L105" i="7"/>
  <c r="L166" i="7"/>
  <c r="L128" i="7"/>
  <c r="L83" i="7"/>
  <c r="L10" i="7"/>
  <c r="L92" i="7"/>
  <c r="L165" i="7"/>
  <c r="L33" i="7"/>
  <c r="L170" i="7"/>
  <c r="C153" i="7" l="1"/>
  <c r="C154" i="7"/>
  <c r="C152" i="7"/>
  <c r="B152" i="7"/>
  <c r="L87" i="7"/>
  <c r="L152" i="7"/>
  <c r="L65" i="7"/>
  <c r="L154" i="7"/>
  <c r="L153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17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5" i="7" l="1"/>
  <c r="B245" i="7" s="1"/>
  <c r="K245" i="7" s="1"/>
  <c r="I254" i="7"/>
  <c r="B254" i="7" s="1"/>
  <c r="K254" i="7" s="1"/>
  <c r="I253" i="7"/>
  <c r="B253" i="7" s="1"/>
  <c r="I264" i="7"/>
  <c r="B264" i="7" s="1"/>
  <c r="I263" i="7"/>
  <c r="B263" i="7" s="1"/>
  <c r="I266" i="7"/>
  <c r="B266" i="7" s="1"/>
  <c r="I267" i="7"/>
  <c r="B267" i="7" s="1"/>
  <c r="I224" i="7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146" i="7"/>
  <c r="J245" i="7" l="1"/>
  <c r="J254" i="7"/>
  <c r="K264" i="7"/>
  <c r="J264" i="7"/>
  <c r="K253" i="7"/>
  <c r="J253" i="7"/>
  <c r="K267" i="7"/>
  <c r="J267" i="7"/>
  <c r="K266" i="7"/>
  <c r="J266" i="7"/>
  <c r="K263" i="7"/>
  <c r="J263" i="7"/>
  <c r="K244" i="7"/>
  <c r="J244" i="7"/>
  <c r="K224" i="7"/>
  <c r="J224" i="7"/>
  <c r="K232" i="7"/>
  <c r="J232" i="7"/>
  <c r="K229" i="7"/>
  <c r="J229" i="7"/>
  <c r="K246" i="7"/>
  <c r="J246" i="7"/>
  <c r="K228" i="7"/>
  <c r="J228" i="7"/>
  <c r="L38" i="7"/>
  <c r="L84" i="7"/>
  <c r="L98" i="7"/>
  <c r="L60" i="7"/>
  <c r="L50" i="7"/>
  <c r="L96" i="7"/>
  <c r="L58" i="7"/>
  <c r="L32" i="7"/>
  <c r="L149" i="7"/>
  <c r="L100" i="7"/>
  <c r="L86" i="7"/>
  <c r="L30" i="7"/>
  <c r="L40" i="7"/>
  <c r="L125" i="7"/>
  <c r="L135" i="7"/>
  <c r="L13" i="7"/>
  <c r="L81" i="7"/>
  <c r="L37" i="7"/>
  <c r="L67" i="7"/>
  <c r="L156" i="7"/>
  <c r="L137" i="7"/>
  <c r="L28" i="7"/>
  <c r="L88" i="7"/>
  <c r="L113" i="7"/>
  <c r="L12" i="7"/>
  <c r="L130" i="7"/>
  <c r="L138" i="7"/>
  <c r="L132" i="7"/>
  <c r="L101" i="7"/>
  <c r="L148" i="7"/>
  <c r="L44" i="7"/>
  <c r="L27" i="7"/>
  <c r="L90" i="7"/>
  <c r="L82" i="7"/>
  <c r="L34" i="7"/>
  <c r="L61" i="7"/>
  <c r="L104" i="7"/>
  <c r="L112" i="7"/>
  <c r="L129" i="7"/>
  <c r="L99" i="7"/>
  <c r="L78" i="7"/>
  <c r="L123" i="7"/>
  <c r="L57" i="7"/>
  <c r="L91" i="7"/>
  <c r="L42" i="7"/>
  <c r="L150" i="7"/>
  <c r="L120" i="7"/>
  <c r="L127" i="7"/>
  <c r="L49" i="7"/>
  <c r="L142" i="7"/>
  <c r="L133" i="7"/>
  <c r="L134" i="7"/>
  <c r="L93" i="7"/>
  <c r="L103" i="7"/>
  <c r="L155" i="7"/>
  <c r="L102" i="7"/>
  <c r="L74" i="7"/>
  <c r="L11" i="7"/>
  <c r="L29" i="7"/>
  <c r="L31" i="7"/>
  <c r="L77" i="7"/>
  <c r="L126" i="7"/>
  <c r="L136" i="7"/>
  <c r="L79" i="7"/>
  <c r="L55" i="7"/>
  <c r="L124" i="7"/>
  <c r="I219" i="7" l="1"/>
  <c r="B219" i="7" s="1"/>
  <c r="I220" i="7"/>
  <c r="B220" i="7" s="1"/>
  <c r="I243" i="7"/>
  <c r="B243" i="7" s="1"/>
  <c r="L111" i="7"/>
  <c r="L76" i="7"/>
  <c r="L66" i="7"/>
  <c r="L35" i="7"/>
  <c r="L59" i="7"/>
  <c r="L85" i="7"/>
  <c r="L54" i="7"/>
  <c r="L95" i="7"/>
  <c r="L64" i="7"/>
  <c r="L75" i="7"/>
  <c r="L8" i="7"/>
  <c r="L117" i="7"/>
  <c r="K220" i="7" l="1"/>
  <c r="J220" i="7"/>
  <c r="J219" i="7"/>
  <c r="K219" i="7"/>
  <c r="K243" i="7"/>
  <c r="J243" i="7"/>
  <c r="L80" i="7"/>
  <c r="L41" i="7"/>
  <c r="L94" i="7"/>
  <c r="L56" i="7"/>
  <c r="L97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8" i="7" l="1"/>
  <c r="I189" i="7"/>
  <c r="B189" i="7" s="1"/>
  <c r="K189" i="7" s="1"/>
  <c r="I292" i="7"/>
  <c r="J292" i="7" s="1"/>
  <c r="I279" i="7"/>
  <c r="J279" i="7" s="1"/>
  <c r="I283" i="7"/>
  <c r="J283" i="7" s="1"/>
  <c r="I213" i="7"/>
  <c r="B213" i="7" s="1"/>
  <c r="J213" i="7" s="1"/>
  <c r="I296" i="7"/>
  <c r="J296" i="7" s="1"/>
  <c r="I295" i="7"/>
  <c r="J295" i="7" s="1"/>
  <c r="I287" i="7"/>
  <c r="J287" i="7" s="1"/>
  <c r="I294" i="7"/>
  <c r="J294" i="7" s="1"/>
  <c r="I293" i="7"/>
  <c r="J293" i="7" s="1"/>
  <c r="I286" i="7"/>
  <c r="J286" i="7" s="1"/>
  <c r="I210" i="7"/>
  <c r="B210" i="7" s="1"/>
  <c r="J210" i="7" s="1"/>
  <c r="I191" i="7"/>
  <c r="B191" i="7" s="1"/>
  <c r="I291" i="7"/>
  <c r="J291" i="7" s="1"/>
  <c r="I251" i="7"/>
  <c r="I285" i="7"/>
  <c r="J285" i="7" s="1"/>
  <c r="I276" i="7"/>
  <c r="I259" i="7"/>
  <c r="I248" i="7"/>
  <c r="I211" i="7"/>
  <c r="B211" i="7" s="1"/>
  <c r="K211" i="7" s="1"/>
  <c r="I214" i="7"/>
  <c r="B214" i="7" s="1"/>
  <c r="I212" i="7"/>
  <c r="B212" i="7" s="1"/>
  <c r="I275" i="7"/>
  <c r="I258" i="7"/>
  <c r="I249" i="7"/>
  <c r="I204" i="7"/>
  <c r="B204" i="7" s="1"/>
  <c r="J204" i="7" s="1"/>
  <c r="I265" i="7"/>
  <c r="I269" i="7"/>
  <c r="I261" i="7"/>
  <c r="I271" i="7"/>
  <c r="I257" i="7"/>
  <c r="I241" i="7"/>
  <c r="I260" i="7"/>
  <c r="I250" i="7"/>
  <c r="I270" i="7"/>
  <c r="I203" i="7"/>
  <c r="B203" i="7" s="1"/>
  <c r="J203" i="7" s="1"/>
  <c r="I273" i="7"/>
  <c r="I227" i="7"/>
  <c r="B227" i="7" s="1"/>
  <c r="I194" i="7"/>
  <c r="B194" i="7" s="1"/>
  <c r="K194" i="7" s="1"/>
  <c r="I255" i="7"/>
  <c r="I207" i="7"/>
  <c r="B207" i="7" s="1"/>
  <c r="I221" i="7"/>
  <c r="I256" i="7"/>
  <c r="I239" i="7"/>
  <c r="I200" i="7"/>
  <c r="B200" i="7" s="1"/>
  <c r="K200" i="7" s="1"/>
  <c r="I242" i="7"/>
  <c r="I226" i="7"/>
  <c r="B226" i="7" s="1"/>
  <c r="I274" i="7"/>
  <c r="I272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80" i="7"/>
  <c r="K280" i="7" s="1"/>
  <c r="I284" i="7"/>
  <c r="I209" i="7"/>
  <c r="B209" i="7" s="1"/>
  <c r="K209" i="7" s="1"/>
  <c r="I281" i="7"/>
  <c r="K281" i="7" s="1"/>
  <c r="I199" i="7"/>
  <c r="B199" i="7" s="1"/>
  <c r="J199" i="7" s="1"/>
  <c r="I233" i="7"/>
  <c r="B233" i="7" s="1"/>
  <c r="I282" i="7"/>
  <c r="K282" i="7" s="1"/>
  <c r="I195" i="7"/>
  <c r="B195" i="7" s="1"/>
  <c r="J195" i="7" s="1"/>
  <c r="I185" i="7"/>
  <c r="B185" i="7" s="1"/>
  <c r="J185" i="7" s="1"/>
  <c r="I268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70" i="7"/>
  <c r="K270" i="7" s="1"/>
  <c r="B257" i="7"/>
  <c r="K257" i="7" s="1"/>
  <c r="B261" i="7"/>
  <c r="J261" i="7" s="1"/>
  <c r="B249" i="7"/>
  <c r="K249" i="7" s="1"/>
  <c r="B259" i="7"/>
  <c r="K259" i="7" s="1"/>
  <c r="B251" i="7"/>
  <c r="K251" i="7" s="1"/>
  <c r="B268" i="7"/>
  <c r="J268" i="7" s="1"/>
  <c r="B272" i="7"/>
  <c r="K272" i="7" s="1"/>
  <c r="B273" i="7"/>
  <c r="K273" i="7" s="1"/>
  <c r="B250" i="7"/>
  <c r="K250" i="7" s="1"/>
  <c r="B269" i="7"/>
  <c r="J269" i="7" s="1"/>
  <c r="B258" i="7"/>
  <c r="K258" i="7" s="1"/>
  <c r="B274" i="7"/>
  <c r="K274" i="7" s="1"/>
  <c r="B239" i="7"/>
  <c r="K239" i="7" s="1"/>
  <c r="B255" i="7"/>
  <c r="K255" i="7" s="1"/>
  <c r="B260" i="7"/>
  <c r="J260" i="7" s="1"/>
  <c r="B265" i="7"/>
  <c r="K265" i="7" s="1"/>
  <c r="B275" i="7"/>
  <c r="K275" i="7" s="1"/>
  <c r="B276" i="7"/>
  <c r="K276" i="7" s="1"/>
  <c r="B256" i="7"/>
  <c r="K256" i="7" s="1"/>
  <c r="B241" i="7"/>
  <c r="J241" i="7" s="1"/>
  <c r="B271" i="7"/>
  <c r="J271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80" i="7"/>
  <c r="J194" i="7"/>
  <c r="K190" i="7"/>
  <c r="K202" i="7"/>
  <c r="J183" i="7"/>
  <c r="J281" i="7"/>
  <c r="K195" i="7"/>
  <c r="J200" i="7"/>
  <c r="J207" i="7"/>
  <c r="K207" i="7"/>
  <c r="K185" i="7"/>
  <c r="K284" i="7"/>
  <c r="K199" i="7"/>
  <c r="K193" i="7"/>
  <c r="J282" i="7"/>
  <c r="J184" i="7"/>
  <c r="J209" i="7"/>
  <c r="K197" i="7"/>
  <c r="K187" i="7"/>
  <c r="K186" i="7"/>
  <c r="L301" i="7" l="1"/>
  <c r="K260" i="7"/>
  <c r="J272" i="7"/>
  <c r="K221" i="7"/>
  <c r="J274" i="7"/>
  <c r="K241" i="7"/>
  <c r="J270" i="7"/>
  <c r="K268" i="7"/>
  <c r="K261" i="7"/>
  <c r="K271" i="7"/>
  <c r="K269" i="7"/>
  <c r="J273" i="7"/>
  <c r="J276" i="7"/>
  <c r="J265" i="7"/>
  <c r="J239" i="7"/>
  <c r="J258" i="7"/>
  <c r="J250" i="7"/>
  <c r="J251" i="7"/>
  <c r="J249" i="7"/>
  <c r="J257" i="7"/>
  <c r="J275" i="7"/>
  <c r="J256" i="7"/>
  <c r="J255" i="7"/>
  <c r="J259" i="7"/>
  <c r="J242" i="7"/>
  <c r="J248" i="7"/>
  <c r="K226" i="7"/>
  <c r="J230" i="7"/>
  <c r="J233" i="7"/>
  <c r="J284" i="7"/>
  <c r="O72" i="3"/>
  <c r="O77" i="3"/>
  <c r="O78" i="3"/>
  <c r="K301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<sst xmlns="http://schemas.openxmlformats.org/spreadsheetml/2006/main" count="1370" uniqueCount="589">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</sst>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63" zoomScale="80" zoomScaleNormal="80" workbookViewId="0">
      <selection activeCell="L73" sqref="L7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13.333333333333332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12</v>
      </c>
      <c r="D32" t="s">
        <v>29</v>
      </c>
    </row>
    <row r="33" spans="1:4" x14ac:dyDescent="0.3">
      <c r="B33" t="s">
        <v>39</v>
      </c>
      <c r="C33" s="4">
        <f>C32*C27/PI()</f>
        <v>19.098593171027442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0.84934980000000004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587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1.10415474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581</v>
      </c>
      <c r="F94" s="73">
        <v>1.8</v>
      </c>
      <c r="G94" s="73" t="s">
        <v>60</v>
      </c>
      <c r="H94" s="73" t="s">
        <v>109</v>
      </c>
      <c r="I94" s="73" t="s">
        <v>582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43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7"/>
  <sheetViews>
    <sheetView topLeftCell="A101" zoomScale="85" zoomScaleNormal="85" workbookViewId="0">
      <selection activeCell="C114" sqref="C11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C187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INDIRECT(ADDRESS(MATCH(C5,C$183:C$298,0)+ROW($B$183)-1,12))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C213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INDIRECT(ADDRESS(MATCH(C6,C$183:C$298,0)+ROW($B$183)-1,12))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C273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INDIRECT(ADDRESS(MATCH(C8,C$183:C$298,0)+ROW($B$183)-1,12))</f>
        <v>Habs</v>
      </c>
    </row>
    <row r="9" spans="1:15" ht="13.8" customHeight="1" x14ac:dyDescent="0.3">
      <c r="B9" s="33">
        <v>4</v>
      </c>
      <c r="C9" s="32" t="str">
        <f>C188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INDIRECT(ADDRESS(MATCH(C9,C$183:C$298,0)+ROW($B$183)-1,12))</f>
        <v>Habs</v>
      </c>
    </row>
    <row r="10" spans="1:15" ht="13.8" customHeight="1" x14ac:dyDescent="0.3">
      <c r="B10" s="33">
        <v>4</v>
      </c>
      <c r="C10" s="32" t="str">
        <f>C191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INDIRECT(ADDRESS(MATCH(C10,C$183:C$298,0)+ROW($B$183)-1,12))</f>
        <v>Habs</v>
      </c>
    </row>
    <row r="11" spans="1:15" ht="13.8" customHeight="1" x14ac:dyDescent="0.3">
      <c r="B11" s="33">
        <v>4</v>
      </c>
      <c r="C11" s="32" t="str">
        <f>C196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INDIRECT(ADDRESS(MATCH(C11,C$183:C$298,0)+ROW($B$183)-1,12))</f>
        <v>Habs</v>
      </c>
    </row>
    <row r="12" spans="1:15" ht="13.8" customHeight="1" x14ac:dyDescent="0.3">
      <c r="B12" s="33">
        <v>2</v>
      </c>
      <c r="C12" s="32" t="str">
        <f>C272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INDIRECT(ADDRESS(MATCH(C12,C$183:C$298,0)+ROW($B$183)-1,12))</f>
        <v>Habs</v>
      </c>
    </row>
    <row r="13" spans="1:15" ht="13.8" customHeight="1" x14ac:dyDescent="0.3">
      <c r="B13" s="33">
        <v>1</v>
      </c>
      <c r="C13" s="32" t="str">
        <f>C261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INDIRECT(ADDRESS(MATCH(C13,C$183:C$298,0)+ROW($B$183)-1,12))</f>
        <v>Habs</v>
      </c>
    </row>
    <row r="14" spans="1:15" ht="13.8" customHeight="1" x14ac:dyDescent="0.3">
      <c r="B14" s="33">
        <v>1</v>
      </c>
      <c r="C14" s="32" t="str">
        <f>C265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INDIRECT(ADDRESS(MATCH(C14,C$183:C$298,0)+ROW($B$183)-1,12))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C263</f>
        <v>Rillenkugellager 3x7x3</v>
      </c>
      <c r="D17" t="s">
        <v>568</v>
      </c>
      <c r="E17" s="9"/>
      <c r="H17" s="22"/>
      <c r="I17" s="37"/>
      <c r="J17" s="38"/>
      <c r="K17" s="35"/>
      <c r="L17" t="str">
        <f ca="1">INDIRECT(ADDRESS(MATCH(C17,C$183:C$298,0)+ROW($B$183)-1,12))</f>
        <v>Habs</v>
      </c>
    </row>
    <row r="18" spans="1:12" s="8" customFormat="1" ht="13.8" customHeight="1" x14ac:dyDescent="0.3">
      <c r="B18" s="82">
        <v>8</v>
      </c>
      <c r="C18" s="83" t="str">
        <f>C263</f>
        <v>Rillenkugellager 3x7x3</v>
      </c>
      <c r="D18" s="8" t="s">
        <v>569</v>
      </c>
      <c r="E18" s="84"/>
      <c r="H18" s="85"/>
      <c r="I18" s="37"/>
      <c r="J18" s="86"/>
      <c r="K18" s="35"/>
      <c r="L18" s="8" t="str">
        <f ca="1">INDIRECT(ADDRESS(MATCH(C18,C$183:C$298,0)+ROW($B$183)-1,12))</f>
        <v>Habs</v>
      </c>
    </row>
    <row r="19" spans="1:12" ht="13.8" customHeight="1" x14ac:dyDescent="0.3">
      <c r="B19" s="33">
        <v>6</v>
      </c>
      <c r="C19" s="32" t="str">
        <f>C187</f>
        <v>Zylinderkopfschraube Innensechskant M3 20mm</v>
      </c>
      <c r="D19" t="s">
        <v>577</v>
      </c>
      <c r="E19" s="9"/>
      <c r="H19" s="22"/>
      <c r="I19" s="37"/>
      <c r="J19" s="38"/>
      <c r="K19" s="35"/>
      <c r="L19" t="str">
        <f ca="1">INDIRECT(ADDRESS(MATCH(C19,C$183:C$298,0)+ROW($B$183)-1,12))</f>
        <v>Habs</v>
      </c>
    </row>
    <row r="20" spans="1:12" ht="13.8" customHeight="1" x14ac:dyDescent="0.3">
      <c r="B20" s="33">
        <v>3</v>
      </c>
      <c r="C20" s="32" t="str">
        <f>C212</f>
        <v>Distanzbolzen 2x Innen M3 20mm, Schlüsselweite 5,5mm</v>
      </c>
      <c r="D20" t="s">
        <v>577</v>
      </c>
      <c r="E20" s="9"/>
      <c r="H20" s="22"/>
      <c r="I20" s="37"/>
      <c r="J20" s="38"/>
      <c r="K20" s="35"/>
      <c r="L20" t="str">
        <f ca="1">INDIRECT(ADDRESS(MATCH(C20,C$183:C$298,0)+ROW($B$183)-1,12))</f>
        <v>Habs</v>
      </c>
    </row>
    <row r="21" spans="1:12" ht="13.8" customHeight="1" x14ac:dyDescent="0.3">
      <c r="B21" s="33">
        <v>100</v>
      </c>
      <c r="C21" s="32" t="str">
        <f>C208</f>
        <v>Silberstahlwelle 3mm Durchmesser</v>
      </c>
      <c r="D21" t="s">
        <v>572</v>
      </c>
      <c r="E21" s="9"/>
      <c r="H21" s="22"/>
      <c r="I21" s="37"/>
      <c r="J21" s="38"/>
      <c r="K21" s="35"/>
      <c r="L21" t="str">
        <f ca="1">INDIRECT(ADDRESS(MATCH(C21,C$183:C$298,0)+ROW($B$183)-1,12))</f>
        <v>Habs</v>
      </c>
    </row>
    <row r="22" spans="1:12" ht="13.8" customHeight="1" x14ac:dyDescent="0.3">
      <c r="B22" s="33">
        <v>1</v>
      </c>
      <c r="C22" s="32" t="str">
        <f>C261</f>
        <v xml:space="preserve">Herkulex Servo DRS - 0101 </v>
      </c>
      <c r="D22" t="s">
        <v>573</v>
      </c>
      <c r="E22" s="9"/>
      <c r="H22" s="22"/>
      <c r="I22" s="37"/>
      <c r="J22" s="38"/>
      <c r="K22" s="35"/>
      <c r="L22" t="str">
        <f ca="1">INDIRECT(ADDRESS(MATCH(C22,C$183:C$298,0)+ROW($B$183)-1,12))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C220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INDIRECT(ADDRESS(MATCH(C25,C$183:C$298,0)+ROW($B$183)-1,12))</f>
        <v>Habs</v>
      </c>
    </row>
    <row r="26" spans="1:12" s="74" customFormat="1" ht="13.8" customHeight="1" x14ac:dyDescent="0.3">
      <c r="B26" s="75">
        <v>1</v>
      </c>
      <c r="C26" s="76" t="str">
        <f>C243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ca="1">INDIRECT(ADDRESS(MATCH(C26,C$183:C$298,0)+ROW($B$183)-1,12))</f>
        <v>Habs</v>
      </c>
    </row>
    <row r="27" spans="1:12" ht="13.8" customHeight="1" x14ac:dyDescent="0.3">
      <c r="B27" s="33">
        <v>46</v>
      </c>
      <c r="C27" s="32" t="str">
        <f>C207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INDIRECT(ADDRESS(MATCH(C27,C$183:C$298,0)+ROW($B$183)-1,12))</f>
        <v>Habs</v>
      </c>
    </row>
    <row r="28" spans="1:12" ht="13.8" customHeight="1" x14ac:dyDescent="0.3">
      <c r="B28" s="33">
        <v>1</v>
      </c>
      <c r="C28" s="32" t="str">
        <f>C282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INDIRECT(ADDRESS(MATCH(C28,C$183:C$298,0)+ROW($B$183)-1,12))</f>
        <v>Habs</v>
      </c>
    </row>
    <row r="29" spans="1:12" ht="13.8" customHeight="1" x14ac:dyDescent="0.3">
      <c r="B29" s="33">
        <v>1</v>
      </c>
      <c r="C29" s="32" t="str">
        <f>C284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INDIRECT(ADDRESS(MATCH(C29,C$183:C$298,0)+ROW($B$183)-1,12))</f>
        <v>Habs</v>
      </c>
    </row>
    <row r="30" spans="1:12" ht="13.8" customHeight="1" x14ac:dyDescent="0.3">
      <c r="B30" s="33">
        <v>1</v>
      </c>
      <c r="C30" s="32" t="str">
        <f>C280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INDIRECT(ADDRESS(MATCH(C30,C$183:C$298,0)+ROW($B$183)-1,12))</f>
        <v>Habs</v>
      </c>
    </row>
    <row r="31" spans="1:12" ht="13.8" customHeight="1" x14ac:dyDescent="0.3">
      <c r="B31" s="33">
        <v>2</v>
      </c>
      <c r="C31" s="32" t="str">
        <f>C270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INDIRECT(ADDRESS(MATCH(C31,C$183:C$298,0)+ROW($B$183)-1,12))</f>
        <v>Habs</v>
      </c>
    </row>
    <row r="32" spans="1:12" ht="13.8" customHeight="1" x14ac:dyDescent="0.3">
      <c r="B32" s="33">
        <v>1</v>
      </c>
      <c r="C32" s="32" t="str">
        <f>C254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INDIRECT(ADDRESS(MATCH(C32,C$183:C$298,0)+ROW($B$183)-1,12))</f>
        <v>Habs</v>
      </c>
    </row>
    <row r="33" spans="2:12" ht="13.8" customHeight="1" x14ac:dyDescent="0.3">
      <c r="B33" s="33">
        <v>2</v>
      </c>
      <c r="C33" s="32" t="str">
        <f>C187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INDIRECT(ADDRESS(MATCH(C33,C$183:C$298,0)+ROW($B$183)-1,12))</f>
        <v>Habs</v>
      </c>
    </row>
    <row r="34" spans="2:12" ht="13.8" customHeight="1" x14ac:dyDescent="0.3">
      <c r="B34" s="33">
        <v>2</v>
      </c>
      <c r="C34" s="32" t="str">
        <f>C201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INDIRECT(ADDRESS(MATCH(C34,C$183:C$298,0)+ROW($B$183)-1,12))</f>
        <v>Habs</v>
      </c>
    </row>
    <row r="35" spans="2:12" ht="13.8" customHeight="1" x14ac:dyDescent="0.3">
      <c r="B35" s="33">
        <v>1</v>
      </c>
      <c r="C35" s="32" t="str">
        <f>C242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INDIRECT(ADDRESS(MATCH(C35,C$183:C$298,0)+ROW($B$183)-1,12))</f>
        <v>Habs</v>
      </c>
    </row>
    <row r="36" spans="2:12" ht="13.8" customHeight="1" x14ac:dyDescent="0.3">
      <c r="B36" s="33">
        <v>1</v>
      </c>
      <c r="C36" s="32" t="str">
        <f>C187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INDIRECT(ADDRESS(MATCH(C36,C$183:C$298,0)+ROW($B$183)-1,12))</f>
        <v>Habs</v>
      </c>
    </row>
    <row r="37" spans="2:12" ht="13.8" customHeight="1" x14ac:dyDescent="0.3">
      <c r="B37" s="33">
        <v>2</v>
      </c>
      <c r="C37" s="32" t="str">
        <f>C201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INDIRECT(ADDRESS(MATCH(C37,C$183:C$298,0)+ROW($B$183)-1,12))</f>
        <v>Habs</v>
      </c>
    </row>
    <row r="38" spans="2:12" ht="13.8" customHeight="1" x14ac:dyDescent="0.3">
      <c r="B38" s="33">
        <v>2</v>
      </c>
      <c r="C38" s="32" t="str">
        <f>C265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INDIRECT(ADDRESS(MATCH(C38,C$183:C$298,0)+ROW($B$183)-1,12))</f>
        <v>Habs</v>
      </c>
    </row>
    <row r="39" spans="2:12" ht="13.8" customHeight="1" x14ac:dyDescent="0.3">
      <c r="B39" s="33">
        <v>4</v>
      </c>
      <c r="C39" s="32" t="str">
        <f>C190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INDIRECT(ADDRESS(MATCH(C39,C$183:C$298,0)+ROW($B$183)-1,12))</f>
        <v>Habs</v>
      </c>
    </row>
    <row r="40" spans="2:12" ht="13.8" customHeight="1" x14ac:dyDescent="0.3">
      <c r="B40" s="33">
        <v>4</v>
      </c>
      <c r="C40" s="32" t="str">
        <f>C197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INDIRECT(ADDRESS(MATCH(C40,C$183:C$298,0)+ROW($B$183)-1,12))</f>
        <v>Habs</v>
      </c>
    </row>
    <row r="41" spans="2:12" ht="13.8" customHeight="1" x14ac:dyDescent="0.3">
      <c r="B41" s="33">
        <v>1</v>
      </c>
      <c r="C41" s="32" t="str">
        <f>C260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INDIRECT(ADDRESS(MATCH(C41,C$183:C$298,0)+ROW($B$183)-1,12))</f>
        <v>Habs</v>
      </c>
    </row>
    <row r="42" spans="2:12" ht="13.8" customHeight="1" x14ac:dyDescent="0.3">
      <c r="B42" s="33">
        <v>2</v>
      </c>
      <c r="C42" s="32" t="str">
        <f>C202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INDIRECT(ADDRESS(MATCH(C42,C$183:C$298,0)+ROW($B$183)-1,12))</f>
        <v>Habs</v>
      </c>
    </row>
    <row r="43" spans="2:12" ht="13.8" customHeight="1" x14ac:dyDescent="0.3">
      <c r="B43" s="33">
        <v>3</v>
      </c>
      <c r="C43" s="32" t="str">
        <f>C212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INDIRECT(ADDRESS(MATCH(C43,C$183:C$298,0)+ROW($B$183)-1,12))</f>
        <v>Habs</v>
      </c>
    </row>
    <row r="44" spans="2:12" ht="13.8" customHeight="1" x14ac:dyDescent="0.3">
      <c r="B44" s="33">
        <v>6</v>
      </c>
      <c r="C44" s="32" t="str">
        <f>C201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INDIRECT(ADDRESS(MATCH(C44,C$183:C$298,0)+ROW($B$183)-1,12))</f>
        <v>Habs</v>
      </c>
    </row>
    <row r="45" spans="2:12" ht="13.8" customHeight="1" x14ac:dyDescent="0.3">
      <c r="B45" s="33">
        <v>6</v>
      </c>
      <c r="C45" s="32" t="str">
        <f>C185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INDIRECT(ADDRESS(MATCH(C45,C$183:C$298,0)+ROW($B$183)-1,12))</f>
        <v>Habs</v>
      </c>
    </row>
    <row r="46" spans="2:12" ht="13.8" customHeight="1" x14ac:dyDescent="0.3">
      <c r="B46" s="33">
        <v>1</v>
      </c>
      <c r="C46" s="32" t="str">
        <f>C212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INDIRECT(ADDRESS(MATCH(C46,C$183:C$298,0)+ROW($B$183)-1,12))</f>
        <v>Habs</v>
      </c>
    </row>
    <row r="47" spans="2:12" ht="13.8" customHeight="1" x14ac:dyDescent="0.3">
      <c r="B47" s="33">
        <v>2</v>
      </c>
      <c r="C47" s="32" t="str">
        <f>C187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INDIRECT(ADDRESS(MATCH(C47,C$183:C$298,0)+ROW($B$183)-1,12))</f>
        <v>Habs</v>
      </c>
    </row>
    <row r="48" spans="2:12" ht="13.8" customHeight="1" x14ac:dyDescent="0.3">
      <c r="B48" s="33">
        <v>4</v>
      </c>
      <c r="C48" s="32" t="str">
        <f>C212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INDIRECT(ADDRESS(MATCH(C48,C$183:C$298,0)+ROW($B$183)-1,12))</f>
        <v>Habs</v>
      </c>
    </row>
    <row r="49" spans="1:12" ht="13.8" customHeight="1" x14ac:dyDescent="0.3">
      <c r="B49" s="33">
        <v>4</v>
      </c>
      <c r="C49" s="32" t="str">
        <f>C187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INDIRECT(ADDRESS(MATCH(C49,C$183:C$298,0)+ROW($B$183)-1,12))</f>
        <v>Habs</v>
      </c>
    </row>
    <row r="50" spans="1:12" ht="13.8" customHeight="1" x14ac:dyDescent="0.3">
      <c r="B50" s="33">
        <v>4</v>
      </c>
      <c r="C50" s="32" t="str">
        <f>C201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INDIRECT(ADDRESS(MATCH(C50,C$183:C$298,0)+ROW($B$183)-1,12))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C273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INDIRECT(ADDRESS(MATCH(C54,C$183:C$298,0)+ROW($B$183)-1,12))</f>
        <v>Habs</v>
      </c>
    </row>
    <row r="55" spans="1:12" ht="13.8" customHeight="1" x14ac:dyDescent="0.3">
      <c r="B55" s="33">
        <v>2</v>
      </c>
      <c r="C55" s="32" t="str">
        <f>C271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INDIRECT(ADDRESS(MATCH(C55,C$183:C$298,0)+ROW($B$183)-1,12))</f>
        <v>Habs</v>
      </c>
    </row>
    <row r="56" spans="1:12" ht="13.8" customHeight="1" x14ac:dyDescent="0.3">
      <c r="B56" s="33">
        <v>4</v>
      </c>
      <c r="C56" s="32" t="str">
        <f>C265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INDIRECT(ADDRESS(MATCH(C56,C$183:C$298,0)+ROW($B$183)-1,12))</f>
        <v>Habs</v>
      </c>
    </row>
    <row r="57" spans="1:12" ht="13.8" customHeight="1" x14ac:dyDescent="0.3">
      <c r="B57" s="33">
        <v>40</v>
      </c>
      <c r="C57" s="32" t="str">
        <f>C207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INDIRECT(ADDRESS(MATCH(C57,C$183:C$298,0)+ROW($B$183)-1,12))</f>
        <v>Habs</v>
      </c>
    </row>
    <row r="58" spans="1:12" ht="13.8" customHeight="1" x14ac:dyDescent="0.3">
      <c r="B58" s="33">
        <f>2*21</f>
        <v>42</v>
      </c>
      <c r="C58" s="32" t="str">
        <f>C208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INDIRECT(ADDRESS(MATCH(C58,C$183:C$298,0)+ROW($B$183)-1,12))</f>
        <v>Habs</v>
      </c>
    </row>
    <row r="59" spans="1:12" ht="13.8" customHeight="1" x14ac:dyDescent="0.3">
      <c r="B59" s="33">
        <v>1</v>
      </c>
      <c r="C59" s="32" t="str">
        <f>C282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INDIRECT(ADDRESS(MATCH(C59,C$183:C$298,0)+ROW($B$183)-1,12))</f>
        <v>Habs</v>
      </c>
    </row>
    <row r="60" spans="1:12" ht="13.8" customHeight="1" x14ac:dyDescent="0.3">
      <c r="B60" s="33">
        <v>1</v>
      </c>
      <c r="C60" s="32" t="str">
        <f>C280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INDIRECT(ADDRESS(MATCH(C60,C$183:C$298,0)+ROW($B$183)-1,12))</f>
        <v>Habs</v>
      </c>
    </row>
    <row r="61" spans="1:12" ht="13.8" customHeight="1" x14ac:dyDescent="0.3">
      <c r="B61" s="33">
        <v>1</v>
      </c>
      <c r="C61" s="32" t="str">
        <f>C284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INDIRECT(ADDRESS(MATCH(C61,C$183:C$298,0)+ROW($B$183)-1,12))</f>
        <v>Habs</v>
      </c>
    </row>
    <row r="62" spans="1:12" ht="13.8" customHeight="1" x14ac:dyDescent="0.3">
      <c r="B62" s="33">
        <v>3</v>
      </c>
      <c r="C62" s="32" t="str">
        <f>C187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INDIRECT(ADDRESS(MATCH(C62,C$183:C$298,0)+ROW($B$183)-1,12))</f>
        <v>Habs</v>
      </c>
    </row>
    <row r="63" spans="1:12" ht="13.8" customHeight="1" x14ac:dyDescent="0.3">
      <c r="B63" s="33">
        <v>3</v>
      </c>
      <c r="C63" s="32" t="str">
        <f>C196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INDIRECT(ADDRESS(MATCH(C63,C$183:C$298,0)+ROW($B$183)-1,12))</f>
        <v>Habs</v>
      </c>
    </row>
    <row r="64" spans="1:12" ht="13.8" customHeight="1" x14ac:dyDescent="0.3">
      <c r="B64" s="33">
        <v>6</v>
      </c>
      <c r="C64" s="32" t="str">
        <f>C186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INDIRECT(ADDRESS(MATCH(C64,C$183:C$298,0)+ROW($B$183)-1,12))</f>
        <v>Habs</v>
      </c>
    </row>
    <row r="65" spans="1:12" ht="13.8" customHeight="1" x14ac:dyDescent="0.3">
      <c r="B65" s="33">
        <v>4</v>
      </c>
      <c r="C65" s="32" t="str">
        <f>C212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INDIRECT(ADDRESS(MATCH(C65,C$183:C$298,0)+ROW($B$183)-1,12))</f>
        <v>Habs</v>
      </c>
    </row>
    <row r="66" spans="1:12" ht="13.8" customHeight="1" x14ac:dyDescent="0.3">
      <c r="B66" s="33">
        <v>1</v>
      </c>
      <c r="C66" s="32" t="str">
        <f>C256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INDIRECT(ADDRESS(MATCH(C66,C$183:C$298,0)+ROW($B$183)-1,12))</f>
        <v>Habs</v>
      </c>
    </row>
    <row r="67" spans="1:12" ht="13.8" customHeight="1" x14ac:dyDescent="0.3">
      <c r="B67" s="33">
        <v>1</v>
      </c>
      <c r="C67" s="32" t="str">
        <f>C260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INDIRECT(ADDRESS(MATCH(C67,C$183:C$298,0)+ROW($B$183)-1,12))</f>
        <v>Habs</v>
      </c>
    </row>
    <row r="68" spans="1:12" ht="13.8" customHeight="1" x14ac:dyDescent="0.3">
      <c r="B68" s="33">
        <v>1</v>
      </c>
      <c r="C68" s="32" t="str">
        <f>C240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ca="1">INDIRECT(ADDRESS(MATCH(C68,C$183:C$298,0)+ROW($B$183)-1,12))</f>
        <v>Habs</v>
      </c>
    </row>
    <row r="69" spans="1:12" ht="13.8" customHeight="1" x14ac:dyDescent="0.3">
      <c r="B69" s="33">
        <v>1</v>
      </c>
      <c r="C69" s="32" t="str">
        <f>C237</f>
        <v>Zahnriemen T2,5 120mm 6mm Breite</v>
      </c>
      <c r="D69" t="s">
        <v>562</v>
      </c>
      <c r="E69" s="9"/>
      <c r="H69" s="22"/>
      <c r="I69" s="37"/>
      <c r="J69" s="38"/>
      <c r="K69" s="35"/>
      <c r="L69" t="str">
        <f ca="1">INDIRECT(ADDRESS(MATCH(C69,C$183:C$298,0)+ROW($B$183)-1,12))</f>
        <v>Habs</v>
      </c>
    </row>
    <row r="70" spans="1:12" s="55" customFormat="1" ht="13.8" customHeight="1" x14ac:dyDescent="0.3">
      <c r="B70" s="56">
        <v>1</v>
      </c>
      <c r="C70" s="57" t="str">
        <f>C220</f>
        <v>Zahnriemenscheibe T2,5, 16 Zähne (d=12,73)</v>
      </c>
      <c r="D70" s="55" t="s">
        <v>552</v>
      </c>
      <c r="E70" s="58"/>
      <c r="H70" s="59"/>
      <c r="I70" s="60"/>
      <c r="J70" s="61"/>
      <c r="K70" s="62"/>
      <c r="L70" s="55" t="str">
        <f ca="1">INDIRECT(ADDRESS(MATCH(C70,C$183:C$298,0)+ROW($B$183)-1,12))</f>
        <v>Habs</v>
      </c>
    </row>
    <row r="71" spans="1:12" s="55" customFormat="1" ht="13.8" customHeight="1" x14ac:dyDescent="0.3">
      <c r="B71" s="56">
        <v>1</v>
      </c>
      <c r="C71" s="57" t="str">
        <f>C216</f>
        <v>Zahnriemenscheibe T2,5, 22 Zähne (d=17,51)</v>
      </c>
      <c r="D71" s="55" t="s">
        <v>551</v>
      </c>
      <c r="E71" s="58"/>
      <c r="H71" s="59"/>
      <c r="I71" s="60"/>
      <c r="J71" s="61"/>
      <c r="K71" s="62"/>
      <c r="L71" s="55" t="str">
        <f ca="1">INDIRECT(ADDRESS(MATCH(C71,C$183:C$298,0)+ROW($B$183)-1,12))</f>
        <v>Habs</v>
      </c>
    </row>
    <row r="72" spans="1:12" ht="13.8" customHeight="1" x14ac:dyDescent="0.3">
      <c r="B72" s="33">
        <v>1</v>
      </c>
      <c r="C72" s="32" t="str">
        <f>C221</f>
        <v xml:space="preserve"> Zahnriemenscheibe T2,5, 15 Zähne (d=11,94)</v>
      </c>
      <c r="D72" t="s">
        <v>551</v>
      </c>
      <c r="E72" s="9" t="s">
        <v>529</v>
      </c>
      <c r="H72" s="22"/>
      <c r="I72" s="37"/>
      <c r="J72" s="38"/>
      <c r="K72" s="35"/>
      <c r="L72" t="str">
        <f ca="1">INDIRECT(ADDRESS(MATCH(C72,C$183:C$298,0)+ROW($B$183)-1,12))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C190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INDIRECT(ADDRESS(MATCH(C74,C$183:C$298,0)+ROW($B$183)-1,12))</f>
        <v>Habs</v>
      </c>
    </row>
    <row r="75" spans="1:12" ht="13.8" customHeight="1" x14ac:dyDescent="0.3">
      <c r="B75" s="33">
        <v>4</v>
      </c>
      <c r="C75" s="32" t="str">
        <f>C197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INDIRECT(ADDRESS(MATCH(C75,C$183:C$298,0)+ROW($B$183)-1,12))</f>
        <v>Habs</v>
      </c>
    </row>
    <row r="76" spans="1:12" ht="13.8" customHeight="1" x14ac:dyDescent="0.3">
      <c r="B76" s="33">
        <v>1</v>
      </c>
      <c r="C76" s="32" t="str">
        <f>C260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INDIRECT(ADDRESS(MATCH(C76,C$183:C$298,0)+ROW($B$183)-1,12))</f>
        <v>Habs</v>
      </c>
    </row>
    <row r="77" spans="1:12" ht="13.8" customHeight="1" x14ac:dyDescent="0.3">
      <c r="B77" s="33">
        <v>2</v>
      </c>
      <c r="C77" s="32" t="str">
        <f>C202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INDIRECT(ADDRESS(MATCH(C77,C$183:C$298,0)+ROW($B$183)-1,12))</f>
        <v>Habs</v>
      </c>
    </row>
    <row r="78" spans="1:12" ht="13.8" customHeight="1" x14ac:dyDescent="0.3">
      <c r="B78" s="33">
        <v>2</v>
      </c>
      <c r="C78" s="32" t="str">
        <f>C273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INDIRECT(ADDRESS(MATCH(C78,C$183:C$298,0)+ROW($B$183)-1,12))</f>
        <v>Habs</v>
      </c>
    </row>
    <row r="79" spans="1:12" ht="13.8" customHeight="1" x14ac:dyDescent="0.3">
      <c r="B79" s="33">
        <v>4</v>
      </c>
      <c r="C79" s="32" t="str">
        <f>C193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INDIRECT(ADDRESS(MATCH(C79,C$183:C$298,0)+ROW($B$183)-1,12))</f>
        <v>Habs</v>
      </c>
    </row>
    <row r="80" spans="1:12" ht="13.8" customHeight="1" x14ac:dyDescent="0.3">
      <c r="B80" s="33">
        <v>4</v>
      </c>
      <c r="C80" s="32" t="str">
        <f>C193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INDIRECT(ADDRESS(MATCH(C80,C$183:C$298,0)+ROW($B$183)-1,12))</f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INDIRECT(ADDRESS(MATCH(C81,C$183:C$298,0)+ROW($B$183)-1,12))</f>
        <v>Habs</v>
      </c>
    </row>
    <row r="82" spans="2:12" ht="13.8" customHeight="1" x14ac:dyDescent="0.3">
      <c r="B82" s="33">
        <v>4</v>
      </c>
      <c r="C82" s="32" t="str">
        <f>C185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INDIRECT(ADDRESS(MATCH(C82,C$183:C$298,0)+ROW($B$183)-1,12))</f>
        <v>Habs</v>
      </c>
    </row>
    <row r="83" spans="2:12" ht="13.8" customHeight="1" x14ac:dyDescent="0.3">
      <c r="B83" s="33">
        <v>8</v>
      </c>
      <c r="C83" s="32" t="str">
        <f>C196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INDIRECT(ADDRESS(MATCH(C83,C$183:C$298,0)+ROW($B$183)-1,12))</f>
        <v>Habs</v>
      </c>
    </row>
    <row r="84" spans="2:12" ht="13.8" customHeight="1" x14ac:dyDescent="0.3">
      <c r="B84" s="33">
        <v>12</v>
      </c>
      <c r="C84" s="32" t="str">
        <f>C201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INDIRECT(ADDRESS(MATCH(C84,C$183:C$298,0)+ROW($B$183)-1,12))</f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INDIRECT(ADDRESS(MATCH(C85,C$183:C$298,0)+ROW($B$183)-1,12))</f>
        <v>Habs</v>
      </c>
    </row>
    <row r="86" spans="2:12" ht="13.8" customHeight="1" x14ac:dyDescent="0.3">
      <c r="B86" s="33">
        <v>8</v>
      </c>
      <c r="C86" s="32" t="str">
        <f>C268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INDIRECT(ADDRESS(MATCH(C86,C$183:C$298,0)+ROW($B$183)-1,12))</f>
        <v>Habs</v>
      </c>
    </row>
    <row r="87" spans="2:12" ht="13.8" customHeight="1" x14ac:dyDescent="0.3">
      <c r="B87" s="33">
        <v>40</v>
      </c>
      <c r="C87" s="32" t="str">
        <f>C210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INDIRECT(ADDRESS(MATCH(C87,C$183:C$298,0)+ROW($B$183)-1,12))</f>
        <v>Habs</v>
      </c>
    </row>
    <row r="88" spans="2:12" ht="13.8" customHeight="1" x14ac:dyDescent="0.3">
      <c r="B88" s="33">
        <v>12</v>
      </c>
      <c r="C88" s="32" t="str">
        <f>C201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INDIRECT(ADDRESS(MATCH(C88,C$183:C$298,0)+ROW($B$183)-1,12))</f>
        <v>Habs</v>
      </c>
    </row>
    <row r="89" spans="2:12" ht="13.8" customHeight="1" x14ac:dyDescent="0.3">
      <c r="B89" s="33">
        <v>1</v>
      </c>
      <c r="C89" s="32" t="str">
        <f>C199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INDIRECT(ADDRESS(MATCH(C89,C$183:C$298,0)+ROW($B$183)-1,12))</f>
        <v>Habs</v>
      </c>
    </row>
    <row r="90" spans="2:12" ht="13.8" customHeight="1" x14ac:dyDescent="0.3">
      <c r="B90" s="33">
        <v>72</v>
      </c>
      <c r="C90" s="32" t="str">
        <f>C209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INDIRECT(ADDRESS(MATCH(C90,C$183:C$298,0)+ROW($B$183)-1,12))</f>
        <v>Habs</v>
      </c>
    </row>
    <row r="91" spans="2:12" ht="13.8" customHeight="1" x14ac:dyDescent="0.3">
      <c r="B91" s="33">
        <v>1</v>
      </c>
      <c r="C91" s="32" t="str">
        <f>C230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INDIRECT(ADDRESS(MATCH(C91,C$183:C$298,0)+ROW($B$183)-1,12))</f>
        <v>Habs</v>
      </c>
    </row>
    <row r="92" spans="2:12" ht="13.8" customHeight="1" x14ac:dyDescent="0.3">
      <c r="B92" s="33">
        <v>1</v>
      </c>
      <c r="C92" s="32" t="str">
        <f>C233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INDIRECT(ADDRESS(MATCH(C92,C$183:C$298,0)+ROW($B$183)-1,12))</f>
        <v>Habs</v>
      </c>
    </row>
    <row r="93" spans="2:12" ht="13.8" customHeight="1" x14ac:dyDescent="0.3">
      <c r="B93" s="33">
        <v>1</v>
      </c>
      <c r="C93" s="32" t="str">
        <f>C281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INDIRECT(ADDRESS(MATCH(C93,C$183:C$298,0)+ROW($B$183)-1,12))</f>
        <v>Habs</v>
      </c>
    </row>
    <row r="94" spans="2:12" ht="13.8" customHeight="1" x14ac:dyDescent="0.3">
      <c r="B94" s="33">
        <v>1</v>
      </c>
      <c r="C94" s="32" t="str">
        <f>C280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INDIRECT(ADDRESS(MATCH(C94,C$183:C$298,0)+ROW($B$183)-1,12))</f>
        <v>Habs</v>
      </c>
    </row>
    <row r="95" spans="2:12" ht="13.8" customHeight="1" x14ac:dyDescent="0.3">
      <c r="B95" s="33">
        <v>1</v>
      </c>
      <c r="C95" s="32" t="str">
        <f>C284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INDIRECT(ADDRESS(MATCH(C95,C$183:C$298,0)+ROW($B$183)-1,12))</f>
        <v>Habs</v>
      </c>
    </row>
    <row r="96" spans="2:12" ht="13.8" customHeight="1" x14ac:dyDescent="0.3">
      <c r="B96" s="33">
        <v>2</v>
      </c>
      <c r="C96" s="32" t="str">
        <f>C200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INDIRECT(ADDRESS(MATCH(C96,C$183:C$298,0)+ROW($B$183)-1,12))</f>
        <v>Habs</v>
      </c>
    </row>
    <row r="97" spans="2:12" ht="13.8" customHeight="1" x14ac:dyDescent="0.3">
      <c r="B97" s="33">
        <v>2</v>
      </c>
      <c r="C97" s="32" t="str">
        <f>C274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INDIRECT(ADDRESS(MATCH(C97,C$183:C$298,0)+ROW($B$183)-1,12))</f>
        <v>Habs</v>
      </c>
    </row>
    <row r="98" spans="2:12" ht="13.8" customHeight="1" x14ac:dyDescent="0.3">
      <c r="B98" s="33">
        <v>4</v>
      </c>
      <c r="C98" s="32" t="str">
        <f>C203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INDIRECT(ADDRESS(MATCH(C98,C$183:C$298,0)+ROW($B$183)-1,12))</f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INDIRECT(ADDRESS(MATCH(C99,C$183:C$298,0)+ROW($B$183)-1,12))</f>
        <v>Habs</v>
      </c>
    </row>
    <row r="100" spans="2:12" ht="13.8" customHeight="1" x14ac:dyDescent="0.3">
      <c r="B100" s="33">
        <v>4</v>
      </c>
      <c r="C100" s="32" t="str">
        <f>C201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INDIRECT(ADDRESS(MATCH(C100,C$183:C$298,0)+ROW($B$183)-1,12))</f>
        <v>Habs</v>
      </c>
    </row>
    <row r="101" spans="2:12" ht="13.8" customHeight="1" x14ac:dyDescent="0.3">
      <c r="B101" s="33">
        <v>4</v>
      </c>
      <c r="C101" s="32" t="str">
        <f>C195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INDIRECT(ADDRESS(MATCH(C101,C$183:C$298,0)+ROW($B$183)-1,12))</f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INDIRECT(ADDRESS(MATCH(C102,C$183:C$298,0)+ROW($B$183)-1,12))</f>
        <v>Habs</v>
      </c>
    </row>
    <row r="103" spans="2:12" ht="13.8" customHeight="1" x14ac:dyDescent="0.3">
      <c r="B103" s="33">
        <v>4</v>
      </c>
      <c r="C103" s="32" t="str">
        <f>C201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INDIRECT(ADDRESS(MATCH(C103,C$183:C$298,0)+ROW($B$183)-1,12))</f>
        <v>Habs</v>
      </c>
    </row>
    <row r="104" spans="2:12" ht="13.8" customHeight="1" x14ac:dyDescent="0.3">
      <c r="B104" s="33">
        <v>1</v>
      </c>
      <c r="C104" s="32" t="str">
        <f>C195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INDIRECT(ADDRESS(MATCH(C104,C$183:C$298,0)+ROW($B$183)-1,12))</f>
        <v>Habs</v>
      </c>
    </row>
    <row r="105" spans="2:12" ht="13.8" customHeight="1" x14ac:dyDescent="0.3">
      <c r="B105" s="33">
        <v>2</v>
      </c>
      <c r="C105" s="32" t="str">
        <f>C269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INDIRECT(ADDRESS(MATCH(C105,C$183:C$298,0)+ROW($B$183)-1,12))</f>
        <v>Habs</v>
      </c>
    </row>
    <row r="106" spans="2:12" ht="13.8" customHeight="1" x14ac:dyDescent="0.3">
      <c r="B106" s="33">
        <v>40</v>
      </c>
      <c r="C106" s="32" t="str">
        <f>C210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INDIRECT(ADDRESS(MATCH(C106,C$183:C$298,0)+ROW($B$183)-1,12))</f>
        <v>Habs</v>
      </c>
    </row>
    <row r="107" spans="2:12" ht="13.8" customHeight="1" x14ac:dyDescent="0.3">
      <c r="B107" s="33">
        <v>4</v>
      </c>
      <c r="C107" s="32" t="str">
        <f>C204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INDIRECT(ADDRESS(MATCH(C107,C$183:C$298,0)+ROW($B$183)-1,12))</f>
        <v>Habs</v>
      </c>
    </row>
    <row r="108" spans="2:12" ht="13.8" customHeight="1" x14ac:dyDescent="0.3">
      <c r="B108" s="33">
        <v>4</v>
      </c>
      <c r="C108" s="32" t="str">
        <f>C193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INDIRECT(ADDRESS(MATCH(C108,C$183:C$298,0)+ROW($B$183)-1,12))</f>
        <v>Habs</v>
      </c>
    </row>
    <row r="109" spans="2:12" ht="13.8" customHeight="1" x14ac:dyDescent="0.3">
      <c r="B109" s="33">
        <v>8</v>
      </c>
      <c r="C109" s="32" t="str">
        <f>C187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INDIRECT(ADDRESS(MATCH(C109,C$183:C$298,0)+ROW($B$183)-1,12))</f>
        <v>Habs</v>
      </c>
    </row>
    <row r="110" spans="2:12" ht="13.8" customHeight="1" x14ac:dyDescent="0.3">
      <c r="B110" s="33">
        <v>4</v>
      </c>
      <c r="C110" s="32" t="str">
        <f>C212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INDIRECT(ADDRESS(MATCH(C110,C$183:C$298,0)+ROW($B$183)-1,12))</f>
        <v>Habs</v>
      </c>
    </row>
    <row r="111" spans="2:12" ht="13.8" customHeight="1" x14ac:dyDescent="0.3">
      <c r="B111" s="33">
        <v>8</v>
      </c>
      <c r="C111" s="32" t="str">
        <f>C201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INDIRECT(ADDRESS(MATCH(C111,C$183:C$298,0)+ROW($B$183)-1,12))</f>
        <v>Habs</v>
      </c>
    </row>
    <row r="112" spans="2:12" ht="13.8" customHeight="1" x14ac:dyDescent="0.3">
      <c r="B112" s="33">
        <v>4</v>
      </c>
      <c r="C112" s="32" t="str">
        <f>C185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INDIRECT(ADDRESS(MATCH(C112,C$183:C$298,0)+ROW($B$183)-1,12))</f>
        <v>Habs</v>
      </c>
    </row>
    <row r="113" spans="1:12" ht="13.8" customHeight="1" x14ac:dyDescent="0.3">
      <c r="B113" s="33">
        <v>4</v>
      </c>
      <c r="C113" s="32" t="str">
        <f>C201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INDIRECT(ADDRESS(MATCH(C113,C$183:C$298,0)+ROW($B$183)-1,12))</f>
        <v>Habs</v>
      </c>
    </row>
    <row r="114" spans="1:12" ht="13.8" customHeight="1" x14ac:dyDescent="0.3">
      <c r="B114" s="33">
        <v>1</v>
      </c>
      <c r="C114" s="32" t="str">
        <f>C246</f>
        <v>Zahnriemen T5 330mm 10mm Breite</v>
      </c>
      <c r="D114" t="s">
        <v>555</v>
      </c>
      <c r="E114" s="9"/>
      <c r="H114" s="22"/>
      <c r="I114" s="37"/>
      <c r="J114" s="38"/>
      <c r="K114" s="35"/>
      <c r="L114" t="str">
        <f ca="1">INDIRECT(ADDRESS(MATCH(C114,C$183:C$298,0)+ROW($B$183)-1,12))</f>
        <v>Habs</v>
      </c>
    </row>
    <row r="115" spans="1:12" ht="13.8" customHeight="1" x14ac:dyDescent="0.3">
      <c r="B115" s="33">
        <v>1</v>
      </c>
      <c r="C115" s="32" t="str">
        <f>C236</f>
        <v>Zahnriemenscheibe T5, 12 Zähne (d=19,10)</v>
      </c>
      <c r="D115" t="s">
        <v>506</v>
      </c>
      <c r="E115" s="9"/>
      <c r="H115" s="22"/>
      <c r="I115" s="37"/>
      <c r="J115" s="38"/>
      <c r="K115" s="35"/>
      <c r="L115" t="str">
        <f ca="1">INDIRECT(ADDRESS(MATCH(C115,C$183:C$298,0)+ROW($B$183)-1,12))</f>
        <v>Habs</v>
      </c>
    </row>
    <row r="116" spans="1:12" ht="13.8" customHeight="1" x14ac:dyDescent="0.3">
      <c r="B116" s="33">
        <v>1</v>
      </c>
      <c r="C116" s="32" t="str">
        <f>C232</f>
        <v>Zahnriemenscheibe T5, 18 Zähne (d=28,65)</v>
      </c>
      <c r="D116" t="s">
        <v>556</v>
      </c>
      <c r="E116" s="9"/>
      <c r="H116" s="22"/>
      <c r="I116" s="37"/>
      <c r="J116" s="38"/>
      <c r="K116" s="35"/>
      <c r="L116" t="str">
        <f ca="1">INDIRECT(ADDRESS(MATCH(C116,C$183:C$298,0)+ROW($B$183)-1,12))</f>
        <v>-</v>
      </c>
    </row>
    <row r="117" spans="1:12" ht="13.8" customHeight="1" x14ac:dyDescent="0.3">
      <c r="B117" s="33">
        <v>1</v>
      </c>
      <c r="C117" s="32" t="str">
        <f>C250</f>
        <v>Zahnriemen T5 510mm 10mm Breite</v>
      </c>
      <c r="D117" t="s">
        <v>537</v>
      </c>
      <c r="E117" s="9"/>
      <c r="H117" s="22"/>
      <c r="I117" s="37"/>
      <c r="J117" s="38"/>
      <c r="K117" s="35"/>
      <c r="L117" t="str">
        <f ca="1">INDIRECT(ADDRESS(MATCH(C117,C$183:C$298,0)+ROW($B$183)-1,12))</f>
        <v>Habs</v>
      </c>
    </row>
    <row r="118" spans="1:12" ht="13.8" customHeight="1" x14ac:dyDescent="0.3">
      <c r="B118" s="33">
        <v>1</v>
      </c>
      <c r="C118" s="32" t="str">
        <f>C232</f>
        <v>Zahnriemenscheibe T5, 18 Zähne (d=28,65)</v>
      </c>
      <c r="D118" t="s">
        <v>554</v>
      </c>
      <c r="E118" s="9"/>
      <c r="H118" s="22"/>
      <c r="I118" s="37"/>
      <c r="J118" s="38"/>
      <c r="K118" s="35"/>
      <c r="L118" t="str">
        <f ca="1">INDIRECT(ADDRESS(MATCH(C118,C$183:C$298,0)+ROW($B$183)-1,12))</f>
        <v>-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C257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INDIRECT(ADDRESS(MATCH(C120,C$183:C$298,0)+ROW($B$183)-1,12))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C190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0">INDIRECT(ADDRESS(MATCH(C123,C$183:C$298,0)+ROW($B$183)-1,12))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C260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C269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C274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1">INDIRECT(ADDRESS(MATCH(C136,C$183:C$298,0)+ROW($B$183)-1,12))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s="63" customFormat="1" ht="13.8" customHeight="1" x14ac:dyDescent="0.3">
      <c r="B140" s="64">
        <v>1</v>
      </c>
      <c r="C140" s="65" t="str">
        <f>C232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2">INDIRECT(ADDRESS(MATCH(C140,C$183:C$298,0)+ROW($B$183)-1,12))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558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559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1</v>
      </c>
      <c r="C155" s="32" t="str">
        <f>C258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2</v>
      </c>
      <c r="C156" s="32" t="str">
        <f>C275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C276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1</v>
      </c>
      <c r="C164" s="32" t="str">
        <f>C260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6</v>
      </c>
      <c r="C170" s="32" t="str">
        <f>C269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C259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3" si="3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>SUMIF(C$1:C$181,"="&amp;C183,B$1:B$181)</f>
        <v>14</v>
      </c>
      <c r="J183" s="38">
        <f t="shared" ref="J183:J187" si="4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3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>SUMIF(C$1:C$181,"="&amp;C184,B$1:B$181)</f>
        <v>11</v>
      </c>
      <c r="J184" s="38">
        <f t="shared" si="4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ref="B185" si="5">ROUNDUP(I185/G185,0)</f>
        <v>1</v>
      </c>
      <c r="C185" s="32" t="s">
        <v>333</v>
      </c>
      <c r="E185" s="9" t="s">
        <v>433</v>
      </c>
      <c r="G185">
        <v>50</v>
      </c>
      <c r="H185" s="22">
        <v>2.5</v>
      </c>
      <c r="I185" s="37">
        <f>SUMIF(C$1:C$181,"="&amp;C185,B$1:B$181)</f>
        <v>22</v>
      </c>
      <c r="J185" s="38">
        <f t="shared" si="4"/>
        <v>28</v>
      </c>
      <c r="K185" s="35">
        <f>B185*H185</f>
        <v>2.5</v>
      </c>
      <c r="L185" t="s">
        <v>478</v>
      </c>
    </row>
    <row r="186" spans="1:12" ht="13.8" customHeight="1" x14ac:dyDescent="0.3">
      <c r="B186" s="33">
        <f t="shared" ref="B186" si="6">ROUNDUP(I186/G186,0)</f>
        <v>1</v>
      </c>
      <c r="C186" s="32" t="s">
        <v>322</v>
      </c>
      <c r="E186" s="9" t="s">
        <v>433</v>
      </c>
      <c r="G186">
        <v>50</v>
      </c>
      <c r="H186" s="22">
        <v>2.5</v>
      </c>
      <c r="I186" s="37">
        <f>SUMIF(C$1:C$181,"="&amp;C186,B$1:B$181)</f>
        <v>7</v>
      </c>
      <c r="J186" s="38">
        <f>G186*B186-I186</f>
        <v>43</v>
      </c>
      <c r="K186" s="35">
        <f t="shared" ref="K186" si="7"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275</v>
      </c>
      <c r="E187" s="9" t="s">
        <v>433</v>
      </c>
      <c r="G187">
        <v>50</v>
      </c>
      <c r="H187" s="22">
        <v>2.5</v>
      </c>
      <c r="I187" s="37">
        <f>SUMIF(C$1:C$181,"="&amp;C187,B$1:B$181)</f>
        <v>39</v>
      </c>
      <c r="J187" s="38">
        <f t="shared" si="4"/>
        <v>11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8">ROUNDUP(I188/G188,0)</f>
        <v>1</v>
      </c>
      <c r="C188" s="32" t="s">
        <v>320</v>
      </c>
      <c r="E188" s="9" t="s">
        <v>321</v>
      </c>
      <c r="G188">
        <v>50</v>
      </c>
      <c r="H188" s="22">
        <v>2.5</v>
      </c>
      <c r="I188" s="37">
        <f>SUMIF(C$1:C$181,"="&amp;C188,B$1:B$181)</f>
        <v>4</v>
      </c>
      <c r="J188" s="38">
        <f t="shared" ref="J188" si="9">G188*B188-I188</f>
        <v>46</v>
      </c>
      <c r="K188" s="35">
        <f t="shared" ref="K188:K273" si="10">B188*H188</f>
        <v>2.5</v>
      </c>
      <c r="L188" t="s">
        <v>478</v>
      </c>
    </row>
    <row r="189" spans="1:12" ht="13.8" customHeight="1" x14ac:dyDescent="0.3">
      <c r="B189" s="33">
        <f t="shared" ref="B189" si="11">ROUNDUP(I189/G189,0)</f>
        <v>0</v>
      </c>
      <c r="C189" s="32" t="s">
        <v>459</v>
      </c>
      <c r="E189" s="9" t="s">
        <v>433</v>
      </c>
      <c r="G189">
        <v>50</v>
      </c>
      <c r="H189" s="22">
        <v>2.5</v>
      </c>
      <c r="I189" s="37">
        <f>SUMIF(C$1:C$181,"="&amp;C189,B$1:B$181)</f>
        <v>0</v>
      </c>
      <c r="J189" s="38">
        <f t="shared" ref="J189" si="12">G189*B189-I189</f>
        <v>0</v>
      </c>
      <c r="K189" s="35">
        <f t="shared" ref="K189" si="13">B189*H189</f>
        <v>0</v>
      </c>
      <c r="L189" t="s">
        <v>478</v>
      </c>
    </row>
    <row r="190" spans="1:12" ht="13.8" customHeight="1" x14ac:dyDescent="0.3">
      <c r="B190" s="33">
        <f>ROUNDUP(I190/G190,0)</f>
        <v>1</v>
      </c>
      <c r="C190" s="32" t="s">
        <v>293</v>
      </c>
      <c r="E190" s="9" t="s">
        <v>432</v>
      </c>
      <c r="G190">
        <v>20</v>
      </c>
      <c r="H190" s="22">
        <v>1.8</v>
      </c>
      <c r="I190" s="37">
        <f>SUMIF(C$1:C$181,"="&amp;C190,B$1:B$181)</f>
        <v>16</v>
      </c>
      <c r="J190" s="38">
        <f>G190*B190-I190</f>
        <v>4</v>
      </c>
      <c r="K190" s="35">
        <f>B190*H190</f>
        <v>1.8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408</v>
      </c>
      <c r="E191" s="9" t="s">
        <v>431</v>
      </c>
      <c r="G191">
        <v>20</v>
      </c>
      <c r="H191" s="22">
        <v>1.8</v>
      </c>
      <c r="I191" s="37">
        <f>SUMIF(C$1:C$181,"="&amp;C191,B$1:B$181)</f>
        <v>4</v>
      </c>
      <c r="J191" s="38">
        <f>G191*B191-I191</f>
        <v>16</v>
      </c>
      <c r="K191" s="35">
        <f>B191*H191</f>
        <v>1.8</v>
      </c>
      <c r="L191" t="s">
        <v>478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4">ROUNDUP(I193/G193,0)</f>
        <v>1</v>
      </c>
      <c r="C193" s="32" t="s">
        <v>329</v>
      </c>
      <c r="E193" s="9" t="s">
        <v>434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15">G193*B193-I193</f>
        <v>30</v>
      </c>
      <c r="K193" s="35">
        <f t="shared" ref="K193" si="16">B193*H193</f>
        <v>2.99</v>
      </c>
      <c r="L193" t="s">
        <v>478</v>
      </c>
    </row>
    <row r="194" spans="2:12" ht="13.8" customHeight="1" x14ac:dyDescent="0.3">
      <c r="B194" s="33">
        <f t="shared" ref="B194" si="17">ROUNDUP(I194/G194,0)</f>
        <v>0</v>
      </c>
      <c r="C194" s="32" t="s">
        <v>353</v>
      </c>
      <c r="E194" s="9" t="s">
        <v>435</v>
      </c>
      <c r="F194" t="s">
        <v>331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18">G194*B194-I194</f>
        <v>0</v>
      </c>
      <c r="K194" s="35">
        <f t="shared" ref="K194" si="19">B194*H194</f>
        <v>0</v>
      </c>
      <c r="L194" t="s">
        <v>478</v>
      </c>
    </row>
    <row r="195" spans="2:12" ht="13.8" customHeight="1" x14ac:dyDescent="0.3">
      <c r="B195" s="33">
        <f t="shared" si="3"/>
        <v>1</v>
      </c>
      <c r="C195" s="32" t="s">
        <v>325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70" si="20">G195*B195-I195</f>
        <v>91</v>
      </c>
      <c r="K195" s="35">
        <f t="shared" si="10"/>
        <v>2.09</v>
      </c>
      <c r="L195" t="s">
        <v>478</v>
      </c>
    </row>
    <row r="196" spans="2:12" ht="13.8" customHeight="1" x14ac:dyDescent="0.3">
      <c r="B196" s="33">
        <f t="shared" ref="B196" si="21">ROUNDUP(I196/G196,0)</f>
        <v>1</v>
      </c>
      <c r="C196" s="32" t="s">
        <v>324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2">G196*B196-I196</f>
        <v>77</v>
      </c>
      <c r="K196" s="35">
        <f t="shared" si="10"/>
        <v>2.09</v>
      </c>
      <c r="L196" t="s">
        <v>478</v>
      </c>
    </row>
    <row r="197" spans="2:12" ht="13.8" customHeight="1" x14ac:dyDescent="0.3">
      <c r="B197" s="33">
        <f t="shared" ref="B197:B199" si="23">ROUNDUP(I197/G197,0)</f>
        <v>1</v>
      </c>
      <c r="C197" s="32" t="s">
        <v>326</v>
      </c>
      <c r="E197" s="9" t="s">
        <v>426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4">G197*B197-I197</f>
        <v>84</v>
      </c>
      <c r="K197" s="35">
        <f t="shared" ref="K197:K199" si="25">B197*H197</f>
        <v>2.09</v>
      </c>
      <c r="L197" t="s">
        <v>478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3"/>
        <v>1</v>
      </c>
      <c r="C199" s="32" t="s">
        <v>349</v>
      </c>
      <c r="E199" s="9" t="s">
        <v>458</v>
      </c>
      <c r="G199">
        <v>50</v>
      </c>
      <c r="H199" s="22">
        <v>4.8899999999999997</v>
      </c>
      <c r="I199" s="37">
        <f>SUMIF(C$1:C$181,"="&amp;C199,B$1:B$181)</f>
        <v>1</v>
      </c>
      <c r="J199" s="38">
        <f t="shared" si="24"/>
        <v>49</v>
      </c>
      <c r="K199" s="35">
        <f t="shared" si="25"/>
        <v>4.8899999999999997</v>
      </c>
      <c r="L199" t="s">
        <v>478</v>
      </c>
    </row>
    <row r="200" spans="2:12" ht="13.8" customHeight="1" x14ac:dyDescent="0.3">
      <c r="B200" s="33">
        <f t="shared" ref="B200" si="26">ROUNDUP(I200/G200,0)</f>
        <v>1</v>
      </c>
      <c r="C200" s="32" t="s">
        <v>348</v>
      </c>
      <c r="E200" s="9" t="s">
        <v>458</v>
      </c>
      <c r="G200">
        <v>50</v>
      </c>
      <c r="H200" s="22">
        <v>2.29</v>
      </c>
      <c r="I200" s="37">
        <f>SUMIF(C$1:C$181,"="&amp;C200,B$1:B$181)</f>
        <v>2</v>
      </c>
      <c r="J200" s="38">
        <f t="shared" ref="J200" si="27">G200*B200-I200</f>
        <v>48</v>
      </c>
      <c r="K200" s="35">
        <f t="shared" ref="K200" si="28">B200*H200</f>
        <v>2.29</v>
      </c>
      <c r="L200" t="s">
        <v>478</v>
      </c>
    </row>
    <row r="201" spans="2:12" ht="13.8" customHeight="1" x14ac:dyDescent="0.3">
      <c r="B201" s="33">
        <f t="shared" si="3"/>
        <v>1</v>
      </c>
      <c r="C201" s="32" t="s">
        <v>372</v>
      </c>
      <c r="E201" s="9" t="s">
        <v>290</v>
      </c>
      <c r="G201">
        <v>100</v>
      </c>
      <c r="H201" s="22">
        <v>1.79</v>
      </c>
      <c r="I201" s="37">
        <f>SUMIF(C$1:C$181,"="&amp;C201,B$1:B$181)</f>
        <v>73</v>
      </c>
      <c r="J201" s="38">
        <f t="shared" si="20"/>
        <v>27</v>
      </c>
      <c r="K201" s="35">
        <f t="shared" si="10"/>
        <v>1.79</v>
      </c>
      <c r="L201" t="s">
        <v>478</v>
      </c>
    </row>
    <row r="202" spans="2:12" ht="13.8" customHeight="1" x14ac:dyDescent="0.3">
      <c r="B202" s="33">
        <f t="shared" si="3"/>
        <v>1</v>
      </c>
      <c r="C202" s="32" t="s">
        <v>299</v>
      </c>
      <c r="E202" s="9" t="s">
        <v>300</v>
      </c>
      <c r="G202">
        <v>100</v>
      </c>
      <c r="H202" s="22">
        <v>1.79</v>
      </c>
      <c r="I202" s="37">
        <f>SUMIF(C$1:C$181,"="&amp;C202,B$1:B$181)</f>
        <v>6</v>
      </c>
      <c r="J202" s="38">
        <f>G202*B202-I202</f>
        <v>94</v>
      </c>
      <c r="K202" s="35">
        <f t="shared" si="10"/>
        <v>1.79</v>
      </c>
      <c r="L202" t="s">
        <v>478</v>
      </c>
    </row>
    <row r="203" spans="2:12" ht="13.8" customHeight="1" x14ac:dyDescent="0.3">
      <c r="B203" s="33">
        <f t="shared" ref="B203:B204" si="29">ROUNDUP(I203/G203,0)</f>
        <v>1</v>
      </c>
      <c r="C203" s="32" t="s">
        <v>350</v>
      </c>
      <c r="E203" s="9" t="s">
        <v>453</v>
      </c>
      <c r="G203">
        <v>50</v>
      </c>
      <c r="H203" s="22">
        <v>4.33</v>
      </c>
      <c r="I203" s="37">
        <f>SUMIF(C$1:C$181,"="&amp;C203,B$1:B$181)</f>
        <v>4</v>
      </c>
      <c r="J203" s="38">
        <f>G203*B203-I203</f>
        <v>46</v>
      </c>
      <c r="K203" s="35">
        <f t="shared" ref="K203:K204" si="30">B203*H203</f>
        <v>4.33</v>
      </c>
      <c r="L203" t="s">
        <v>419</v>
      </c>
    </row>
    <row r="204" spans="2:12" ht="13.8" customHeight="1" x14ac:dyDescent="0.3">
      <c r="B204" s="33">
        <f t="shared" si="29"/>
        <v>2</v>
      </c>
      <c r="C204" s="32" t="s">
        <v>371</v>
      </c>
      <c r="E204" s="9" t="s">
        <v>370</v>
      </c>
      <c r="G204">
        <v>10</v>
      </c>
      <c r="H204" s="22">
        <v>1.98</v>
      </c>
      <c r="I204" s="37">
        <f>SUMIF(C$1:C$181,"="&amp;C204,B$1:B$181)</f>
        <v>16</v>
      </c>
      <c r="J204" s="38">
        <f>G204*B204-I204</f>
        <v>4</v>
      </c>
      <c r="K204" s="35">
        <f t="shared" si="30"/>
        <v>3.96</v>
      </c>
      <c r="L204" t="s">
        <v>478</v>
      </c>
    </row>
    <row r="205" spans="2:12" ht="13.8" customHeight="1" x14ac:dyDescent="0.3">
      <c r="B205" s="33">
        <f t="shared" ref="B205:B206" si="31">ROUNDUP(I205/G205,0)</f>
        <v>0</v>
      </c>
      <c r="C205" s="32" t="s">
        <v>483</v>
      </c>
      <c r="E205" s="9" t="s">
        <v>466</v>
      </c>
      <c r="G205">
        <v>10</v>
      </c>
      <c r="H205" s="22">
        <v>1.98</v>
      </c>
      <c r="I205" s="37">
        <f>SUMIF(C$1:C$181,"="&amp;C205,B$1:B$181)</f>
        <v>0</v>
      </c>
      <c r="J205" s="38">
        <f>G205*B205-I205</f>
        <v>0</v>
      </c>
      <c r="K205" s="35">
        <f t="shared" ref="K205:K206" si="32">B205*H205</f>
        <v>0</v>
      </c>
      <c r="L205" t="s">
        <v>478</v>
      </c>
    </row>
    <row r="206" spans="2:12" ht="13.8" customHeight="1" x14ac:dyDescent="0.3">
      <c r="B206" s="33">
        <f t="shared" si="31"/>
        <v>0</v>
      </c>
      <c r="C206" s="32" t="s">
        <v>465</v>
      </c>
      <c r="E206" s="9" t="s">
        <v>393</v>
      </c>
      <c r="G206">
        <v>10</v>
      </c>
      <c r="H206" s="22">
        <v>1.98</v>
      </c>
      <c r="I206" s="37">
        <f>SUMIF(C$1:C$181,"="&amp;C206,B$1:B$181)</f>
        <v>0</v>
      </c>
      <c r="J206" s="38">
        <f>G206*B206-I206</f>
        <v>0</v>
      </c>
      <c r="K206" s="35">
        <f t="shared" si="32"/>
        <v>0</v>
      </c>
      <c r="L206" t="s">
        <v>478</v>
      </c>
    </row>
    <row r="207" spans="2:12" ht="13.8" customHeight="1" x14ac:dyDescent="0.3">
      <c r="B207" s="33">
        <f>ROUNDUP(I207/G207,0)</f>
        <v>1</v>
      </c>
      <c r="C207" s="32" t="s">
        <v>302</v>
      </c>
      <c r="E207" s="9" t="s">
        <v>287</v>
      </c>
      <c r="G207">
        <v>500</v>
      </c>
      <c r="H207" s="22">
        <v>4.49</v>
      </c>
      <c r="I207" s="37">
        <f>SUMIF(C$1:C$181,"="&amp;C207,B$1:B$181)</f>
        <v>86</v>
      </c>
      <c r="J207" s="38">
        <f t="shared" ref="J207" si="33">G207*B207-I207</f>
        <v>414</v>
      </c>
      <c r="K207" s="35">
        <f t="shared" si="10"/>
        <v>4.49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317</v>
      </c>
      <c r="E208" s="9" t="s">
        <v>268</v>
      </c>
      <c r="G208">
        <v>500</v>
      </c>
      <c r="H208" s="22">
        <v>2.4900000000000002</v>
      </c>
      <c r="I208" s="37">
        <f>SUMIF(C$1:C$181,"="&amp;C208,B$1:B$181)</f>
        <v>142</v>
      </c>
      <c r="J208" s="38">
        <f t="shared" ref="J208:J209" si="34">G208*B208-I208</f>
        <v>358</v>
      </c>
      <c r="K208" s="35">
        <f t="shared" si="10"/>
        <v>2.4900000000000002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340</v>
      </c>
      <c r="E209" s="9" t="s">
        <v>341</v>
      </c>
      <c r="G209">
        <v>500</v>
      </c>
      <c r="H209" s="22">
        <v>4.49</v>
      </c>
      <c r="I209" s="37">
        <f>SUMIF(C$1:C$181,"="&amp;C209,B$1:B$181)</f>
        <v>182</v>
      </c>
      <c r="J209" s="38">
        <f t="shared" si="34"/>
        <v>318</v>
      </c>
      <c r="K209" s="35">
        <f t="shared" ref="K209" si="35">B209*H209</f>
        <v>4.49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421</v>
      </c>
      <c r="E210" s="9" t="s">
        <v>341</v>
      </c>
      <c r="G210">
        <v>500</v>
      </c>
      <c r="H210" s="22">
        <v>4.49</v>
      </c>
      <c r="I210" s="37">
        <f>SUMIF(C$1:C$181,"="&amp;C210,B$1:B$181)</f>
        <v>160</v>
      </c>
      <c r="J210" s="38">
        <f t="shared" ref="J210" si="36">G210*B210-I210</f>
        <v>340</v>
      </c>
      <c r="K210" s="35">
        <f t="shared" ref="K210" si="37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394</v>
      </c>
      <c r="E211" s="9" t="s">
        <v>393</v>
      </c>
      <c r="G211">
        <v>100</v>
      </c>
      <c r="H211" s="22">
        <v>1.59</v>
      </c>
      <c r="I211" s="37">
        <f>SUMIF(C$1:C$181,"="&amp;C211,B$1:B$181)</f>
        <v>12</v>
      </c>
      <c r="J211" s="38">
        <f t="shared" ref="J211" si="38">G211*B211-I211</f>
        <v>88</v>
      </c>
      <c r="K211" s="35">
        <f t="shared" ref="K211" si="39">B211*H211</f>
        <v>1.59</v>
      </c>
      <c r="L211" t="s">
        <v>478</v>
      </c>
    </row>
    <row r="212" spans="2:12" ht="13.8" customHeight="1" x14ac:dyDescent="0.3">
      <c r="B212" s="33">
        <f t="shared" si="3"/>
        <v>37</v>
      </c>
      <c r="C212" s="32" t="s">
        <v>390</v>
      </c>
      <c r="E212" s="9" t="s">
        <v>389</v>
      </c>
      <c r="G212">
        <v>1</v>
      </c>
      <c r="H212" s="22">
        <v>0.3</v>
      </c>
      <c r="I212" s="37">
        <f>SUMIF(C$1:C$181,"="&amp;C212,B$1:B$181)</f>
        <v>37</v>
      </c>
      <c r="J212" s="38">
        <f t="shared" ref="J212" si="40">G212*B212-I212</f>
        <v>0</v>
      </c>
      <c r="K212" s="35">
        <f t="shared" ref="K212" si="41">B212*H212</f>
        <v>11.1</v>
      </c>
      <c r="L212" t="s">
        <v>478</v>
      </c>
    </row>
    <row r="213" spans="2:12" ht="13.8" customHeight="1" x14ac:dyDescent="0.3">
      <c r="B213" s="33">
        <f t="shared" si="3"/>
        <v>1</v>
      </c>
      <c r="C213" s="32" t="s">
        <v>423</v>
      </c>
      <c r="E213" s="9" t="s">
        <v>422</v>
      </c>
      <c r="G213">
        <v>10</v>
      </c>
      <c r="H213" s="22">
        <v>2.09</v>
      </c>
      <c r="I213" s="37">
        <f>SUMIF(C$1:C$181,"="&amp;C213,B$1:B$181)</f>
        <v>3</v>
      </c>
      <c r="J213" s="38">
        <f t="shared" ref="J213" si="42">G213*B213-I213</f>
        <v>7</v>
      </c>
      <c r="K213" s="35">
        <f t="shared" ref="K213" si="43">B213*H213</f>
        <v>2.09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392</v>
      </c>
      <c r="E214" s="9" t="s">
        <v>391</v>
      </c>
      <c r="G214">
        <v>500</v>
      </c>
      <c r="H214" s="22">
        <v>1.69</v>
      </c>
      <c r="I214" s="37">
        <f>SUMIF(C$1:C$181,"="&amp;C214,B$1:B$181)</f>
        <v>300</v>
      </c>
      <c r="J214" s="38">
        <f t="shared" ref="J214" si="44">G214*B214-I214</f>
        <v>200</v>
      </c>
      <c r="K214" s="35">
        <f>B214*H214</f>
        <v>1.69</v>
      </c>
      <c r="L214" t="s">
        <v>478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45">ROUNDUP(I216/G216,0)</f>
        <v>1</v>
      </c>
      <c r="C216" s="32" t="s">
        <v>520</v>
      </c>
      <c r="E216" s="32" t="s">
        <v>496</v>
      </c>
      <c r="G216">
        <v>1</v>
      </c>
      <c r="H216" s="22">
        <v>4.54</v>
      </c>
      <c r="I216" s="37">
        <f>SUMIF(C$1:C$181,"="&amp;C216,B$1:B$181)</f>
        <v>1</v>
      </c>
      <c r="J216" s="38">
        <f t="shared" ref="J216" si="46">G216*B216-I216</f>
        <v>0</v>
      </c>
      <c r="K216" s="35">
        <f t="shared" ref="K216" si="47">B216*H216</f>
        <v>4.54</v>
      </c>
      <c r="L216" t="s">
        <v>478</v>
      </c>
    </row>
    <row r="217" spans="2:12" ht="13.8" customHeight="1" x14ac:dyDescent="0.3">
      <c r="B217" s="33">
        <f t="shared" ref="B217" si="48">ROUNDUP(I217/G217,0)</f>
        <v>0</v>
      </c>
      <c r="C217" s="32" t="s">
        <v>521</v>
      </c>
      <c r="E217" s="32" t="s">
        <v>494</v>
      </c>
      <c r="G217">
        <v>1</v>
      </c>
      <c r="H217" s="22">
        <v>4.54</v>
      </c>
      <c r="I217" s="37">
        <f>SUMIF(C$1:C$181,"="&amp;C217,B$1:B$181)</f>
        <v>0</v>
      </c>
      <c r="J217" s="38">
        <f t="shared" ref="J217" si="49">G217*B217-I217</f>
        <v>0</v>
      </c>
      <c r="K217" s="35">
        <f t="shared" ref="K217" si="50">B217*H217</f>
        <v>0</v>
      </c>
      <c r="L217" t="s">
        <v>478</v>
      </c>
    </row>
    <row r="218" spans="2:12" ht="13.8" customHeight="1" x14ac:dyDescent="0.3">
      <c r="B218" s="33">
        <f t="shared" ref="B218:B220" si="51">ROUNDUP(I218/G218,0)</f>
        <v>0</v>
      </c>
      <c r="C218" s="32" t="s">
        <v>522</v>
      </c>
      <c r="E218" s="54" t="s">
        <v>493</v>
      </c>
      <c r="G218">
        <v>1</v>
      </c>
      <c r="H218" s="22">
        <v>4.54</v>
      </c>
      <c r="I218" s="37">
        <f>SUMIF(C$1:C$181,"="&amp;C218,B$1:B$181)</f>
        <v>0</v>
      </c>
      <c r="J218" s="38">
        <f t="shared" ref="J218:J220" si="52">G218*B218-I218</f>
        <v>0</v>
      </c>
      <c r="K218" s="35">
        <f t="shared" ref="K218:K220" si="53">B218*H218</f>
        <v>0</v>
      </c>
      <c r="L218" t="s">
        <v>478</v>
      </c>
    </row>
    <row r="219" spans="2:12" ht="13.8" customHeight="1" x14ac:dyDescent="0.3">
      <c r="B219" s="33">
        <f t="shared" si="51"/>
        <v>0</v>
      </c>
      <c r="C219" s="32" t="s">
        <v>534</v>
      </c>
      <c r="E219" s="9" t="s">
        <v>481</v>
      </c>
      <c r="G219">
        <v>1</v>
      </c>
      <c r="H219" s="22">
        <v>4.96</v>
      </c>
      <c r="I219" s="37">
        <f>SUMIF(C$1:C$181,"="&amp;C219,B$1:B$181)</f>
        <v>0</v>
      </c>
      <c r="J219" s="38">
        <f t="shared" si="52"/>
        <v>0</v>
      </c>
      <c r="K219" s="35">
        <f t="shared" si="53"/>
        <v>0</v>
      </c>
      <c r="L219" t="s">
        <v>419</v>
      </c>
    </row>
    <row r="220" spans="2:12" ht="13.8" customHeight="1" x14ac:dyDescent="0.3">
      <c r="B220" s="33">
        <f t="shared" si="51"/>
        <v>2</v>
      </c>
      <c r="C220" s="32" t="s">
        <v>523</v>
      </c>
      <c r="E220" s="9" t="s">
        <v>511</v>
      </c>
      <c r="G220">
        <v>1</v>
      </c>
      <c r="H220" s="22">
        <v>5.0999999999999996</v>
      </c>
      <c r="I220" s="37">
        <f>SUMIF(C$1:C$181,"="&amp;C220,B$1:B$181)</f>
        <v>2</v>
      </c>
      <c r="J220" s="38">
        <f t="shared" si="52"/>
        <v>0</v>
      </c>
      <c r="K220" s="35">
        <f t="shared" si="53"/>
        <v>10.199999999999999</v>
      </c>
      <c r="L220" t="s">
        <v>478</v>
      </c>
    </row>
    <row r="221" spans="2:12" ht="13.8" customHeight="1" x14ac:dyDescent="0.3">
      <c r="B221" s="33">
        <f t="shared" ref="B221:B276" si="54">ROUNDUP(I221/G221,0)</f>
        <v>1</v>
      </c>
      <c r="C221" s="32" t="s">
        <v>533</v>
      </c>
      <c r="E221" t="s">
        <v>532</v>
      </c>
      <c r="G221">
        <v>1</v>
      </c>
      <c r="H221" s="22">
        <v>5.0999999999999996</v>
      </c>
      <c r="I221" s="37">
        <f>SUMIF(C$1:C$181,"="&amp;C221,B$1:B$181)</f>
        <v>1</v>
      </c>
      <c r="J221" s="38">
        <f t="shared" ref="J221" si="55">G221*B221-I221</f>
        <v>0</v>
      </c>
      <c r="K221" s="35">
        <f t="shared" si="10"/>
        <v>5.0999999999999996</v>
      </c>
      <c r="L221" t="s">
        <v>419</v>
      </c>
    </row>
    <row r="222" spans="2:12" ht="13.8" customHeight="1" x14ac:dyDescent="0.3">
      <c r="B222" s="33">
        <f t="shared" ref="B222:B225" si="56">ROUNDUP(I222/G222,0)</f>
        <v>0</v>
      </c>
      <c r="C222" s="32" t="s">
        <v>524</v>
      </c>
      <c r="E222" s="9" t="s">
        <v>481</v>
      </c>
      <c r="G222">
        <v>1</v>
      </c>
      <c r="H222" s="22">
        <v>4.96</v>
      </c>
      <c r="I222" s="37">
        <f>SUMIF(C$1:C$181,"="&amp;C222,B$1:B$181)</f>
        <v>0</v>
      </c>
      <c r="J222" s="38">
        <f t="shared" ref="J222:J225" si="57">G222*B222-I222</f>
        <v>0</v>
      </c>
      <c r="K222" s="35">
        <f t="shared" ref="K222:K225" si="58">B222*H222</f>
        <v>0</v>
      </c>
      <c r="L222" t="s">
        <v>419</v>
      </c>
    </row>
    <row r="223" spans="2:12" ht="13.8" customHeight="1" x14ac:dyDescent="0.3">
      <c r="B223" s="33">
        <f t="shared" ref="B223:B224" si="59">ROUNDUP(I223/G223,0)</f>
        <v>0</v>
      </c>
      <c r="C223" s="32" t="s">
        <v>525</v>
      </c>
      <c r="E223" s="9" t="s">
        <v>497</v>
      </c>
      <c r="G223">
        <v>1</v>
      </c>
      <c r="H223" s="22">
        <v>5.44</v>
      </c>
      <c r="I223" s="37">
        <f>SUMIF(C$1:C$181,"="&amp;C223,B$1:B$181)</f>
        <v>0</v>
      </c>
      <c r="J223" s="38">
        <f t="shared" ref="J223:J224" si="60">G223*B223-I223</f>
        <v>0</v>
      </c>
      <c r="K223" s="35">
        <f t="shared" ref="K223:K224" si="61">B223*H223</f>
        <v>0</v>
      </c>
      <c r="L223" t="s">
        <v>478</v>
      </c>
    </row>
    <row r="224" spans="2:12" ht="13.8" customHeight="1" x14ac:dyDescent="0.3">
      <c r="B224" s="33">
        <f t="shared" si="59"/>
        <v>0</v>
      </c>
      <c r="C224" s="32" t="s">
        <v>550</v>
      </c>
      <c r="E224" s="9" t="s">
        <v>549</v>
      </c>
      <c r="G224">
        <v>1</v>
      </c>
      <c r="H224" s="22">
        <v>5.44</v>
      </c>
      <c r="I224" s="37">
        <f>SUMIF(C$1:C$181,"="&amp;C224,B$1:B$181)</f>
        <v>0</v>
      </c>
      <c r="J224" s="38">
        <f t="shared" si="60"/>
        <v>0</v>
      </c>
      <c r="K224" s="35">
        <f t="shared" si="61"/>
        <v>0</v>
      </c>
      <c r="L224" t="s">
        <v>478</v>
      </c>
    </row>
    <row r="225" spans="2:12" ht="13.8" customHeight="1" x14ac:dyDescent="0.3">
      <c r="B225" s="33">
        <f t="shared" si="56"/>
        <v>0</v>
      </c>
      <c r="C225" s="32" t="s">
        <v>526</v>
      </c>
      <c r="E225" s="9" t="s">
        <v>495</v>
      </c>
      <c r="G225">
        <v>1</v>
      </c>
      <c r="H225" s="22">
        <v>5.44</v>
      </c>
      <c r="I225" s="37">
        <f>SUMIF(C$1:C$181,"="&amp;C225,B$1:B$181)</f>
        <v>0</v>
      </c>
      <c r="J225" s="38">
        <f t="shared" si="57"/>
        <v>0</v>
      </c>
      <c r="K225" s="35">
        <f t="shared" si="58"/>
        <v>0</v>
      </c>
      <c r="L225" t="s">
        <v>419</v>
      </c>
    </row>
    <row r="226" spans="2:12" ht="13.8" customHeight="1" x14ac:dyDescent="0.3">
      <c r="B226" s="33">
        <f t="shared" si="54"/>
        <v>0</v>
      </c>
      <c r="C226" s="32" t="s">
        <v>528</v>
      </c>
      <c r="E226" s="9" t="s">
        <v>283</v>
      </c>
      <c r="G226">
        <v>1</v>
      </c>
      <c r="H226" s="22">
        <v>5.44</v>
      </c>
      <c r="I226" s="37">
        <f>SUMIF(C$1:C$181,"="&amp;C226,B$1:B$181)</f>
        <v>0</v>
      </c>
      <c r="J226" s="38">
        <f t="shared" ref="J226" si="62">G226*B226-I226</f>
        <v>0</v>
      </c>
      <c r="K226" s="35">
        <f t="shared" si="10"/>
        <v>0</v>
      </c>
      <c r="L226" t="s">
        <v>419</v>
      </c>
    </row>
    <row r="227" spans="2:12" ht="13.8" customHeight="1" x14ac:dyDescent="0.3">
      <c r="B227" s="33">
        <f t="shared" si="54"/>
        <v>0</v>
      </c>
      <c r="C227" s="32" t="s">
        <v>527</v>
      </c>
      <c r="E227" s="9" t="s">
        <v>323</v>
      </c>
      <c r="G227">
        <v>1</v>
      </c>
      <c r="H227" s="22">
        <v>6.34</v>
      </c>
      <c r="I227" s="37">
        <f>SUMIF(C$1:C$181,"="&amp;C227,B$1:B$181)</f>
        <v>0</v>
      </c>
      <c r="J227" s="38">
        <f t="shared" ref="J227:J228" si="63">G227*B227-I227</f>
        <v>0</v>
      </c>
      <c r="K227" s="35">
        <f t="shared" ref="K227:K228" si="64">B227*H227</f>
        <v>0</v>
      </c>
      <c r="L227" t="s">
        <v>419</v>
      </c>
    </row>
    <row r="228" spans="2:12" ht="13.8" customHeight="1" x14ac:dyDescent="0.3">
      <c r="B228" s="33">
        <f t="shared" ref="B228" si="65">ROUNDUP(I228/G228,0)</f>
        <v>0</v>
      </c>
      <c r="C228" s="32" t="s">
        <v>539</v>
      </c>
      <c r="E228" s="9" t="s">
        <v>538</v>
      </c>
      <c r="G228">
        <v>1</v>
      </c>
      <c r="H228" s="22">
        <v>6.67</v>
      </c>
      <c r="I228" s="37">
        <f>SUMIF(C$1:C$181,"="&amp;C228,B$1:B$181)</f>
        <v>0</v>
      </c>
      <c r="J228" s="38">
        <f t="shared" si="63"/>
        <v>0</v>
      </c>
      <c r="K228" s="35">
        <f t="shared" si="64"/>
        <v>0</v>
      </c>
      <c r="L228" t="s">
        <v>419</v>
      </c>
    </row>
    <row r="229" spans="2:12" ht="13.8" customHeight="1" x14ac:dyDescent="0.3">
      <c r="B229" s="33">
        <f t="shared" ref="B229" si="66">ROUNDUP(I229/G229,0)</f>
        <v>0</v>
      </c>
      <c r="C229" s="32" t="s">
        <v>541</v>
      </c>
      <c r="E229" s="9" t="s">
        <v>540</v>
      </c>
      <c r="G229">
        <v>1</v>
      </c>
      <c r="H229" s="22">
        <v>6.67</v>
      </c>
      <c r="I229" s="37">
        <f>SUMIF(C$1:C$181,"="&amp;C229,B$1:B$181)</f>
        <v>0</v>
      </c>
      <c r="J229" s="38">
        <f t="shared" ref="J229" si="67">G229*B229-I229</f>
        <v>0</v>
      </c>
      <c r="K229" s="35">
        <f t="shared" ref="K229" si="68">B229*H229</f>
        <v>0</v>
      </c>
      <c r="L229" t="s">
        <v>419</v>
      </c>
    </row>
    <row r="230" spans="2:12" ht="13.8" customHeight="1" x14ac:dyDescent="0.3">
      <c r="B230" s="33">
        <f t="shared" si="54"/>
        <v>2</v>
      </c>
      <c r="C230" s="32" t="s">
        <v>557</v>
      </c>
      <c r="E230" s="9" t="s">
        <v>343</v>
      </c>
      <c r="G230">
        <v>1</v>
      </c>
      <c r="H230" s="22">
        <v>11.6</v>
      </c>
      <c r="I230" s="37">
        <f>SUMIF(C$1:C$181,"="&amp;C230,B$1:B$181)</f>
        <v>2</v>
      </c>
      <c r="J230" s="38">
        <f t="shared" ref="J230:J232" si="69">G230*B230-I230</f>
        <v>0</v>
      </c>
      <c r="K230" s="35">
        <f t="shared" ref="K230:K232" si="70">B230*H230</f>
        <v>23.2</v>
      </c>
      <c r="L230" t="s">
        <v>478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3</v>
      </c>
      <c r="C232" s="32" t="s">
        <v>536</v>
      </c>
      <c r="E232" s="9" t="s">
        <v>535</v>
      </c>
      <c r="G232">
        <v>1</v>
      </c>
      <c r="H232" s="22">
        <v>5.23</v>
      </c>
      <c r="I232" s="37">
        <f>SUMIF(C$1:C$181,"="&amp;C232,B$1:B$181)</f>
        <v>3</v>
      </c>
      <c r="J232" s="38">
        <f t="shared" si="69"/>
        <v>0</v>
      </c>
      <c r="K232" s="35">
        <f t="shared" si="70"/>
        <v>15.690000000000001</v>
      </c>
      <c r="L232" t="s">
        <v>419</v>
      </c>
    </row>
    <row r="233" spans="2:12" ht="13.8" customHeight="1" x14ac:dyDescent="0.3">
      <c r="B233" s="33">
        <f t="shared" si="54"/>
        <v>4</v>
      </c>
      <c r="C233" s="32" t="s">
        <v>545</v>
      </c>
      <c r="E233" s="9" t="s">
        <v>344</v>
      </c>
      <c r="G233">
        <v>1</v>
      </c>
      <c r="H233" s="22">
        <v>5.23</v>
      </c>
      <c r="I233" s="37">
        <f>SUMIF(C$1:C$181,"="&amp;C233,B$1:B$181)</f>
        <v>4</v>
      </c>
      <c r="J233" s="38">
        <f t="shared" ref="J233" si="71">G233*B233-I233</f>
        <v>0</v>
      </c>
      <c r="K233" s="35">
        <f t="shared" ref="K233" si="72">B233*H233</f>
        <v>20.92</v>
      </c>
      <c r="L233" t="s">
        <v>478</v>
      </c>
    </row>
    <row r="234" spans="2:12" ht="13.8" customHeight="1" x14ac:dyDescent="0.3">
      <c r="B234" s="33">
        <f t="shared" ref="B234" si="73">ROUNDUP(I234/G234,0)</f>
        <v>1</v>
      </c>
      <c r="C234" s="32" t="s">
        <v>544</v>
      </c>
      <c r="E234" s="9" t="s">
        <v>512</v>
      </c>
      <c r="G234">
        <v>1</v>
      </c>
      <c r="H234" s="22">
        <v>5.23</v>
      </c>
      <c r="I234" s="37">
        <f>SUMIF(C$1:C$181,"="&amp;C234,B$1:B$181)</f>
        <v>1</v>
      </c>
      <c r="J234" s="38">
        <f t="shared" ref="J234" si="74">G234*B234-I234</f>
        <v>0</v>
      </c>
      <c r="K234" s="35">
        <f t="shared" ref="K234" si="75">B234*H234</f>
        <v>5.23</v>
      </c>
      <c r="L234" t="s">
        <v>478</v>
      </c>
    </row>
    <row r="235" spans="2:12" ht="13.8" customHeight="1" x14ac:dyDescent="0.3">
      <c r="B235" s="33">
        <f t="shared" si="54"/>
        <v>0</v>
      </c>
      <c r="C235" s="32" t="s">
        <v>553</v>
      </c>
      <c r="E235" s="9" t="s">
        <v>482</v>
      </c>
      <c r="G235">
        <v>1</v>
      </c>
      <c r="H235" s="22">
        <v>4.3899999999999997</v>
      </c>
      <c r="I235" s="37">
        <f>SUMIF(C$1:C$181,"="&amp;C235,B$1:B$181)</f>
        <v>0</v>
      </c>
      <c r="J235" s="38">
        <f t="shared" ref="J235" si="76">G235*B235-I235</f>
        <v>0</v>
      </c>
      <c r="K235" s="35">
        <f t="shared" ref="K235" si="77">B235*H235</f>
        <v>0</v>
      </c>
      <c r="L235" t="s">
        <v>478</v>
      </c>
    </row>
    <row r="236" spans="2:12" ht="13.8" customHeight="1" x14ac:dyDescent="0.3">
      <c r="B236" s="33">
        <f t="shared" ref="B236" si="78">ROUNDUP(I236/G236,0)</f>
        <v>1</v>
      </c>
      <c r="C236" s="32" t="s">
        <v>546</v>
      </c>
      <c r="E236" s="9" t="s">
        <v>507</v>
      </c>
      <c r="G236">
        <v>1</v>
      </c>
      <c r="H236" s="22">
        <v>5.07</v>
      </c>
      <c r="I236" s="37">
        <f>SUMIF(C$1:C$181,"="&amp;C236,B$1:B$181)</f>
        <v>1</v>
      </c>
      <c r="J236" s="38">
        <f t="shared" ref="J236" si="79">G236*B236-I236</f>
        <v>0</v>
      </c>
      <c r="K236" s="35">
        <f t="shared" ref="K236" si="80">B236*H236</f>
        <v>5.07</v>
      </c>
      <c r="L236" t="s">
        <v>478</v>
      </c>
    </row>
    <row r="237" spans="2:12" ht="13.8" customHeight="1" x14ac:dyDescent="0.3">
      <c r="B237" s="33">
        <f t="shared" ref="B237" si="81">ROUNDUP(I237/G237,0)</f>
        <v>1</v>
      </c>
      <c r="C237" s="32" t="s">
        <v>501</v>
      </c>
      <c r="E237" s="9" t="s">
        <v>502</v>
      </c>
      <c r="G237">
        <v>1</v>
      </c>
      <c r="H237" s="22">
        <v>4</v>
      </c>
      <c r="I237" s="37">
        <f>SUMIF(C$1:C$181,"="&amp;C237,B$1:B$181)</f>
        <v>1</v>
      </c>
      <c r="J237" s="38">
        <f>G237*B237-I237</f>
        <v>0</v>
      </c>
      <c r="K237" s="35">
        <f t="shared" ref="K237:K242" si="82">B237*H237</f>
        <v>4</v>
      </c>
      <c r="L237" t="s">
        <v>478</v>
      </c>
    </row>
    <row r="238" spans="2:12" ht="13.8" customHeight="1" x14ac:dyDescent="0.3">
      <c r="B238" s="33">
        <f t="shared" ref="B238" si="83">ROUNDUP(I238/G238,0)</f>
        <v>0</v>
      </c>
      <c r="C238" s="32" t="s">
        <v>500</v>
      </c>
      <c r="E238" s="9" t="s">
        <v>499</v>
      </c>
      <c r="G238">
        <v>1</v>
      </c>
      <c r="H238" s="22">
        <v>4.24</v>
      </c>
      <c r="I238" s="37">
        <f>SUMIF(C$1:C$181,"="&amp;C238,B$1:B$181)</f>
        <v>0</v>
      </c>
      <c r="J238" s="38">
        <f t="shared" ref="J238" si="84">G238*B238-I238</f>
        <v>0</v>
      </c>
      <c r="K238" s="35">
        <f t="shared" si="82"/>
        <v>0</v>
      </c>
      <c r="L238" t="s">
        <v>478</v>
      </c>
    </row>
    <row r="239" spans="2:12" ht="13.8" customHeight="1" x14ac:dyDescent="0.3">
      <c r="B239" s="33">
        <f>ROUNDUP(I239/G239,0)</f>
        <v>0</v>
      </c>
      <c r="C239" s="32" t="s">
        <v>361</v>
      </c>
      <c r="E239" s="9" t="s">
        <v>303</v>
      </c>
      <c r="G239">
        <v>1</v>
      </c>
      <c r="H239" s="22">
        <v>4.24</v>
      </c>
      <c r="I239" s="37">
        <f>SUMIF(C$1:C$181,"="&amp;C239,B$1:B$181)</f>
        <v>0</v>
      </c>
      <c r="J239" s="38">
        <f t="shared" ref="J239" si="85">G239*B239-I239</f>
        <v>0</v>
      </c>
      <c r="K239" s="35">
        <f t="shared" si="82"/>
        <v>0</v>
      </c>
      <c r="L239" t="s">
        <v>478</v>
      </c>
    </row>
    <row r="240" spans="2:12" ht="13.8" customHeight="1" x14ac:dyDescent="0.3">
      <c r="B240" s="33">
        <f t="shared" ref="B240" si="86">ROUNDUP(I240/G240,0)</f>
        <v>1</v>
      </c>
      <c r="C240" s="32" t="s">
        <v>504</v>
      </c>
      <c r="E240" s="9" t="s">
        <v>503</v>
      </c>
      <c r="G240">
        <v>1</v>
      </c>
      <c r="H240" s="22">
        <v>4</v>
      </c>
      <c r="I240" s="37">
        <f>SUMIF(C$1:C$181,"="&amp;C240,B$1:B$181)</f>
        <v>1</v>
      </c>
      <c r="J240" s="38">
        <f>G240*B240-I240</f>
        <v>0</v>
      </c>
      <c r="K240" s="35">
        <f t="shared" si="82"/>
        <v>4</v>
      </c>
      <c r="L240" t="s">
        <v>478</v>
      </c>
    </row>
    <row r="241" spans="2:12" ht="13.8" customHeight="1" x14ac:dyDescent="0.3">
      <c r="B241" s="33">
        <f>ROUNDUP(I241/G241,0)</f>
        <v>0</v>
      </c>
      <c r="C241" s="32" t="s">
        <v>364</v>
      </c>
      <c r="E241" s="9" t="s">
        <v>319</v>
      </c>
      <c r="G241">
        <v>1</v>
      </c>
      <c r="H241" s="22">
        <v>4.4400000000000004</v>
      </c>
      <c r="I241" s="37">
        <f>SUMIF(C$1:C$181,"="&amp;C241,B$1:B$181)</f>
        <v>0</v>
      </c>
      <c r="J241" s="38">
        <f t="shared" ref="J241" si="87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 t="shared" si="54"/>
        <v>1</v>
      </c>
      <c r="C242" s="32" t="s">
        <v>360</v>
      </c>
      <c r="E242" s="9" t="s">
        <v>292</v>
      </c>
      <c r="G242">
        <v>1</v>
      </c>
      <c r="H242" s="22">
        <v>4.96</v>
      </c>
      <c r="I242" s="37">
        <f>SUMIF(C$1:C$181,"="&amp;C242,B$1:B$181)</f>
        <v>1</v>
      </c>
      <c r="J242" s="38">
        <f>G242*B242-I242</f>
        <v>0</v>
      </c>
      <c r="K242" s="35">
        <f t="shared" si="82"/>
        <v>4.96</v>
      </c>
      <c r="L242" t="s">
        <v>478</v>
      </c>
    </row>
    <row r="243" spans="2:12" ht="13.8" customHeight="1" x14ac:dyDescent="0.3">
      <c r="B243" s="33">
        <f t="shared" ref="B243:B246" si="88">ROUNDUP(I243/G243,0)</f>
        <v>1</v>
      </c>
      <c r="C243" s="32" t="s">
        <v>518</v>
      </c>
      <c r="E243" s="32" t="s">
        <v>517</v>
      </c>
      <c r="G243">
        <v>1</v>
      </c>
      <c r="H243" s="22">
        <v>4.96</v>
      </c>
      <c r="I243" s="37">
        <f>SUMIF(C$1:C$181,"="&amp;C243,B$1:B$181)</f>
        <v>1</v>
      </c>
      <c r="J243" s="38">
        <f>G243*B243-I243</f>
        <v>0</v>
      </c>
      <c r="K243" s="35">
        <f t="shared" ref="K243:K245" si="89">B243*H243</f>
        <v>4.96</v>
      </c>
      <c r="L243" t="s">
        <v>478</v>
      </c>
    </row>
    <row r="244" spans="2:12" ht="13.8" customHeight="1" x14ac:dyDescent="0.3">
      <c r="B244" s="33">
        <f t="shared" si="88"/>
        <v>0</v>
      </c>
      <c r="C244" s="32" t="s">
        <v>548</v>
      </c>
      <c r="E244" s="9" t="s">
        <v>547</v>
      </c>
      <c r="G244">
        <v>1</v>
      </c>
      <c r="H244" s="22">
        <v>4</v>
      </c>
      <c r="I244" s="37">
        <f>SUMIF(C$1:C$181,"="&amp;C244,B$1:B$181)</f>
        <v>0</v>
      </c>
      <c r="J244" s="38">
        <f>G244*B244-I244</f>
        <v>0</v>
      </c>
      <c r="K244" s="35">
        <f t="shared" si="89"/>
        <v>0</v>
      </c>
      <c r="L244" t="s">
        <v>478</v>
      </c>
    </row>
    <row r="245" spans="2:12" ht="13.8" customHeight="1" x14ac:dyDescent="0.3">
      <c r="B245" s="33">
        <f t="shared" ref="B245" si="90">ROUNDUP(I245/G245,0)</f>
        <v>0</v>
      </c>
      <c r="C245" s="32" t="s">
        <v>561</v>
      </c>
      <c r="E245" t="s">
        <v>560</v>
      </c>
      <c r="G245">
        <v>1</v>
      </c>
      <c r="H245" s="22">
        <v>4.96</v>
      </c>
      <c r="I245" s="37">
        <f>SUMIF(C$1:C$181,"="&amp;C245,B$1:B$181)</f>
        <v>0</v>
      </c>
      <c r="J245" s="38">
        <f>G245*B245-I245</f>
        <v>0</v>
      </c>
      <c r="K245" s="35">
        <f t="shared" si="89"/>
        <v>0</v>
      </c>
      <c r="L245" t="s">
        <v>478</v>
      </c>
    </row>
    <row r="246" spans="2:12" ht="13.8" customHeight="1" x14ac:dyDescent="0.3">
      <c r="B246" s="33">
        <f t="shared" si="88"/>
        <v>1</v>
      </c>
      <c r="C246" s="32" t="s">
        <v>543</v>
      </c>
      <c r="E246" t="s">
        <v>542</v>
      </c>
      <c r="G246">
        <v>1</v>
      </c>
      <c r="H246" s="22">
        <v>4.96</v>
      </c>
      <c r="I246" s="37">
        <f>SUMIF(C$1:C$181,"="&amp;C246,B$1:B$181)</f>
        <v>1</v>
      </c>
      <c r="J246" s="38">
        <f>G246*B246-I246</f>
        <v>0</v>
      </c>
      <c r="K246" s="35">
        <f t="shared" ref="K246" si="91">B246*H246</f>
        <v>4.96</v>
      </c>
      <c r="L246" t="s">
        <v>478</v>
      </c>
    </row>
    <row r="247" spans="2:12" ht="13.8" customHeight="1" x14ac:dyDescent="0.3">
      <c r="B247" s="33">
        <f>ROUNDUP(I247/G247,0)</f>
        <v>2</v>
      </c>
      <c r="C247" s="32" t="s">
        <v>362</v>
      </c>
      <c r="E247" s="9" t="s">
        <v>357</v>
      </c>
      <c r="G247">
        <v>1</v>
      </c>
      <c r="H247" s="22">
        <v>7.13</v>
      </c>
      <c r="I247" s="37">
        <f>SUMIF(C$1:C$181,"="&amp;C247,B$1:B$181)</f>
        <v>2</v>
      </c>
      <c r="J247" s="38">
        <f t="shared" ref="J247" si="92">G247*B247-I247</f>
        <v>0</v>
      </c>
      <c r="K247" s="35">
        <f t="shared" ref="K247" si="93">B247*H247</f>
        <v>14.26</v>
      </c>
      <c r="L247" t="s">
        <v>478</v>
      </c>
    </row>
    <row r="248" spans="2:12" ht="13.8" customHeight="1" x14ac:dyDescent="0.3">
      <c r="B248" s="33">
        <f>ROUNDUP(I248/G248,0)</f>
        <v>0</v>
      </c>
      <c r="C248" s="32" t="s">
        <v>378</v>
      </c>
      <c r="E248" s="9" t="s">
        <v>379</v>
      </c>
      <c r="G248">
        <v>1</v>
      </c>
      <c r="H248" s="22">
        <v>7.88</v>
      </c>
      <c r="I248" s="37">
        <f>SUMIF(C$1:C$181,"="&amp;C248,B$1:B$181)</f>
        <v>0</v>
      </c>
      <c r="J248" s="38">
        <f t="shared" ref="J248" si="94">G248*B248-I248</f>
        <v>0</v>
      </c>
      <c r="K248" s="35">
        <f t="shared" ref="K248" si="95">B248*H248</f>
        <v>0</v>
      </c>
      <c r="L248" t="s">
        <v>478</v>
      </c>
    </row>
    <row r="249" spans="2:12" ht="13.8" customHeight="1" x14ac:dyDescent="0.3">
      <c r="B249" s="33">
        <f>ROUNDUP(I249/G249,0)</f>
        <v>1</v>
      </c>
      <c r="C249" s="32" t="s">
        <v>377</v>
      </c>
      <c r="E249" s="9" t="s">
        <v>376</v>
      </c>
      <c r="G249">
        <v>1</v>
      </c>
      <c r="H249" s="22">
        <v>7.88</v>
      </c>
      <c r="I249" s="37">
        <f>SUMIF(C$1:C$181,"="&amp;C249,B$1:B$181)</f>
        <v>1</v>
      </c>
      <c r="J249" s="38">
        <f t="shared" ref="J249" si="96">G249*B249-I249</f>
        <v>0</v>
      </c>
      <c r="K249" s="35">
        <f t="shared" ref="K249" si="97">B249*H249</f>
        <v>7.88</v>
      </c>
      <c r="L249" t="s">
        <v>478</v>
      </c>
    </row>
    <row r="250" spans="2:12" ht="13.8" customHeight="1" x14ac:dyDescent="0.3">
      <c r="B250" s="33">
        <f t="shared" si="54"/>
        <v>1</v>
      </c>
      <c r="C250" s="32" t="s">
        <v>363</v>
      </c>
      <c r="E250" s="9" t="s">
        <v>510</v>
      </c>
      <c r="G250">
        <v>1</v>
      </c>
      <c r="H250" s="22">
        <v>8.8699999999999992</v>
      </c>
      <c r="I250" s="37">
        <f>SUMIF(C$1:C$181,"="&amp;C250,B$1:B$181)</f>
        <v>1</v>
      </c>
      <c r="J250" s="38">
        <f t="shared" ref="J250" si="98">G250*B250-I250</f>
        <v>0</v>
      </c>
      <c r="K250" s="35">
        <f t="shared" ref="K250" si="99">B250*H250</f>
        <v>8.8699999999999992</v>
      </c>
      <c r="L250" t="s">
        <v>478</v>
      </c>
    </row>
    <row r="251" spans="2:12" ht="13.8" customHeight="1" x14ac:dyDescent="0.3">
      <c r="B251" s="33">
        <f t="shared" si="54"/>
        <v>1</v>
      </c>
      <c r="C251" s="32" t="s">
        <v>403</v>
      </c>
      <c r="E251" s="9" t="s">
        <v>402</v>
      </c>
      <c r="G251">
        <v>1</v>
      </c>
      <c r="H251" s="22">
        <v>7.13</v>
      </c>
      <c r="I251" s="37">
        <f>SUMIF(C$1:C$181,"="&amp;C251,B$1:B$181)</f>
        <v>1</v>
      </c>
      <c r="J251" s="38">
        <f t="shared" ref="J251" si="100">G251*B251-I251</f>
        <v>0</v>
      </c>
      <c r="K251" s="35">
        <f t="shared" ref="K251" si="101">B251*H251</f>
        <v>7.13</v>
      </c>
      <c r="L251" t="s">
        <v>478</v>
      </c>
    </row>
    <row r="252" spans="2:12" ht="13.8" customHeight="1" x14ac:dyDescent="0.3">
      <c r="B252" s="33"/>
      <c r="C252" s="32"/>
      <c r="H252" s="22"/>
      <c r="I252" s="37"/>
      <c r="J252" s="38"/>
      <c r="K252" s="35"/>
    </row>
    <row r="253" spans="2:12" ht="13.8" customHeight="1" x14ac:dyDescent="0.3">
      <c r="B253" s="33">
        <f t="shared" ref="B253" si="102">ROUNDUP(I253/G253,0)</f>
        <v>0</v>
      </c>
      <c r="C253" s="32" t="s">
        <v>583</v>
      </c>
      <c r="E253" s="9" t="s">
        <v>580</v>
      </c>
      <c r="G253">
        <v>1</v>
      </c>
      <c r="H253" s="22">
        <v>14.5</v>
      </c>
      <c r="I253" s="37">
        <f>SUMIF(C$1:C$181,"="&amp;C253,B$1:B$181)</f>
        <v>0</v>
      </c>
      <c r="J253" s="38">
        <f t="shared" ref="J253" si="103">G253*B253-I253</f>
        <v>0</v>
      </c>
      <c r="K253" s="35">
        <f t="shared" ref="K253" si="104">B253*H253</f>
        <v>0</v>
      </c>
      <c r="L253" t="s">
        <v>478</v>
      </c>
    </row>
    <row r="254" spans="2:12" ht="13.8" customHeight="1" x14ac:dyDescent="0.3">
      <c r="B254" s="33">
        <f t="shared" ref="B254" si="105">ROUNDUP(I254/G254,0)</f>
        <v>1</v>
      </c>
      <c r="C254" s="32" t="s">
        <v>586</v>
      </c>
      <c r="E254" t="s">
        <v>585</v>
      </c>
      <c r="G254">
        <v>1</v>
      </c>
      <c r="H254" s="22">
        <v>14.5</v>
      </c>
      <c r="I254" s="37">
        <f>SUMIF(C$1:C$181,"="&amp;C254,B$1:B$181)</f>
        <v>1</v>
      </c>
      <c r="J254" s="38">
        <f t="shared" ref="J254" si="106">G254*B254-I254</f>
        <v>0</v>
      </c>
      <c r="K254" s="35">
        <f t="shared" ref="K254" si="107">B254*H254</f>
        <v>14.5</v>
      </c>
      <c r="L254" t="s">
        <v>478</v>
      </c>
    </row>
    <row r="255" spans="2:12" ht="13.8" customHeight="1" x14ac:dyDescent="0.3">
      <c r="B255" s="33">
        <f t="shared" si="54"/>
        <v>0</v>
      </c>
      <c r="C255" s="32" t="s">
        <v>565</v>
      </c>
      <c r="E255" s="9" t="s">
        <v>564</v>
      </c>
      <c r="G255">
        <v>1</v>
      </c>
      <c r="H255" s="22">
        <v>14.5</v>
      </c>
      <c r="I255" s="37">
        <f>SUMIF(C$1:C$181,"="&amp;C255,B$1:B$181)</f>
        <v>0</v>
      </c>
      <c r="J255" s="38">
        <f t="shared" si="20"/>
        <v>0</v>
      </c>
      <c r="K255" s="35">
        <f t="shared" si="10"/>
        <v>0</v>
      </c>
      <c r="L255" t="s">
        <v>478</v>
      </c>
    </row>
    <row r="256" spans="2:12" ht="13.8" customHeight="1" x14ac:dyDescent="0.3">
      <c r="B256" s="33">
        <f t="shared" si="54"/>
        <v>1</v>
      </c>
      <c r="C256" s="32" t="s">
        <v>584</v>
      </c>
      <c r="E256" s="9" t="s">
        <v>461</v>
      </c>
      <c r="G256">
        <v>1</v>
      </c>
      <c r="H256" s="22">
        <v>8.5</v>
      </c>
      <c r="I256" s="37">
        <f>SUMIF(C$1:C$181,"="&amp;C256,B$1:B$181)</f>
        <v>1</v>
      </c>
      <c r="J256" s="38">
        <f t="shared" ref="J256" si="108">G256*B256-I256</f>
        <v>0</v>
      </c>
      <c r="K256" s="35">
        <f t="shared" ref="K256" si="109">B256*H256</f>
        <v>8.5</v>
      </c>
      <c r="L256" t="s">
        <v>478</v>
      </c>
    </row>
    <row r="257" spans="2:12" ht="13.8" customHeight="1" x14ac:dyDescent="0.3">
      <c r="B257" s="33">
        <f t="shared" si="54"/>
        <v>1</v>
      </c>
      <c r="C257" s="32" t="s">
        <v>588</v>
      </c>
      <c r="E257" s="9" t="s">
        <v>359</v>
      </c>
      <c r="G257">
        <v>1</v>
      </c>
      <c r="H257" s="22">
        <v>54.2</v>
      </c>
      <c r="I257" s="37">
        <f>SUMIF(C$1:C$181,"="&amp;C257,B$1:B$181)</f>
        <v>1</v>
      </c>
      <c r="J257" s="38">
        <f t="shared" ref="J257" si="110">G257*B257-I257</f>
        <v>0</v>
      </c>
      <c r="K257" s="35">
        <f t="shared" ref="K257" si="111">B257*H257</f>
        <v>54.2</v>
      </c>
      <c r="L257" t="s">
        <v>478</v>
      </c>
    </row>
    <row r="258" spans="2:12" ht="13.8" customHeight="1" x14ac:dyDescent="0.3">
      <c r="B258" s="33">
        <f t="shared" si="54"/>
        <v>1</v>
      </c>
      <c r="C258" s="32" t="s">
        <v>436</v>
      </c>
      <c r="E258" s="9" t="s">
        <v>462</v>
      </c>
      <c r="G258">
        <v>1</v>
      </c>
      <c r="H258" s="22">
        <v>37</v>
      </c>
      <c r="I258" s="37">
        <f>SUMIF(C$1:C$181,"="&amp;C258,B$1:B$181)</f>
        <v>1</v>
      </c>
      <c r="J258" s="38">
        <f t="shared" ref="J258" si="112">G258*B258-I258</f>
        <v>0</v>
      </c>
      <c r="K258" s="35">
        <f t="shared" ref="K258" si="113">B258*H258</f>
        <v>37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457</v>
      </c>
      <c r="E259" s="9" t="s">
        <v>460</v>
      </c>
      <c r="G259">
        <v>1</v>
      </c>
      <c r="H259" s="22">
        <v>18</v>
      </c>
      <c r="I259" s="37">
        <f>SUMIF(C$1:C$181,"="&amp;C259,B$1:B$181)</f>
        <v>1</v>
      </c>
      <c r="J259" s="38">
        <f t="shared" ref="J259" si="114">G259*B259-I259</f>
        <v>0</v>
      </c>
      <c r="K259" s="35">
        <f t="shared" ref="K259" si="115">B259*H259</f>
        <v>18</v>
      </c>
      <c r="L259" t="s">
        <v>478</v>
      </c>
    </row>
    <row r="260" spans="2:12" ht="13.8" customHeight="1" x14ac:dyDescent="0.3">
      <c r="B260" s="33">
        <f t="shared" si="54"/>
        <v>5</v>
      </c>
      <c r="C260" s="32" t="s">
        <v>295</v>
      </c>
      <c r="E260" s="9" t="s">
        <v>235</v>
      </c>
      <c r="G260">
        <v>1</v>
      </c>
      <c r="H260" s="22">
        <v>14.53</v>
      </c>
      <c r="I260" s="37">
        <f>SUMIF(C$1:C$181,"="&amp;C260,B$1:B$181)</f>
        <v>5</v>
      </c>
      <c r="J260" s="38">
        <f t="shared" si="20"/>
        <v>0</v>
      </c>
      <c r="K260" s="35">
        <f t="shared" si="10"/>
        <v>72.649999999999991</v>
      </c>
      <c r="L260" t="s">
        <v>478</v>
      </c>
    </row>
    <row r="261" spans="2:12" ht="13.8" customHeight="1" x14ac:dyDescent="0.3">
      <c r="B261" s="33">
        <f t="shared" si="54"/>
        <v>2</v>
      </c>
      <c r="C261" s="32" t="s">
        <v>576</v>
      </c>
      <c r="E261" s="9" t="s">
        <v>366</v>
      </c>
      <c r="G261">
        <v>1</v>
      </c>
      <c r="H261" s="22">
        <v>36.42</v>
      </c>
      <c r="I261" s="37">
        <f>SUMIF(C$1:C$181,"="&amp;C261,B$1:B$181)</f>
        <v>2</v>
      </c>
      <c r="J261" s="38">
        <f t="shared" ref="J261" si="116">G261*B261-I261</f>
        <v>0</v>
      </c>
      <c r="K261" s="35">
        <f t="shared" ref="K261" si="117">B261*H261</f>
        <v>72.84</v>
      </c>
      <c r="L261" t="s">
        <v>478</v>
      </c>
    </row>
    <row r="262" spans="2:12" ht="13.8" customHeight="1" x14ac:dyDescent="0.3">
      <c r="B262" s="33"/>
      <c r="C262" s="32"/>
      <c r="E262" s="9"/>
      <c r="H262" s="22"/>
      <c r="I262" s="37"/>
      <c r="J262" s="38"/>
      <c r="K262" s="35"/>
    </row>
    <row r="263" spans="2:12" ht="13.8" customHeight="1" x14ac:dyDescent="0.3">
      <c r="B263" s="33">
        <f>ROUNDUP(I263/G263,0)</f>
        <v>16</v>
      </c>
      <c r="C263" s="32" t="s">
        <v>574</v>
      </c>
      <c r="E263" s="9" t="s">
        <v>575</v>
      </c>
      <c r="G263">
        <v>1</v>
      </c>
      <c r="H263" s="22">
        <v>1.35</v>
      </c>
      <c r="I263" s="37">
        <f>SUMIF(C$1:C$181,"="&amp;C263,B$1:B$181)</f>
        <v>16</v>
      </c>
      <c r="J263" s="38">
        <f t="shared" ref="J263" si="118">G263*B263-I263</f>
        <v>0</v>
      </c>
      <c r="K263" s="35">
        <f>B263*H263</f>
        <v>21.6</v>
      </c>
      <c r="L263" t="s">
        <v>478</v>
      </c>
    </row>
    <row r="264" spans="2:12" ht="13.8" customHeight="1" x14ac:dyDescent="0.3">
      <c r="B264" s="33">
        <f>ROUNDUP(I264/G264,0)</f>
        <v>0</v>
      </c>
      <c r="C264" s="32" t="s">
        <v>579</v>
      </c>
      <c r="E264" s="9" t="s">
        <v>578</v>
      </c>
      <c r="G264">
        <v>1</v>
      </c>
      <c r="H264" s="22">
        <v>1.35</v>
      </c>
      <c r="I264" s="37">
        <f>SUMIF(C$1:C$181,"="&amp;C264,B$1:B$181)</f>
        <v>0</v>
      </c>
      <c r="J264" s="38">
        <f t="shared" ref="J264" si="119">G264*B264-I264</f>
        <v>0</v>
      </c>
      <c r="K264" s="35">
        <f>B264*H264</f>
        <v>0</v>
      </c>
      <c r="L264" t="s">
        <v>478</v>
      </c>
    </row>
    <row r="265" spans="2:12" ht="13.8" customHeight="1" x14ac:dyDescent="0.3">
      <c r="B265" s="33">
        <f>ROUNDUP(I265/G265,0)</f>
        <v>7</v>
      </c>
      <c r="C265" s="32" t="s">
        <v>316</v>
      </c>
      <c r="E265" s="9" t="s">
        <v>315</v>
      </c>
      <c r="G265">
        <v>1</v>
      </c>
      <c r="H265" s="22">
        <v>1.05</v>
      </c>
      <c r="I265" s="37">
        <f>SUMIF(C$1:C$181,"="&amp;C265,B$1:B$181)</f>
        <v>7</v>
      </c>
      <c r="J265" s="38">
        <f t="shared" ref="J265" si="120">G265*B265-I265</f>
        <v>0</v>
      </c>
      <c r="K265" s="35">
        <f>B265*H265</f>
        <v>7.3500000000000005</v>
      </c>
      <c r="L265" t="s">
        <v>478</v>
      </c>
    </row>
    <row r="266" spans="2:12" ht="13.8" customHeight="1" x14ac:dyDescent="0.3">
      <c r="B266" s="33">
        <f>ROUNDUP(I266/G266,0)</f>
        <v>0</v>
      </c>
      <c r="C266" s="32" t="s">
        <v>571</v>
      </c>
      <c r="E266" s="9" t="s">
        <v>570</v>
      </c>
      <c r="G266">
        <v>1</v>
      </c>
      <c r="H266" s="22">
        <v>1.35</v>
      </c>
      <c r="I266" s="37">
        <f>SUMIF(C$1:C$181,"="&amp;C266,B$1:B$181)</f>
        <v>0</v>
      </c>
      <c r="J266" s="38">
        <f t="shared" ref="J266" si="121">G266*B266-I266</f>
        <v>0</v>
      </c>
      <c r="K266" s="35">
        <f>B266*H266</f>
        <v>0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567</v>
      </c>
      <c r="E267" s="9" t="s">
        <v>566</v>
      </c>
      <c r="G267">
        <v>1</v>
      </c>
      <c r="H267" s="22">
        <v>2.19</v>
      </c>
      <c r="I267" s="37">
        <f>SUMIF(C$1:C$181,"="&amp;C267,B$1:B$181)</f>
        <v>0</v>
      </c>
      <c r="J267" s="38">
        <f t="shared" ref="J267" si="122">G267*B267-I267</f>
        <v>0</v>
      </c>
      <c r="K267" s="35">
        <f>B267*H267</f>
        <v>0</v>
      </c>
      <c r="L267" t="s">
        <v>419</v>
      </c>
    </row>
    <row r="268" spans="2:12" ht="13.8" customHeight="1" x14ac:dyDescent="0.3">
      <c r="B268" s="33">
        <f t="shared" si="54"/>
        <v>8</v>
      </c>
      <c r="C268" s="32" t="s">
        <v>356</v>
      </c>
      <c r="E268" s="9" t="s">
        <v>367</v>
      </c>
      <c r="G268">
        <v>1</v>
      </c>
      <c r="H268" s="22">
        <v>1.54</v>
      </c>
      <c r="I268" s="37">
        <f>SUMIF(C$1:C$181,"="&amp;C268,B$1:B$181)</f>
        <v>8</v>
      </c>
      <c r="J268" s="38">
        <f t="shared" ref="J268" si="123">G268*B268-I268</f>
        <v>0</v>
      </c>
      <c r="K268" s="35">
        <f t="shared" ref="K268" si="124">B268*H268</f>
        <v>12.32</v>
      </c>
      <c r="L268" t="s">
        <v>478</v>
      </c>
    </row>
    <row r="269" spans="2:12" ht="13.8" customHeight="1" x14ac:dyDescent="0.3">
      <c r="B269" s="33">
        <f t="shared" si="54"/>
        <v>14</v>
      </c>
      <c r="C269" s="32" t="s">
        <v>369</v>
      </c>
      <c r="E269" s="9" t="s">
        <v>368</v>
      </c>
      <c r="G269">
        <v>1</v>
      </c>
      <c r="H269" s="22">
        <v>1.54</v>
      </c>
      <c r="I269" s="37">
        <f>SUMIF(C$1:C$181,"="&amp;C269,B$1:B$181)</f>
        <v>14</v>
      </c>
      <c r="J269" s="38">
        <f t="shared" ref="J269" si="125">G269*B269-I269</f>
        <v>0</v>
      </c>
      <c r="K269" s="35">
        <f t="shared" ref="K269" si="126">B269*H269</f>
        <v>21.560000000000002</v>
      </c>
      <c r="L269" t="s">
        <v>478</v>
      </c>
    </row>
    <row r="270" spans="2:12" ht="13.8" customHeight="1" x14ac:dyDescent="0.3">
      <c r="B270" s="33">
        <f t="shared" si="54"/>
        <v>2</v>
      </c>
      <c r="C270" s="32" t="s">
        <v>285</v>
      </c>
      <c r="E270" s="9" t="s">
        <v>284</v>
      </c>
      <c r="G270">
        <v>1</v>
      </c>
      <c r="H270" s="22">
        <v>1.95</v>
      </c>
      <c r="I270" s="37">
        <f>SUMIF(C$1:C$181,"="&amp;C270,B$1:B$181)</f>
        <v>2</v>
      </c>
      <c r="J270" s="38">
        <f t="shared" si="20"/>
        <v>0</v>
      </c>
      <c r="K270" s="35">
        <f t="shared" si="10"/>
        <v>3.9</v>
      </c>
      <c r="L270" t="s">
        <v>478</v>
      </c>
    </row>
    <row r="271" spans="2:12" ht="13.8" customHeight="1" x14ac:dyDescent="0.3">
      <c r="B271" s="33">
        <f>ROUNDUP(I271/G271,0)</f>
        <v>2</v>
      </c>
      <c r="C271" s="32" t="s">
        <v>311</v>
      </c>
      <c r="E271" s="9" t="s">
        <v>312</v>
      </c>
      <c r="G271">
        <v>1</v>
      </c>
      <c r="H271" s="22">
        <v>1</v>
      </c>
      <c r="I271" s="37">
        <f>SUMIF(C$1:C$181,"="&amp;C271,B$1:B$181)</f>
        <v>2</v>
      </c>
      <c r="J271" s="38">
        <f t="shared" ref="J271" si="127">G271*B271-I271</f>
        <v>0</v>
      </c>
      <c r="K271" s="35">
        <f>B271*H271</f>
        <v>2</v>
      </c>
      <c r="L271" t="s">
        <v>478</v>
      </c>
    </row>
    <row r="272" spans="2:12" ht="13.8" customHeight="1" x14ac:dyDescent="0.3">
      <c r="B272" s="33">
        <f t="shared" si="54"/>
        <v>2</v>
      </c>
      <c r="C272" s="32" t="s">
        <v>279</v>
      </c>
      <c r="E272" s="9" t="s">
        <v>281</v>
      </c>
      <c r="G272">
        <v>1</v>
      </c>
      <c r="H272" s="22">
        <v>1.39</v>
      </c>
      <c r="I272" s="37">
        <f>SUMIF(C$1:C$181,"="&amp;C272,B$1:B$181)</f>
        <v>2</v>
      </c>
      <c r="J272" s="38">
        <f t="shared" ref="J272" si="128">G272*B272-I272</f>
        <v>0</v>
      </c>
      <c r="K272" s="35">
        <f t="shared" si="10"/>
        <v>2.78</v>
      </c>
      <c r="L272" t="s">
        <v>478</v>
      </c>
    </row>
    <row r="273" spans="1:12" ht="13.8" customHeight="1" x14ac:dyDescent="0.3">
      <c r="B273" s="33">
        <f t="shared" si="54"/>
        <v>5</v>
      </c>
      <c r="C273" s="32" t="s">
        <v>272</v>
      </c>
      <c r="E273" s="9" t="s">
        <v>233</v>
      </c>
      <c r="G273">
        <v>1</v>
      </c>
      <c r="H273" s="22">
        <v>3.29</v>
      </c>
      <c r="I273" s="37">
        <f>SUMIF(C$1:C$181,"="&amp;C273,B$1:B$181)</f>
        <v>5</v>
      </c>
      <c r="J273" s="38">
        <f t="shared" ref="J273" si="129">G273*B273-I273</f>
        <v>0</v>
      </c>
      <c r="K273" s="35">
        <f t="shared" si="10"/>
        <v>16.45</v>
      </c>
      <c r="L273" t="s">
        <v>478</v>
      </c>
    </row>
    <row r="274" spans="1:12" ht="13.8" customHeight="1" x14ac:dyDescent="0.3">
      <c r="B274" s="33">
        <f t="shared" si="54"/>
        <v>4</v>
      </c>
      <c r="C274" s="32" t="s">
        <v>385</v>
      </c>
      <c r="E274" s="9" t="s">
        <v>386</v>
      </c>
      <c r="G274">
        <v>1</v>
      </c>
      <c r="H274" s="22">
        <v>1</v>
      </c>
      <c r="I274" s="37">
        <f>SUMIF(C$1:C$181,"="&amp;C274,B$1:B$181)</f>
        <v>4</v>
      </c>
      <c r="J274" s="38">
        <f t="shared" ref="J274" si="130">G274*B274-I274</f>
        <v>0</v>
      </c>
      <c r="K274" s="35">
        <f t="shared" ref="K274" si="131">B274*H274</f>
        <v>4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266</v>
      </c>
      <c r="E275" s="9" t="s">
        <v>395</v>
      </c>
      <c r="G275">
        <v>1</v>
      </c>
      <c r="H275" s="22">
        <v>20</v>
      </c>
      <c r="I275" s="37">
        <f>SUMIF(C$1:C$181,"="&amp;C275,B$1:B$181)</f>
        <v>2</v>
      </c>
      <c r="J275" s="38">
        <f t="shared" ref="J275" si="132">G275*B275-I275</f>
        <v>0</v>
      </c>
      <c r="K275" s="35">
        <f t="shared" ref="K275" si="133">B275*H275</f>
        <v>40</v>
      </c>
      <c r="L275" t="s">
        <v>478</v>
      </c>
    </row>
    <row r="276" spans="1:12" ht="13.8" customHeight="1" x14ac:dyDescent="0.3">
      <c r="B276" s="33">
        <f t="shared" si="54"/>
        <v>1</v>
      </c>
      <c r="C276" s="32" t="s">
        <v>396</v>
      </c>
      <c r="E276" s="9" t="s">
        <v>407</v>
      </c>
      <c r="G276">
        <v>1</v>
      </c>
      <c r="H276" s="22">
        <v>18.079999999999998</v>
      </c>
      <c r="I276" s="37">
        <f>SUMIF(C$1:C$181,"="&amp;C276,B$1:B$181)</f>
        <v>1</v>
      </c>
      <c r="J276" s="38">
        <f t="shared" ref="J276" si="134">G276*B276-I276</f>
        <v>0</v>
      </c>
      <c r="K276" s="35">
        <f t="shared" ref="K276" si="135">B276*H276</f>
        <v>18.079999999999998</v>
      </c>
      <c r="L276" t="s">
        <v>478</v>
      </c>
    </row>
    <row r="277" spans="1:12" ht="13.8" customHeight="1" x14ac:dyDescent="0.3">
      <c r="B277" s="33"/>
      <c r="C277" s="32"/>
      <c r="E277" s="9"/>
      <c r="H277" s="22"/>
      <c r="I277" s="37"/>
      <c r="J277" s="38"/>
      <c r="K277" s="35"/>
    </row>
    <row r="278" spans="1:12" ht="13.8" customHeight="1" x14ac:dyDescent="0.3">
      <c r="A278" s="6" t="s">
        <v>347</v>
      </c>
      <c r="B278" s="33"/>
      <c r="E278"/>
      <c r="H278" s="22"/>
      <c r="I278" s="37"/>
      <c r="J278" s="38"/>
      <c r="K278" s="35"/>
    </row>
    <row r="279" spans="1:12" ht="13.8" customHeight="1" x14ac:dyDescent="0.3">
      <c r="A279" s="6"/>
      <c r="B279" s="33">
        <v>1</v>
      </c>
      <c r="C279" s="32" t="s">
        <v>464</v>
      </c>
      <c r="E279" t="s">
        <v>463</v>
      </c>
      <c r="G279">
        <v>1</v>
      </c>
      <c r="H279" s="22">
        <v>10.99</v>
      </c>
      <c r="I279" s="37">
        <f>SUMIF(C$1:C$181,"="&amp;C279,B$1:B$181)</f>
        <v>0</v>
      </c>
      <c r="J279" s="38">
        <f t="shared" ref="J279" si="136">G279*B279-I279</f>
        <v>1</v>
      </c>
      <c r="K279" s="35">
        <f t="shared" ref="K279" si="137">B279*H279</f>
        <v>10.99</v>
      </c>
      <c r="L279" t="s">
        <v>478</v>
      </c>
    </row>
    <row r="280" spans="1:12" ht="13.8" customHeight="1" x14ac:dyDescent="0.3">
      <c r="B280" s="33">
        <v>1</v>
      </c>
      <c r="C280" s="32" t="s">
        <v>339</v>
      </c>
      <c r="E280" s="9" t="s">
        <v>445</v>
      </c>
      <c r="G280">
        <v>1</v>
      </c>
      <c r="H280" s="22">
        <v>10.99</v>
      </c>
      <c r="I280" s="37">
        <f>SUMIF(C$1:C$181,"="&amp;C280,B$1:B$181)</f>
        <v>3</v>
      </c>
      <c r="J280" s="38">
        <f t="shared" ref="J280:J281" si="138">G280*B280-I280</f>
        <v>-2</v>
      </c>
      <c r="K280" s="35">
        <f t="shared" ref="K280:K281" si="139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345</v>
      </c>
      <c r="E281" s="9" t="s">
        <v>448</v>
      </c>
      <c r="G281">
        <v>1</v>
      </c>
      <c r="H281" s="22">
        <v>2.8</v>
      </c>
      <c r="I281" s="37">
        <f>SUMIF(C$1:C$181,"="&amp;C281,B$1:B$181)</f>
        <v>1</v>
      </c>
      <c r="J281" s="38">
        <f t="shared" si="138"/>
        <v>0</v>
      </c>
      <c r="K281" s="35">
        <f t="shared" si="139"/>
        <v>2.8</v>
      </c>
      <c r="L281" t="s">
        <v>478</v>
      </c>
    </row>
    <row r="282" spans="1:12" ht="13.8" customHeight="1" x14ac:dyDescent="0.3">
      <c r="B282" s="33">
        <v>1</v>
      </c>
      <c r="C282" s="32" t="s">
        <v>346</v>
      </c>
      <c r="E282" s="9" t="s">
        <v>449</v>
      </c>
      <c r="G282">
        <v>1</v>
      </c>
      <c r="H282" s="22">
        <v>2.8</v>
      </c>
      <c r="I282" s="37">
        <f>SUMIF(C$1:C$181,"="&amp;C282,B$1:B$181)</f>
        <v>2</v>
      </c>
      <c r="J282" s="38">
        <f t="shared" ref="J282" si="140">G282*B282-I282</f>
        <v>-1</v>
      </c>
      <c r="K282" s="35">
        <f t="shared" ref="K282" si="141">B282*H282</f>
        <v>2.8</v>
      </c>
      <c r="L282" t="s">
        <v>478</v>
      </c>
    </row>
    <row r="283" spans="1:12" ht="13.8" customHeight="1" x14ac:dyDescent="0.3">
      <c r="B283" s="33">
        <v>1</v>
      </c>
      <c r="C283" s="32" t="s">
        <v>447</v>
      </c>
      <c r="E283" s="9" t="s">
        <v>450</v>
      </c>
      <c r="G283">
        <v>1</v>
      </c>
      <c r="H283" s="22">
        <v>2.8</v>
      </c>
      <c r="I283" s="37">
        <f>SUMIF(C$1:C$181,"="&amp;C283,B$1:B$181)</f>
        <v>0</v>
      </c>
      <c r="J283" s="38">
        <f>G283*B283-I283</f>
        <v>1</v>
      </c>
      <c r="K283" s="35">
        <f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446</v>
      </c>
      <c r="E284" s="9" t="s">
        <v>451</v>
      </c>
      <c r="G284">
        <v>1</v>
      </c>
      <c r="H284" s="22">
        <v>2.8</v>
      </c>
      <c r="I284" s="37">
        <f>SUMIF(C$1:C$181,"="&amp;C284,B$1:B$181)</f>
        <v>3</v>
      </c>
      <c r="J284" s="38">
        <f t="shared" ref="J284" si="142">G284*B284-I284</f>
        <v>-2</v>
      </c>
      <c r="K284" s="35">
        <f t="shared" ref="K284" si="143"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231</v>
      </c>
      <c r="E285" s="9" t="s">
        <v>416</v>
      </c>
      <c r="G285">
        <v>1</v>
      </c>
      <c r="H285" s="22">
        <v>1839</v>
      </c>
      <c r="I285" s="37">
        <f>SUMIF(C$1:C$181,"="&amp;C285,B$1:B$181)</f>
        <v>0</v>
      </c>
      <c r="J285" s="38">
        <f t="shared" ref="J285" si="144">G285*B285-I285</f>
        <v>1</v>
      </c>
      <c r="K285" s="35">
        <f t="shared" ref="K285" si="145">B285*H285</f>
        <v>1839</v>
      </c>
      <c r="L285" t="s">
        <v>478</v>
      </c>
    </row>
    <row r="286" spans="1:12" ht="13.8" customHeight="1" x14ac:dyDescent="0.3">
      <c r="B286" s="33">
        <v>1</v>
      </c>
      <c r="C286" s="32" t="s">
        <v>417</v>
      </c>
      <c r="E286" s="9" t="s">
        <v>418</v>
      </c>
      <c r="G286">
        <v>1</v>
      </c>
      <c r="H286" s="22">
        <v>31.5</v>
      </c>
      <c r="I286" s="37">
        <f>SUMIF(C$1:C$181,"="&amp;C286,B$1:B$181)</f>
        <v>0</v>
      </c>
      <c r="J286" s="38">
        <f t="shared" ref="J286" si="146">G286*B286-I286</f>
        <v>1</v>
      </c>
      <c r="K286" s="35">
        <f t="shared" ref="K286" si="147">B286*H286</f>
        <v>31.5</v>
      </c>
      <c r="L286" t="s">
        <v>478</v>
      </c>
    </row>
    <row r="287" spans="1:12" ht="13.8" customHeight="1" x14ac:dyDescent="0.3">
      <c r="B287" s="33">
        <v>1</v>
      </c>
      <c r="C287" s="32" t="s">
        <v>425</v>
      </c>
      <c r="E287" s="9" t="s">
        <v>418</v>
      </c>
      <c r="G287">
        <v>1</v>
      </c>
      <c r="H287" s="22">
        <v>49</v>
      </c>
      <c r="I287" s="37">
        <f>SUMIF(C$1:C$181,"="&amp;C287,B$1:B$181)</f>
        <v>0</v>
      </c>
      <c r="J287" s="38">
        <f t="shared" ref="J287" si="148">G287*B287-I287</f>
        <v>1</v>
      </c>
      <c r="K287" s="35">
        <f t="shared" ref="K287" si="149">B287*H287</f>
        <v>49</v>
      </c>
      <c r="L287" t="s">
        <v>478</v>
      </c>
    </row>
    <row r="288" spans="1:12" ht="13.8" customHeight="1" x14ac:dyDescent="0.3">
      <c r="B288" s="33">
        <v>1</v>
      </c>
      <c r="C288" s="32" t="s">
        <v>452</v>
      </c>
      <c r="E288" s="9" t="s">
        <v>453</v>
      </c>
      <c r="H288" s="22"/>
      <c r="I288" s="37">
        <f>SUMIF(C$1:C$181,"="&amp;C288,B$1:B$181)</f>
        <v>0</v>
      </c>
      <c r="J288" s="38"/>
      <c r="K288" s="35"/>
      <c r="L288" t="s">
        <v>478</v>
      </c>
    </row>
    <row r="289" spans="1:12" ht="13.8" customHeight="1" x14ac:dyDescent="0.3">
      <c r="B289" s="33"/>
      <c r="H289" s="22"/>
      <c r="I289" s="37"/>
      <c r="J289" s="38"/>
      <c r="K289" s="35"/>
    </row>
    <row r="290" spans="1:12" ht="13.8" customHeight="1" x14ac:dyDescent="0.3">
      <c r="A290" s="6" t="s">
        <v>414</v>
      </c>
      <c r="H290" s="22"/>
      <c r="I290" s="37"/>
      <c r="J290" s="38"/>
      <c r="K290" s="35"/>
    </row>
    <row r="291" spans="1:12" ht="13.8" customHeight="1" x14ac:dyDescent="0.3">
      <c r="B291" s="33">
        <v>1</v>
      </c>
      <c r="C291" s="32" t="s">
        <v>415</v>
      </c>
      <c r="E291" s="9" t="s">
        <v>455</v>
      </c>
      <c r="G291">
        <v>1</v>
      </c>
      <c r="H291" s="22">
        <v>0.87</v>
      </c>
      <c r="I291" s="37">
        <f>SUMIF(C$1:C$181,"="&amp;C291,B$1:B$181)</f>
        <v>0</v>
      </c>
      <c r="J291" s="38">
        <f t="shared" ref="J291:J292" si="150">G291*B291-I291</f>
        <v>1</v>
      </c>
      <c r="K291" s="35">
        <f t="shared" ref="K291:K292" si="151">B291*H291</f>
        <v>0.87</v>
      </c>
      <c r="L291" t="s">
        <v>478</v>
      </c>
    </row>
    <row r="292" spans="1:12" ht="13.8" customHeight="1" x14ac:dyDescent="0.3">
      <c r="B292" s="33">
        <v>1</v>
      </c>
      <c r="C292" s="32" t="s">
        <v>420</v>
      </c>
      <c r="E292" s="9" t="s">
        <v>454</v>
      </c>
      <c r="G292">
        <v>1</v>
      </c>
      <c r="H292" s="22">
        <v>0.8</v>
      </c>
      <c r="I292" s="37">
        <f>SUMIF(C$1:C$181,"="&amp;C292,B$1:B$181)</f>
        <v>0</v>
      </c>
      <c r="J292" s="38">
        <f t="shared" si="150"/>
        <v>1</v>
      </c>
      <c r="K292" s="35">
        <f t="shared" si="151"/>
        <v>0.8</v>
      </c>
      <c r="L292" t="s">
        <v>478</v>
      </c>
    </row>
    <row r="293" spans="1:12" ht="13.8" customHeight="1" x14ac:dyDescent="0.3">
      <c r="B293" s="33">
        <v>5</v>
      </c>
      <c r="C293" s="32" t="s">
        <v>438</v>
      </c>
      <c r="E293" s="9" t="s">
        <v>456</v>
      </c>
      <c r="G293">
        <v>1</v>
      </c>
      <c r="H293" s="22">
        <v>19.989999999999998</v>
      </c>
      <c r="I293" s="37">
        <f>SUMIF(C$1:C$181,"="&amp;C293,B$1:B$181)</f>
        <v>0</v>
      </c>
      <c r="J293" s="38">
        <f t="shared" ref="J293:J294" si="152">G293*B293-I293</f>
        <v>5</v>
      </c>
      <c r="K293" s="35">
        <f t="shared" ref="K293:K294" si="153">B293*H293</f>
        <v>99.949999999999989</v>
      </c>
      <c r="L293" t="s">
        <v>478</v>
      </c>
    </row>
    <row r="294" spans="1:12" ht="13.8" customHeight="1" x14ac:dyDescent="0.3">
      <c r="B294" s="33">
        <v>1</v>
      </c>
      <c r="C294" s="32" t="s">
        <v>444</v>
      </c>
      <c r="E294" s="9" t="s">
        <v>443</v>
      </c>
      <c r="G294">
        <v>1</v>
      </c>
      <c r="H294" s="22">
        <v>44</v>
      </c>
      <c r="I294" s="37">
        <f>SUMIF(C$1:C$181,"="&amp;C294,B$1:B$181)</f>
        <v>0</v>
      </c>
      <c r="J294" s="38">
        <f t="shared" si="152"/>
        <v>1</v>
      </c>
      <c r="K294" s="35">
        <f t="shared" si="153"/>
        <v>44</v>
      </c>
      <c r="L294" t="s">
        <v>419</v>
      </c>
    </row>
    <row r="295" spans="1:12" ht="13.8" customHeight="1" x14ac:dyDescent="0.3">
      <c r="B295" s="33">
        <v>5</v>
      </c>
      <c r="C295" s="32" t="s">
        <v>439</v>
      </c>
      <c r="E295" s="9" t="s">
        <v>440</v>
      </c>
      <c r="G295">
        <v>1</v>
      </c>
      <c r="H295" s="22">
        <v>2.0499999999999998</v>
      </c>
      <c r="I295" s="37">
        <f>SUMIF(C$1:C$181,"="&amp;C295,B$1:B$181)</f>
        <v>0</v>
      </c>
      <c r="J295" s="38">
        <f t="shared" ref="J295:J296" si="154">G295*B295-I295</f>
        <v>5</v>
      </c>
      <c r="K295" s="35">
        <f t="shared" ref="K295:K296" si="155">B295*H295</f>
        <v>10.25</v>
      </c>
      <c r="L295" t="s">
        <v>478</v>
      </c>
    </row>
    <row r="296" spans="1:12" ht="13.8" customHeight="1" x14ac:dyDescent="0.3">
      <c r="B296" s="33">
        <v>5</v>
      </c>
      <c r="C296" s="32" t="s">
        <v>441</v>
      </c>
      <c r="E296" s="9" t="s">
        <v>442</v>
      </c>
      <c r="G296">
        <v>1</v>
      </c>
      <c r="H296" s="22">
        <v>1.95</v>
      </c>
      <c r="I296" s="37">
        <f>SUMIF(C$1:C$181,"="&amp;C296,B$1:B$181)</f>
        <v>0</v>
      </c>
      <c r="J296" s="38">
        <f t="shared" si="154"/>
        <v>5</v>
      </c>
      <c r="K296" s="35">
        <f t="shared" si="155"/>
        <v>9.75</v>
      </c>
      <c r="L296" t="s">
        <v>478</v>
      </c>
    </row>
    <row r="297" spans="1:12" ht="13.8" customHeight="1" x14ac:dyDescent="0.3">
      <c r="B297" s="33"/>
      <c r="C297" s="32"/>
      <c r="E297" s="9"/>
      <c r="H297" s="22"/>
      <c r="I297" s="37"/>
      <c r="J297" s="38"/>
      <c r="K297" s="35"/>
    </row>
    <row r="298" spans="1:12" ht="13.8" customHeight="1" x14ac:dyDescent="0.3">
      <c r="B298" s="33"/>
      <c r="E298" s="9"/>
      <c r="H298" s="22"/>
      <c r="I298" s="37"/>
      <c r="J298" s="38"/>
      <c r="K298" s="35"/>
    </row>
    <row r="299" spans="1:12" ht="13.8" customHeight="1" x14ac:dyDescent="0.3">
      <c r="B299" s="33"/>
      <c r="H299" s="22"/>
      <c r="I299" s="37"/>
      <c r="J299" s="38"/>
      <c r="K299" s="35"/>
    </row>
    <row r="300" spans="1:12" ht="13.8" customHeight="1" x14ac:dyDescent="0.3">
      <c r="H300" s="22"/>
      <c r="I300" s="37"/>
      <c r="J300" s="38"/>
      <c r="K300" s="35" t="s">
        <v>405</v>
      </c>
      <c r="L300" s="1" t="s">
        <v>406</v>
      </c>
    </row>
    <row r="301" spans="1:12" ht="13.8" customHeight="1" x14ac:dyDescent="0.35">
      <c r="B301" s="33"/>
      <c r="E301" s="26"/>
      <c r="H301" s="22"/>
      <c r="I301" s="37"/>
      <c r="J301" s="38"/>
      <c r="K301" s="39">
        <f>SUM(K183:K299)</f>
        <v>2776.34</v>
      </c>
      <c r="L301" s="34">
        <f ca="1">SUMIF(L1:L299,"=-",K1:K299)</f>
        <v>69.12</v>
      </c>
    </row>
    <row r="302" spans="1:12" ht="13.8" customHeight="1" x14ac:dyDescent="0.3">
      <c r="B302" s="33"/>
      <c r="E302" s="26"/>
      <c r="H302" s="22"/>
      <c r="I302" s="37"/>
      <c r="J302" s="38"/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4:9" x14ac:dyDescent="0.3">
      <c r="D305" s="6"/>
      <c r="H305" s="22"/>
      <c r="I305" s="36"/>
    </row>
    <row r="306" spans="4:9" x14ac:dyDescent="0.3">
      <c r="E306" s="30"/>
      <c r="I306" s="36"/>
    </row>
    <row r="308" spans="4:9" x14ac:dyDescent="0.3">
      <c r="E308" s="26"/>
      <c r="I308" s="36"/>
    </row>
    <row r="309" spans="4:9" x14ac:dyDescent="0.3">
      <c r="E309" s="26"/>
      <c r="I309" s="36"/>
    </row>
    <row r="310" spans="4:9" x14ac:dyDescent="0.3">
      <c r="D310" s="6"/>
      <c r="E310" s="26"/>
      <c r="I310" s="36"/>
    </row>
    <row r="311" spans="4:9" x14ac:dyDescent="0.3">
      <c r="D311" s="8"/>
      <c r="I311" s="36"/>
    </row>
    <row r="312" spans="4:9" x14ac:dyDescent="0.3">
      <c r="E312" s="26"/>
      <c r="I312" s="36"/>
    </row>
    <row r="313" spans="4:9" x14ac:dyDescent="0.3">
      <c r="E313" s="30"/>
      <c r="I313" s="36"/>
    </row>
    <row r="314" spans="4:9" x14ac:dyDescent="0.3">
      <c r="E314" s="26"/>
      <c r="I314" s="36"/>
    </row>
    <row r="315" spans="4:9" x14ac:dyDescent="0.3">
      <c r="I315" s="36"/>
    </row>
    <row r="316" spans="4:9" x14ac:dyDescent="0.3">
      <c r="E316" s="26"/>
      <c r="I316" s="36"/>
    </row>
    <row r="317" spans="4:9" x14ac:dyDescent="0.3">
      <c r="D317" s="6"/>
      <c r="E317" s="26"/>
      <c r="I317" s="36"/>
    </row>
    <row r="318" spans="4:9" x14ac:dyDescent="0.3">
      <c r="E318" s="25"/>
      <c r="I318" s="36"/>
    </row>
    <row r="319" spans="4:9" ht="15" customHeight="1" x14ac:dyDescent="0.3">
      <c r="E319" s="26"/>
      <c r="I319" s="36"/>
    </row>
    <row r="320" spans="4:9" x14ac:dyDescent="0.3">
      <c r="E320" s="25"/>
      <c r="I320" s="36"/>
    </row>
    <row r="321" spans="5:9" x14ac:dyDescent="0.3">
      <c r="E321" s="26"/>
      <c r="I321" s="36"/>
    </row>
    <row r="322" spans="5:9" x14ac:dyDescent="0.3">
      <c r="E322" s="25"/>
      <c r="I322" s="36"/>
    </row>
    <row r="323" spans="5:9" ht="15" customHeight="1" x14ac:dyDescent="0.3">
      <c r="E323" s="25"/>
      <c r="I323" s="36"/>
    </row>
    <row r="324" spans="5:9" ht="15" customHeight="1" x14ac:dyDescent="0.3">
      <c r="E324" s="25"/>
      <c r="I324" s="36"/>
    </row>
    <row r="325" spans="5:9" x14ac:dyDescent="0.3">
      <c r="E325" s="25"/>
      <c r="I325" s="36"/>
    </row>
    <row r="326" spans="5:9" x14ac:dyDescent="0.3">
      <c r="H326" s="22"/>
      <c r="I326" s="36"/>
    </row>
    <row r="327" spans="5:9" x14ac:dyDescent="0.3">
      <c r="H327" s="23"/>
      <c r="I327" s="36"/>
    </row>
  </sheetData>
  <conditionalFormatting sqref="B4:K14 B26:D26 F26:K26 B19:K25 B118:D119 F118:K119 L186 B183:K214 D215:K215 B216:D218 F216:K218 B280:K288 D298:K298 B298 B291:K297 C279 G279:K279 B247:K251 B221:D221 F221:K221 B219:K220 B222:K242 B120:K180 F243:K246 B243:D246 B255:K277 B252:C252 E253 F252:K254 B253:D254 B27:K118">
    <cfRule type="expression" dxfId="22" priority="174">
      <formula>$L4=$O$6</formula>
    </cfRule>
  </conditionalFormatting>
  <conditionalFormatting sqref="N4:XFD6 M7:XFD13 A4:L13 A14:XFD14 A215 D215:XFD215 A183:XFD214 A216:D218 A298:B298 D298:XFD298 C279 G279:L279 A280:XFD288 A291:XFD297 F216:XFD218 A247:XFD251 A221:D221 F221:XFD221 A219:XFD220 A222:XFD242 A243:D246 F243:XFD246 A252:C252 E253 A253:D254 F252:XFD254 A19:XFD180 A255:XFD277">
    <cfRule type="expression" dxfId="21" priority="175">
      <formula>$L4=$O$5</formula>
    </cfRule>
    <cfRule type="expression" dxfId="20" priority="176">
      <formula>$L4=$O$4</formula>
    </cfRule>
  </conditionalFormatting>
  <conditionalFormatting sqref="E218">
    <cfRule type="expression" dxfId="19" priority="178">
      <formula>$L215=$O$6</formula>
    </cfRule>
  </conditionalFormatting>
  <conditionalFormatting sqref="E218">
    <cfRule type="expression" dxfId="18" priority="181">
      <formula>$L215=$O$5</formula>
    </cfRule>
    <cfRule type="expression" dxfId="17" priority="182">
      <formula>$L215=$O$4</formula>
    </cfRule>
  </conditionalFormatting>
  <conditionalFormatting sqref="E216:E217 E254">
    <cfRule type="expression" dxfId="16" priority="184">
      <formula>$L214=$O$6</formula>
    </cfRule>
  </conditionalFormatting>
  <conditionalFormatting sqref="E216:E217 E254">
    <cfRule type="expression" dxfId="15" priority="187">
      <formula>$L214=$O$5</formula>
    </cfRule>
    <cfRule type="expression" dxfId="14" priority="188">
      <formula>$L214=$O$4</formula>
    </cfRule>
  </conditionalFormatting>
  <conditionalFormatting sqref="E243">
    <cfRule type="expression" dxfId="13" priority="190">
      <formula>$L253=$O$6</formula>
    </cfRule>
  </conditionalFormatting>
  <conditionalFormatting sqref="E243">
    <cfRule type="expression" dxfId="12" priority="194">
      <formula>$L253=$O$5</formula>
    </cfRule>
    <cfRule type="expression" dxfId="11" priority="195">
      <formula>$L253=$O$4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count="1">
    <dataValidation type="list" allowBlank="1" showInputMessage="1" showErrorMessage="1" sqref="L183:L214 L291:L296 L279:L288 L216:L261 L263:L276">
      <formula1>$O$1:$O$6</formula1>
    </dataValidation>
  </dataValidations>
  <hyperlinks>
    <hyperlink ref="E270" r:id="rId1"/>
    <hyperlink ref="E260" r:id="rId2"/>
    <hyperlink ref="E257" r:id="rId3"/>
    <hyperlink ref="E218" r:id="rId4"/>
    <hyperlink ref="E244" r:id="rId5"/>
    <hyperlink ref="E255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2016-07-31T16:15:03Z</dcterms:modified>
</cp:coreProperties>
</file>