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44" i="7" l="1"/>
  <c r="C43" i="7"/>
  <c r="C35" i="7"/>
  <c r="C36" i="7"/>
  <c r="C40" i="7"/>
  <c r="C38" i="7"/>
  <c r="C28" i="7"/>
  <c r="C7" i="7"/>
  <c r="C3" i="7"/>
  <c r="C164" i="7"/>
  <c r="C165" i="7"/>
  <c r="K227" i="7"/>
  <c r="C155" i="7"/>
  <c r="C163" i="7"/>
  <c r="C162" i="7"/>
  <c r="C161" i="7"/>
  <c r="C160" i="7"/>
  <c r="C159" i="7"/>
  <c r="C157" i="7"/>
  <c r="C158" i="7"/>
  <c r="C156" i="7"/>
  <c r="C154" i="7"/>
  <c r="C153" i="7"/>
  <c r="C151" i="7"/>
  <c r="C152" i="7"/>
  <c r="C150" i="7"/>
  <c r="K183" i="7"/>
  <c r="C84" i="7"/>
  <c r="C143" i="7"/>
  <c r="C108" i="7"/>
  <c r="C109" i="7"/>
  <c r="C145" i="7" l="1"/>
  <c r="C146" i="7"/>
  <c r="C144" i="7"/>
  <c r="B144" i="7"/>
  <c r="C148" i="7" l="1"/>
  <c r="C46" i="7"/>
  <c r="C79" i="7"/>
  <c r="C129" i="7"/>
  <c r="C147" i="7"/>
  <c r="K226" i="7"/>
  <c r="C142" i="7"/>
  <c r="C141" i="7"/>
  <c r="C140" i="7"/>
  <c r="C139" i="7"/>
  <c r="C138" i="7"/>
  <c r="C137" i="7"/>
  <c r="K221" i="7"/>
  <c r="C136" i="7"/>
  <c r="C135" i="7"/>
  <c r="C134" i="7"/>
  <c r="K220" i="7"/>
  <c r="K219" i="7"/>
  <c r="C133" i="7"/>
  <c r="C132" i="7"/>
  <c r="C131" i="7"/>
  <c r="C130" i="7"/>
  <c r="C128" i="7"/>
  <c r="C127" i="7"/>
  <c r="C126" i="7"/>
  <c r="C125" i="7"/>
  <c r="C124" i="7"/>
  <c r="C123" i="7"/>
  <c r="C122" i="7"/>
  <c r="C121" i="7"/>
  <c r="C120" i="7"/>
  <c r="C119" i="7"/>
  <c r="C118" i="7"/>
  <c r="C52" i="7"/>
  <c r="B52" i="7"/>
  <c r="C106" i="7"/>
  <c r="C105" i="7"/>
  <c r="C11" i="7"/>
  <c r="C116" i="7"/>
  <c r="K225" i="7"/>
  <c r="C60" i="5"/>
  <c r="C92" i="7"/>
  <c r="C115" i="7"/>
  <c r="K218" i="7"/>
  <c r="C114" i="7"/>
  <c r="K212" i="7"/>
  <c r="C113" i="7"/>
  <c r="K217" i="7"/>
  <c r="C101" i="7"/>
  <c r="C112" i="7"/>
  <c r="C111" i="7"/>
  <c r="C110" i="7"/>
  <c r="C107" i="7"/>
  <c r="C104" i="7"/>
  <c r="C103" i="7"/>
  <c r="C100" i="7"/>
  <c r="C102" i="7"/>
  <c r="C99" i="7"/>
  <c r="C98" i="7"/>
  <c r="C97" i="7"/>
  <c r="C96" i="7"/>
  <c r="C93" i="7"/>
  <c r="C95" i="7"/>
  <c r="C94" i="7"/>
  <c r="C56" i="7"/>
  <c r="C55" i="7"/>
  <c r="C54" i="7"/>
  <c r="C53" i="7"/>
  <c r="C22" i="7"/>
  <c r="C21" i="7"/>
  <c r="C20" i="7"/>
  <c r="K213" i="7"/>
  <c r="C91" i="7"/>
  <c r="K211" i="7"/>
  <c r="C90" i="7"/>
  <c r="C89" i="7"/>
  <c r="C86" i="7"/>
  <c r="C88" i="7"/>
  <c r="C87" i="7"/>
  <c r="C85" i="7"/>
  <c r="C83" i="7"/>
  <c r="C82" i="7"/>
  <c r="C81" i="7"/>
  <c r="C80" i="7"/>
  <c r="C78" i="7"/>
  <c r="C77" i="7"/>
  <c r="C76" i="7"/>
  <c r="C75" i="7"/>
  <c r="C33" i="7"/>
  <c r="C6" i="7"/>
  <c r="C8" i="7"/>
  <c r="C9" i="7"/>
  <c r="I241" i="7" s="1"/>
  <c r="B241" i="7" s="1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9" i="7"/>
  <c r="C30" i="7"/>
  <c r="C31" i="7"/>
  <c r="C32" i="7"/>
  <c r="C34" i="7"/>
  <c r="C37" i="7"/>
  <c r="C39" i="7"/>
  <c r="C41" i="7"/>
  <c r="C42" i="7"/>
  <c r="C47" i="7"/>
  <c r="C48" i="7"/>
  <c r="C50" i="7"/>
  <c r="C51" i="7"/>
  <c r="C49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3" i="7"/>
  <c r="K214" i="7"/>
  <c r="K215" i="7"/>
  <c r="K223" i="7"/>
  <c r="K224" i="7"/>
  <c r="I206" i="7" l="1"/>
  <c r="B206" i="7" s="1"/>
  <c r="J206" i="7" s="1"/>
  <c r="I183" i="7"/>
  <c r="J183" i="7" s="1"/>
  <c r="I227" i="7"/>
  <c r="J227" i="7" s="1"/>
  <c r="K241" i="7"/>
  <c r="J241" i="7"/>
  <c r="I220" i="7"/>
  <c r="J220" i="7" s="1"/>
  <c r="I198" i="7"/>
  <c r="B198" i="7" s="1"/>
  <c r="K198" i="7" s="1"/>
  <c r="I203" i="7"/>
  <c r="B203" i="7" s="1"/>
  <c r="I200" i="7"/>
  <c r="B200" i="7" s="1"/>
  <c r="I221" i="7"/>
  <c r="J221" i="7" s="1"/>
  <c r="I240" i="7"/>
  <c r="B240" i="7" s="1"/>
  <c r="K240" i="7" s="1"/>
  <c r="I226" i="7"/>
  <c r="J226" i="7" s="1"/>
  <c r="I219" i="7"/>
  <c r="J219" i="7" s="1"/>
  <c r="I194" i="7"/>
  <c r="B194" i="7" s="1"/>
  <c r="J194" i="7" s="1"/>
  <c r="I238" i="7"/>
  <c r="B238" i="7" s="1"/>
  <c r="J238" i="7" s="1"/>
  <c r="I233" i="7"/>
  <c r="B233" i="7" s="1"/>
  <c r="J233" i="7" s="1"/>
  <c r="I229" i="7"/>
  <c r="B229" i="7" s="1"/>
  <c r="J229" i="7" s="1"/>
  <c r="I237" i="7"/>
  <c r="B237" i="7" s="1"/>
  <c r="J237" i="7" s="1"/>
  <c r="I231" i="7"/>
  <c r="B231" i="7" s="1"/>
  <c r="J231" i="7" s="1"/>
  <c r="I178" i="7"/>
  <c r="B178" i="7" s="1"/>
  <c r="J178" i="7" s="1"/>
  <c r="I187" i="7"/>
  <c r="B187" i="7" s="1"/>
  <c r="K187" i="7" s="1"/>
  <c r="I202" i="7"/>
  <c r="B202" i="7" s="1"/>
  <c r="K202" i="7" s="1"/>
  <c r="I225" i="7"/>
  <c r="J225" i="7" s="1"/>
  <c r="I216" i="7"/>
  <c r="B216" i="7" s="1"/>
  <c r="J216" i="7" s="1"/>
  <c r="I228" i="7"/>
  <c r="B228" i="7" s="1"/>
  <c r="J228" i="7" s="1"/>
  <c r="I218" i="7"/>
  <c r="J218" i="7" s="1"/>
  <c r="I234" i="7"/>
  <c r="B234" i="7" s="1"/>
  <c r="K234" i="7" s="1"/>
  <c r="I212" i="7"/>
  <c r="J212" i="7" s="1"/>
  <c r="I217" i="7"/>
  <c r="J217" i="7" s="1"/>
  <c r="I193" i="7"/>
  <c r="B193" i="7" s="1"/>
  <c r="J193" i="7" s="1"/>
  <c r="I236" i="7"/>
  <c r="B236" i="7" s="1"/>
  <c r="K236" i="7" s="1"/>
  <c r="I210" i="7"/>
  <c r="B210" i="7" s="1"/>
  <c r="K210" i="7" s="1"/>
  <c r="I182" i="7"/>
  <c r="B182" i="7" s="1"/>
  <c r="K182" i="7" s="1"/>
  <c r="I208" i="7"/>
  <c r="B208" i="7" s="1"/>
  <c r="J208" i="7" s="1"/>
  <c r="I223" i="7"/>
  <c r="J223" i="7" s="1"/>
  <c r="I195" i="7"/>
  <c r="B195" i="7" s="1"/>
  <c r="I205" i="7"/>
  <c r="B205" i="7" s="1"/>
  <c r="J205" i="7" s="1"/>
  <c r="I224" i="7"/>
  <c r="J224" i="7" s="1"/>
  <c r="I215" i="7"/>
  <c r="J215" i="7" s="1"/>
  <c r="I209" i="7"/>
  <c r="B209" i="7" s="1"/>
  <c r="J209" i="7" s="1"/>
  <c r="I199" i="7"/>
  <c r="B199" i="7" s="1"/>
  <c r="J199" i="7" s="1"/>
  <c r="I190" i="7"/>
  <c r="B190" i="7" s="1"/>
  <c r="K190" i="7" s="1"/>
  <c r="I214" i="7"/>
  <c r="J214" i="7" s="1"/>
  <c r="I207" i="7"/>
  <c r="B207" i="7" s="1"/>
  <c r="J207" i="7" s="1"/>
  <c r="I239" i="7"/>
  <c r="B239" i="7" s="1"/>
  <c r="K239" i="7" s="1"/>
  <c r="I235" i="7"/>
  <c r="B235" i="7" s="1"/>
  <c r="K235" i="7" s="1"/>
  <c r="I201" i="7"/>
  <c r="B201" i="7" s="1"/>
  <c r="K201" i="7" s="1"/>
  <c r="I196" i="7"/>
  <c r="B196" i="7" s="1"/>
  <c r="K196" i="7" s="1"/>
  <c r="I191" i="7"/>
  <c r="B191" i="7" s="1"/>
  <c r="K191" i="7" s="1"/>
  <c r="I192" i="7"/>
  <c r="B192" i="7" s="1"/>
  <c r="J192" i="7" s="1"/>
  <c r="I185" i="7"/>
  <c r="B185" i="7" s="1"/>
  <c r="J185" i="7" s="1"/>
  <c r="I180" i="7"/>
  <c r="B180" i="7" s="1"/>
  <c r="J180" i="7" s="1"/>
  <c r="I176" i="7"/>
  <c r="B176" i="7" s="1"/>
  <c r="J176" i="7" s="1"/>
  <c r="I211" i="7"/>
  <c r="J211" i="7" s="1"/>
  <c r="I177" i="7"/>
  <c r="B177" i="7" s="1"/>
  <c r="J177" i="7" s="1"/>
  <c r="I170" i="7"/>
  <c r="B170" i="7" s="1"/>
  <c r="K170" i="7" s="1"/>
  <c r="I169" i="7"/>
  <c r="B169" i="7" s="1"/>
  <c r="K169" i="7" s="1"/>
  <c r="I244" i="7"/>
  <c r="K244" i="7" s="1"/>
  <c r="I247" i="7"/>
  <c r="I197" i="7"/>
  <c r="B197" i="7" s="1"/>
  <c r="K197" i="7" s="1"/>
  <c r="I245" i="7"/>
  <c r="K245" i="7" s="1"/>
  <c r="I189" i="7"/>
  <c r="B189" i="7" s="1"/>
  <c r="J189" i="7" s="1"/>
  <c r="I213" i="7"/>
  <c r="J213" i="7" s="1"/>
  <c r="I246" i="7"/>
  <c r="K246" i="7" s="1"/>
  <c r="I184" i="7"/>
  <c r="B184" i="7" s="1"/>
  <c r="J184" i="7" s="1"/>
  <c r="I175" i="7"/>
  <c r="B175" i="7" s="1"/>
  <c r="J175" i="7" s="1"/>
  <c r="I171" i="7"/>
  <c r="B171" i="7" s="1"/>
  <c r="J171" i="7" s="1"/>
  <c r="I232" i="7"/>
  <c r="B232" i="7" s="1"/>
  <c r="J232" i="7" s="1"/>
  <c r="I186" i="7"/>
  <c r="B186" i="7" s="1"/>
  <c r="J186" i="7" s="1"/>
  <c r="I181" i="7"/>
  <c r="B181" i="7" s="1"/>
  <c r="J181" i="7" s="1"/>
  <c r="I174" i="7"/>
  <c r="B174" i="7" s="1"/>
  <c r="J174" i="7" s="1"/>
  <c r="I173" i="7"/>
  <c r="B173" i="7" s="1"/>
  <c r="J173" i="7" s="1"/>
  <c r="I172" i="7"/>
  <c r="B172" i="7" s="1"/>
  <c r="J172" i="7" s="1"/>
  <c r="K206" i="7" l="1"/>
  <c r="J202" i="7"/>
  <c r="J198" i="7"/>
  <c r="J187" i="7"/>
  <c r="J191" i="7"/>
  <c r="K176" i="7"/>
  <c r="K199" i="7"/>
  <c r="K205" i="7"/>
  <c r="K200" i="7"/>
  <c r="J200" i="7"/>
  <c r="K203" i="7"/>
  <c r="J203" i="7"/>
  <c r="K208" i="7"/>
  <c r="J240" i="7"/>
  <c r="K178" i="7"/>
  <c r="J234" i="7"/>
  <c r="J236" i="7"/>
  <c r="K237" i="7"/>
  <c r="K238" i="7"/>
  <c r="K233" i="7"/>
  <c r="K194" i="7"/>
  <c r="K209" i="7"/>
  <c r="K207" i="7"/>
  <c r="J210" i="7"/>
  <c r="K216" i="7"/>
  <c r="K180" i="7"/>
  <c r="J196" i="7"/>
  <c r="K229" i="7"/>
  <c r="J235" i="7"/>
  <c r="K185" i="7"/>
  <c r="K193" i="7"/>
  <c r="K231" i="7"/>
  <c r="J244" i="7"/>
  <c r="K228" i="7"/>
  <c r="J182" i="7"/>
  <c r="K177" i="7"/>
  <c r="J201" i="7"/>
  <c r="K192" i="7"/>
  <c r="J169" i="7"/>
  <c r="J245" i="7"/>
  <c r="K184" i="7"/>
  <c r="J190" i="7"/>
  <c r="J195" i="7"/>
  <c r="K195" i="7"/>
  <c r="J239" i="7"/>
  <c r="K171" i="7"/>
  <c r="K247" i="7"/>
  <c r="K189" i="7"/>
  <c r="K181" i="7"/>
  <c r="K175" i="7"/>
  <c r="J246" i="7"/>
  <c r="J170" i="7"/>
  <c r="J197" i="7"/>
  <c r="K186" i="7"/>
  <c r="K232" i="7"/>
  <c r="K172" i="7"/>
  <c r="K173" i="7"/>
  <c r="K174" i="7"/>
  <c r="K251" i="7" l="1"/>
  <c r="J247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<sst xmlns="http://schemas.openxmlformats.org/spreadsheetml/2006/main" count="1855" uniqueCount="841">
  <si>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</si>
  <si>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</si>
  <si>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</si>
  <si>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</si>
  <si>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</si>
  <si>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</si>
  <si>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</si>
  <si>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</si>
  <si>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</si>
  <si>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</si>
  <si>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</si>
  <si>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</si>
  <si>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</si>
  <si>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</si>
  <si>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</si>
  <si>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</si>
  <si>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</si>
  <si>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</si>
  <si>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</si>
  <si>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</si>
  <si>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</si>
  <si>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</si>
  <si>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</si>
  <si>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</si>
  <si>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</si>
  <si>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</si>
  <si>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</si>
  <si>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</si>
  <si>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</si>
  <si>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</si>
  <si>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</si>
  <si>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</si>
  <si>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</si>
  <si>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</si>
  <si>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</si>
  <si>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</si>
  <si>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</si>
  <si>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</si>
  <si>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</si>
  <si>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</si>
  <si>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</si>
  <si>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</si>
  <si>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</si>
  <si>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</si>
  <si>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</si>
  <si>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</si>
  <si>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</si>
  <si>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</si>
  <si>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</si>
  <si>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</si>
  <si>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</si>
  <si>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</si>
  <si>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</si>
  <si>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</si>
  <si>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</si>
  <si>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</si>
  <si>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</si>
  <si>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</si>
  <si>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</si>
  <si>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</si>
  <si>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</si>
  <si>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</si>
  <si>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</si>
  <si>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</si>
  <si>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</si>
  <si>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</si>
  <si>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</si>
  <si>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</si>
  <si>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</si>
  <si>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</si>
  <si>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</si>
  <si>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</si>
  <si>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</si>
  <si>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</si>
  <si>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</si>
  <si>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</si>
  <si>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</si>
  <si>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</si>
  <si>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</si>
  <si>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</si>
  <si>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</si>
  <si>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</si>
  <si>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</si>
  <si>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</si>
  <si>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</si>
  <si>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</si>
  <si>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</si>
  <si>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</si>
  <si>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</si>
  <si>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</si>
  <si>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</si>
  <si>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</si>
  <si>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</si>
  <si>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</si>
  <si>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</si>
  <si>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</si>
  <si>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</si>
  <si>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</si>
  <si>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</si>
  <si>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</si>
  <si>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</si>
  <si>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</si>
  <si>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</si>
  <si>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</si>
  <si>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</si>
  <si>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</si>
  <si>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</si>
  <si>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</si>
  <si>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</si>
  <si>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</si>
  <si>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</si>
  <si>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</si>
  <si>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</si>
  <si>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</si>
  <si>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</si>
  <si>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</si>
  <si>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</si>
  <si>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</si>
  <si>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</si>
  <si>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</si>
  <si>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</si>
  <si>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</si>
  <si>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</si>
  <si>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</si>
  <si>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</si>
  <si>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</si>
  <si>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</si>
  <si>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</si>
  <si>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</si>
  <si>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</si>
  <si>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</si>
  <si>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</si>
  <si>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</si>
  <si>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</si>
  <si>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</si>
  <si>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</si>
  <si>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</si>
  <si>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</si>
  <si>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</si>
  <si>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</si>
  <si>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</si>
  <si>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</si>
  <si>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</si>
  <si>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</si>
  <si>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</si>
  <si>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</si>
  <si>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</si>
  <si>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</si>
  <si>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</si>
  <si>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</si>
  <si>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</si>
  <si>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</si>
  <si>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</si>
  <si>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</si>
  <si>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</si>
  <si>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</si>
  <si>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</si>
  <si>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</si>
  <si>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</si>
  <si>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</si>
  <si>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</si>
  <si>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</si>
  <si>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</si>
  <si>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</si>
  <si>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</si>
  <si>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</si>
  <si>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</si>
  <si>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</si>
  <si>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</si>
  <si>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</si>
  <si>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</si>
  <si>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</si>
  <si>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</si>
  <si>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</si>
  <si>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</si>
  <si>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</si>
  <si>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</si>
  <si>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</si>
  <si>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</si>
  <si>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</si>
  <si>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</si>
  <si>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</si>
  <si>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</si>
  <si>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</si>
  <si>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</si>
  <si>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</si>
  <si>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</si>
  <si>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</si>
  <si>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</si>
  <si>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</si>
  <si>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</si>
  <si>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</si>
  <si>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</si>
  <si>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</si>
  <si>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</si>
  <si>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</si>
  <si>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</si>
  <si>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</si>
  <si>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</si>
  <si>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</si>
  <si>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</si>
  <si>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</si>
  <si>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</si>
  <si>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</si>
  <si>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</si>
  <si>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</si>
  <si>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</si>
  <si>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</si>
  <si>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</si>
  <si>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</si>
  <si>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</si>
  <si>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</si>
  <si>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</si>
  <si>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</si>
  <si>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</si>
  <si>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</si>
  <si>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</si>
  <si>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</si>
  <si>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</si>
  <si>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</si>
  <si>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</si>
  <si>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</si>
  <si>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</si>
  <si>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</si>
  <si>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</si>
  <si>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</si>
  <si>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</si>
  <si>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</si>
  <si>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</si>
  <si>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</si>
  <si>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</si>
  <si>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</si>
  <si>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</si>
  <si>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</si>
  <si>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</si>
  <si>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</si>
  <si>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</si>
  <si>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</si>
  <si>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</si>
  <si>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</si>
  <si>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</si>
  <si>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</si>
  <si>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</si>
  <si>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</si>
  <si>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</si>
  <si>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</si>
  <si>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</si>
  <si>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</si>
  <si>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</si>
  <si>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</si>
  <si>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</si>
  <si>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</si>
  <si>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</si>
  <si>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</si>
  <si>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</si>
  <si>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</si>
  <si>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</si>
  <si>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</si>
  <si>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</si>
  <si>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</si>
  <si>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</si>
  <si>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</si>
  <si>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</si>
  <si>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</si>
  <si>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</si>
  <si>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</si>
  <si>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</si>
  <si>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</si>
  <si>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</si>
  <si>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</si>
  <si>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</si>
  <si>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</si>
  <si>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</si>
  <si>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</si>
  <si>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</si>
  <si>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</si>
  <si>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</si>
  <si>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</si>
  <si>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</si>
  <si>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</si>
  <si>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</si>
  <si>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</si>
  <si>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</si>
  <si>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</si>
  <si>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</si>
  <si>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</si>
  <si>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</si>
  <si>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</si>
  <si>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</si>
  <si>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</si>
  <si>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</si>
  <si>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</si>
  <si>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</si>
  <si>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</si>
  <si>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</si>
  <si>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</si>
  <si>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</si>
  <si>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</si>
  <si>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</si>
  <si>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</si>
  <si>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</si>
  <si>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</si>
  <si>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</si>
  <si>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</si>
  <si>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</si>
  <si>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</si>
  <si>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</si>
  <si>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</si>
  <si>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</si>
  <si>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</si>
  <si>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</si>
  <si>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</si>
  <si>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</si>
  <si>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</si>
  <si>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</si>
  <si>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</si>
  <si>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</si>
  <si>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</si>
  <si>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</si>
  <si>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</si>
  <si>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</si>
  <si>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</si>
  <si>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</si>
  <si>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</si>
  <si>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</si>
  <si>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</si>
  <si>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</si>
  <si>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</si>
  <si>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</si>
  <si>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</si>
  <si>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</si>
  <si>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</si>
  <si>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</si>
  <si>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</si>
  <si>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</si>
  <si>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</si>
  <si>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</si>
  <si>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</si>
  <si>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</si>
  <si>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</si>
  <si>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</si>
  <si>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</si>
  <si>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</si>
  <si>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</si>
  <si>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</si>
  <si>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</si>
  <si>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</si>
  <si>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</si>
  <si>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</si>
  <si>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</si>
  <si>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</si>
  <si>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</si>
  <si>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</si>
  <si>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</si>
  <si>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</si>
  <si>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</si>
  <si>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</si>
  <si>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</si>
  <si>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</si>
  <si>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</si>
  <si>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</si>
  <si>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</si>
  <si>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</si>
  <si>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</si>
  <si>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</si>
  <si>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</si>
  <si>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</si>
  <si>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</si>
  <si>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</si>
  <si>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</si>
  <si>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</si>
  <si>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</si>
  <si>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</si>
  <si>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</si>
  <si>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</si>
  <si>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</si>
  <si>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</si>
  <si>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</si>
  <si>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</si>
  <si>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</si>
  <si>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</si>
  <si>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</si>
  <si>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</si>
  <si>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</si>
  <si>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</si>
  <si>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</si>
  <si>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</si>
  <si>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</si>
  <si>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</si>
  <si>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</si>
  <si>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</si>
  <si>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</si>
  <si>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</si>
  <si>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</si>
  <si>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</si>
  <si>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</si>
  <si>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</si>
  <si>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</si>
  <si>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</si>
  <si>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</si>
  <si>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</si>
  <si>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</si>
  <si>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</si>
  <si>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</si>
  <si>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</si>
  <si>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</si>
  <si>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</si>
  <si>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</si>
  <si>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</si>
  <si>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</si>
  <si>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</si>
  <si>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</si>
  <si>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</si>
  <si>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</si>
  <si>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</si>
  <si>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</si>
  <si>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</si>
  <si>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</si>
  <si>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</si>
  <si>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</si>
  <si>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</si>
  <si>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</si>
  <si>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</si>
  <si>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</si>
  <si>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</si>
  <si>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</si>
  <si>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</si>
  <si>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</si>
  <si>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</si>
  <si>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</si>
  <si>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</si>
  <si>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</si>
  <si>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</si>
  <si>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</si>
  <si>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</si>
  <si>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</si>
  <si>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</si>
  <si>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</si>
  <si>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</si>
  <si>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</si>
  <si>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</si>
  <si>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</si>
  <si>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</si>
  <si>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</si>
  <si>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</si>
  <si>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</si>
  <si>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</si>
  <si>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</si>
  <si>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</si>
  <si>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</si>
  <si>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</si>
  <si>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</si>
  <si>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</si>
  <si>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</si>
  <si>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</si>
  <si>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</si>
  <si>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</si>
  <si>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</si>
  <si>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</si>
  <si>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</si>
  <si>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</si>
  <si>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</si>
  <si>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</si>
  <si>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</si>
  <si>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</si>
  <si>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</si>
  <si>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</si>
  <si>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</si>
  <si>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</si>
  <si>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</si>
  <si>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</si>
  <si>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</si>
  <si>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</si>
  <si>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</si>
  <si>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</si>
  <si>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</si>
  <si>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</si>
  <si>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</si>
  <si>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</si>
  <si>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</si>
  <si>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</si>
  <si>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</si>
  <si>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</si>
  <si>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</si>
  <si>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</si>
  <si>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</si>
  <si>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</si>
  <si>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</si>
  <si>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</si>
  <si>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</si>
  <si>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</si>
  <si>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</si>
  <si>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</si>
  <si>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</si>
  <si>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</si>
  <si>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</si>
  <si>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</si>
  <si>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</si>
  <si>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</si>
  <si>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</si>
  <si>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</si>
  <si>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</si>
  <si>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</si>
  <si>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</si>
  <si>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</si>
  <si>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</si>
  <si>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</si>
  <si>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</si>
  <si>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</si>
  <si>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</si>
  <si>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</si>
  <si>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</si>
  <si>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</si>
  <si>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</si>
  <si>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</si>
  <si>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</si>
  <si>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</si>
  <si>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</si>
  <si>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</si>
  <si>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</si>
  <si>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</si>
  <si>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</si>
  <si>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</si>
  <si>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</si>
  <si>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</si>
  <si>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</si>
  <si>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</si>
  <si>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</si>
  <si>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</si>
  <si>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</si>
  <si>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</si>
  <si>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</si>
  <si>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</si>
  <si>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</si>
  <si>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</si>
  <si>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</si>
  <si>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</si>
  <si>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</si>
  <si>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</si>
  <si>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</si>
  <si>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</si>
  <si>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</si>
  <si>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</si>
  <si>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</si>
  <si>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</si>
  <si>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</si>
  <si>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</si>
  <si>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</si>
  <si>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</si>
  <si>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</si>
  <si>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</si>
  <si>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</si>
  <si>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</si>
  <si>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</si>
  <si>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</si>
  <si>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</si>
  <si>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</si>
  <si>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</si>
  <si>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</si>
  <si>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</si>
  <si>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</si>
  <si>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</si>
  <si>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</si>
  <si>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</si>
  <si>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</si>
  <si>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</si>
  <si>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</si>
  <si>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</si>
  <si>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</si>
  <si>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</si>
  <si>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</si>
  <si>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</si>
  <si>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</si>
  <si>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</si>
  <si>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</si>
  <si>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</si>
  <si>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</si>
  <si>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</si>
  <si>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</si>
  <si>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</si>
  <si>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</si>
  <si>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</si>
  <si>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</si>
  <si>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</si>
  <si>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</si>
  <si>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</si>
  <si>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</si>
  <si>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</si>
  <si>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</si>
  <si>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</si>
  <si>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</si>
  <si>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</si>
  <si>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</si>
  <si>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</si>
  <si>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</si>
  <si>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</si>
  <si>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</si>
  <si>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</si>
  <si>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</si>
  <si>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</si>
  <si>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</si>
  <si>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</si>
  <si>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</si>
  <si>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</si>
  <si>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</si>
  <si>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</si>
  <si>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</si>
  <si>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</si>
  <si>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</si>
  <si>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</si>
  <si>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</si>
  <si>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</si>
  <si>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</si>
  <si>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</si>
  <si>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</si>
  <si>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</si>
  <si>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</si>
  <si>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</si>
  <si>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</si>
  <si>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</si>
  <si>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</si>
  <si>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</si>
  <si>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</si>
  <si>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</si>
  <si>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</si>
  <si>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</si>
  <si>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</si>
  <si>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</si>
  <si>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</si>
  <si>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</si>
  <si>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</si>
  <si>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</si>
  <si>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</si>
  <si>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</si>
  <si>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</si>
  <si>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</si>
  <si>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</si>
  <si>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</si>
  <si>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</si>
  <si>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</si>
  <si>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</si>
  <si>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</si>
  <si>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</si>
  <si>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</si>
  <si>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</si>
  <si>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</si>
  <si>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</si>
  <si>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</si>
  <si>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</si>
  <si>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</si>
  <si>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</si>
  <si>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</si>
  <si>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</si>
  <si>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</si>
  <si>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</si>
  <si>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</si>
  <si>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</si>
  <si>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</si>
  <si>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</si>
  <si>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</si>
  <si>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</si>
  <si>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</si>
  <si>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</si>
  <si>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</si>
  <si>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</si>
  <si>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</si>
  <si>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</si>
  <si>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</si>
  <si>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</si>
  <si>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</si>
  <si>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</si>
  <si>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</si>
  <si>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</si>
  <si>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</si>
  <si>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</si>
  <si>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</si>
  <si>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</si>
  <si>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</si>
  <si>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</si>
  <si>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</si>
  <si>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</si>
  <si>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</si>
  <si>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</si>
  <si>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</si>
  <si>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</si>
  <si>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</si>
  <si>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</si>
  <si>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</si>
  <si>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</si>
  <si>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</si>
  <si>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</si>
  <si>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</si>
  <si>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</si>
  <si>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</si>
  <si>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</si>
  <si>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</si>
  <si>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</si>
  <si>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</si>
  <si>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</si>
  <si>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</si>
  <si>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</si>
  <si>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</si>
  <si>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</si>
  <si>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</si>
  <si>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</si>
  <si>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</si>
  <si>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</si>
  <si>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</si>
  <si>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</si>
  <si>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</si>
  <si>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</si>
  <si>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</si>
  <si>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</si>
  <si>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</si>
  <si>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</si>
  <si>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</si>
  <si>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</si>
  <si>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</si>
  <si>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</si>
  <si>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</si>
  <si>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</si>
  <si>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</si>
  <si>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</si>
  <si>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</si>
  <si>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</si>
  <si>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</si>
  <si>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</si>
  <si>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</si>
  <si>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</si>
  <si>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</si>
  <si>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</si>
  <si>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</si>
  <si>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</si>
  <si>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</si>
  <si>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</si>
  <si>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</si>
  <si>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</si>
  <si>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</si>
  <si>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</si>
  <si>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</si>
  <si>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</si>
  <si>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</si>
  <si>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</si>
  <si>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</si>
  <si>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</si>
  <si>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</si>
  <si>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</si>
  <si>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</si>
  <si>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</si>
  <si>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</si>
  <si>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</si>
  <si>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</si>
  <si>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</si>
  <si>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</si>
  <si>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</si>
  <si>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</si>
  <si>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</si>
  <si>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</si>
  <si>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</si>
  <si>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</si>
  <si>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</si>
  <si>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</si>
  <si>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</si>
  <si>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</si>
  <si>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</si>
  <si>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</si>
  <si>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</si>
  <si>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</si>
  <si>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</si>
  <si>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</si>
  <si>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</si>
  <si>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</si>
  <si>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</si>
  <si>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</si>
  <si>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</si>
  <si>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</si>
  <si>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</si>
  <si>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</si>
  <si>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</si>
  <si>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</si>
  <si>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</si>
  <si>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</si>
  <si>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</si>
  <si>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</si>
  <si>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</si>
  <si>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</si>
  <si>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</si>
  <si>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</si>
  <si>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</si>
  <si>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</si>
  <si>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</si>
  <si>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</si>
  <si>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</si>
  <si>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</si>
  <si>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</si>
  <si>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</si>
  <si>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</si>
  <si>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</si>
  <si>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</si>
  <si>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</si>
  <si>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</si>
  <si>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</si>
  <si>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</si>
  <si>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</si>
  <si>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</si>
  <si>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</si>
  <si>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</si>
  <si>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</si>
  <si>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</si>
  <si>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</si>
  <si>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</si>
  <si>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</si>
  <si>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</si>
  <si>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</si>
  <si>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</si>
  <si>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</si>
  <si>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</si>
  <si>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</si>
  <si>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Mutter M6, Schlüsselweite 10mm</t>
  </si>
  <si>
    <t>Bestellmenge [VPE]</t>
  </si>
  <si>
    <t>XXXX Distanzbolzen M3 20mm, Schlüsselweite 5mm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</si>
  <si>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</si>
  <si>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</si>
  <si>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</si>
  <si>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</si>
  <si>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</si>
  <si>
    <t>gekauft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</si>
  <si>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</si>
  <si>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</si>
  <si>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</si>
  <si>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</si>
  <si>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</si>
  <si>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</si>
  <si>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</si>
  <si>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</si>
  <si>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17 - 42x42x21 - 1,2Nm - 5mm Achse</t>
  </si>
  <si>
    <t>NEMA 17 - 42x42x33 - 0,26Nm - 5mm Achse</t>
  </si>
  <si>
    <t>Zahnriemenscheibe T2,5, 12 Zähne</t>
  </si>
  <si>
    <t>http://www.cncshop.at/index.php?a=10117</t>
  </si>
  <si>
    <t>Sensordeckel Schrauben</t>
  </si>
  <si>
    <t>Schraube KabelkanalDeckel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</si>
</sst>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809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E74" sqref="E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681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684</v>
      </c>
      <c r="C70" s="2">
        <f>C66/C46</f>
        <v>4.0040816326530615E-2</v>
      </c>
      <c r="D70" t="s">
        <v>322</v>
      </c>
    </row>
    <row r="71" spans="1:30" x14ac:dyDescent="0.3">
      <c r="A71" t="s">
        <v>682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683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770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659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topLeftCell="A139" zoomScale="70" zoomScaleNormal="70" workbookViewId="0">
      <selection activeCell="C45" sqref="C4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3</v>
      </c>
      <c r="C3" t="str">
        <f>C172</f>
        <v>Zylinderkopfschraube Innensechskant M3 20mm</v>
      </c>
      <c r="D3" t="s">
        <v>610</v>
      </c>
      <c r="F3">
        <v>0</v>
      </c>
    </row>
    <row r="4" spans="1:9" x14ac:dyDescent="0.3">
      <c r="B4">
        <v>3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C236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C176</f>
        <v>Zylinderkopfschraube Innensechskant M3 12mm</v>
      </c>
      <c r="D7" t="s">
        <v>615</v>
      </c>
      <c r="F7">
        <v>0</v>
      </c>
    </row>
    <row r="8" spans="1:9" x14ac:dyDescent="0.3">
      <c r="B8">
        <v>4</v>
      </c>
      <c r="C8" t="str">
        <f>C172</f>
        <v>Zylinderkopfschraube Innensechskant M3 20mm</v>
      </c>
      <c r="D8" t="s">
        <v>617</v>
      </c>
    </row>
    <row r="9" spans="1:9" x14ac:dyDescent="0.3">
      <c r="B9">
        <v>4</v>
      </c>
      <c r="C9" t="str">
        <f>C185</f>
        <v>Muttern M3, Schlüsselweite 5.5 mm</v>
      </c>
      <c r="D9" t="s">
        <v>619</v>
      </c>
    </row>
    <row r="10" spans="1:9" x14ac:dyDescent="0.3">
      <c r="B10">
        <v>2</v>
      </c>
      <c r="C10" t="str">
        <f>C235</f>
        <v>Rillenkugellager DIN 625 SKF - 61902 15x28x7mm</v>
      </c>
      <c r="D10" t="s">
        <v>621</v>
      </c>
    </row>
    <row r="11" spans="1:9" x14ac:dyDescent="0.3">
      <c r="B11">
        <v>1</v>
      </c>
      <c r="C11" t="str">
        <f>C229</f>
        <v xml:space="preserve">Herkulex Servo DRS - 0201 </v>
      </c>
      <c r="D11" t="s">
        <v>778</v>
      </c>
    </row>
    <row r="12" spans="1:9" x14ac:dyDescent="0.3">
      <c r="A12" s="6" t="s">
        <v>685</v>
      </c>
    </row>
    <row r="13" spans="1:9" x14ac:dyDescent="0.3">
      <c r="B13">
        <v>1</v>
      </c>
      <c r="C13" t="str">
        <f>C205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C207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C205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C208</f>
        <v>Zahnriemenscheibe T2,5, 18 Zähne</v>
      </c>
      <c r="D16" t="s">
        <v>678</v>
      </c>
      <c r="H16" s="22"/>
      <c r="I16" s="22"/>
    </row>
    <row r="17" spans="2:9" x14ac:dyDescent="0.3">
      <c r="B17">
        <v>1</v>
      </c>
      <c r="C17" t="str">
        <f>C209</f>
        <v>Zahnriemenscheibe T2,5, 14 Zähne</v>
      </c>
      <c r="D17" t="s">
        <v>678</v>
      </c>
      <c r="H17" s="22"/>
      <c r="I17" s="22"/>
    </row>
    <row r="18" spans="2:9" x14ac:dyDescent="0.3">
      <c r="B18">
        <v>1</v>
      </c>
      <c r="C18" t="str">
        <f>C215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C195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C246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C247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C244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C234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C223</f>
        <v>NEMA 17 - 42x42x21 - 1,2Nm - 5mm Achse</v>
      </c>
      <c r="D24" s="32" t="s">
        <v>647</v>
      </c>
      <c r="E24" s="26"/>
      <c r="H24" s="22"/>
      <c r="I24" s="22"/>
    </row>
    <row r="25" spans="2:9" ht="13.8" customHeight="1" x14ac:dyDescent="0.3">
      <c r="B25">
        <v>2</v>
      </c>
      <c r="C25" s="32" t="str">
        <f>C175</f>
        <v>Zylinderkopfschraube Innensechskant M3 14mm</v>
      </c>
      <c r="D25" s="32" t="s">
        <v>650</v>
      </c>
      <c r="H25" s="22"/>
      <c r="I25" s="22"/>
    </row>
    <row r="26" spans="2:9" ht="13.8" customHeight="1" x14ac:dyDescent="0.3">
      <c r="B26">
        <v>2</v>
      </c>
      <c r="C26" s="32" t="str">
        <f>C191</f>
        <v>Unterlegscheiben M3 Dicke 0,5mm, Außendurchmesser 7mm</v>
      </c>
      <c r="D26" s="32" t="s">
        <v>650</v>
      </c>
      <c r="H26" s="22"/>
      <c r="I26" s="22"/>
    </row>
    <row r="27" spans="2:9" ht="13.8" customHeight="1" x14ac:dyDescent="0.3">
      <c r="B27">
        <v>1</v>
      </c>
      <c r="C27" s="32" t="str">
        <f>C214</f>
        <v>Zahnriemen T2,5 230mm 6mm Breite</v>
      </c>
      <c r="D27" s="32" t="s">
        <v>653</v>
      </c>
      <c r="H27" s="22"/>
      <c r="I27" s="22"/>
    </row>
    <row r="28" spans="2:9" ht="13.8" customHeight="1" x14ac:dyDescent="0.3">
      <c r="B28">
        <v>1</v>
      </c>
      <c r="C28" s="32" t="str">
        <f>C172</f>
        <v>Zylinderkopfschraube Innensechskant M3 20mm</v>
      </c>
      <c r="D28" s="32" t="s">
        <v>652</v>
      </c>
      <c r="H28" s="22"/>
      <c r="I28" s="22"/>
    </row>
    <row r="29" spans="2:9" ht="13.8" customHeight="1" x14ac:dyDescent="0.3">
      <c r="B29">
        <v>2</v>
      </c>
      <c r="C29" s="32" t="str">
        <f>C191</f>
        <v>Unterlegscheiben M3 Dicke 0,5mm, Außendurchmesser 7mm</v>
      </c>
      <c r="D29" s="32" t="s">
        <v>652</v>
      </c>
      <c r="H29" s="22"/>
      <c r="I29" s="22"/>
    </row>
    <row r="30" spans="2:9" ht="13.8" customHeight="1" x14ac:dyDescent="0.3">
      <c r="B30">
        <v>2</v>
      </c>
      <c r="C30" s="32" t="str">
        <f>C231</f>
        <v>Rillenkugellager  3.967 x 7.938 x 3.175 mm</v>
      </c>
      <c r="D30" s="32" t="s">
        <v>666</v>
      </c>
      <c r="H30" s="22"/>
      <c r="I30" s="22"/>
    </row>
    <row r="31" spans="2:9" ht="13.8" customHeight="1" x14ac:dyDescent="0.3">
      <c r="B31">
        <v>1</v>
      </c>
      <c r="C31" s="32" t="str">
        <f>C184</f>
        <v>Vierkant Mutter M3 Breite 5.5mm</v>
      </c>
      <c r="D31" s="32" t="s">
        <v>652</v>
      </c>
      <c r="E31"/>
      <c r="H31" s="22"/>
      <c r="I31" s="22"/>
    </row>
    <row r="32" spans="2:9" ht="13.8" customHeight="1" x14ac:dyDescent="0.3">
      <c r="B32">
        <v>4</v>
      </c>
      <c r="C32" s="32" t="str">
        <f>C177</f>
        <v>Zylinderkopfschraube Innensechskant M2 6mm</v>
      </c>
      <c r="D32" s="32" t="s">
        <v>656</v>
      </c>
      <c r="E32"/>
      <c r="H32" s="22"/>
      <c r="I32" s="22"/>
    </row>
    <row r="33" spans="1:9" ht="13.8" customHeight="1" x14ac:dyDescent="0.3">
      <c r="B33">
        <v>4</v>
      </c>
      <c r="C33" s="32" t="str">
        <f>C186</f>
        <v>Muttern M2</v>
      </c>
      <c r="D33" s="32" t="s">
        <v>656</v>
      </c>
      <c r="E33"/>
      <c r="H33" s="22"/>
      <c r="I33" s="22"/>
    </row>
    <row r="34" spans="1:9" ht="13.8" customHeight="1" x14ac:dyDescent="0.3">
      <c r="B34">
        <v>1</v>
      </c>
      <c r="C34" s="32" t="str">
        <f>C228</f>
        <v>Rotary Sensor</v>
      </c>
      <c r="D34" s="32" t="s">
        <v>661</v>
      </c>
      <c r="E34" s="9"/>
      <c r="H34" s="22"/>
      <c r="I34" s="22"/>
    </row>
    <row r="35" spans="1:9" ht="13.8" customHeight="1" x14ac:dyDescent="0.3">
      <c r="B35">
        <v>4</v>
      </c>
      <c r="C35" s="32" t="str">
        <f>C181</f>
        <v>Senkkopfschraube Innensechskant M3 10mm</v>
      </c>
      <c r="D35" s="32" t="s">
        <v>839</v>
      </c>
      <c r="E35" s="9"/>
      <c r="H35" s="22"/>
      <c r="I35" s="22"/>
    </row>
    <row r="36" spans="1:9" ht="13.8" customHeight="1" x14ac:dyDescent="0.3">
      <c r="B36">
        <v>4</v>
      </c>
      <c r="C36" s="32" t="str">
        <f>C184</f>
        <v>Vierkant Mutter M3 Breite 5.5mm</v>
      </c>
      <c r="D36" s="32" t="s">
        <v>839</v>
      </c>
      <c r="E36" s="9"/>
      <c r="H36" s="22"/>
      <c r="I36" s="22"/>
    </row>
    <row r="37" spans="1:9" ht="13.8" customHeight="1" x14ac:dyDescent="0.3">
      <c r="B37">
        <v>2</v>
      </c>
      <c r="C37" s="32" t="str">
        <f>C192</f>
        <v>Unterlegscheiben M2 Dicke 0,5mm</v>
      </c>
      <c r="D37" s="32" t="s">
        <v>662</v>
      </c>
      <c r="E37" s="9"/>
      <c r="H37" s="22"/>
      <c r="I37" s="22"/>
    </row>
    <row r="38" spans="1:9" ht="13.8" customHeight="1" x14ac:dyDescent="0.3">
      <c r="B38">
        <v>2</v>
      </c>
      <c r="C38" s="32" t="str">
        <f>C200</f>
        <v>Distanzbolzen 2x Innen M3 20mm, Schlüsselweite 5,5mm</v>
      </c>
      <c r="D38" s="32" t="s">
        <v>669</v>
      </c>
      <c r="E38" s="9"/>
      <c r="H38" s="22"/>
      <c r="I38" s="22"/>
    </row>
    <row r="39" spans="1:9" ht="13.8" customHeight="1" x14ac:dyDescent="0.3">
      <c r="B39">
        <v>4</v>
      </c>
      <c r="C39" s="32" t="str">
        <f>C191</f>
        <v>Unterlegscheiben M3 Dicke 0,5mm, Außendurchmesser 7mm</v>
      </c>
      <c r="D39" s="32" t="s">
        <v>670</v>
      </c>
      <c r="H39" s="22"/>
      <c r="I39" s="22"/>
    </row>
    <row r="40" spans="1:9" ht="13.8" customHeight="1" x14ac:dyDescent="0.3">
      <c r="B40">
        <v>4</v>
      </c>
      <c r="C40" s="32" t="str">
        <f>C200</f>
        <v>Distanzbolzen 2x Innen M3 20mm, Schlüsselweite 5,5mm</v>
      </c>
      <c r="D40" s="32" t="s">
        <v>687</v>
      </c>
      <c r="H40" s="22"/>
      <c r="I40" s="22"/>
    </row>
    <row r="41" spans="1:9" ht="13.8" customHeight="1" x14ac:dyDescent="0.3">
      <c r="B41">
        <v>4</v>
      </c>
      <c r="C41" s="32" t="str">
        <f>C172</f>
        <v>Zylinderkopfschraube Innensechskant M3 20mm</v>
      </c>
      <c r="D41" s="32" t="s">
        <v>688</v>
      </c>
      <c r="E41" s="9"/>
      <c r="H41" s="22"/>
      <c r="I41" s="22"/>
    </row>
    <row r="42" spans="1:9" ht="13.8" customHeight="1" x14ac:dyDescent="0.3">
      <c r="B42">
        <v>4</v>
      </c>
      <c r="C42" s="32" t="str">
        <f>C191</f>
        <v>Unterlegscheiben M3 Dicke 0,5mm, Außendurchmesser 7mm</v>
      </c>
      <c r="D42" s="32" t="s">
        <v>687</v>
      </c>
      <c r="H42" s="22"/>
      <c r="I42" s="22"/>
    </row>
    <row r="43" spans="1:9" ht="13.8" customHeight="1" x14ac:dyDescent="0.3">
      <c r="B43">
        <v>2</v>
      </c>
      <c r="C43" s="32" t="str">
        <f>C184</f>
        <v>Vierkant Mutter M3 Breite 5.5mm</v>
      </c>
      <c r="D43" s="32" t="s">
        <v>840</v>
      </c>
      <c r="H43" s="22"/>
      <c r="I43" s="22"/>
    </row>
    <row r="44" spans="1:9" ht="13.8" customHeight="1" x14ac:dyDescent="0.3">
      <c r="B44">
        <v>2</v>
      </c>
      <c r="C44" s="32" t="str">
        <f>C181</f>
        <v>Senkkopfschraube Innensechskant M3 10mm</v>
      </c>
      <c r="D44" s="32" t="s">
        <v>840</v>
      </c>
      <c r="H44" s="22"/>
      <c r="I44" s="22"/>
    </row>
    <row r="45" spans="1:9" ht="13.8" customHeight="1" x14ac:dyDescent="0.3">
      <c r="C45" s="32"/>
      <c r="D45" s="32"/>
      <c r="H45" s="22"/>
      <c r="I45" s="22"/>
    </row>
    <row r="46" spans="1:9" ht="13.8" customHeight="1" x14ac:dyDescent="0.3">
      <c r="A46" s="6" t="s">
        <v>726</v>
      </c>
      <c r="B46">
        <v>2</v>
      </c>
      <c r="C46" s="32" t="str">
        <f>C236</f>
        <v>Rillenkugellager DIN 625 SKF - 61807 35x47x7mm</v>
      </c>
      <c r="D46" s="32" t="s">
        <v>686</v>
      </c>
      <c r="E46" s="9"/>
      <c r="H46" s="22"/>
      <c r="I46" s="22"/>
    </row>
    <row r="47" spans="1:9" ht="13.8" customHeight="1" x14ac:dyDescent="0.3">
      <c r="B47">
        <v>2</v>
      </c>
      <c r="C47" s="32" t="str">
        <f>C237</f>
        <v>RillenKugellager 6x19x6</v>
      </c>
      <c r="D47" s="32" t="s">
        <v>691</v>
      </c>
      <c r="H47" s="22"/>
      <c r="I47" s="22"/>
    </row>
    <row r="48" spans="1:9" ht="13.8" customHeight="1" x14ac:dyDescent="0.3">
      <c r="B48">
        <v>4</v>
      </c>
      <c r="C48" s="32" t="str">
        <f>C234</f>
        <v>Rillenkugellager 6x10x3</v>
      </c>
      <c r="D48" s="32" t="s">
        <v>692</v>
      </c>
      <c r="E48" s="9"/>
      <c r="H48" s="22"/>
      <c r="I48" s="22"/>
    </row>
    <row r="49" spans="2:9" ht="13.8" customHeight="1" x14ac:dyDescent="0.3">
      <c r="B49">
        <v>4</v>
      </c>
      <c r="C49" s="32" t="str">
        <f>C238</f>
        <v>Rillenkugellager 3x10x4</v>
      </c>
      <c r="D49" s="32" t="s">
        <v>698</v>
      </c>
      <c r="E49" s="9"/>
      <c r="H49" s="22"/>
      <c r="I49" s="22"/>
    </row>
    <row r="50" spans="2:9" ht="13.8" customHeight="1" x14ac:dyDescent="0.3">
      <c r="B50">
        <v>2</v>
      </c>
      <c r="C50" s="32" t="str">
        <f>C202</f>
        <v>Distanzhülsen M6 10mm</v>
      </c>
      <c r="D50" s="32" t="s">
        <v>695</v>
      </c>
      <c r="H50" s="22"/>
      <c r="I50" s="22"/>
    </row>
    <row r="51" spans="2:9" ht="13.8" customHeight="1" x14ac:dyDescent="0.3">
      <c r="B51">
        <v>40</v>
      </c>
      <c r="C51" s="32" t="str">
        <f>C195</f>
        <v>Silberstahlwelle 6mm Durchmesser</v>
      </c>
      <c r="D51" s="32" t="s">
        <v>700</v>
      </c>
      <c r="H51" s="22"/>
      <c r="I51" s="22"/>
    </row>
    <row r="52" spans="2:9" ht="13.8" customHeight="1" x14ac:dyDescent="0.3">
      <c r="B52">
        <f>2*25</f>
        <v>50</v>
      </c>
      <c r="C52" s="32" t="str">
        <f>C195</f>
        <v>Silberstahlwelle 6mm Durchmesser</v>
      </c>
      <c r="D52" s="32" t="s">
        <v>787</v>
      </c>
      <c r="H52" s="22"/>
      <c r="I52" s="22"/>
    </row>
    <row r="53" spans="2:9" ht="13.8" customHeight="1" x14ac:dyDescent="0.3">
      <c r="B53">
        <v>50</v>
      </c>
      <c r="C53" s="32" t="str">
        <f>C196</f>
        <v>Silberstahlwelle 3mm Durchmesser</v>
      </c>
      <c r="D53" s="32" t="s">
        <v>786</v>
      </c>
      <c r="E53" s="9"/>
      <c r="H53" s="22"/>
      <c r="I53" s="22"/>
    </row>
    <row r="54" spans="2:9" ht="13.8" customHeight="1" x14ac:dyDescent="0.3">
      <c r="B54">
        <v>1</v>
      </c>
      <c r="C54" t="str">
        <f>C246</f>
        <v>Metallbohrer 6mm</v>
      </c>
      <c r="D54" t="s">
        <v>636</v>
      </c>
      <c r="E54" s="26"/>
      <c r="H54" s="22"/>
      <c r="I54" s="22"/>
    </row>
    <row r="55" spans="2:9" ht="13.8" customHeight="1" x14ac:dyDescent="0.3">
      <c r="B55">
        <v>1</v>
      </c>
      <c r="C55" t="str">
        <f>C244</f>
        <v>Gewindeschneider M3</v>
      </c>
      <c r="D55" t="s">
        <v>636</v>
      </c>
      <c r="E55" s="26"/>
      <c r="H55" s="22"/>
      <c r="I55" s="22"/>
    </row>
    <row r="56" spans="2:9" ht="13.8" customHeight="1" x14ac:dyDescent="0.3">
      <c r="B56">
        <v>1</v>
      </c>
      <c r="C56" t="str">
        <f>C247</f>
        <v>Metallbohrer 2.3mm (für M3 Gewinde)</v>
      </c>
      <c r="D56" t="s">
        <v>636</v>
      </c>
      <c r="E56" s="26"/>
      <c r="H56" s="22"/>
      <c r="I56" s="22"/>
    </row>
    <row r="57" spans="2:9" ht="13.8" customHeight="1" x14ac:dyDescent="0.3">
      <c r="B57">
        <v>1</v>
      </c>
      <c r="C57" s="32" t="str">
        <f>C216</f>
        <v>Zahnriemen T2,5 200mm 6mm Breite</v>
      </c>
      <c r="D57" s="32" t="s">
        <v>702</v>
      </c>
      <c r="H57" s="22"/>
      <c r="I57" s="22"/>
    </row>
    <row r="58" spans="2:9" ht="13.8" customHeight="1" x14ac:dyDescent="0.3">
      <c r="B58">
        <v>1</v>
      </c>
      <c r="C58" s="32" t="str">
        <f>C216</f>
        <v>Zahnriemen T2,5 200mm 6mm Breite</v>
      </c>
      <c r="D58" s="32" t="s">
        <v>703</v>
      </c>
      <c r="H58" s="22"/>
      <c r="I58" s="22"/>
    </row>
    <row r="59" spans="2:9" ht="13.8" customHeight="1" x14ac:dyDescent="0.3">
      <c r="B59">
        <v>4</v>
      </c>
      <c r="C59" s="32" t="str">
        <f>C174</f>
        <v>XXXXX Zylinderkopfschraube Innensechskant M3 22mm</v>
      </c>
      <c r="D59" s="32" t="s">
        <v>704</v>
      </c>
      <c r="H59" s="22"/>
      <c r="I59" s="22"/>
    </row>
    <row r="60" spans="2:9" ht="13.8" customHeight="1" x14ac:dyDescent="0.3">
      <c r="B60">
        <v>4</v>
      </c>
      <c r="C60" s="32" t="str">
        <f>C185</f>
        <v>Muttern M3, Schlüsselweite 5.5 mm</v>
      </c>
      <c r="D60" s="32" t="s">
        <v>704</v>
      </c>
      <c r="E60" s="9"/>
      <c r="H60" s="22"/>
      <c r="I60" s="22"/>
    </row>
    <row r="61" spans="2:9" ht="13.8" customHeight="1" x14ac:dyDescent="0.3">
      <c r="B61">
        <v>2</v>
      </c>
      <c r="C61" s="32" t="str">
        <f>C174</f>
        <v>XXXXX Zylinderkopfschraube Innensechskant M3 22mm</v>
      </c>
      <c r="D61" s="32" t="s">
        <v>705</v>
      </c>
      <c r="H61" s="22"/>
      <c r="I61" s="22"/>
    </row>
    <row r="62" spans="2:9" ht="13.8" customHeight="1" x14ac:dyDescent="0.3">
      <c r="B62">
        <v>2</v>
      </c>
      <c r="C62" s="32" t="str">
        <f>C185</f>
        <v>Muttern M3, Schlüsselweite 5.5 mm</v>
      </c>
      <c r="D62" s="32" t="s">
        <v>705</v>
      </c>
      <c r="E62" s="9"/>
      <c r="H62" s="22"/>
      <c r="I62" s="22"/>
    </row>
    <row r="63" spans="2:9" ht="13.8" customHeight="1" x14ac:dyDescent="0.3">
      <c r="B63">
        <v>2</v>
      </c>
      <c r="C63" s="32" t="str">
        <f>C176</f>
        <v>Zylinderkopfschraube Innensechskant M3 12mm</v>
      </c>
      <c r="D63" s="32" t="s">
        <v>708</v>
      </c>
      <c r="H63" s="22"/>
      <c r="I63" s="22"/>
    </row>
    <row r="64" spans="2:9" ht="13.8" customHeight="1" x14ac:dyDescent="0.3">
      <c r="B64">
        <v>2</v>
      </c>
      <c r="C64" s="32" t="str">
        <f>C185</f>
        <v>Muttern M3, Schlüsselweite 5.5 mm</v>
      </c>
      <c r="D64" s="32" t="s">
        <v>708</v>
      </c>
      <c r="E64" s="9"/>
      <c r="H64" s="22"/>
      <c r="I64" s="22"/>
    </row>
    <row r="65" spans="1:9" ht="13.8" customHeight="1" x14ac:dyDescent="0.3">
      <c r="B65">
        <v>6</v>
      </c>
      <c r="C65" s="32" t="str">
        <f>C173</f>
        <v>Zylinderkopfschraube Innensechskant M3 25mm</v>
      </c>
      <c r="D65" s="32" t="s">
        <v>711</v>
      </c>
      <c r="E65" s="9"/>
      <c r="H65" s="22"/>
      <c r="I65" s="22"/>
    </row>
    <row r="66" spans="1:9" ht="13.8" customHeight="1" x14ac:dyDescent="0.3">
      <c r="B66">
        <v>3</v>
      </c>
      <c r="C66" s="32" t="str">
        <f>C199</f>
        <v>XXXX Distanzbolzen M3 20mm, Schlüsselweite 5mm</v>
      </c>
      <c r="D66" s="32" t="s">
        <v>711</v>
      </c>
      <c r="E66" s="9"/>
      <c r="H66" s="22"/>
      <c r="I66" s="22"/>
    </row>
    <row r="67" spans="1:9" ht="13.8" customHeight="1" x14ac:dyDescent="0.3">
      <c r="B67">
        <v>1</v>
      </c>
      <c r="C67" s="32" t="str">
        <f>C224</f>
        <v>NEMA 17 - 42x42x33 - 0,26Nm - 5mm Achse</v>
      </c>
      <c r="D67" s="32" t="s">
        <v>647</v>
      </c>
      <c r="E67" s="9"/>
      <c r="H67" s="22"/>
      <c r="I67" s="22"/>
    </row>
    <row r="68" spans="1:9" ht="13.8" customHeight="1" x14ac:dyDescent="0.3">
      <c r="B68">
        <v>1</v>
      </c>
      <c r="C68" s="32" t="str">
        <f>C205</f>
        <v>Zahnriemenscheibe T2,5, 16 Zähne</v>
      </c>
      <c r="D68" s="32" t="s">
        <v>713</v>
      </c>
      <c r="E68" s="9"/>
      <c r="H68" s="22"/>
      <c r="I68" s="22"/>
    </row>
    <row r="69" spans="1:9" ht="13.8" customHeight="1" x14ac:dyDescent="0.3">
      <c r="B69">
        <v>1</v>
      </c>
      <c r="C69" s="32" t="str">
        <f>C205</f>
        <v>Zahnriemenscheibe T2,5, 16 Zähne</v>
      </c>
      <c r="D69" s="32" t="s">
        <v>714</v>
      </c>
      <c r="E69" s="9"/>
      <c r="H69" s="22"/>
      <c r="I69" s="22"/>
    </row>
    <row r="70" spans="1:9" ht="13.8" customHeight="1" x14ac:dyDescent="0.3">
      <c r="B70">
        <v>1</v>
      </c>
      <c r="C70" s="32" t="str">
        <f>C210</f>
        <v>Zahnriemenscheibe T2,5, 60 Zähne</v>
      </c>
      <c r="D70" s="32" t="s">
        <v>714</v>
      </c>
      <c r="E70" s="9"/>
      <c r="H70" s="22"/>
      <c r="I70" s="22"/>
    </row>
    <row r="71" spans="1:9" ht="13.8" customHeight="1" x14ac:dyDescent="0.3">
      <c r="B71">
        <v>1</v>
      </c>
      <c r="C71" s="32" t="str">
        <f>C178</f>
        <v>Zylinderkopfschraube Innensechskant M6 55mm</v>
      </c>
      <c r="D71" s="32" t="s">
        <v>718</v>
      </c>
      <c r="E71" s="9"/>
      <c r="H71" s="22"/>
      <c r="I71" s="22"/>
    </row>
    <row r="72" spans="1:9" ht="13.8" customHeight="1" x14ac:dyDescent="0.3">
      <c r="B72">
        <v>1</v>
      </c>
      <c r="C72" s="32" t="s">
        <v>719</v>
      </c>
      <c r="D72" s="32" t="s">
        <v>718</v>
      </c>
      <c r="E72" s="9"/>
      <c r="H72" s="22"/>
      <c r="I72" s="22"/>
    </row>
    <row r="73" spans="1:9" ht="13.8" customHeight="1" x14ac:dyDescent="0.3">
      <c r="B73">
        <v>1</v>
      </c>
      <c r="C73" s="32" t="str">
        <f>C228</f>
        <v>Rotary Sensor</v>
      </c>
      <c r="D73" s="32" t="s">
        <v>661</v>
      </c>
      <c r="E73" s="9"/>
      <c r="H73" s="22"/>
      <c r="I73" s="22"/>
    </row>
    <row r="74" spans="1:9" ht="13.8" customHeight="1" x14ac:dyDescent="0.3">
      <c r="C74" s="32"/>
      <c r="D74" s="32"/>
      <c r="E74" s="9"/>
      <c r="H74" s="22"/>
      <c r="I74" s="22"/>
    </row>
    <row r="75" spans="1:9" ht="13.8" customHeight="1" x14ac:dyDescent="0.3">
      <c r="A75" s="6" t="s">
        <v>727</v>
      </c>
      <c r="B75">
        <v>4</v>
      </c>
      <c r="C75" s="32" t="str">
        <f>C177</f>
        <v>Zylinderkopfschraube Innensechskant M2 6mm</v>
      </c>
      <c r="D75" s="32" t="s">
        <v>656</v>
      </c>
      <c r="E75" s="9"/>
      <c r="H75" s="22"/>
      <c r="I75" s="22"/>
    </row>
    <row r="76" spans="1:9" ht="13.8" customHeight="1" x14ac:dyDescent="0.3">
      <c r="B76">
        <v>4</v>
      </c>
      <c r="C76" s="32" t="str">
        <f>C186</f>
        <v>Muttern M2</v>
      </c>
      <c r="D76" s="32" t="s">
        <v>656</v>
      </c>
      <c r="E76" s="9"/>
      <c r="H76" s="22"/>
      <c r="I76" s="22"/>
    </row>
    <row r="77" spans="1:9" ht="13.8" customHeight="1" x14ac:dyDescent="0.3">
      <c r="B77">
        <v>1</v>
      </c>
      <c r="C77" s="32" t="str">
        <f>C228</f>
        <v>Rotary Sensor</v>
      </c>
      <c r="D77" s="32" t="s">
        <v>661</v>
      </c>
      <c r="E77" s="9"/>
      <c r="H77" s="22"/>
      <c r="I77" s="22"/>
    </row>
    <row r="78" spans="1:9" ht="13.8" customHeight="1" x14ac:dyDescent="0.3">
      <c r="B78">
        <v>2</v>
      </c>
      <c r="C78" s="32" t="str">
        <f>C192</f>
        <v>Unterlegscheiben M2 Dicke 0,5mm</v>
      </c>
      <c r="D78" s="32" t="s">
        <v>662</v>
      </c>
      <c r="E78" s="9"/>
      <c r="H78" s="22"/>
      <c r="I78" s="22"/>
    </row>
    <row r="79" spans="1:9" ht="13.8" customHeight="1" x14ac:dyDescent="0.3">
      <c r="B79">
        <v>2</v>
      </c>
      <c r="C79" s="32" t="str">
        <f>C236</f>
        <v>Rillenkugellager DIN 625 SKF - 61807 35x47x7mm</v>
      </c>
      <c r="D79" s="32" t="s">
        <v>728</v>
      </c>
      <c r="E79" s="9"/>
      <c r="H79" s="22"/>
      <c r="I79" s="22"/>
    </row>
    <row r="80" spans="1:9" ht="13.8" customHeight="1" x14ac:dyDescent="0.3">
      <c r="B80">
        <v>4</v>
      </c>
      <c r="C80" t="str">
        <f>C181</f>
        <v>Senkkopfschraube Innensechskant M3 10mm</v>
      </c>
      <c r="D80" t="s">
        <v>729</v>
      </c>
      <c r="E80" s="9"/>
      <c r="H80" s="22"/>
      <c r="I80" s="22"/>
    </row>
    <row r="81" spans="2:9" ht="13.8" customHeight="1" x14ac:dyDescent="0.3">
      <c r="B81">
        <v>4</v>
      </c>
      <c r="C81" t="str">
        <f>C181</f>
        <v>Senkkopfschraube Innensechskant M3 10mm</v>
      </c>
      <c r="D81" t="s">
        <v>732</v>
      </c>
      <c r="E81" s="9"/>
      <c r="H81" s="22"/>
      <c r="I81" s="22"/>
    </row>
    <row r="82" spans="2:9" ht="13.8" customHeight="1" x14ac:dyDescent="0.3">
      <c r="B82">
        <v>4</v>
      </c>
      <c r="C82" s="32" t="str">
        <f>C170</f>
        <v>Zylinderkopfschraube Innensechskant M3 40mm</v>
      </c>
      <c r="D82" s="32" t="s">
        <v>736</v>
      </c>
      <c r="E82" s="9"/>
      <c r="H82" s="22"/>
      <c r="I82" s="22"/>
    </row>
    <row r="83" spans="2:9" ht="13.8" customHeight="1" x14ac:dyDescent="0.3">
      <c r="B83">
        <v>4</v>
      </c>
      <c r="C83" s="32" t="str">
        <f>C171</f>
        <v>Zylinderkopfschraube Innensechskant M3 30mm</v>
      </c>
      <c r="D83" s="32" t="s">
        <v>737</v>
      </c>
      <c r="E83" s="9"/>
      <c r="H83" s="22"/>
      <c r="I83" s="22"/>
    </row>
    <row r="84" spans="2:9" ht="13.8" customHeight="1" x14ac:dyDescent="0.3">
      <c r="B84">
        <v>8</v>
      </c>
      <c r="C84" s="32" t="str">
        <f>C185</f>
        <v>Muttern M3, Schlüsselweite 5.5 mm</v>
      </c>
      <c r="D84" s="32" t="s">
        <v>737</v>
      </c>
      <c r="E84" s="9"/>
      <c r="H84" s="22"/>
      <c r="I84" s="22"/>
    </row>
    <row r="85" spans="2:9" ht="13.8" customHeight="1" x14ac:dyDescent="0.3">
      <c r="B85">
        <v>12</v>
      </c>
      <c r="C85" s="32" t="str">
        <f>C191</f>
        <v>Unterlegscheiben M3 Dicke 0,5mm, Außendurchmesser 7mm</v>
      </c>
      <c r="D85" s="32" t="s">
        <v>738</v>
      </c>
      <c r="E85" s="9"/>
      <c r="H85" s="22"/>
      <c r="I85" s="22"/>
    </row>
    <row r="86" spans="2:9" ht="13.8" customHeight="1" x14ac:dyDescent="0.3">
      <c r="B86">
        <v>4</v>
      </c>
      <c r="C86" s="32" t="str">
        <f>C169</f>
        <v>Zylinderkopfschraube Innensechskant M3 45mm</v>
      </c>
      <c r="D86" s="32" t="s">
        <v>739</v>
      </c>
      <c r="E86" s="9"/>
      <c r="H86" s="22"/>
      <c r="I86" s="22"/>
    </row>
    <row r="87" spans="2:9" ht="13.8" customHeight="1" x14ac:dyDescent="0.3">
      <c r="B87">
        <v>8</v>
      </c>
      <c r="C87" s="32" t="str">
        <f>C232</f>
        <v>Rillenkugellager  4 x13 x 5 mm mit Flansch</v>
      </c>
      <c r="D87" s="32" t="s">
        <v>739</v>
      </c>
      <c r="E87" s="9"/>
      <c r="H87" s="22"/>
      <c r="I87" s="22"/>
    </row>
    <row r="88" spans="2:9" ht="13.8" customHeight="1" x14ac:dyDescent="0.3">
      <c r="B88">
        <v>12</v>
      </c>
      <c r="C88" s="32" t="str">
        <f>C191</f>
        <v>Unterlegscheiben M3 Dicke 0,5mm, Außendurchmesser 7mm</v>
      </c>
      <c r="D88" s="32" t="s">
        <v>739</v>
      </c>
      <c r="E88" s="9"/>
      <c r="H88" s="22"/>
      <c r="I88" s="22"/>
    </row>
    <row r="89" spans="2:9" ht="13.8" customHeight="1" x14ac:dyDescent="0.3">
      <c r="B89">
        <v>1</v>
      </c>
      <c r="C89" s="32" t="str">
        <f>C189</f>
        <v>Madenschraube M3 16mm</v>
      </c>
      <c r="D89" s="32" t="s">
        <v>739</v>
      </c>
      <c r="E89" s="9"/>
      <c r="H89" s="22"/>
      <c r="I89" s="22"/>
    </row>
    <row r="90" spans="2:9" ht="13.8" customHeight="1" x14ac:dyDescent="0.3">
      <c r="B90">
        <v>72</v>
      </c>
      <c r="C90" s="32" t="str">
        <f>C197</f>
        <v>Silberstahlwelle 8mm Durchmesser</v>
      </c>
      <c r="D90" s="32" t="s">
        <v>745</v>
      </c>
      <c r="E90" s="9"/>
      <c r="H90" s="22"/>
      <c r="I90" s="22"/>
    </row>
    <row r="91" spans="2:9" ht="13.8" customHeight="1" x14ac:dyDescent="0.3">
      <c r="B91">
        <v>1</v>
      </c>
      <c r="C91" s="32" t="str">
        <f>C211</f>
        <v>Zahnriemenscheibe T5, 48 Zähne</v>
      </c>
      <c r="D91" s="32" t="s">
        <v>745</v>
      </c>
      <c r="E91" s="9"/>
      <c r="H91" s="22"/>
      <c r="I91" s="22"/>
    </row>
    <row r="92" spans="2:9" ht="13.8" customHeight="1" x14ac:dyDescent="0.3">
      <c r="B92">
        <v>1</v>
      </c>
      <c r="C92" s="32" t="str">
        <f>C212</f>
        <v>Zahnriemenscheibe T5, 16 Zähne</v>
      </c>
      <c r="D92" s="32" t="s">
        <v>745</v>
      </c>
      <c r="E92" s="9"/>
      <c r="H92" s="22"/>
      <c r="I92" s="22"/>
    </row>
    <row r="93" spans="2:9" ht="13.8" customHeight="1" x14ac:dyDescent="0.3">
      <c r="B93">
        <v>1</v>
      </c>
      <c r="C93" t="str">
        <f>C245</f>
        <v>Metallbohrer 8mm</v>
      </c>
      <c r="D93" s="32" t="s">
        <v>745</v>
      </c>
      <c r="E93" s="9"/>
      <c r="H93" s="22"/>
      <c r="I93" s="22"/>
    </row>
    <row r="94" spans="2:9" ht="13.8" customHeight="1" x14ac:dyDescent="0.3">
      <c r="B94">
        <v>1</v>
      </c>
      <c r="C94" t="str">
        <f>C244</f>
        <v>Gewindeschneider M3</v>
      </c>
      <c r="D94" s="32" t="s">
        <v>745</v>
      </c>
      <c r="E94" s="9"/>
      <c r="H94" s="22"/>
      <c r="I94" s="22"/>
    </row>
    <row r="95" spans="2:9" ht="13.8" customHeight="1" x14ac:dyDescent="0.3">
      <c r="B95">
        <v>1</v>
      </c>
      <c r="C95" t="str">
        <f>C247</f>
        <v>Metallbohrer 2.3mm (für M3 Gewinde)</v>
      </c>
      <c r="D95" s="32" t="s">
        <v>745</v>
      </c>
      <c r="E95" s="9"/>
      <c r="H95" s="22"/>
      <c r="I95" s="22"/>
    </row>
    <row r="96" spans="2:9" ht="13.8" customHeight="1" x14ac:dyDescent="0.3">
      <c r="B96">
        <v>2</v>
      </c>
      <c r="C96" t="str">
        <f>C190</f>
        <v>Madenschraube M3 5mm</v>
      </c>
      <c r="D96" s="32" t="s">
        <v>745</v>
      </c>
      <c r="E96" s="9"/>
      <c r="H96" s="22"/>
      <c r="I96" s="22"/>
    </row>
    <row r="97" spans="2:9" ht="13.8" customHeight="1" x14ac:dyDescent="0.3">
      <c r="B97">
        <v>2</v>
      </c>
      <c r="C97" t="str">
        <f>C239</f>
        <v>Rillenkugellager 8x22x7</v>
      </c>
      <c r="D97" s="32" t="s">
        <v>745</v>
      </c>
      <c r="E97" s="9"/>
      <c r="H97" s="22"/>
      <c r="I97" s="22"/>
    </row>
    <row r="98" spans="2:9" ht="13.8" customHeight="1" x14ac:dyDescent="0.3">
      <c r="B98">
        <v>4</v>
      </c>
      <c r="C98" t="str">
        <f>C193</f>
        <v>Unterlegscheiben 8mm Innendurchmesser</v>
      </c>
      <c r="D98" s="32" t="s">
        <v>745</v>
      </c>
      <c r="E98" s="9"/>
      <c r="H98" s="22"/>
      <c r="I98" s="22"/>
    </row>
    <row r="99" spans="2:9" ht="13.8" customHeight="1" x14ac:dyDescent="0.3">
      <c r="B99">
        <v>4</v>
      </c>
      <c r="C99" t="str">
        <f>C169</f>
        <v>Zylinderkopfschraube Innensechskant M3 45mm</v>
      </c>
      <c r="D99" s="32" t="s">
        <v>759</v>
      </c>
      <c r="E99" s="9"/>
      <c r="H99" s="22"/>
      <c r="I99" s="22"/>
    </row>
    <row r="100" spans="2:9" ht="13.8" customHeight="1" x14ac:dyDescent="0.3">
      <c r="B100">
        <v>4</v>
      </c>
      <c r="C100" t="str">
        <f>C191</f>
        <v>Unterlegscheiben M3 Dicke 0,5mm, Außendurchmesser 7mm</v>
      </c>
      <c r="D100" s="32" t="s">
        <v>759</v>
      </c>
      <c r="E100" s="9"/>
      <c r="H100" s="22"/>
      <c r="I100" s="22"/>
    </row>
    <row r="101" spans="2:9" ht="13.8" customHeight="1" x14ac:dyDescent="0.3">
      <c r="B101">
        <v>4</v>
      </c>
      <c r="C101" t="str">
        <f>C184</f>
        <v>Vierkant Mutter M3 Breite 5.5mm</v>
      </c>
      <c r="D101" s="32" t="s">
        <v>759</v>
      </c>
      <c r="E101" s="9"/>
      <c r="H101" s="22"/>
      <c r="I101" s="22"/>
    </row>
    <row r="102" spans="2:9" ht="13.8" customHeight="1" x14ac:dyDescent="0.3">
      <c r="B102">
        <v>1</v>
      </c>
      <c r="C102" t="str">
        <f>C169</f>
        <v>Zylinderkopfschraube Innensechskant M3 45mm</v>
      </c>
      <c r="D102" s="32" t="s">
        <v>758</v>
      </c>
      <c r="E102" s="9"/>
      <c r="H102" s="22"/>
      <c r="I102" s="22"/>
    </row>
    <row r="103" spans="2:9" ht="13.8" customHeight="1" x14ac:dyDescent="0.3">
      <c r="B103">
        <v>4</v>
      </c>
      <c r="C103" t="str">
        <f>C191</f>
        <v>Unterlegscheiben M3 Dicke 0,5mm, Außendurchmesser 7mm</v>
      </c>
      <c r="D103" s="32" t="s">
        <v>758</v>
      </c>
      <c r="E103" s="9"/>
      <c r="H103" s="22"/>
      <c r="I103" s="22"/>
    </row>
    <row r="104" spans="2:9" ht="13.8" customHeight="1" x14ac:dyDescent="0.3">
      <c r="B104">
        <v>1</v>
      </c>
      <c r="C104" t="str">
        <f>C184</f>
        <v>Vierkant Mutter M3 Breite 5.5mm</v>
      </c>
      <c r="D104" s="32" t="s">
        <v>758</v>
      </c>
      <c r="E104" s="9"/>
      <c r="H104" s="22"/>
      <c r="I104" s="22"/>
    </row>
    <row r="105" spans="2:9" ht="13.8" customHeight="1" x14ac:dyDescent="0.3">
      <c r="B105">
        <v>2</v>
      </c>
      <c r="C105" t="str">
        <f>C233</f>
        <v xml:space="preserve">Rillenkugellager  4 x13 x 5 mm </v>
      </c>
      <c r="D105" s="32" t="s">
        <v>758</v>
      </c>
      <c r="E105" s="9"/>
      <c r="H105" s="22"/>
      <c r="I105" s="22"/>
    </row>
    <row r="106" spans="2:9" ht="13.8" customHeight="1" x14ac:dyDescent="0.3">
      <c r="B106">
        <v>4</v>
      </c>
      <c r="C106" t="str">
        <f>C194</f>
        <v>Unterlegscheiben M3 Kunststoff 0,8mm, Außendurchmesser 7mm</v>
      </c>
      <c r="D106" s="32" t="s">
        <v>758</v>
      </c>
      <c r="E106" s="9"/>
      <c r="H106" s="22"/>
      <c r="I106" s="22"/>
    </row>
    <row r="107" spans="2:9" ht="13.8" customHeight="1" x14ac:dyDescent="0.3">
      <c r="B107">
        <v>4</v>
      </c>
      <c r="C107" t="str">
        <f>C182</f>
        <v>Senkkopfschraube Innensechskant M3 25mm</v>
      </c>
      <c r="D107" s="32" t="s">
        <v>615</v>
      </c>
      <c r="E107" s="9"/>
      <c r="H107" s="22"/>
      <c r="I107" s="22"/>
    </row>
    <row r="108" spans="2:9" ht="13.8" customHeight="1" x14ac:dyDescent="0.3">
      <c r="B108">
        <v>8</v>
      </c>
      <c r="C108" t="str">
        <f>C173</f>
        <v>Zylinderkopfschraube Innensechskant M3 25mm</v>
      </c>
      <c r="D108" s="32" t="s">
        <v>762</v>
      </c>
      <c r="E108" s="9"/>
      <c r="H108" s="22"/>
      <c r="I108" s="22"/>
    </row>
    <row r="109" spans="2:9" ht="13.8" customHeight="1" x14ac:dyDescent="0.3">
      <c r="B109">
        <v>4</v>
      </c>
      <c r="C109" t="str">
        <f>C200</f>
        <v>Distanzbolzen 2x Innen M3 20mm, Schlüsselweite 5,5mm</v>
      </c>
      <c r="D109" s="32" t="s">
        <v>762</v>
      </c>
      <c r="E109" s="9"/>
      <c r="H109" s="22"/>
      <c r="I109" s="22"/>
    </row>
    <row r="110" spans="2:9" ht="13.8" customHeight="1" x14ac:dyDescent="0.3">
      <c r="B110">
        <v>8</v>
      </c>
      <c r="C110" t="str">
        <f>C191</f>
        <v>Unterlegscheiben M3 Dicke 0,5mm, Außendurchmesser 7mm</v>
      </c>
      <c r="D110" s="32" t="s">
        <v>762</v>
      </c>
      <c r="E110" s="9"/>
      <c r="H110" s="22"/>
      <c r="I110" s="22"/>
    </row>
    <row r="111" spans="2:9" ht="13.8" customHeight="1" x14ac:dyDescent="0.3">
      <c r="B111">
        <v>4</v>
      </c>
      <c r="C111" t="str">
        <f>C171</f>
        <v>Zylinderkopfschraube Innensechskant M3 30mm</v>
      </c>
      <c r="D111" s="32" t="s">
        <v>763</v>
      </c>
      <c r="E111" s="9"/>
      <c r="H111" s="22"/>
      <c r="I111" s="22"/>
    </row>
    <row r="112" spans="2:9" ht="13.8" customHeight="1" x14ac:dyDescent="0.3">
      <c r="B112">
        <v>4</v>
      </c>
      <c r="C112" t="str">
        <f>C191</f>
        <v>Unterlegscheiben M3 Dicke 0,5mm, Außendurchmesser 7mm</v>
      </c>
      <c r="D112" s="32" t="s">
        <v>763</v>
      </c>
      <c r="E112" s="9"/>
      <c r="H112" s="22"/>
      <c r="I112" s="22"/>
    </row>
    <row r="113" spans="1:9" ht="13.8" customHeight="1" x14ac:dyDescent="0.3">
      <c r="B113">
        <v>1</v>
      </c>
      <c r="C113" t="str">
        <f>C217</f>
        <v>Zahnriemen T5 340mm 10mm Breite</v>
      </c>
      <c r="D113" s="32" t="s">
        <v>766</v>
      </c>
      <c r="E113" s="9"/>
      <c r="H113" s="22"/>
      <c r="I113" s="22"/>
    </row>
    <row r="114" spans="1:9" ht="13.8" customHeight="1" x14ac:dyDescent="0.3">
      <c r="B114">
        <v>1</v>
      </c>
      <c r="C114" t="str">
        <f>C212</f>
        <v>Zahnriemenscheibe T5, 16 Zähne</v>
      </c>
      <c r="D114" s="32" t="s">
        <v>766</v>
      </c>
      <c r="E114" s="9"/>
      <c r="H114" s="22"/>
      <c r="I114" s="22"/>
    </row>
    <row r="115" spans="1:9" ht="13.8" customHeight="1" x14ac:dyDescent="0.3">
      <c r="B115">
        <v>1</v>
      </c>
      <c r="C115" t="str">
        <f>C218</f>
        <v>Zahnriemen T5 510mm 10mm Breite</v>
      </c>
      <c r="D115" s="32" t="s">
        <v>769</v>
      </c>
      <c r="E115" s="9"/>
      <c r="H115" s="22"/>
      <c r="I115" s="22"/>
    </row>
    <row r="116" spans="1:9" ht="13.8" customHeight="1" x14ac:dyDescent="0.3">
      <c r="B116">
        <v>1</v>
      </c>
      <c r="C116" t="str">
        <f>C225</f>
        <v xml:space="preserve">NEMA 24 - 60x60x57 - 1.9Nm ST6018M2008 </v>
      </c>
      <c r="D116" s="32" t="s">
        <v>647</v>
      </c>
      <c r="E116" s="9"/>
      <c r="H116" s="22"/>
      <c r="I116" s="22"/>
    </row>
    <row r="117" spans="1:9" ht="13.8" customHeight="1" x14ac:dyDescent="0.3">
      <c r="D117" s="32"/>
      <c r="E117" s="9"/>
      <c r="H117" s="22"/>
      <c r="I117" s="22"/>
    </row>
    <row r="118" spans="1:9" ht="13.8" customHeight="1" x14ac:dyDescent="0.3">
      <c r="A118" s="6" t="s">
        <v>791</v>
      </c>
      <c r="B118">
        <v>4</v>
      </c>
      <c r="C118" t="str">
        <f>C177</f>
        <v>Zylinderkopfschraube Innensechskant M2 6mm</v>
      </c>
      <c r="D118" s="32" t="s">
        <v>656</v>
      </c>
      <c r="E118" s="9"/>
      <c r="H118" s="22"/>
      <c r="I118" s="22"/>
    </row>
    <row r="119" spans="1:9" ht="13.8" customHeight="1" x14ac:dyDescent="0.3">
      <c r="B119">
        <v>4</v>
      </c>
      <c r="C119" t="str">
        <f>C186</f>
        <v>Muttern M2</v>
      </c>
      <c r="D119" s="32" t="s">
        <v>656</v>
      </c>
      <c r="E119" s="9"/>
      <c r="H119" s="22"/>
      <c r="I119" s="22"/>
    </row>
    <row r="120" spans="1:9" ht="13.8" customHeight="1" x14ac:dyDescent="0.3">
      <c r="B120">
        <v>1</v>
      </c>
      <c r="C120" t="str">
        <f>C228</f>
        <v>Rotary Sensor</v>
      </c>
      <c r="D120" s="32" t="s">
        <v>661</v>
      </c>
      <c r="E120" s="9"/>
      <c r="H120" s="22"/>
      <c r="I120" s="22"/>
    </row>
    <row r="121" spans="1:9" ht="13.8" customHeight="1" x14ac:dyDescent="0.3">
      <c r="B121">
        <v>2</v>
      </c>
      <c r="C121" t="str">
        <f>C192</f>
        <v>Unterlegscheiben M2 Dicke 0,5mm</v>
      </c>
      <c r="D121" s="32" t="s">
        <v>662</v>
      </c>
      <c r="E121" s="9"/>
      <c r="H121" s="22"/>
      <c r="I121" s="22"/>
    </row>
    <row r="122" spans="1:9" ht="13.8" customHeight="1" x14ac:dyDescent="0.3">
      <c r="B122">
        <v>6</v>
      </c>
      <c r="C122" t="str">
        <f>C233</f>
        <v xml:space="preserve">Rillenkugellager  4 x13 x 5 mm </v>
      </c>
      <c r="D122" s="32" t="s">
        <v>792</v>
      </c>
      <c r="E122" s="9"/>
      <c r="H122" s="22"/>
      <c r="I122" s="22"/>
    </row>
    <row r="123" spans="1:9" ht="13.8" customHeight="1" x14ac:dyDescent="0.3">
      <c r="B123">
        <v>4</v>
      </c>
      <c r="C123" t="str">
        <f>C194</f>
        <v>Unterlegscheiben M3 Kunststoff 0,8mm, Außendurchmesser 7mm</v>
      </c>
      <c r="D123" s="32" t="s">
        <v>792</v>
      </c>
      <c r="E123" s="9"/>
      <c r="H123" s="22"/>
      <c r="I123" s="22"/>
    </row>
    <row r="124" spans="1:9" ht="13.8" customHeight="1" x14ac:dyDescent="0.3">
      <c r="B124">
        <v>4</v>
      </c>
      <c r="C124" t="str">
        <f>C184</f>
        <v>Vierkant Mutter M3 Breite 5.5mm</v>
      </c>
      <c r="D124" s="32" t="s">
        <v>792</v>
      </c>
      <c r="E124" s="9"/>
      <c r="H124" s="22"/>
      <c r="I124" s="22"/>
    </row>
    <row r="125" spans="1:9" ht="13.8" customHeight="1" x14ac:dyDescent="0.3">
      <c r="B125">
        <v>2</v>
      </c>
      <c r="C125" t="str">
        <f>C174</f>
        <v>XXXXX Zylinderkopfschraube Innensechskant M3 22mm</v>
      </c>
      <c r="D125" s="32" t="s">
        <v>792</v>
      </c>
      <c r="E125" s="9"/>
      <c r="H125" s="22"/>
      <c r="I125" s="22"/>
    </row>
    <row r="126" spans="1:9" ht="13.8" customHeight="1" x14ac:dyDescent="0.3">
      <c r="B126">
        <v>3</v>
      </c>
      <c r="C126" t="str">
        <f>C191</f>
        <v>Unterlegscheiben M3 Dicke 0,5mm, Außendurchmesser 7mm</v>
      </c>
      <c r="D126" s="32" t="s">
        <v>792</v>
      </c>
      <c r="E126" s="9"/>
      <c r="H126" s="22"/>
      <c r="I126" s="22"/>
    </row>
    <row r="127" spans="1:9" ht="13.8" customHeight="1" x14ac:dyDescent="0.3">
      <c r="B127">
        <v>1</v>
      </c>
      <c r="C127" t="str">
        <f>C170</f>
        <v>Zylinderkopfschraube Innensechskant M3 40mm</v>
      </c>
      <c r="D127" s="32" t="s">
        <v>792</v>
      </c>
      <c r="E127" s="9"/>
      <c r="H127" s="22"/>
      <c r="I127" s="22"/>
    </row>
    <row r="128" spans="1:9" ht="13.8" customHeight="1" x14ac:dyDescent="0.3">
      <c r="B128">
        <v>1</v>
      </c>
      <c r="C128" t="str">
        <f>C169</f>
        <v>Zylinderkopfschraube Innensechskant M3 45mm</v>
      </c>
      <c r="D128" s="32" t="s">
        <v>792</v>
      </c>
      <c r="E128" s="9"/>
      <c r="H128" s="22"/>
      <c r="I128" s="22"/>
    </row>
    <row r="129" spans="2:9" ht="13.8" customHeight="1" x14ac:dyDescent="0.3">
      <c r="B129">
        <v>1</v>
      </c>
      <c r="C129" t="str">
        <f>C173</f>
        <v>Zylinderkopfschraube Innensechskant M3 25mm</v>
      </c>
      <c r="D129" s="32" t="s">
        <v>792</v>
      </c>
      <c r="E129" s="9"/>
      <c r="H129" s="22"/>
      <c r="I129" s="22"/>
    </row>
    <row r="130" spans="2:9" ht="13.8" customHeight="1" x14ac:dyDescent="0.3">
      <c r="B130">
        <v>2</v>
      </c>
      <c r="C130" t="str">
        <f>C239</f>
        <v>Rillenkugellager 8x22x7</v>
      </c>
      <c r="D130" s="32" t="s">
        <v>794</v>
      </c>
      <c r="E130" s="9"/>
      <c r="H130" s="22"/>
      <c r="I130" s="22"/>
    </row>
    <row r="131" spans="2:9" ht="13.8" customHeight="1" x14ac:dyDescent="0.3">
      <c r="B131">
        <v>110</v>
      </c>
      <c r="C131" t="str">
        <f>C197</f>
        <v>Silberstahlwelle 8mm Durchmesser</v>
      </c>
      <c r="D131" s="32" t="s">
        <v>794</v>
      </c>
      <c r="E131" s="9"/>
      <c r="H131" s="22"/>
      <c r="I131" s="22"/>
    </row>
    <row r="132" spans="2:9" ht="13.8" customHeight="1" x14ac:dyDescent="0.3">
      <c r="B132">
        <v>1</v>
      </c>
      <c r="C132" t="str">
        <f>C211</f>
        <v>Zahnriemenscheibe T5, 48 Zähne</v>
      </c>
      <c r="D132" s="32" t="s">
        <v>794</v>
      </c>
      <c r="E132" s="9"/>
      <c r="H132" s="22"/>
      <c r="I132" s="22"/>
    </row>
    <row r="133" spans="2:9" ht="13.8" customHeight="1" x14ac:dyDescent="0.3">
      <c r="B133">
        <v>1</v>
      </c>
      <c r="C133" t="str">
        <f>C212</f>
        <v>Zahnriemenscheibe T5, 16 Zähne</v>
      </c>
      <c r="D133" s="32" t="s">
        <v>794</v>
      </c>
      <c r="E133" s="9"/>
      <c r="H133" s="22"/>
      <c r="I133" s="22"/>
    </row>
    <row r="134" spans="2:9" ht="13.8" customHeight="1" x14ac:dyDescent="0.3">
      <c r="B134">
        <v>1</v>
      </c>
      <c r="C134" t="str">
        <f>C219</f>
        <v>Zahnriemen T5 500mm 10mm Breite</v>
      </c>
      <c r="D134" s="32" t="s">
        <v>795</v>
      </c>
      <c r="E134" s="9"/>
      <c r="H134" s="22"/>
      <c r="I134" s="22"/>
    </row>
    <row r="135" spans="2:9" ht="13.8" customHeight="1" x14ac:dyDescent="0.3">
      <c r="B135">
        <v>1</v>
      </c>
      <c r="C135" t="str">
        <f>C220</f>
        <v>Zahnriemen T5 480mm 10mm Breite</v>
      </c>
      <c r="D135" s="32" t="s">
        <v>795</v>
      </c>
      <c r="E135" s="9"/>
      <c r="H135" s="22"/>
      <c r="I135" s="22"/>
    </row>
    <row r="136" spans="2:9" ht="13.8" customHeight="1" x14ac:dyDescent="0.3">
      <c r="B136">
        <v>1</v>
      </c>
      <c r="C136" t="str">
        <f>C212</f>
        <v>Zahnriemenscheibe T5, 16 Zähne</v>
      </c>
      <c r="D136" s="32" t="s">
        <v>800</v>
      </c>
      <c r="E136" s="9"/>
      <c r="H136" s="22"/>
      <c r="I136" s="22"/>
    </row>
    <row r="137" spans="2:9" ht="13.8" customHeight="1" x14ac:dyDescent="0.3">
      <c r="B137">
        <v>1</v>
      </c>
      <c r="C137" t="str">
        <f>C221</f>
        <v>Zahnriemen T5 340mm 10mm Breite</v>
      </c>
      <c r="D137" s="32" t="s">
        <v>801</v>
      </c>
      <c r="E137" s="9"/>
      <c r="H137" s="22"/>
      <c r="I137" s="22"/>
    </row>
    <row r="138" spans="2:9" ht="13.8" customHeight="1" x14ac:dyDescent="0.3">
      <c r="B138">
        <v>4</v>
      </c>
      <c r="C138" t="str">
        <f>C172</f>
        <v>Zylinderkopfschraube Innensechskant M3 20mm</v>
      </c>
      <c r="D138" s="32" t="s">
        <v>802</v>
      </c>
      <c r="E138" s="9"/>
      <c r="H138" s="22"/>
      <c r="I138" s="22"/>
    </row>
    <row r="139" spans="2:9" ht="13.8" customHeight="1" x14ac:dyDescent="0.3">
      <c r="B139">
        <v>4</v>
      </c>
      <c r="C139" t="str">
        <f>C185</f>
        <v>Muttern M3, Schlüsselweite 5.5 mm</v>
      </c>
      <c r="D139" s="32" t="s">
        <v>802</v>
      </c>
      <c r="E139" s="9"/>
      <c r="H139" s="22"/>
      <c r="I139" s="22"/>
    </row>
    <row r="140" spans="2:9" ht="13.8" customHeight="1" x14ac:dyDescent="0.3">
      <c r="B140">
        <v>4</v>
      </c>
      <c r="C140" t="str">
        <f>C191</f>
        <v>Unterlegscheiben M3 Dicke 0,5mm, Außendurchmesser 7mm</v>
      </c>
      <c r="D140" s="32" t="s">
        <v>802</v>
      </c>
      <c r="E140" s="9"/>
      <c r="H140" s="22"/>
      <c r="I140" s="22"/>
    </row>
    <row r="141" spans="2:9" ht="13.8" customHeight="1" x14ac:dyDescent="0.3">
      <c r="B141">
        <v>4</v>
      </c>
      <c r="C141" t="str">
        <f>C169</f>
        <v>Zylinderkopfschraube Innensechskant M3 45mm</v>
      </c>
      <c r="D141" s="32" t="s">
        <v>803</v>
      </c>
      <c r="E141" s="9"/>
      <c r="H141" s="22"/>
      <c r="I141" s="22"/>
    </row>
    <row r="142" spans="2:9" ht="13.8" customHeight="1" x14ac:dyDescent="0.3">
      <c r="B142">
        <v>4</v>
      </c>
      <c r="C142" t="str">
        <f>C191</f>
        <v>Unterlegscheiben M3 Dicke 0,5mm, Außendurchmesser 7mm</v>
      </c>
      <c r="D142" s="32" t="s">
        <v>803</v>
      </c>
      <c r="E142" s="9"/>
      <c r="H142" s="22"/>
      <c r="I142" s="22"/>
    </row>
    <row r="143" spans="2:9" ht="13.8" customHeight="1" x14ac:dyDescent="0.3">
      <c r="B143">
        <v>4</v>
      </c>
      <c r="C143" t="str">
        <f>C200</f>
        <v>Distanzbolzen 2x Innen M3 20mm, Schlüsselweite 5,5mm</v>
      </c>
      <c r="D143" s="32" t="s">
        <v>803</v>
      </c>
      <c r="E143" s="9"/>
      <c r="H143" s="22"/>
      <c r="I143" s="22"/>
    </row>
    <row r="144" spans="2:9" ht="13.8" customHeight="1" x14ac:dyDescent="0.3">
      <c r="B144">
        <f>50*6</f>
        <v>300</v>
      </c>
      <c r="C144" t="str">
        <f>C203</f>
        <v>Gewindestange M3</v>
      </c>
      <c r="D144" s="32" t="s">
        <v>804</v>
      </c>
      <c r="E144" s="9"/>
      <c r="H144" s="22"/>
      <c r="I144" s="22"/>
    </row>
    <row r="145" spans="1:9" ht="13.8" customHeight="1" x14ac:dyDescent="0.3">
      <c r="B145">
        <v>6</v>
      </c>
      <c r="C145" t="str">
        <f>C198</f>
        <v>Unterlegscheiben M3 Stahl  0,8mm, Außendurchmesser 9mm</v>
      </c>
      <c r="D145" s="32" t="s">
        <v>804</v>
      </c>
      <c r="E145" s="9"/>
      <c r="H145" s="22"/>
      <c r="I145" s="22"/>
    </row>
    <row r="146" spans="1:9" ht="13.8" customHeight="1" x14ac:dyDescent="0.3">
      <c r="B146">
        <v>6</v>
      </c>
      <c r="C146" t="str">
        <f>C200</f>
        <v>Distanzbolzen 2x Innen M3 20mm, Schlüsselweite 5,5mm</v>
      </c>
      <c r="D146" s="32" t="s">
        <v>804</v>
      </c>
      <c r="E146" s="9"/>
      <c r="H146" s="22"/>
      <c r="I146" s="22"/>
    </row>
    <row r="147" spans="1:9" ht="13.8" customHeight="1" x14ac:dyDescent="0.3">
      <c r="B147">
        <v>1</v>
      </c>
      <c r="C147" t="str">
        <f>C226</f>
        <v>NEMA 24 - 60x60x87 - 3.1Nm - 8mm Achse</v>
      </c>
      <c r="D147" s="32" t="s">
        <v>647</v>
      </c>
      <c r="E147" s="9"/>
      <c r="H147" s="22"/>
      <c r="I147" s="22"/>
    </row>
    <row r="148" spans="1:9" ht="13.8" customHeight="1" x14ac:dyDescent="0.3">
      <c r="B148">
        <v>2</v>
      </c>
      <c r="C148" t="str">
        <f>C240</f>
        <v>Rillenkugellager DIN 625 SKF - SKF 61818 - 90x115x13</v>
      </c>
      <c r="D148" s="32" t="s">
        <v>808</v>
      </c>
      <c r="E148" s="9"/>
      <c r="H148" s="22"/>
      <c r="I148" s="22"/>
    </row>
    <row r="149" spans="1:9" ht="13.8" customHeight="1" x14ac:dyDescent="0.3">
      <c r="D149" s="32"/>
      <c r="E149" s="9"/>
      <c r="H149" s="22"/>
      <c r="I149" s="22"/>
    </row>
    <row r="150" spans="1:9" ht="13.8" customHeight="1" x14ac:dyDescent="0.3">
      <c r="A150" s="6" t="s">
        <v>810</v>
      </c>
      <c r="B150">
        <v>1</v>
      </c>
      <c r="C150" t="str">
        <f>C241</f>
        <v>Rillenkugellager DIN 625 SKF - SKF 61818 - 85x110x13</v>
      </c>
      <c r="D150" s="32" t="s">
        <v>811</v>
      </c>
      <c r="E150" s="9"/>
      <c r="H150" s="22"/>
      <c r="I150" s="22"/>
    </row>
    <row r="151" spans="1:9" ht="13.8" customHeight="1" x14ac:dyDescent="0.3">
      <c r="B151">
        <v>6</v>
      </c>
      <c r="C151" t="str">
        <f>C170</f>
        <v>Zylinderkopfschraube Innensechskant M3 40mm</v>
      </c>
      <c r="D151" s="32" t="s">
        <v>804</v>
      </c>
      <c r="E151" s="9"/>
      <c r="H151" s="22"/>
      <c r="I151" s="22"/>
    </row>
    <row r="152" spans="1:9" ht="13.8" customHeight="1" x14ac:dyDescent="0.3">
      <c r="B152">
        <v>6</v>
      </c>
      <c r="C152" t="str">
        <f>C198</f>
        <v>Unterlegscheiben M3 Stahl  0,8mm, Außendurchmesser 9mm</v>
      </c>
      <c r="D152" s="32" t="s">
        <v>804</v>
      </c>
      <c r="E152" s="9"/>
      <c r="H152" s="22"/>
      <c r="I152" s="22"/>
    </row>
    <row r="153" spans="1:9" ht="13.8" customHeight="1" x14ac:dyDescent="0.3">
      <c r="B153">
        <v>8</v>
      </c>
      <c r="C153" t="str">
        <f>C181</f>
        <v>Senkkopfschraube Innensechskant M3 10mm</v>
      </c>
      <c r="D153" s="32" t="s">
        <v>825</v>
      </c>
      <c r="E153" s="9"/>
      <c r="H153" s="22"/>
      <c r="I153" s="22"/>
    </row>
    <row r="154" spans="1:9" ht="13.8" customHeight="1" x14ac:dyDescent="0.3">
      <c r="B154">
        <v>8</v>
      </c>
      <c r="C154" t="str">
        <f>C200</f>
        <v>Distanzbolzen 2x Innen M3 20mm, Schlüsselweite 5,5mm</v>
      </c>
      <c r="D154" s="32" t="s">
        <v>825</v>
      </c>
      <c r="E154" s="9"/>
      <c r="H154" s="22"/>
      <c r="I154" s="22"/>
    </row>
    <row r="155" spans="1:9" ht="13.8" customHeight="1" x14ac:dyDescent="0.3">
      <c r="B155">
        <v>8</v>
      </c>
      <c r="C155" t="str">
        <f>C171</f>
        <v>Zylinderkopfschraube Innensechskant M3 30mm</v>
      </c>
      <c r="D155" s="32" t="s">
        <v>825</v>
      </c>
      <c r="E155" s="9"/>
      <c r="H155" s="22"/>
      <c r="I155" s="22"/>
    </row>
    <row r="156" spans="1:9" ht="13.8" customHeight="1" x14ac:dyDescent="0.3">
      <c r="B156">
        <v>1</v>
      </c>
      <c r="C156" t="str">
        <f>C228</f>
        <v>Rotary Sensor</v>
      </c>
      <c r="D156" s="32" t="s">
        <v>661</v>
      </c>
      <c r="E156" s="9"/>
      <c r="H156" s="22"/>
      <c r="I156" s="22"/>
    </row>
    <row r="157" spans="1:9" ht="13.8" customHeight="1" x14ac:dyDescent="0.3">
      <c r="B157">
        <v>4</v>
      </c>
      <c r="C157" t="str">
        <f>C177</f>
        <v>Zylinderkopfschraube Innensechskant M2 6mm</v>
      </c>
      <c r="D157" s="32" t="s">
        <v>661</v>
      </c>
      <c r="E157" s="9"/>
      <c r="H157" s="22"/>
      <c r="I157" s="22"/>
    </row>
    <row r="158" spans="1:9" ht="13.8" customHeight="1" x14ac:dyDescent="0.3">
      <c r="B158">
        <v>4</v>
      </c>
      <c r="C158" t="str">
        <f>C186</f>
        <v>Muttern M2</v>
      </c>
      <c r="D158" s="32" t="s">
        <v>661</v>
      </c>
      <c r="E158" s="9"/>
      <c r="H158" s="22"/>
      <c r="I158" s="22"/>
    </row>
    <row r="159" spans="1:9" ht="13.8" customHeight="1" x14ac:dyDescent="0.3">
      <c r="B159">
        <v>4</v>
      </c>
      <c r="C159" t="str">
        <f>C185</f>
        <v>Muttern M3, Schlüsselweite 5.5 mm</v>
      </c>
      <c r="D159" s="32" t="s">
        <v>827</v>
      </c>
      <c r="E159" s="9"/>
      <c r="H159" s="22"/>
      <c r="I159" s="22"/>
    </row>
    <row r="160" spans="1:9" ht="13.8" customHeight="1" x14ac:dyDescent="0.3">
      <c r="B160">
        <v>4</v>
      </c>
      <c r="C160" t="str">
        <f>C172</f>
        <v>Zylinderkopfschraube Innensechskant M3 20mm</v>
      </c>
      <c r="D160" s="32" t="s">
        <v>827</v>
      </c>
      <c r="E160" s="9"/>
      <c r="H160" s="22"/>
      <c r="I160" s="22"/>
    </row>
    <row r="161" spans="1:11" ht="13.8" customHeight="1" x14ac:dyDescent="0.3">
      <c r="B161">
        <v>4</v>
      </c>
      <c r="C161" t="str">
        <f>C191</f>
        <v>Unterlegscheiben M3 Dicke 0,5mm, Außendurchmesser 7mm</v>
      </c>
      <c r="D161" s="32" t="s">
        <v>827</v>
      </c>
      <c r="E161" s="9"/>
      <c r="H161" s="22"/>
      <c r="I161" s="22"/>
    </row>
    <row r="162" spans="1:11" ht="13.8" customHeight="1" x14ac:dyDescent="0.3">
      <c r="B162">
        <v>6</v>
      </c>
      <c r="C162" t="str">
        <f>C233</f>
        <v xml:space="preserve">Rillenkugellager  4 x13 x 5 mm </v>
      </c>
      <c r="D162" s="32" t="s">
        <v>828</v>
      </c>
      <c r="E162" s="9"/>
      <c r="H162" s="22"/>
      <c r="I162" s="22"/>
    </row>
    <row r="163" spans="1:11" ht="13.8" customHeight="1" x14ac:dyDescent="0.3">
      <c r="B163">
        <v>8</v>
      </c>
      <c r="C163" t="str">
        <f>C194</f>
        <v>Unterlegscheiben M3 Kunststoff 0,8mm, Außendurchmesser 7mm</v>
      </c>
      <c r="D163" s="32" t="s">
        <v>828</v>
      </c>
      <c r="E163" s="9"/>
      <c r="H163" s="22"/>
      <c r="I163" s="22"/>
    </row>
    <row r="164" spans="1:11" ht="13.8" customHeight="1" x14ac:dyDescent="0.3">
      <c r="B164">
        <v>1</v>
      </c>
      <c r="C164" t="str">
        <f>C206</f>
        <v>Zahnriemenscheibe T2,5, 12 Zähne</v>
      </c>
      <c r="D164" s="32" t="s">
        <v>831</v>
      </c>
      <c r="E164" s="9"/>
      <c r="H164" s="22"/>
      <c r="I164" s="22"/>
    </row>
    <row r="165" spans="1:11" ht="13.8" customHeight="1" x14ac:dyDescent="0.3">
      <c r="B165">
        <v>1</v>
      </c>
      <c r="C165" t="str">
        <f>C227</f>
        <v>NEMA 24 - 57x57x56 - 1,26Nm - 6,35mm Achse</v>
      </c>
      <c r="D165" s="32" t="s">
        <v>831</v>
      </c>
      <c r="E165" s="9"/>
      <c r="H165" s="22"/>
      <c r="I165" s="22"/>
    </row>
    <row r="166" spans="1:11" ht="13.8" customHeight="1" x14ac:dyDescent="0.3">
      <c r="D166" s="32"/>
      <c r="E166" s="9"/>
      <c r="H166" s="22"/>
      <c r="I166" s="22"/>
    </row>
    <row r="167" spans="1:11" ht="13.8" customHeight="1" x14ac:dyDescent="0.3">
      <c r="A167" s="6" t="s">
        <v>5</v>
      </c>
      <c r="C167" s="32"/>
      <c r="E167" s="9"/>
      <c r="H167" s="22"/>
      <c r="I167" s="22"/>
    </row>
    <row r="168" spans="1:11" ht="13.8" customHeight="1" x14ac:dyDescent="0.3">
      <c r="B168" t="s">
        <v>819</v>
      </c>
      <c r="C168" s="32" t="s">
        <v>663</v>
      </c>
      <c r="E168" s="9"/>
      <c r="G168" t="s">
        <v>660</v>
      </c>
      <c r="H168" s="22" t="s">
        <v>672</v>
      </c>
      <c r="I168" s="22" t="s">
        <v>673</v>
      </c>
      <c r="J168" t="s">
        <v>674</v>
      </c>
      <c r="K168" t="s">
        <v>709</v>
      </c>
    </row>
    <row r="169" spans="1:11" ht="13.8" customHeight="1" x14ac:dyDescent="0.3">
      <c r="B169" s="33">
        <f t="shared" ref="B169:B200" si="0">ROUNDUP(I169/G169,0)</f>
        <v>1</v>
      </c>
      <c r="C169" s="32" t="s">
        <v>740</v>
      </c>
      <c r="E169" t="s">
        <v>793</v>
      </c>
      <c r="G169">
        <v>25</v>
      </c>
      <c r="H169" s="22">
        <v>7.45</v>
      </c>
      <c r="I169" s="18">
        <f>SUMIF(C$1:C$167,"="&amp;C169,B$1:B$167)</f>
        <v>14</v>
      </c>
      <c r="J169" s="33">
        <f t="shared" ref="J169:J174" si="1">G169*B169-I169</f>
        <v>11</v>
      </c>
      <c r="K169" s="34">
        <f>B169*H169</f>
        <v>7.45</v>
      </c>
    </row>
    <row r="170" spans="1:11" ht="13.8" customHeight="1" x14ac:dyDescent="0.3">
      <c r="B170" s="33">
        <f t="shared" si="0"/>
        <v>1</v>
      </c>
      <c r="C170" s="32" t="s">
        <v>734</v>
      </c>
      <c r="E170" s="9" t="s">
        <v>671</v>
      </c>
      <c r="G170">
        <v>100</v>
      </c>
      <c r="H170" s="22">
        <v>2.63</v>
      </c>
      <c r="I170" s="18">
        <f>SUMIF(C$1:C$167,"="&amp;C170,B$1:B$167)</f>
        <v>11</v>
      </c>
      <c r="J170" s="33">
        <f t="shared" si="1"/>
        <v>89</v>
      </c>
      <c r="K170" s="34">
        <f>B170*H170</f>
        <v>2.63</v>
      </c>
    </row>
    <row r="171" spans="1:11" ht="13.8" customHeight="1" x14ac:dyDescent="0.3">
      <c r="B171" s="33">
        <f t="shared" ref="B171" si="2">ROUNDUP(I171/G171,0)</f>
        <v>1</v>
      </c>
      <c r="C171" s="32" t="s">
        <v>735</v>
      </c>
      <c r="E171" s="9" t="s">
        <v>671</v>
      </c>
      <c r="G171">
        <v>100</v>
      </c>
      <c r="H171" s="22">
        <v>2.63</v>
      </c>
      <c r="I171" s="18">
        <f>SUMIF(C$1:C$167,"="&amp;C171,B$1:B$167)</f>
        <v>16</v>
      </c>
      <c r="J171" s="33">
        <f t="shared" si="1"/>
        <v>84</v>
      </c>
      <c r="K171" s="34">
        <f>B171*H171</f>
        <v>2.63</v>
      </c>
    </row>
    <row r="172" spans="1:11" ht="13.8" customHeight="1" x14ac:dyDescent="0.3">
      <c r="B172" s="33">
        <f t="shared" si="0"/>
        <v>1</v>
      </c>
      <c r="C172" s="32" t="s">
        <v>616</v>
      </c>
      <c r="E172" s="9" t="s">
        <v>671</v>
      </c>
      <c r="G172">
        <v>100</v>
      </c>
      <c r="H172" s="22">
        <v>1.79</v>
      </c>
      <c r="I172" s="18">
        <f>SUMIF(C$1:C$167,"="&amp;C172,B$1:B$167)</f>
        <v>20</v>
      </c>
      <c r="J172" s="33">
        <f t="shared" si="1"/>
        <v>80</v>
      </c>
      <c r="K172" s="34">
        <f>B172*H172</f>
        <v>1.79</v>
      </c>
    </row>
    <row r="173" spans="1:11" ht="13.8" customHeight="1" x14ac:dyDescent="0.3">
      <c r="B173" s="33">
        <f t="shared" ref="B173" si="3">ROUNDUP(I173/G173,0)</f>
        <v>1</v>
      </c>
      <c r="C173" s="32" t="s">
        <v>710</v>
      </c>
      <c r="E173" s="9" t="s">
        <v>671</v>
      </c>
      <c r="G173">
        <v>100</v>
      </c>
      <c r="H173" s="22">
        <v>1.71</v>
      </c>
      <c r="I173" s="18">
        <f>SUMIF(C$1:C$167,"="&amp;C173,B$1:B$167)</f>
        <v>15</v>
      </c>
      <c r="J173" s="33">
        <f t="shared" si="1"/>
        <v>85</v>
      </c>
      <c r="K173" s="34">
        <f t="shared" ref="K173" si="4">B173*H173</f>
        <v>1.71</v>
      </c>
    </row>
    <row r="174" spans="1:11" ht="13.8" customHeight="1" x14ac:dyDescent="0.3">
      <c r="B174" s="33">
        <f t="shared" ref="B174" si="5">ROUNDUP(I174/G174,0)</f>
        <v>1</v>
      </c>
      <c r="C174" s="32" t="s">
        <v>829</v>
      </c>
      <c r="E174" s="9" t="s">
        <v>671</v>
      </c>
      <c r="G174">
        <v>100</v>
      </c>
      <c r="H174" s="22">
        <v>1.71</v>
      </c>
      <c r="I174" s="18">
        <f>SUMIF(C$1:C$167,"="&amp;C174,B$1:B$167)</f>
        <v>8</v>
      </c>
      <c r="J174" s="33">
        <f t="shared" si="1"/>
        <v>92</v>
      </c>
      <c r="K174" s="34">
        <f t="shared" ref="K174:K238" si="6">B174*H174</f>
        <v>1.71</v>
      </c>
    </row>
    <row r="175" spans="1:11" ht="13.8" customHeight="1" x14ac:dyDescent="0.3">
      <c r="B175" s="33">
        <f t="shared" si="0"/>
        <v>1</v>
      </c>
      <c r="C175" s="32" t="s">
        <v>649</v>
      </c>
      <c r="E175" t="s">
        <v>707</v>
      </c>
      <c r="G175">
        <v>100</v>
      </c>
      <c r="H175" s="22">
        <v>1.79</v>
      </c>
      <c r="I175" s="18">
        <f>SUMIF(C$1:C$167,"="&amp;C175,B$1:B$167)</f>
        <v>2</v>
      </c>
      <c r="J175" s="33">
        <f t="shared" ref="J175" si="7">G175*B175-I175</f>
        <v>98</v>
      </c>
      <c r="K175" s="34">
        <f t="shared" si="6"/>
        <v>1.79</v>
      </c>
    </row>
    <row r="176" spans="1:11" ht="13.8" customHeight="1" x14ac:dyDescent="0.3">
      <c r="B176" s="33">
        <f t="shared" ref="B176:B180" si="8">ROUNDUP(I176/G176,0)</f>
        <v>1</v>
      </c>
      <c r="C176" s="32" t="s">
        <v>706</v>
      </c>
      <c r="E176" t="s">
        <v>707</v>
      </c>
      <c r="G176">
        <v>100</v>
      </c>
      <c r="H176" s="22">
        <v>1.63</v>
      </c>
      <c r="I176" s="18">
        <f>SUMIF(C$1:C$167,"="&amp;C176,B$1:B$167)</f>
        <v>6</v>
      </c>
      <c r="J176" s="33">
        <f t="shared" ref="J176:J180" si="9">G176*B176-I176</f>
        <v>94</v>
      </c>
      <c r="K176" s="34">
        <f t="shared" si="6"/>
        <v>1.63</v>
      </c>
    </row>
    <row r="177" spans="2:11" ht="13.8" customHeight="1" x14ac:dyDescent="0.3">
      <c r="B177" s="33">
        <f>ROUNDUP(I177/G177,0)</f>
        <v>2</v>
      </c>
      <c r="C177" s="32" t="s">
        <v>655</v>
      </c>
      <c r="E177" t="s">
        <v>658</v>
      </c>
      <c r="G177">
        <v>10</v>
      </c>
      <c r="H177" s="22">
        <v>0.99</v>
      </c>
      <c r="I177" s="18">
        <f>SUMIF(C$1:C$167,"="&amp;C177,B$1:B$167)</f>
        <v>16</v>
      </c>
      <c r="J177" s="33">
        <f>G177*B177-I177</f>
        <v>4</v>
      </c>
      <c r="K177" s="34">
        <f>B177*H177</f>
        <v>1.98</v>
      </c>
    </row>
    <row r="178" spans="2:11" ht="13.8" customHeight="1" x14ac:dyDescent="0.3">
      <c r="B178" s="33">
        <f>ROUNDUP(I178/G178,0)</f>
        <v>1</v>
      </c>
      <c r="C178" t="s">
        <v>724</v>
      </c>
      <c r="E178" t="s">
        <v>717</v>
      </c>
      <c r="G178">
        <v>1</v>
      </c>
      <c r="H178" s="22">
        <v>0.4</v>
      </c>
      <c r="I178" s="18">
        <f>SUMIF(C$1:C$167,"="&amp;C178,B$1:B$167)</f>
        <v>1</v>
      </c>
      <c r="J178" s="33">
        <f>G178*B178-I178</f>
        <v>0</v>
      </c>
      <c r="K178" s="34">
        <f>B178*H178</f>
        <v>0.4</v>
      </c>
    </row>
    <row r="179" spans="2:11" ht="13.8" customHeight="1" x14ac:dyDescent="0.3">
      <c r="B179" s="33"/>
      <c r="C179" s="32"/>
      <c r="E179"/>
      <c r="H179" s="22"/>
      <c r="I179" s="18"/>
      <c r="J179" s="33"/>
      <c r="K179" s="34"/>
    </row>
    <row r="180" spans="2:11" ht="13.8" customHeight="1" x14ac:dyDescent="0.3">
      <c r="B180" s="33">
        <f t="shared" si="8"/>
        <v>0</v>
      </c>
      <c r="C180" s="32" t="s">
        <v>721</v>
      </c>
      <c r="E180" t="s">
        <v>720</v>
      </c>
      <c r="G180">
        <v>10</v>
      </c>
      <c r="H180" s="22">
        <v>2.35</v>
      </c>
      <c r="I180" s="18">
        <f>SUMIF(C$1:C$167,"="&amp;C180,B$1:B$167)</f>
        <v>0</v>
      </c>
      <c r="J180" s="33">
        <f t="shared" si="9"/>
        <v>0</v>
      </c>
      <c r="K180" s="34">
        <f t="shared" si="6"/>
        <v>0</v>
      </c>
    </row>
    <row r="181" spans="2:11" ht="13.8" customHeight="1" x14ac:dyDescent="0.3">
      <c r="B181" s="33">
        <f t="shared" ref="B181" si="10">ROUNDUP(I181/G181,0)</f>
        <v>1</v>
      </c>
      <c r="C181" s="32" t="s">
        <v>730</v>
      </c>
      <c r="E181" t="s">
        <v>731</v>
      </c>
      <c r="F181" t="s">
        <v>733</v>
      </c>
      <c r="G181">
        <v>50</v>
      </c>
      <c r="H181" s="22">
        <v>3.65</v>
      </c>
      <c r="I181" s="18">
        <f>SUMIF(C$1:C$167,"="&amp;C181,B$1:B$167)</f>
        <v>22</v>
      </c>
      <c r="J181" s="33">
        <f t="shared" ref="J181" si="11">G181*B181-I181</f>
        <v>28</v>
      </c>
      <c r="K181" s="34">
        <f t="shared" ref="K181" si="12">B181*H181</f>
        <v>3.65</v>
      </c>
    </row>
    <row r="182" spans="2:11" ht="13.8" customHeight="1" x14ac:dyDescent="0.3">
      <c r="B182" s="33">
        <f t="shared" ref="B182" si="13">ROUNDUP(I182/G182,0)</f>
        <v>1</v>
      </c>
      <c r="C182" s="32" t="s">
        <v>760</v>
      </c>
      <c r="E182" t="s">
        <v>761</v>
      </c>
      <c r="F182" t="s">
        <v>733</v>
      </c>
      <c r="G182">
        <v>10</v>
      </c>
      <c r="H182" s="22">
        <v>2.41</v>
      </c>
      <c r="I182" s="18">
        <f>SUMIF(C$1:C$167,"="&amp;C182,B$1:B$167)</f>
        <v>4</v>
      </c>
      <c r="J182" s="33">
        <f t="shared" ref="J182" si="14">G182*B182-I182</f>
        <v>6</v>
      </c>
      <c r="K182" s="34">
        <f t="shared" ref="K182" si="15">B182*H182</f>
        <v>2.41</v>
      </c>
    </row>
    <row r="183" spans="2:11" ht="13.8" customHeight="1" x14ac:dyDescent="0.3">
      <c r="B183" s="33">
        <v>4</v>
      </c>
      <c r="C183" t="s">
        <v>821</v>
      </c>
      <c r="E183" t="s">
        <v>717</v>
      </c>
      <c r="G183">
        <v>10</v>
      </c>
      <c r="H183" s="22">
        <v>2.41</v>
      </c>
      <c r="I183" s="18">
        <f>SUMIF(C$1:C$167,"="&amp;C183,B$1:B$167)</f>
        <v>0</v>
      </c>
      <c r="J183" s="33">
        <f t="shared" ref="J183" si="16">G183*B183-I183</f>
        <v>40</v>
      </c>
      <c r="K183" s="34">
        <f t="shared" ref="K183" si="17">B183*H183</f>
        <v>9.64</v>
      </c>
    </row>
    <row r="184" spans="2:11" ht="13.8" customHeight="1" x14ac:dyDescent="0.3">
      <c r="B184" s="33">
        <f t="shared" si="0"/>
        <v>1</v>
      </c>
      <c r="C184" s="32" t="s">
        <v>723</v>
      </c>
      <c r="E184" t="s">
        <v>606</v>
      </c>
      <c r="G184">
        <v>100</v>
      </c>
      <c r="H184" s="22">
        <v>2.09</v>
      </c>
      <c r="I184" s="18">
        <f>SUMIF(C$1:C$167,"="&amp;C184,B$1:B$167)</f>
        <v>16</v>
      </c>
      <c r="J184" s="33">
        <f t="shared" ref="J184:J234" si="18">G184*B184-I184</f>
        <v>84</v>
      </c>
      <c r="K184" s="34">
        <f t="shared" si="6"/>
        <v>2.09</v>
      </c>
    </row>
    <row r="185" spans="2:11" ht="13.8" customHeight="1" x14ac:dyDescent="0.3">
      <c r="B185" s="33">
        <f t="shared" ref="B185" si="19">ROUNDUP(I185/G185,0)</f>
        <v>1</v>
      </c>
      <c r="C185" s="32" t="s">
        <v>722</v>
      </c>
      <c r="E185" s="29" t="s">
        <v>618</v>
      </c>
      <c r="G185">
        <v>100</v>
      </c>
      <c r="H185" s="22">
        <v>2.09</v>
      </c>
      <c r="I185" s="18">
        <f>SUMIF(C$1:C$167,"="&amp;C185,B$1:B$167)</f>
        <v>28</v>
      </c>
      <c r="J185" s="33">
        <f t="shared" ref="J185" si="20">G185*B185-I185</f>
        <v>72</v>
      </c>
      <c r="K185" s="34">
        <f t="shared" si="6"/>
        <v>2.09</v>
      </c>
    </row>
    <row r="186" spans="2:11" ht="13.8" customHeight="1" x14ac:dyDescent="0.3">
      <c r="B186" s="33">
        <f t="shared" ref="B186:B189" si="21">ROUNDUP(I186/G186,0)</f>
        <v>1</v>
      </c>
      <c r="C186" s="32" t="s">
        <v>725</v>
      </c>
      <c r="G186">
        <v>100</v>
      </c>
      <c r="H186" s="22">
        <v>2.09</v>
      </c>
      <c r="I186" s="18">
        <f>SUMIF(C$1:C$167,"="&amp;C186,B$1:B$167)</f>
        <v>16</v>
      </c>
      <c r="J186" s="33">
        <f t="shared" ref="J186:J189" si="22">G186*B186-I186</f>
        <v>84</v>
      </c>
      <c r="K186" s="34">
        <f t="shared" ref="K186:K189" si="23">B186*H186</f>
        <v>2.09</v>
      </c>
    </row>
    <row r="187" spans="2:11" ht="13.8" customHeight="1" x14ac:dyDescent="0.3">
      <c r="B187" s="33">
        <f>ROUNDUP(I187/G187,0)</f>
        <v>0</v>
      </c>
      <c r="C187" t="s">
        <v>818</v>
      </c>
      <c r="E187" t="s">
        <v>717</v>
      </c>
      <c r="G187">
        <v>1</v>
      </c>
      <c r="H187" s="22">
        <v>0.4</v>
      </c>
      <c r="I187" s="18">
        <f>SUMIF(C$1:C$167,"="&amp;C187,B$1:B$167)</f>
        <v>0</v>
      </c>
      <c r="J187" s="33">
        <f t="shared" ref="J187" si="24">G187*B187-I187</f>
        <v>0</v>
      </c>
      <c r="K187" s="34">
        <f t="shared" ref="K187" si="25">B187*H187</f>
        <v>0</v>
      </c>
    </row>
    <row r="188" spans="2:11" ht="13.8" customHeight="1" x14ac:dyDescent="0.3">
      <c r="B188" s="33"/>
      <c r="C188" s="32"/>
      <c r="H188" s="22"/>
      <c r="I188" s="18"/>
      <c r="J188" s="33"/>
      <c r="K188" s="34"/>
    </row>
    <row r="189" spans="2:11" ht="13.8" customHeight="1" x14ac:dyDescent="0.3">
      <c r="B189" s="33">
        <f t="shared" si="21"/>
        <v>1</v>
      </c>
      <c r="C189" s="32" t="s">
        <v>756</v>
      </c>
      <c r="E189" s="29" t="s">
        <v>626</v>
      </c>
      <c r="G189">
        <v>50</v>
      </c>
      <c r="H189" s="22">
        <v>4.8899999999999997</v>
      </c>
      <c r="I189" s="18">
        <f>SUMIF(C$1:C$167,"="&amp;C189,B$1:B$167)</f>
        <v>1</v>
      </c>
      <c r="J189" s="33">
        <f t="shared" si="22"/>
        <v>49</v>
      </c>
      <c r="K189" s="34">
        <f t="shared" si="23"/>
        <v>4.8899999999999997</v>
      </c>
    </row>
    <row r="190" spans="2:11" ht="13.8" customHeight="1" x14ac:dyDescent="0.3">
      <c r="B190" s="33">
        <f t="shared" ref="B190" si="26">ROUNDUP(I190/G190,0)</f>
        <v>1</v>
      </c>
      <c r="C190" s="32" t="s">
        <v>754</v>
      </c>
      <c r="E190" s="29" t="s">
        <v>755</v>
      </c>
      <c r="G190">
        <v>20</v>
      </c>
      <c r="H190" s="22">
        <v>3.89</v>
      </c>
      <c r="I190" s="18">
        <f>SUMIF(C$1:C$167,"="&amp;C190,B$1:B$167)</f>
        <v>2</v>
      </c>
      <c r="J190" s="33">
        <f t="shared" ref="J190" si="27">G190*B190-I190</f>
        <v>18</v>
      </c>
      <c r="K190" s="34">
        <f t="shared" ref="K190" si="28">B190*H190</f>
        <v>3.89</v>
      </c>
    </row>
    <row r="191" spans="2:11" ht="13.8" customHeight="1" x14ac:dyDescent="0.3">
      <c r="B191" s="33">
        <f t="shared" si="0"/>
        <v>1</v>
      </c>
      <c r="C191" s="32" t="s">
        <v>789</v>
      </c>
      <c r="E191" s="29" t="s">
        <v>651</v>
      </c>
      <c r="G191">
        <v>100</v>
      </c>
      <c r="H191" s="22">
        <v>1.79</v>
      </c>
      <c r="I191" s="18">
        <f>SUMIF(C$1:C$167,"="&amp;C191,B$1:B$167)</f>
        <v>71</v>
      </c>
      <c r="J191" s="33">
        <f t="shared" si="18"/>
        <v>29</v>
      </c>
      <c r="K191" s="34">
        <f t="shared" si="6"/>
        <v>1.79</v>
      </c>
    </row>
    <row r="192" spans="2:11" ht="13.8" customHeight="1" x14ac:dyDescent="0.3">
      <c r="B192" s="33">
        <f t="shared" si="0"/>
        <v>1</v>
      </c>
      <c r="C192" s="32" t="s">
        <v>663</v>
      </c>
      <c r="E192" s="9" t="s">
        <v>664</v>
      </c>
      <c r="G192">
        <v>100</v>
      </c>
      <c r="H192" s="22">
        <v>1.79</v>
      </c>
      <c r="I192" s="18">
        <f>SUMIF(C$1:C$167,"="&amp;C192,B$1:B$167)</f>
        <v>6</v>
      </c>
      <c r="J192" s="33">
        <f>G192*B192-I192</f>
        <v>94</v>
      </c>
      <c r="K192" s="34">
        <f t="shared" si="6"/>
        <v>1.79</v>
      </c>
    </row>
    <row r="193" spans="2:11" ht="13.8" customHeight="1" x14ac:dyDescent="0.3">
      <c r="B193" s="33">
        <f t="shared" ref="B193:B194" si="29">ROUNDUP(I193/G193,0)</f>
        <v>1</v>
      </c>
      <c r="C193" s="32" t="s">
        <v>757</v>
      </c>
      <c r="E193" s="9" t="s">
        <v>784</v>
      </c>
      <c r="G193">
        <v>50</v>
      </c>
      <c r="H193" s="22">
        <v>4.33</v>
      </c>
      <c r="I193" s="18">
        <f>SUMIF(C$1:C$167,"="&amp;C193,B$1:B$167)</f>
        <v>4</v>
      </c>
      <c r="J193" s="33">
        <f>G193*B193-I193</f>
        <v>46</v>
      </c>
      <c r="K193" s="34">
        <f t="shared" ref="K193:K194" si="30">B193*H193</f>
        <v>4.33</v>
      </c>
    </row>
    <row r="194" spans="2:11" ht="13.8" customHeight="1" x14ac:dyDescent="0.3">
      <c r="B194" s="33">
        <f t="shared" si="29"/>
        <v>2</v>
      </c>
      <c r="C194" s="32" t="s">
        <v>788</v>
      </c>
      <c r="E194" s="9" t="s">
        <v>783</v>
      </c>
      <c r="G194">
        <v>10</v>
      </c>
      <c r="H194" s="22">
        <v>1.98</v>
      </c>
      <c r="I194" s="18">
        <f>SUMIF(C$1:C$167,"="&amp;C194,B$1:B$167)</f>
        <v>16</v>
      </c>
      <c r="J194" s="33">
        <f>G194*B194-I194</f>
        <v>4</v>
      </c>
      <c r="K194" s="34">
        <f t="shared" si="30"/>
        <v>3.96</v>
      </c>
    </row>
    <row r="195" spans="2:11" ht="13.8" customHeight="1" x14ac:dyDescent="0.3">
      <c r="B195" s="33">
        <f>ROUNDUP(I195/G195,0)</f>
        <v>1</v>
      </c>
      <c r="C195" t="s">
        <v>675</v>
      </c>
      <c r="E195" s="26" t="s">
        <v>646</v>
      </c>
      <c r="G195">
        <v>500</v>
      </c>
      <c r="H195" s="22">
        <v>4.49</v>
      </c>
      <c r="I195" s="18">
        <f>SUMIF(C$1:C$167,"="&amp;C195,B$1:B$167)</f>
        <v>136</v>
      </c>
      <c r="J195" s="33">
        <f t="shared" ref="J195" si="31">G195*B195-I195</f>
        <v>364</v>
      </c>
      <c r="K195" s="34">
        <f t="shared" si="6"/>
        <v>4.49</v>
      </c>
    </row>
    <row r="196" spans="2:11" ht="13.8" customHeight="1" x14ac:dyDescent="0.3">
      <c r="B196" s="33">
        <f>ROUNDUP(I196/G196,0)</f>
        <v>1</v>
      </c>
      <c r="C196" t="s">
        <v>699</v>
      </c>
      <c r="E196" s="26" t="s">
        <v>604</v>
      </c>
      <c r="G196">
        <v>500</v>
      </c>
      <c r="H196" s="22">
        <v>2.4900000000000002</v>
      </c>
      <c r="I196" s="18">
        <f>SUMIF(C$1:C$167,"="&amp;C196,B$1:B$167)</f>
        <v>50</v>
      </c>
      <c r="J196" s="33">
        <f t="shared" ref="J196:J197" si="32">G196*B196-I196</f>
        <v>450</v>
      </c>
      <c r="K196" s="34">
        <f t="shared" si="6"/>
        <v>2.4900000000000002</v>
      </c>
    </row>
    <row r="197" spans="2:11" ht="13.8" customHeight="1" x14ac:dyDescent="0.3">
      <c r="B197" s="33">
        <f>ROUNDUP(I197/G197,0)</f>
        <v>1</v>
      </c>
      <c r="C197" t="s">
        <v>743</v>
      </c>
      <c r="E197" s="26" t="s">
        <v>744</v>
      </c>
      <c r="G197">
        <v>500</v>
      </c>
      <c r="H197" s="22">
        <v>4.49</v>
      </c>
      <c r="I197" s="18">
        <f>SUMIF(C$1:C$167,"="&amp;C197,B$1:B$167)</f>
        <v>182</v>
      </c>
      <c r="J197" s="33">
        <f t="shared" si="32"/>
        <v>318</v>
      </c>
      <c r="K197" s="34">
        <f t="shared" ref="K197" si="33">B197*H197</f>
        <v>4.49</v>
      </c>
    </row>
    <row r="198" spans="2:11" ht="13.8" customHeight="1" x14ac:dyDescent="0.3">
      <c r="B198" s="33">
        <f>ROUNDUP(I198/G198,0)</f>
        <v>1</v>
      </c>
      <c r="C198" s="32" t="s">
        <v>817</v>
      </c>
      <c r="E198" s="26" t="s">
        <v>816</v>
      </c>
      <c r="G198">
        <v>100</v>
      </c>
      <c r="H198" s="22">
        <v>1.59</v>
      </c>
      <c r="I198" s="18">
        <f>SUMIF(C$1:C$167,"="&amp;C198,B$1:B$167)</f>
        <v>12</v>
      </c>
      <c r="J198" s="33">
        <f t="shared" ref="J198" si="34">G198*B198-I198</f>
        <v>88</v>
      </c>
      <c r="K198" s="34">
        <f t="shared" ref="K198" si="35">B198*H198</f>
        <v>1.59</v>
      </c>
    </row>
    <row r="199" spans="2:11" ht="13.8" customHeight="1" x14ac:dyDescent="0.3">
      <c r="B199" s="33">
        <f t="shared" si="0"/>
        <v>3</v>
      </c>
      <c r="C199" s="32" t="s">
        <v>820</v>
      </c>
      <c r="E199" s="9" t="s">
        <v>668</v>
      </c>
      <c r="G199">
        <v>1</v>
      </c>
      <c r="H199" s="22">
        <v>0.15</v>
      </c>
      <c r="I199" s="18">
        <f>SUMIF(C$1:C$167,"="&amp;C199,B$1:B$167)</f>
        <v>3</v>
      </c>
      <c r="J199" s="33">
        <f t="shared" si="18"/>
        <v>0</v>
      </c>
      <c r="K199" s="34">
        <f t="shared" si="6"/>
        <v>0.44999999999999996</v>
      </c>
    </row>
    <row r="200" spans="2:11" ht="13.8" customHeight="1" x14ac:dyDescent="0.3">
      <c r="B200" s="33">
        <f t="shared" si="0"/>
        <v>28</v>
      </c>
      <c r="C200" s="32" t="s">
        <v>813</v>
      </c>
      <c r="E200" t="s">
        <v>812</v>
      </c>
      <c r="G200">
        <v>1</v>
      </c>
      <c r="H200" s="22">
        <v>0.3</v>
      </c>
      <c r="I200" s="18">
        <f>SUMIF(C$1:C$167,"="&amp;C200,B$1:B$167)</f>
        <v>28</v>
      </c>
      <c r="J200" s="33">
        <f t="shared" ref="J200" si="36">G200*B200-I200</f>
        <v>0</v>
      </c>
      <c r="K200" s="34">
        <f t="shared" ref="K200" si="37">B200*H200</f>
        <v>8.4</v>
      </c>
    </row>
    <row r="201" spans="2:11" ht="13.8" customHeight="1" x14ac:dyDescent="0.3">
      <c r="B201" s="33">
        <f t="shared" ref="B201" si="38">ROUNDUP(I201/G201,0)</f>
        <v>0</v>
      </c>
      <c r="C201" t="s">
        <v>790</v>
      </c>
      <c r="E201" s="29" t="s">
        <v>680</v>
      </c>
      <c r="G201">
        <v>1</v>
      </c>
      <c r="H201" s="22">
        <v>0.08</v>
      </c>
      <c r="I201" s="18">
        <f>SUMIF(C$1:C$167,"="&amp;C201,B$1:B$167)</f>
        <v>0</v>
      </c>
      <c r="J201" s="33">
        <f t="shared" ref="J201" si="39">G201*B201-I201</f>
        <v>0</v>
      </c>
      <c r="K201" s="34">
        <f t="shared" si="6"/>
        <v>0</v>
      </c>
    </row>
    <row r="202" spans="2:11" ht="13.8" customHeight="1" x14ac:dyDescent="0.3">
      <c r="B202" s="33">
        <f>ROUNDUP(I202/G202,0)</f>
        <v>1</v>
      </c>
      <c r="C202" t="s">
        <v>693</v>
      </c>
      <c r="E202" s="26" t="s">
        <v>694</v>
      </c>
      <c r="G202">
        <v>10</v>
      </c>
      <c r="H202" s="22">
        <v>2.59</v>
      </c>
      <c r="I202" s="18">
        <f>SUMIF(C$1:C$167,"="&amp;C202,B$1:B$167)</f>
        <v>2</v>
      </c>
      <c r="J202" s="33">
        <f t="shared" ref="J202" si="40">G202*B202-I202</f>
        <v>8</v>
      </c>
      <c r="K202" s="34">
        <f>B202*H202</f>
        <v>2.59</v>
      </c>
    </row>
    <row r="203" spans="2:11" ht="13.8" customHeight="1" x14ac:dyDescent="0.3">
      <c r="B203" s="33">
        <f>ROUNDUP(I203/G203,0)</f>
        <v>1</v>
      </c>
      <c r="C203" s="32" t="s">
        <v>815</v>
      </c>
      <c r="E203" t="s">
        <v>814</v>
      </c>
      <c r="G203">
        <v>500</v>
      </c>
      <c r="H203" s="22">
        <v>1.69</v>
      </c>
      <c r="I203" s="18">
        <f>SUMIF(C$1:C$167,"="&amp;C203,B$1:B$167)</f>
        <v>300</v>
      </c>
      <c r="J203" s="33">
        <f t="shared" ref="J203" si="41">G203*B203-I203</f>
        <v>200</v>
      </c>
      <c r="K203" s="34">
        <f>B203*H203</f>
        <v>1.69</v>
      </c>
    </row>
    <row r="204" spans="2:11" ht="13.8" customHeight="1" x14ac:dyDescent="0.3">
      <c r="B204" s="33"/>
      <c r="H204" s="22"/>
      <c r="I204" s="18"/>
      <c r="J204" s="33"/>
      <c r="K204" s="34"/>
    </row>
    <row r="205" spans="2:11" ht="13.8" customHeight="1" x14ac:dyDescent="0.3">
      <c r="B205" s="33">
        <f t="shared" ref="B205:B210" si="42">ROUNDUP(I205/G205,0)</f>
        <v>4</v>
      </c>
      <c r="C205" t="s">
        <v>632</v>
      </c>
      <c r="E205" s="29" t="s">
        <v>637</v>
      </c>
      <c r="G205">
        <v>1</v>
      </c>
      <c r="H205" s="22">
        <v>5.0999999999999996</v>
      </c>
      <c r="I205" s="18">
        <f>SUMIF(C$1:C$167,"="&amp;C205,B$1:B$167)</f>
        <v>4</v>
      </c>
      <c r="J205" s="33">
        <f t="shared" ref="J205" si="43">G205*B205-I205</f>
        <v>0</v>
      </c>
      <c r="K205" s="34">
        <f t="shared" si="6"/>
        <v>20.399999999999999</v>
      </c>
    </row>
    <row r="206" spans="2:11" ht="13.8" customHeight="1" x14ac:dyDescent="0.3">
      <c r="B206" s="33">
        <f t="shared" ref="B206" si="44">ROUNDUP(I206/G206,0)</f>
        <v>1</v>
      </c>
      <c r="C206" t="s">
        <v>837</v>
      </c>
      <c r="E206" s="29" t="s">
        <v>838</v>
      </c>
      <c r="G206">
        <v>1</v>
      </c>
      <c r="H206" s="22">
        <v>5.0999999999999996</v>
      </c>
      <c r="I206" s="18">
        <f>SUMIF(C$1:C$167,"="&amp;C206,B$1:B$167)</f>
        <v>1</v>
      </c>
      <c r="J206" s="33">
        <f t="shared" ref="J206" si="45">G206*B206-I206</f>
        <v>0</v>
      </c>
      <c r="K206" s="34">
        <f t="shared" ref="K206" si="46">B206*H206</f>
        <v>5.0999999999999996</v>
      </c>
    </row>
    <row r="207" spans="2:11" ht="13.8" customHeight="1" x14ac:dyDescent="0.3">
      <c r="B207" s="33">
        <f t="shared" si="42"/>
        <v>1</v>
      </c>
      <c r="C207" t="s">
        <v>639</v>
      </c>
      <c r="E207" s="29" t="s">
        <v>638</v>
      </c>
      <c r="G207">
        <v>1</v>
      </c>
      <c r="H207" s="22">
        <v>5.44</v>
      </c>
      <c r="I207" s="18">
        <f>SUMIF(C$1:C$167,"="&amp;C207,B$1:B$167)</f>
        <v>1</v>
      </c>
      <c r="J207" s="33">
        <f t="shared" ref="J207:J209" si="47">G207*B207-I207</f>
        <v>0</v>
      </c>
      <c r="K207" s="34">
        <f t="shared" si="6"/>
        <v>5.44</v>
      </c>
    </row>
    <row r="208" spans="2:11" ht="13.8" customHeight="1" x14ac:dyDescent="0.3">
      <c r="B208" s="33">
        <f t="shared" si="42"/>
        <v>1</v>
      </c>
      <c r="C208" t="s">
        <v>676</v>
      </c>
      <c r="E208" s="29" t="s">
        <v>642</v>
      </c>
      <c r="G208">
        <v>1</v>
      </c>
      <c r="H208" s="22">
        <v>4.46</v>
      </c>
      <c r="I208" s="18">
        <f>SUMIF(C$1:C$167,"="&amp;C208,B$1:B$167)</f>
        <v>1</v>
      </c>
      <c r="J208" s="33">
        <f t="shared" si="47"/>
        <v>0</v>
      </c>
      <c r="K208" s="34">
        <f t="shared" si="6"/>
        <v>4.46</v>
      </c>
    </row>
    <row r="209" spans="2:11" ht="13.8" customHeight="1" x14ac:dyDescent="0.3">
      <c r="B209" s="33">
        <f t="shared" si="42"/>
        <v>1</v>
      </c>
      <c r="C209" t="s">
        <v>677</v>
      </c>
      <c r="E209" s="29" t="s">
        <v>640</v>
      </c>
      <c r="G209">
        <v>1</v>
      </c>
      <c r="H209" s="22">
        <v>5.01</v>
      </c>
      <c r="I209" s="18">
        <f>SUMIF(C$1:C$167,"="&amp;C209,B$1:B$167)</f>
        <v>1</v>
      </c>
      <c r="J209" s="33">
        <f t="shared" si="47"/>
        <v>0</v>
      </c>
      <c r="K209" s="34">
        <f t="shared" si="6"/>
        <v>5.01</v>
      </c>
    </row>
    <row r="210" spans="2:11" ht="13.8" customHeight="1" x14ac:dyDescent="0.3">
      <c r="B210" s="33">
        <f t="shared" si="42"/>
        <v>1</v>
      </c>
      <c r="C210" t="s">
        <v>716</v>
      </c>
      <c r="E210" s="26" t="s">
        <v>715</v>
      </c>
      <c r="G210">
        <v>1</v>
      </c>
      <c r="H210" s="22">
        <v>6.34</v>
      </c>
      <c r="I210" s="18">
        <f>SUMIF(C$1:C$167,"="&amp;C210,B$1:B$167)</f>
        <v>1</v>
      </c>
      <c r="J210" s="33">
        <f t="shared" ref="J210" si="48">G210*B210-I210</f>
        <v>0</v>
      </c>
      <c r="K210" s="34">
        <f t="shared" ref="K210" si="49">B210*H210</f>
        <v>6.34</v>
      </c>
    </row>
    <row r="211" spans="2:11" ht="13.8" customHeight="1" x14ac:dyDescent="0.3">
      <c r="B211" s="33">
        <v>1</v>
      </c>
      <c r="C211" t="s">
        <v>747</v>
      </c>
      <c r="D211" s="32"/>
      <c r="E211" s="26" t="s">
        <v>746</v>
      </c>
      <c r="G211">
        <v>1</v>
      </c>
      <c r="H211" s="22">
        <v>11.6</v>
      </c>
      <c r="I211" s="18">
        <f>SUMIF(C$1:C$167,"="&amp;C211,B$1:B$167)</f>
        <v>2</v>
      </c>
      <c r="J211" s="33">
        <f t="shared" ref="J211:J212" si="50">G211*B211-I211</f>
        <v>-1</v>
      </c>
      <c r="K211" s="34">
        <f t="shared" ref="K211:K212" si="51">B211*H211</f>
        <v>11.6</v>
      </c>
    </row>
    <row r="212" spans="2:11" ht="13.8" customHeight="1" x14ac:dyDescent="0.3">
      <c r="B212" s="33">
        <v>1</v>
      </c>
      <c r="C212" t="s">
        <v>767</v>
      </c>
      <c r="D212" s="32"/>
      <c r="E212" s="29" t="s">
        <v>768</v>
      </c>
      <c r="G212">
        <v>1</v>
      </c>
      <c r="H212" s="22">
        <v>5.66</v>
      </c>
      <c r="I212" s="18">
        <f>SUMIF(C$1:C$167,"="&amp;C212,B$1:B$167)</f>
        <v>4</v>
      </c>
      <c r="J212" s="33">
        <f t="shared" si="50"/>
        <v>-3</v>
      </c>
      <c r="K212" s="34">
        <f t="shared" si="51"/>
        <v>5.66</v>
      </c>
    </row>
    <row r="213" spans="2:11" ht="13.8" customHeight="1" x14ac:dyDescent="0.3">
      <c r="B213" s="33">
        <v>1</v>
      </c>
      <c r="C213" t="s">
        <v>749</v>
      </c>
      <c r="D213" s="32"/>
      <c r="E213" s="29" t="s">
        <v>748</v>
      </c>
      <c r="G213">
        <v>1</v>
      </c>
      <c r="H213" s="22">
        <v>5.23</v>
      </c>
      <c r="I213" s="18">
        <f>SUMIF(C$1:C$167,"="&amp;C213,B$1:B$167)</f>
        <v>0</v>
      </c>
      <c r="J213" s="33">
        <f t="shared" ref="J213" si="52">G213*B213-I213</f>
        <v>1</v>
      </c>
      <c r="K213" s="34">
        <f t="shared" ref="K213" si="53">B213*H213</f>
        <v>5.23</v>
      </c>
    </row>
    <row r="214" spans="2:11" ht="13.8" customHeight="1" x14ac:dyDescent="0.3">
      <c r="B214" s="33">
        <v>1</v>
      </c>
      <c r="C214" s="32" t="s">
        <v>772</v>
      </c>
      <c r="D214" s="32"/>
      <c r="E214" s="29" t="s">
        <v>654</v>
      </c>
      <c r="G214">
        <v>1</v>
      </c>
      <c r="H214" s="22">
        <v>4.96</v>
      </c>
      <c r="I214" s="18">
        <f>SUMIF(C$1:C$167,"="&amp;C214,B$1:B$167)</f>
        <v>1</v>
      </c>
      <c r="J214" s="33">
        <f>G214*B214-I214</f>
        <v>0</v>
      </c>
      <c r="K214" s="34">
        <f>B214*H214</f>
        <v>4.96</v>
      </c>
    </row>
    <row r="215" spans="2:11" ht="13.8" customHeight="1" x14ac:dyDescent="0.3">
      <c r="B215" s="33">
        <v>1</v>
      </c>
      <c r="C215" t="s">
        <v>773</v>
      </c>
      <c r="D215" s="32"/>
      <c r="E215" s="29" t="s">
        <v>679</v>
      </c>
      <c r="G215">
        <v>1</v>
      </c>
      <c r="H215" s="22">
        <v>4.24</v>
      </c>
      <c r="I215" s="18">
        <f>SUMIF(C$1:C$167,"="&amp;C215,B$1:B$167)</f>
        <v>1</v>
      </c>
      <c r="J215" s="33">
        <f t="shared" ref="J215" si="54">G215*B215-I215</f>
        <v>0</v>
      </c>
      <c r="K215" s="34">
        <f>B215*H215</f>
        <v>4.24</v>
      </c>
    </row>
    <row r="216" spans="2:11" ht="13.8" customHeight="1" x14ac:dyDescent="0.3">
      <c r="B216" s="33">
        <f>ROUNDUP(I216/G216,0)</f>
        <v>2</v>
      </c>
      <c r="C216" t="s">
        <v>776</v>
      </c>
      <c r="E216" s="26" t="s">
        <v>701</v>
      </c>
      <c r="G216">
        <v>1</v>
      </c>
      <c r="H216" s="22">
        <v>4.4400000000000004</v>
      </c>
      <c r="I216" s="18">
        <f>SUMIF(C$1:C$167,"="&amp;C216,B$1:B$167)</f>
        <v>2</v>
      </c>
      <c r="J216" s="33">
        <f t="shared" ref="J216" si="55">G216*B216-I216</f>
        <v>0</v>
      </c>
      <c r="K216" s="34">
        <f>B216*H216</f>
        <v>8.8800000000000008</v>
      </c>
    </row>
    <row r="217" spans="2:11" ht="13.8" customHeight="1" x14ac:dyDescent="0.3">
      <c r="B217" s="33">
        <v>1</v>
      </c>
      <c r="C217" t="s">
        <v>774</v>
      </c>
      <c r="D217" s="32"/>
      <c r="E217" s="29" t="s">
        <v>765</v>
      </c>
      <c r="G217">
        <v>1</v>
      </c>
      <c r="H217" s="22">
        <v>7.44</v>
      </c>
      <c r="I217" s="18">
        <f>SUMIF(C$1:C$167,"="&amp;C217,B$1:B$167)</f>
        <v>2</v>
      </c>
      <c r="J217" s="33">
        <f t="shared" ref="J217" si="56">G217*B217-I217</f>
        <v>-1</v>
      </c>
      <c r="K217" s="34">
        <f t="shared" ref="K217" si="57">B217*H217</f>
        <v>7.44</v>
      </c>
    </row>
    <row r="218" spans="2:11" ht="14.4" customHeight="1" x14ac:dyDescent="0.3">
      <c r="B218" s="33">
        <v>1</v>
      </c>
      <c r="C218" t="s">
        <v>775</v>
      </c>
      <c r="D218" s="32"/>
      <c r="E218" s="29" t="s">
        <v>765</v>
      </c>
      <c r="G218">
        <v>1</v>
      </c>
      <c r="H218" s="22">
        <v>8.8699999999999992</v>
      </c>
      <c r="I218" s="18">
        <f>SUMIF(C$1:C$167,"="&amp;C218,B$1:B$167)</f>
        <v>1</v>
      </c>
      <c r="J218" s="33">
        <f t="shared" ref="J218" si="58">G218*B218-I218</f>
        <v>0</v>
      </c>
      <c r="K218" s="34">
        <f t="shared" ref="K218" si="59">B218*H218</f>
        <v>8.8699999999999992</v>
      </c>
    </row>
    <row r="219" spans="2:11" ht="13.8" customHeight="1" x14ac:dyDescent="0.3">
      <c r="B219" s="33">
        <v>1</v>
      </c>
      <c r="C219" t="s">
        <v>797</v>
      </c>
      <c r="D219" s="32"/>
      <c r="E219" s="29" t="s">
        <v>796</v>
      </c>
      <c r="G219">
        <v>1</v>
      </c>
      <c r="H219" s="22">
        <v>7.88</v>
      </c>
      <c r="I219" s="18">
        <f>SUMIF(C$1:C$167,"="&amp;C219,B$1:B$167)</f>
        <v>1</v>
      </c>
      <c r="J219" s="33">
        <f t="shared" ref="J219" si="60">G219*B219-I219</f>
        <v>0</v>
      </c>
      <c r="K219" s="34">
        <f t="shared" ref="K219" si="61">B219*H219</f>
        <v>7.88</v>
      </c>
    </row>
    <row r="220" spans="2:11" ht="13.8" customHeight="1" x14ac:dyDescent="0.3">
      <c r="B220" s="33">
        <v>1</v>
      </c>
      <c r="C220" t="s">
        <v>798</v>
      </c>
      <c r="D220" s="32"/>
      <c r="E220" s="29" t="s">
        <v>799</v>
      </c>
      <c r="G220">
        <v>1</v>
      </c>
      <c r="H220" s="22">
        <v>7.88</v>
      </c>
      <c r="I220" s="18">
        <f>SUMIF(C$1:C$167,"="&amp;C220,B$1:B$167)</f>
        <v>1</v>
      </c>
      <c r="J220" s="33">
        <f t="shared" ref="J220" si="62">G220*B220-I220</f>
        <v>0</v>
      </c>
      <c r="K220" s="34">
        <f t="shared" ref="K220" si="63">B220*H220</f>
        <v>7.88</v>
      </c>
    </row>
    <row r="221" spans="2:11" ht="13.8" customHeight="1" x14ac:dyDescent="0.3">
      <c r="B221" s="33">
        <v>1</v>
      </c>
      <c r="C221" t="s">
        <v>774</v>
      </c>
      <c r="D221" s="32"/>
      <c r="E221" s="29" t="s">
        <v>765</v>
      </c>
      <c r="G221">
        <v>1</v>
      </c>
      <c r="H221" s="22">
        <v>7.13</v>
      </c>
      <c r="I221" s="18">
        <f>SUMIF(C$1:C$167,"="&amp;C221,B$1:B$167)</f>
        <v>2</v>
      </c>
      <c r="J221" s="33">
        <f t="shared" ref="J221" si="64">G221*B221-I221</f>
        <v>-1</v>
      </c>
      <c r="K221" s="34">
        <f t="shared" ref="K221" si="65">B221*H221</f>
        <v>7.13</v>
      </c>
    </row>
    <row r="222" spans="2:11" ht="13.8" customHeight="1" x14ac:dyDescent="0.3">
      <c r="B222" s="33"/>
      <c r="D222" s="32"/>
      <c r="H222" s="22"/>
      <c r="I222" s="18"/>
      <c r="J222" s="33"/>
      <c r="K222" s="34"/>
    </row>
    <row r="223" spans="2:11" ht="13.8" customHeight="1" x14ac:dyDescent="0.3">
      <c r="B223" s="33">
        <v>1</v>
      </c>
      <c r="C223" s="32" t="s">
        <v>835</v>
      </c>
      <c r="E223" s="26" t="s">
        <v>648</v>
      </c>
      <c r="G223">
        <v>1</v>
      </c>
      <c r="H223" s="22">
        <v>14.5</v>
      </c>
      <c r="I223" s="18">
        <f>SUMIF(C$1:C$167,"="&amp;C223,B$1:B$167)</f>
        <v>1</v>
      </c>
      <c r="J223" s="33">
        <f t="shared" si="18"/>
        <v>0</v>
      </c>
      <c r="K223" s="34">
        <f t="shared" si="6"/>
        <v>14.5</v>
      </c>
    </row>
    <row r="224" spans="2:11" ht="13.8" customHeight="1" x14ac:dyDescent="0.3">
      <c r="B224" s="33">
        <v>1</v>
      </c>
      <c r="C224" s="32" t="s">
        <v>836</v>
      </c>
      <c r="E224" s="26" t="s">
        <v>712</v>
      </c>
      <c r="G224">
        <v>1</v>
      </c>
      <c r="H224" s="22">
        <v>8.5</v>
      </c>
      <c r="I224" s="18">
        <f>SUMIF(C$1:C$167,"="&amp;C224,B$1:B$167)</f>
        <v>1</v>
      </c>
      <c r="J224" s="33">
        <f t="shared" ref="J224" si="66">G224*B224-I224</f>
        <v>0</v>
      </c>
      <c r="K224" s="34">
        <f t="shared" ref="K224" si="67">B224*H224</f>
        <v>8.5</v>
      </c>
    </row>
    <row r="225" spans="2:12" ht="13.8" customHeight="1" x14ac:dyDescent="0.3">
      <c r="B225" s="33">
        <v>1</v>
      </c>
      <c r="C225" s="32" t="s">
        <v>834</v>
      </c>
      <c r="E225" s="26" t="s">
        <v>771</v>
      </c>
      <c r="G225">
        <v>1</v>
      </c>
      <c r="H225" s="22">
        <v>54.2</v>
      </c>
      <c r="I225" s="18">
        <f>SUMIF(C$1:C$167,"="&amp;C225,B$1:B$167)</f>
        <v>1</v>
      </c>
      <c r="J225" s="33">
        <f t="shared" ref="J225" si="68">G225*B225-I225</f>
        <v>0</v>
      </c>
      <c r="K225" s="34">
        <f t="shared" ref="K225" si="69">B225*H225</f>
        <v>54.2</v>
      </c>
    </row>
    <row r="226" spans="2:12" ht="13.8" customHeight="1" x14ac:dyDescent="0.3">
      <c r="B226" s="33">
        <v>1</v>
      </c>
      <c r="C226" s="32" t="s">
        <v>833</v>
      </c>
      <c r="E226" s="26" t="s">
        <v>805</v>
      </c>
      <c r="G226">
        <v>1</v>
      </c>
      <c r="H226" s="22">
        <v>37</v>
      </c>
      <c r="I226" s="18">
        <f>SUMIF(C$1:C$167,"="&amp;C226,B$1:B$167)</f>
        <v>1</v>
      </c>
      <c r="J226" s="33">
        <f t="shared" ref="J226" si="70">G226*B226-I226</f>
        <v>0</v>
      </c>
      <c r="K226" s="34">
        <f t="shared" ref="K226" si="71">B226*H226</f>
        <v>37</v>
      </c>
    </row>
    <row r="227" spans="2:12" ht="13.8" customHeight="1" x14ac:dyDescent="0.3">
      <c r="B227" s="33">
        <v>1</v>
      </c>
      <c r="C227" s="32" t="s">
        <v>832</v>
      </c>
      <c r="E227" s="26" t="s">
        <v>830</v>
      </c>
      <c r="G227">
        <v>1</v>
      </c>
      <c r="H227" s="22">
        <v>18</v>
      </c>
      <c r="I227" s="18">
        <f>SUMIF(C$1:C$167,"="&amp;C227,B$1:B$167)</f>
        <v>1</v>
      </c>
      <c r="J227" s="33">
        <f t="shared" ref="J227" si="72">G227*B227-I227</f>
        <v>0</v>
      </c>
      <c r="K227" s="34">
        <f t="shared" ref="K227" si="73">B227*H227</f>
        <v>18</v>
      </c>
    </row>
    <row r="228" spans="2:12" ht="13.8" customHeight="1" x14ac:dyDescent="0.3">
      <c r="B228" s="33">
        <f t="shared" ref="B228:B238" si="74">ROUNDUP(I228/G228,0)</f>
        <v>5</v>
      </c>
      <c r="C228" s="32" t="s">
        <v>657</v>
      </c>
      <c r="E228" s="9" t="s">
        <v>562</v>
      </c>
      <c r="G228">
        <v>1</v>
      </c>
      <c r="H228" s="22">
        <v>14.53</v>
      </c>
      <c r="I228" s="18">
        <f>SUMIF(C$1:C$167,"="&amp;C228,B$1:B$167)</f>
        <v>5</v>
      </c>
      <c r="J228" s="33">
        <f t="shared" si="18"/>
        <v>0</v>
      </c>
      <c r="K228" s="34">
        <f t="shared" si="6"/>
        <v>72.649999999999991</v>
      </c>
      <c r="L228" t="s">
        <v>826</v>
      </c>
    </row>
    <row r="229" spans="2:12" ht="13.8" customHeight="1" x14ac:dyDescent="0.3">
      <c r="B229" s="33">
        <f t="shared" si="74"/>
        <v>1</v>
      </c>
      <c r="C229" s="32" t="s">
        <v>777</v>
      </c>
      <c r="E229" s="9" t="s">
        <v>779</v>
      </c>
      <c r="G229">
        <v>1</v>
      </c>
      <c r="H229" s="22">
        <v>36.42</v>
      </c>
      <c r="I229" s="18">
        <f>SUMIF(C$1:C$167,"="&amp;C229,B$1:B$167)</f>
        <v>1</v>
      </c>
      <c r="J229" s="33">
        <f t="shared" ref="J229" si="75">G229*B229-I229</f>
        <v>0</v>
      </c>
      <c r="K229" s="34">
        <f t="shared" ref="K229" si="76">B229*H229</f>
        <v>36.42</v>
      </c>
      <c r="L229" t="s">
        <v>826</v>
      </c>
    </row>
    <row r="230" spans="2:12" ht="13.8" customHeight="1" x14ac:dyDescent="0.3">
      <c r="B230" s="33"/>
      <c r="C230" s="32"/>
      <c r="E230" s="9"/>
      <c r="H230" s="22"/>
      <c r="I230" s="18"/>
      <c r="J230" s="33"/>
      <c r="K230" s="34"/>
    </row>
    <row r="231" spans="2:12" ht="13.8" customHeight="1" x14ac:dyDescent="0.3">
      <c r="B231" s="33">
        <f t="shared" si="74"/>
        <v>2</v>
      </c>
      <c r="C231" s="32" t="s">
        <v>667</v>
      </c>
      <c r="D231" s="32"/>
      <c r="E231" s="29" t="s">
        <v>665</v>
      </c>
      <c r="G231">
        <v>1</v>
      </c>
      <c r="H231" s="22">
        <v>1.54</v>
      </c>
      <c r="I231" s="18">
        <f>SUMIF(C$1:C$167,"="&amp;C231,B$1:B$167)</f>
        <v>2</v>
      </c>
      <c r="J231" s="33">
        <f t="shared" si="18"/>
        <v>0</v>
      </c>
      <c r="K231" s="34">
        <f t="shared" si="6"/>
        <v>3.08</v>
      </c>
    </row>
    <row r="232" spans="2:12" ht="13.8" customHeight="1" x14ac:dyDescent="0.3">
      <c r="B232" s="33">
        <f t="shared" ref="B232" si="77">ROUNDUP(I232/G232,0)</f>
        <v>8</v>
      </c>
      <c r="C232" s="32" t="s">
        <v>764</v>
      </c>
      <c r="D232" s="32"/>
      <c r="E232" s="29" t="s">
        <v>780</v>
      </c>
      <c r="G232">
        <v>1</v>
      </c>
      <c r="H232" s="22">
        <v>1.54</v>
      </c>
      <c r="I232" s="18">
        <f>SUMIF(C$1:C$167,"="&amp;C232,B$1:B$167)</f>
        <v>8</v>
      </c>
      <c r="J232" s="33">
        <f t="shared" ref="J232" si="78">G232*B232-I232</f>
        <v>0</v>
      </c>
      <c r="K232" s="34">
        <f t="shared" ref="K232" si="79">B232*H232</f>
        <v>12.32</v>
      </c>
    </row>
    <row r="233" spans="2:12" ht="13.8" customHeight="1" x14ac:dyDescent="0.3">
      <c r="B233" s="33">
        <f t="shared" ref="B233" si="80">ROUNDUP(I233/G233,0)</f>
        <v>14</v>
      </c>
      <c r="C233" s="32" t="s">
        <v>782</v>
      </c>
      <c r="D233" s="32"/>
      <c r="E233" s="29" t="s">
        <v>781</v>
      </c>
      <c r="G233">
        <v>1</v>
      </c>
      <c r="H233" s="22">
        <v>1.54</v>
      </c>
      <c r="I233" s="18">
        <f>SUMIF(C$1:C$167,"="&amp;C233,B$1:B$167)</f>
        <v>14</v>
      </c>
      <c r="J233" s="33">
        <f t="shared" ref="J233" si="81">G233*B233-I233</f>
        <v>0</v>
      </c>
      <c r="K233" s="34">
        <f t="shared" ref="K233" si="82">B233*H233</f>
        <v>21.560000000000002</v>
      </c>
    </row>
    <row r="234" spans="2:12" ht="13.8" customHeight="1" x14ac:dyDescent="0.3">
      <c r="B234" s="33">
        <f t="shared" si="74"/>
        <v>6</v>
      </c>
      <c r="C234" t="s">
        <v>644</v>
      </c>
      <c r="E234" s="26" t="s">
        <v>643</v>
      </c>
      <c r="G234">
        <v>1</v>
      </c>
      <c r="H234" s="22">
        <v>1.95</v>
      </c>
      <c r="I234" s="18">
        <f>SUMIF(C$1:C$167,"="&amp;C234,B$1:B$167)</f>
        <v>6</v>
      </c>
      <c r="J234" s="33">
        <f t="shared" si="18"/>
        <v>0</v>
      </c>
      <c r="K234" s="34">
        <f t="shared" si="6"/>
        <v>11.7</v>
      </c>
    </row>
    <row r="235" spans="2:12" ht="13.8" customHeight="1" x14ac:dyDescent="0.3">
      <c r="B235" s="33">
        <f t="shared" si="74"/>
        <v>2</v>
      </c>
      <c r="C235" t="s">
        <v>620</v>
      </c>
      <c r="E235" s="29" t="s">
        <v>622</v>
      </c>
      <c r="G235">
        <v>1</v>
      </c>
      <c r="H235" s="22">
        <v>1.39</v>
      </c>
      <c r="I235" s="18">
        <f>SUMIF(C$1:C$167,"="&amp;C235,B$1:B$167)</f>
        <v>2</v>
      </c>
      <c r="J235" s="33">
        <f t="shared" ref="J235" si="83">G235*B235-I235</f>
        <v>0</v>
      </c>
      <c r="K235" s="34">
        <f t="shared" si="6"/>
        <v>2.78</v>
      </c>
    </row>
    <row r="236" spans="2:12" ht="13.8" customHeight="1" x14ac:dyDescent="0.3">
      <c r="B236" s="33">
        <f t="shared" si="74"/>
        <v>5</v>
      </c>
      <c r="C236" t="s">
        <v>613</v>
      </c>
      <c r="E236" s="29" t="s">
        <v>557</v>
      </c>
      <c r="G236">
        <v>1</v>
      </c>
      <c r="H236" s="22">
        <v>3.29</v>
      </c>
      <c r="I236" s="18">
        <f>SUMIF(C$1:C$167,"="&amp;C236,B$1:B$167)</f>
        <v>5</v>
      </c>
      <c r="J236" s="33">
        <f t="shared" ref="J236" si="84">G236*B236-I236</f>
        <v>0</v>
      </c>
      <c r="K236" s="34">
        <f t="shared" si="6"/>
        <v>16.45</v>
      </c>
    </row>
    <row r="237" spans="2:12" ht="13.8" customHeight="1" x14ac:dyDescent="0.3">
      <c r="B237" s="33">
        <f t="shared" si="74"/>
        <v>2</v>
      </c>
      <c r="C237" t="s">
        <v>689</v>
      </c>
      <c r="E237" s="26" t="s">
        <v>690</v>
      </c>
      <c r="G237">
        <v>1</v>
      </c>
      <c r="H237" s="22">
        <v>1</v>
      </c>
      <c r="I237" s="18">
        <f>SUMIF(C$1:C$167,"="&amp;C237,B$1:B$167)</f>
        <v>2</v>
      </c>
      <c r="J237" s="33">
        <f t="shared" ref="J237" si="85">G237*B237-I237</f>
        <v>0</v>
      </c>
      <c r="K237" s="34">
        <f t="shared" si="6"/>
        <v>2</v>
      </c>
    </row>
    <row r="238" spans="2:12" ht="13.8" customHeight="1" x14ac:dyDescent="0.3">
      <c r="B238" s="33">
        <f t="shared" si="74"/>
        <v>4</v>
      </c>
      <c r="C238" s="32" t="s">
        <v>697</v>
      </c>
      <c r="E238" s="26" t="s">
        <v>696</v>
      </c>
      <c r="G238">
        <v>1</v>
      </c>
      <c r="H238" s="22">
        <v>1.05</v>
      </c>
      <c r="I238" s="18">
        <f>SUMIF(C$1:C$167,"="&amp;C238,B$1:B$167)</f>
        <v>4</v>
      </c>
      <c r="J238" s="33">
        <f t="shared" ref="J238" si="86">G238*B238-I238</f>
        <v>0</v>
      </c>
      <c r="K238" s="34">
        <f t="shared" si="6"/>
        <v>4.2</v>
      </c>
    </row>
    <row r="239" spans="2:12" ht="13.8" customHeight="1" x14ac:dyDescent="0.3">
      <c r="B239" s="33">
        <f t="shared" ref="B239:B241" si="87">ROUNDUP(I239/G239,0)</f>
        <v>4</v>
      </c>
      <c r="C239" s="32" t="s">
        <v>806</v>
      </c>
      <c r="E239" s="26" t="s">
        <v>807</v>
      </c>
      <c r="G239">
        <v>1</v>
      </c>
      <c r="H239" s="22">
        <v>1</v>
      </c>
      <c r="I239" s="18">
        <f>SUMIF(C$1:C$167,"="&amp;C239,B$1:B$167)</f>
        <v>4</v>
      </c>
      <c r="J239" s="33">
        <f t="shared" ref="J239" si="88">G239*B239-I239</f>
        <v>0</v>
      </c>
      <c r="K239" s="34">
        <f t="shared" ref="K239" si="89">B239*H239</f>
        <v>4</v>
      </c>
    </row>
    <row r="240" spans="2:12" ht="13.8" customHeight="1" x14ac:dyDescent="0.3">
      <c r="B240" s="33">
        <f t="shared" si="87"/>
        <v>2</v>
      </c>
      <c r="C240" t="s">
        <v>599</v>
      </c>
      <c r="E240" s="29" t="s">
        <v>822</v>
      </c>
      <c r="G240">
        <v>1</v>
      </c>
      <c r="H240" s="22">
        <v>26.88</v>
      </c>
      <c r="I240" s="18">
        <f>SUMIF(C$1:C$167,"="&amp;C240,B$1:B$167)</f>
        <v>2</v>
      </c>
      <c r="J240" s="33">
        <f t="shared" ref="J240" si="90">G240*B240-I240</f>
        <v>0</v>
      </c>
      <c r="K240" s="34">
        <f t="shared" ref="K240" si="91">B240*H240</f>
        <v>53.76</v>
      </c>
    </row>
    <row r="241" spans="1:11" ht="13.8" customHeight="1" x14ac:dyDescent="0.3">
      <c r="B241" s="33">
        <f t="shared" si="87"/>
        <v>1</v>
      </c>
      <c r="C241" t="s">
        <v>824</v>
      </c>
      <c r="E241" s="29" t="s">
        <v>823</v>
      </c>
      <c r="G241">
        <v>1</v>
      </c>
      <c r="H241" s="22">
        <v>24.22</v>
      </c>
      <c r="I241" s="18">
        <f>SUMIF(C$1:C$167,"="&amp;C241,B$1:B$167)</f>
        <v>1</v>
      </c>
      <c r="J241" s="33">
        <f t="shared" ref="J241" si="92">G241*B241-I241</f>
        <v>0</v>
      </c>
      <c r="K241" s="34">
        <f t="shared" ref="K241" si="93">B241*H241</f>
        <v>24.22</v>
      </c>
    </row>
    <row r="242" spans="1:11" ht="13.8" customHeight="1" x14ac:dyDescent="0.3">
      <c r="C242" s="6"/>
      <c r="D242" s="29"/>
      <c r="E242"/>
      <c r="G242" s="22"/>
      <c r="H242" s="22"/>
      <c r="I242" s="18"/>
      <c r="J242" s="33"/>
      <c r="K242" s="34"/>
    </row>
    <row r="243" spans="1:11" ht="13.8" customHeight="1" x14ac:dyDescent="0.3">
      <c r="A243" s="6" t="s">
        <v>753</v>
      </c>
      <c r="B243" s="33"/>
      <c r="E243"/>
      <c r="H243" s="22"/>
      <c r="I243" s="18"/>
      <c r="J243" s="33"/>
      <c r="K243" s="34"/>
    </row>
    <row r="244" spans="1:11" ht="13.8" customHeight="1" x14ac:dyDescent="0.3">
      <c r="B244" s="33">
        <v>1</v>
      </c>
      <c r="C244" t="s">
        <v>741</v>
      </c>
      <c r="E244" s="29" t="s">
        <v>742</v>
      </c>
      <c r="G244">
        <v>1</v>
      </c>
      <c r="H244" s="22">
        <v>4.09</v>
      </c>
      <c r="I244" s="18">
        <f>SUMIF(C$1:C$167,"="&amp;C244,B$1:B$167)</f>
        <v>3</v>
      </c>
      <c r="J244" s="33">
        <f t="shared" ref="J244:J245" si="94">G244*B244-I244</f>
        <v>-2</v>
      </c>
      <c r="K244" s="34">
        <f t="shared" ref="K244:K245" si="95">B244*H244</f>
        <v>4.09</v>
      </c>
    </row>
    <row r="245" spans="1:11" ht="13.8" customHeight="1" x14ac:dyDescent="0.3">
      <c r="B245" s="33">
        <v>1</v>
      </c>
      <c r="C245" t="s">
        <v>750</v>
      </c>
      <c r="E245" s="29" t="s">
        <v>785</v>
      </c>
      <c r="G245">
        <v>1</v>
      </c>
      <c r="H245" s="22">
        <v>2.8</v>
      </c>
      <c r="I245" s="18">
        <f>SUMIF(C$1:C$167,"="&amp;C245,B$1:B$167)</f>
        <v>1</v>
      </c>
      <c r="J245" s="33">
        <f t="shared" si="94"/>
        <v>0</v>
      </c>
      <c r="K245" s="34">
        <f t="shared" si="95"/>
        <v>2.8</v>
      </c>
    </row>
    <row r="246" spans="1:11" ht="13.8" customHeight="1" x14ac:dyDescent="0.3">
      <c r="B246" s="33">
        <v>1</v>
      </c>
      <c r="C246" t="s">
        <v>751</v>
      </c>
      <c r="E246" s="29" t="s">
        <v>785</v>
      </c>
      <c r="G246">
        <v>1</v>
      </c>
      <c r="H246" s="22">
        <v>2.8</v>
      </c>
      <c r="I246" s="18">
        <f>SUMIF(C$1:C$167,"="&amp;C246,B$1:B$167)</f>
        <v>2</v>
      </c>
      <c r="J246" s="33">
        <f t="shared" ref="J246" si="96">G246*B246-I246</f>
        <v>-1</v>
      </c>
      <c r="K246" s="34">
        <f t="shared" ref="K246" si="97">B246*H246</f>
        <v>2.8</v>
      </c>
    </row>
    <row r="247" spans="1:11" ht="13.8" customHeight="1" x14ac:dyDescent="0.3">
      <c r="B247" s="33">
        <v>1</v>
      </c>
      <c r="C247" t="s">
        <v>752</v>
      </c>
      <c r="E247" s="29" t="s">
        <v>785</v>
      </c>
      <c r="G247">
        <v>1</v>
      </c>
      <c r="H247" s="22">
        <v>2.8</v>
      </c>
      <c r="I247" s="18">
        <f>SUMIF(C$1:C$167,"="&amp;C247,B$1:B$167)</f>
        <v>3</v>
      </c>
      <c r="J247" s="33">
        <f t="shared" ref="J247" si="98">G247*B247-I247</f>
        <v>-2</v>
      </c>
      <c r="K247" s="34">
        <f t="shared" ref="K247" si="99">B247*H247</f>
        <v>2.8</v>
      </c>
    </row>
    <row r="248" spans="1:11" ht="13.8" customHeight="1" x14ac:dyDescent="0.3">
      <c r="B248" s="33"/>
      <c r="H248" s="22"/>
      <c r="I248" s="18"/>
      <c r="J248" s="33"/>
      <c r="K248" s="34"/>
    </row>
    <row r="249" spans="1:11" ht="13.8" customHeight="1" x14ac:dyDescent="0.3">
      <c r="B249" s="33"/>
      <c r="H249" s="22"/>
      <c r="I249" s="18"/>
      <c r="J249" s="33"/>
      <c r="K249" s="34"/>
    </row>
    <row r="250" spans="1:11" ht="13.8" customHeight="1" x14ac:dyDescent="0.3">
      <c r="B250" s="33"/>
      <c r="H250" s="22"/>
      <c r="I250" s="18"/>
      <c r="J250" s="33"/>
      <c r="K250" s="34"/>
    </row>
    <row r="251" spans="1:11" ht="13.8" customHeight="1" x14ac:dyDescent="0.35">
      <c r="B251" s="33"/>
      <c r="E251" s="26"/>
      <c r="H251" s="22"/>
      <c r="I251" s="18"/>
      <c r="J251" s="33"/>
      <c r="K251" s="35">
        <f>SUM(K169:K247)</f>
        <v>628.87999999999988</v>
      </c>
    </row>
    <row r="252" spans="1:11" ht="13.8" customHeight="1" x14ac:dyDescent="0.3">
      <c r="B252" s="33"/>
      <c r="E252" s="26"/>
      <c r="H252" s="22"/>
      <c r="I252" s="18"/>
      <c r="J252" s="33"/>
    </row>
    <row r="253" spans="1:11" ht="13.8" customHeight="1" x14ac:dyDescent="0.3">
      <c r="B253" s="33"/>
      <c r="E253" s="26"/>
      <c r="H253" s="22"/>
      <c r="I253" s="18"/>
      <c r="J253" s="33"/>
    </row>
    <row r="254" spans="1:11" ht="13.8" customHeight="1" x14ac:dyDescent="0.3">
      <c r="B254" s="33"/>
      <c r="E254" s="26"/>
      <c r="H254" s="22"/>
      <c r="I254" s="18"/>
      <c r="J254" s="33"/>
    </row>
    <row r="255" spans="1:11" x14ac:dyDescent="0.3">
      <c r="D255" s="6"/>
      <c r="H255" s="22"/>
      <c r="I255" s="22"/>
    </row>
    <row r="256" spans="1:11" x14ac:dyDescent="0.3">
      <c r="E256" s="30"/>
      <c r="I256" s="22"/>
    </row>
    <row r="258" spans="4:9" x14ac:dyDescent="0.3">
      <c r="E258" s="26"/>
      <c r="I258" s="22"/>
    </row>
    <row r="259" spans="4:9" x14ac:dyDescent="0.3">
      <c r="E259" s="26"/>
      <c r="I259" s="22"/>
    </row>
    <row r="260" spans="4:9" x14ac:dyDescent="0.3">
      <c r="D260" s="6"/>
      <c r="E260" s="26"/>
      <c r="I260" s="22"/>
    </row>
    <row r="261" spans="4:9" x14ac:dyDescent="0.3">
      <c r="D261" s="8"/>
      <c r="I261" s="22"/>
    </row>
    <row r="262" spans="4:9" x14ac:dyDescent="0.3">
      <c r="E262" s="26"/>
      <c r="I262" s="22"/>
    </row>
    <row r="263" spans="4:9" x14ac:dyDescent="0.3">
      <c r="E263" s="30"/>
      <c r="I263" s="22"/>
    </row>
    <row r="264" spans="4:9" x14ac:dyDescent="0.3">
      <c r="E264" s="26"/>
      <c r="I264" s="22"/>
    </row>
    <row r="265" spans="4:9" x14ac:dyDescent="0.3">
      <c r="I265" s="22"/>
    </row>
    <row r="266" spans="4:9" x14ac:dyDescent="0.3">
      <c r="E266" s="26"/>
      <c r="I266" s="22"/>
    </row>
    <row r="267" spans="4:9" x14ac:dyDescent="0.3">
      <c r="D267" s="6"/>
      <c r="E267" s="26"/>
      <c r="I267" s="22"/>
    </row>
    <row r="268" spans="4:9" x14ac:dyDescent="0.3">
      <c r="E268" s="25"/>
      <c r="I268" s="22"/>
    </row>
    <row r="269" spans="4:9" ht="15" customHeight="1" x14ac:dyDescent="0.3">
      <c r="E269" s="26"/>
      <c r="I269" s="22"/>
    </row>
    <row r="270" spans="4:9" x14ac:dyDescent="0.3">
      <c r="E270" s="25"/>
      <c r="I270" s="22"/>
    </row>
    <row r="271" spans="4:9" x14ac:dyDescent="0.3">
      <c r="E271" s="26"/>
      <c r="I271" s="22"/>
    </row>
    <row r="272" spans="4:9" x14ac:dyDescent="0.3">
      <c r="E272" s="25"/>
      <c r="I272" s="22"/>
    </row>
    <row r="273" spans="5:9" ht="15" customHeight="1" x14ac:dyDescent="0.3">
      <c r="E273" s="25"/>
      <c r="I273" s="22"/>
    </row>
    <row r="274" spans="5:9" ht="15" customHeight="1" x14ac:dyDescent="0.3">
      <c r="E274" s="25"/>
      <c r="I274" s="22"/>
    </row>
    <row r="275" spans="5:9" x14ac:dyDescent="0.3">
      <c r="E275" s="25"/>
      <c r="I275" s="22"/>
    </row>
    <row r="276" spans="5:9" x14ac:dyDescent="0.3">
      <c r="H276" s="22"/>
      <c r="I276" s="22"/>
    </row>
    <row r="277" spans="5:9" x14ac:dyDescent="0.3">
      <c r="H277" s="23"/>
      <c r="I277" s="22"/>
    </row>
  </sheetData>
  <hyperlinks>
    <hyperlink ref="E234" r:id="rId1"/>
    <hyperlink ref="E228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2016-04-16T14:19:20Z</dcterms:modified>
</cp:coreProperties>
</file>