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8"/>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BOM!$A$141:$K$274</definedName>
    <definedName name="Kaufstatus">BOM!$L:$L</definedName>
    <definedName name="ShoppingStatus">BOM!$L:$L</definedName>
  </definedNames>
  <calcPr calcId="152511"/>
</workbook>
</file>

<file path=xl/calcChain.xml><?xml version="1.0" encoding="utf-8"?>
<calcChain xmlns="http://schemas.openxmlformats.org/spreadsheetml/2006/main">
  <c r="P74" i="3" l="1"/>
  <c r="P73" i="3"/>
  <c r="P72" i="3"/>
  <c r="Q73" i="3"/>
  <c r="R73" i="3" s="1"/>
  <c r="Q74" i="3"/>
  <c r="R74" i="3" s="1"/>
  <c r="Q72" i="3"/>
  <c r="R72" i="3" s="1"/>
  <c r="Y70" i="3"/>
  <c r="K274" i="7"/>
  <c r="K270" i="7"/>
  <c r="I270" i="7"/>
  <c r="J270" i="7" s="1"/>
  <c r="K269" i="7"/>
  <c r="I269" i="7"/>
  <c r="J269" i="7" s="1"/>
  <c r="K268" i="7"/>
  <c r="I268" i="7"/>
  <c r="J268" i="7" s="1"/>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7" i="7"/>
  <c r="C57" i="3" l="1"/>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Y74" i="3"/>
  <c r="C25" i="7"/>
  <c r="L10" i="7"/>
  <c r="L34" i="7"/>
  <c r="L9" i="7"/>
  <c r="L8" i="7"/>
  <c r="L2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136" i="7"/>
  <c r="L94" i="7"/>
  <c r="C84" i="7" l="1"/>
  <c r="C86" i="7"/>
  <c r="L66" i="7"/>
  <c r="Y71" i="3" l="1"/>
  <c r="Y72" i="3"/>
  <c r="Y73" i="3"/>
  <c r="C7" i="7" l="1"/>
  <c r="C4" i="7"/>
  <c r="L7" i="7"/>
  <c r="C12" i="7" l="1"/>
  <c r="C5" i="7"/>
  <c r="C6" i="7"/>
  <c r="L12" i="7"/>
  <c r="L5" i="7"/>
  <c r="L6" i="7"/>
  <c r="C23" i="7" l="1"/>
  <c r="L4" i="7"/>
  <c r="L85" i="7"/>
  <c r="L53" i="7"/>
  <c r="L82" i="7"/>
  <c r="L86" i="7"/>
  <c r="L51" i="7"/>
  <c r="C79" i="7" l="1"/>
  <c r="C78" i="7"/>
  <c r="L24" i="7"/>
  <c r="L23" i="7"/>
  <c r="C36" i="7" l="1"/>
  <c r="C35" i="7"/>
  <c r="L78" i="7"/>
  <c r="L36" i="7"/>
  <c r="L35" i="7"/>
  <c r="L79" i="7"/>
  <c r="C52" i="7" l="1"/>
  <c r="L109" i="7"/>
  <c r="L133" i="7"/>
  <c r="C33" i="7" l="1"/>
  <c r="C30" i="7"/>
  <c r="L84" i="7"/>
  <c r="K250" i="7" l="1"/>
  <c r="K262" i="7"/>
  <c r="L52" i="7"/>
  <c r="L33"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119" i="7"/>
  <c r="L121" i="7"/>
  <c r="L115" i="7"/>
  <c r="L27" i="7"/>
  <c r="L123" i="7"/>
  <c r="L108" i="7"/>
  <c r="L95" i="7"/>
  <c r="L112" i="7"/>
  <c r="L46" i="7"/>
  <c r="L127" i="7"/>
  <c r="L106" i="7"/>
  <c r="L76" i="7"/>
  <c r="L63" i="7"/>
  <c r="L126" i="7"/>
  <c r="L125" i="7"/>
  <c r="L32" i="7"/>
  <c r="L17" i="7"/>
  <c r="L135" i="7"/>
  <c r="L16" i="7"/>
  <c r="L128" i="7"/>
  <c r="L48" i="7"/>
  <c r="L80" i="7"/>
  <c r="L132" i="7"/>
  <c r="L67"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7" i="7" s="1"/>
  <c r="J267" i="7" s="1"/>
  <c r="C18" i="7"/>
  <c r="C31" i="7"/>
  <c r="C39" i="7"/>
  <c r="C41" i="7"/>
  <c r="C40" i="7"/>
  <c r="C47" i="7"/>
  <c r="C50" i="7"/>
  <c r="L124" i="7"/>
  <c r="L113" i="7"/>
  <c r="L131" i="7"/>
  <c r="L114" i="7"/>
  <c r="L134" i="7"/>
  <c r="L122"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61" i="7"/>
  <c r="L91" i="7"/>
  <c r="L28" i="7"/>
  <c r="L62" i="7"/>
  <c r="L87" i="7"/>
  <c r="L25" i="7"/>
  <c r="I181" i="7" l="1"/>
  <c r="B181" i="7" s="1"/>
  <c r="I180" i="7"/>
  <c r="B180" i="7" s="1"/>
  <c r="I207" i="7"/>
  <c r="B207" i="7" s="1"/>
  <c r="L39" i="7"/>
  <c r="L111" i="7"/>
  <c r="L50" i="7"/>
  <c r="L103" i="7"/>
  <c r="L49" i="7"/>
  <c r="L58" i="7"/>
  <c r="L65" i="7"/>
  <c r="L69" i="7"/>
  <c r="L55" i="7"/>
  <c r="L100" i="7"/>
  <c r="L101" i="7"/>
  <c r="L104" i="7"/>
  <c r="L81" i="7"/>
  <c r="L64" i="7"/>
  <c r="L56" i="7"/>
  <c r="L44" i="7"/>
  <c r="L73" i="7"/>
  <c r="L72" i="7"/>
  <c r="L116" i="7"/>
  <c r="L99" i="7"/>
  <c r="L18" i="7"/>
  <c r="L102" i="7"/>
  <c r="L75" i="7"/>
  <c r="L107" i="7"/>
  <c r="L41" i="7"/>
  <c r="L47" i="7"/>
  <c r="L96" i="7"/>
  <c r="L90" i="7"/>
  <c r="L15" i="7"/>
  <c r="L74" i="7"/>
  <c r="L20" i="7"/>
  <c r="L93" i="7"/>
  <c r="L57" i="7"/>
  <c r="L92" i="7"/>
  <c r="L117" i="7"/>
  <c r="L97" i="7"/>
  <c r="L83" i="7"/>
  <c r="L43" i="7"/>
  <c r="K180" i="7" l="1"/>
  <c r="J180" i="7"/>
  <c r="J181" i="7"/>
  <c r="K181" i="7"/>
  <c r="K207" i="7"/>
  <c r="J207" i="7"/>
  <c r="L45" i="7"/>
  <c r="L70" i="7"/>
  <c r="L40" i="7"/>
  <c r="L59" i="7"/>
  <c r="L42" i="7"/>
  <c r="L71" i="7"/>
  <c r="L60" i="7"/>
  <c r="L105"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4"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C64" i="5" l="1"/>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<sst xmlns="http://schemas.openxmlformats.org/spreadsheetml/2006/main" count="887" uniqueCount="565">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</sst>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7"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7"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36">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3"/>
      </font>
    </dxf>
    <dxf>
      <font>
        <color theme="5"/>
      </font>
    </dxf>
    <dxf>
      <font>
        <color theme="6" tint="-0.499984740745262"/>
      </font>
    </dxf>
    <dxf>
      <font>
        <color theme="3"/>
      </font>
    </dxf>
    <dxf>
      <font>
        <color theme="5"/>
      </font>
    </dxf>
    <dxf>
      <font>
        <color theme="6" tint="-0.499984740745262"/>
      </font>
    </dxf>
    <dxf>
      <font>
        <color theme="3"/>
      </font>
    </dxf>
    <dxf>
      <font>
        <color theme="5"/>
      </font>
    </dxf>
    <dxf>
      <font>
        <color theme="6" tint="-0.499984740745262"/>
      </font>
    </dxf>
    <dxf>
      <font>
        <color theme="3"/>
      </font>
    </dxf>
    <dxf>
      <font>
        <color theme="5"/>
      </font>
    </dxf>
    <dxf>
      <font>
        <color theme="6" tint="-0.499984740745262"/>
      </font>
    </dxf>
    <dxf>
      <font>
        <color theme="3"/>
      </font>
    </dxf>
    <dxf>
      <font>
        <color theme="5"/>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5" Type="http://schemas.openxmlformats.org/officeDocument/2006/relationships/image" Target="../media/image21.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94"/>
  <sheetViews>
    <sheetView topLeftCell="B71" zoomScale="80" zoomScaleNormal="80" workbookViewId="0">
      <selection activeCell="G74" sqref="G74"/>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6" width="16.21875" customWidth="1"/>
    <col min="31" max="31"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534</v>
      </c>
    </row>
    <row r="17" spans="1:6" x14ac:dyDescent="0.3">
      <c r="B17" t="s">
        <v>29</v>
      </c>
      <c r="C17">
        <v>5</v>
      </c>
      <c r="D17" t="s">
        <v>30</v>
      </c>
    </row>
    <row r="18" spans="1:6" x14ac:dyDescent="0.3">
      <c r="B18" t="s">
        <v>31</v>
      </c>
      <c r="C18" s="6">
        <v>14</v>
      </c>
      <c r="D18" t="s">
        <v>28</v>
      </c>
      <c r="F18" t="s">
        <v>514</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528</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525</v>
      </c>
    </row>
    <row r="27" spans="1:6" x14ac:dyDescent="0.3">
      <c r="B27" t="s">
        <v>29</v>
      </c>
      <c r="C27">
        <v>5</v>
      </c>
      <c r="D27" t="s">
        <v>30</v>
      </c>
    </row>
    <row r="28" spans="1:6" x14ac:dyDescent="0.3">
      <c r="B28" t="s">
        <v>31</v>
      </c>
      <c r="C28" s="6">
        <v>14</v>
      </c>
      <c r="D28" t="s">
        <v>28</v>
      </c>
      <c r="F28" t="s">
        <v>515</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529</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523</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535</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8" x14ac:dyDescent="0.3">
      <c r="A65" t="s">
        <v>25</v>
      </c>
      <c r="C65" s="2">
        <f>C60/C26</f>
        <v>0.81781678125000012</v>
      </c>
      <c r="D65" s="2"/>
      <c r="E65" t="s">
        <v>13</v>
      </c>
    </row>
    <row r="66" spans="1:38" x14ac:dyDescent="0.3">
      <c r="A66" t="s">
        <v>130</v>
      </c>
      <c r="C66" s="2">
        <f>C61/C36</f>
        <v>7.8480000000000022E-2</v>
      </c>
      <c r="D66" s="2"/>
      <c r="E66" t="s">
        <v>13</v>
      </c>
    </row>
    <row r="67" spans="1:38" x14ac:dyDescent="0.3">
      <c r="A67" t="s">
        <v>128</v>
      </c>
      <c r="C67" s="2">
        <f>C62/C46</f>
        <v>0.13469884615384617</v>
      </c>
      <c r="D67" s="2"/>
      <c r="E67" t="s">
        <v>13</v>
      </c>
    </row>
    <row r="68" spans="1:38" ht="72" x14ac:dyDescent="0.3">
      <c r="C68" s="2"/>
      <c r="D68" s="2"/>
      <c r="F68" t="s">
        <v>457</v>
      </c>
      <c r="G68" s="10" t="s">
        <v>40</v>
      </c>
      <c r="H68" s="10" t="s">
        <v>41</v>
      </c>
      <c r="I68" s="10" t="s">
        <v>42</v>
      </c>
      <c r="J68" s="10" t="s">
        <v>43</v>
      </c>
      <c r="K68" s="10"/>
      <c r="L68" s="12" t="s">
        <v>66</v>
      </c>
      <c r="M68" s="10" t="s">
        <v>44</v>
      </c>
      <c r="N68" s="10" t="s">
        <v>540</v>
      </c>
      <c r="O68" s="51" t="s">
        <v>541</v>
      </c>
      <c r="P68" s="51" t="s">
        <v>558</v>
      </c>
      <c r="Q68" s="51" t="s">
        <v>559</v>
      </c>
      <c r="R68" s="51" t="s">
        <v>560</v>
      </c>
      <c r="S68" s="10" t="s">
        <v>45</v>
      </c>
      <c r="T68" s="10" t="s">
        <v>46</v>
      </c>
      <c r="U68" s="10" t="s">
        <v>47</v>
      </c>
      <c r="V68" s="51" t="s">
        <v>539</v>
      </c>
      <c r="W68" s="51" t="s">
        <v>545</v>
      </c>
      <c r="X68" s="51" t="s">
        <v>543</v>
      </c>
      <c r="Y68" s="51" t="s">
        <v>373</v>
      </c>
      <c r="Z68" s="51"/>
      <c r="AA68" s="51" t="s">
        <v>451</v>
      </c>
      <c r="AB68" s="51" t="s">
        <v>452</v>
      </c>
      <c r="AC68" s="51" t="s">
        <v>453</v>
      </c>
      <c r="AD68" s="51" t="s">
        <v>464</v>
      </c>
    </row>
    <row r="69" spans="1:38"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8"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0.6801*N70</f>
        <v>1.90428</v>
      </c>
      <c r="Z70" s="52">
        <f>0.6801*O70</f>
        <v>2.6930586025558378</v>
      </c>
    </row>
    <row r="71" spans="1:38" x14ac:dyDescent="0.3">
      <c r="A71" t="s">
        <v>20</v>
      </c>
      <c r="C71" s="2">
        <f>C64*(1+C53)</f>
        <v>2.5311583171875003</v>
      </c>
      <c r="D71" s="2"/>
      <c r="E71" t="s">
        <v>13</v>
      </c>
      <c r="F71" s="53">
        <f>M71/C71/100</f>
        <v>1.1852281145864687</v>
      </c>
      <c r="G71" s="11" t="s">
        <v>542</v>
      </c>
      <c r="H71" s="18">
        <v>1.8</v>
      </c>
      <c r="I71" s="18" t="s">
        <v>54</v>
      </c>
      <c r="J71" s="18" t="s">
        <v>62</v>
      </c>
      <c r="K71" s="18" t="s">
        <v>64</v>
      </c>
      <c r="L71" s="18">
        <v>8</v>
      </c>
      <c r="M71" s="18">
        <v>300</v>
      </c>
      <c r="N71" s="18">
        <v>3</v>
      </c>
      <c r="O71" s="57">
        <f t="shared" ref="O71:O74" si="0">N71*SQRT(2)</f>
        <v>4.2426406871192857</v>
      </c>
      <c r="P71" s="57"/>
      <c r="Q71" s="57"/>
      <c r="R71" s="57"/>
      <c r="S71" s="18" t="s">
        <v>57</v>
      </c>
      <c r="T71" s="18">
        <v>4.37</v>
      </c>
      <c r="U71" s="14">
        <v>1.4</v>
      </c>
      <c r="V71">
        <f t="shared" ref="V71:V74" si="1">N71*T71</f>
        <v>13.11</v>
      </c>
      <c r="W71" s="2">
        <f t="shared" ref="W71:W74" si="2">V71/24</f>
        <v>0.54625000000000001</v>
      </c>
      <c r="X71" s="2">
        <f t="shared" ref="X71:X74" si="3">N71*V71*2</f>
        <v>78.66</v>
      </c>
      <c r="Y71" s="52">
        <f>0.6801*N71</f>
        <v>2.0403000000000002</v>
      </c>
      <c r="Z71" s="52">
        <f>0.6801*O71</f>
        <v>2.8854199313098263</v>
      </c>
    </row>
    <row r="72" spans="1:38"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0"/>
        <v>1.9798989873223332</v>
      </c>
      <c r="P72" s="60">
        <f>400/1000/(100*100)</f>
        <v>4.0000000000000003E-5</v>
      </c>
      <c r="Q72" s="60">
        <f>1/(2*PI())*SQRT((M72/100)*4/P72)</f>
        <v>69.374031330253857</v>
      </c>
      <c r="R72" s="60">
        <f>1000/Q72</f>
        <v>14.414615682913359</v>
      </c>
      <c r="S72" s="25" t="s">
        <v>55</v>
      </c>
      <c r="T72" s="25">
        <v>4.24</v>
      </c>
      <c r="U72" s="55">
        <v>0.77</v>
      </c>
      <c r="V72">
        <f t="shared" si="1"/>
        <v>5.9359999999999999</v>
      </c>
      <c r="W72" s="2">
        <f t="shared" si="2"/>
        <v>0.24733333333333332</v>
      </c>
      <c r="X72" s="2">
        <f t="shared" si="3"/>
        <v>16.620799999999999</v>
      </c>
      <c r="Y72" s="52">
        <f>0.6801*N72</f>
        <v>0.95213999999999999</v>
      </c>
      <c r="Z72" s="52">
        <f>0.6801*O72</f>
        <v>1.3465293012779189</v>
      </c>
      <c r="AA72" s="10"/>
      <c r="AB72" s="10"/>
      <c r="AF72" s="10"/>
      <c r="AG72" s="10"/>
      <c r="AH72" s="10"/>
      <c r="AI72" s="10"/>
      <c r="AJ72" s="10"/>
      <c r="AK72" s="10"/>
      <c r="AL72" s="10"/>
    </row>
    <row r="73" spans="1:38"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0"/>
        <v>0.98994949366116658</v>
      </c>
      <c r="P73" s="60">
        <f>20/1000/(100*100)</f>
        <v>1.9999999999999999E-6</v>
      </c>
      <c r="Q73" s="60">
        <f>1/(2*PI())*SQRT((M73/100)*4/P73)</f>
        <v>92.802481699568318</v>
      </c>
      <c r="R73" s="60">
        <f>1000/Q73</f>
        <v>10.775573903694987</v>
      </c>
      <c r="S73" s="25" t="s">
        <v>55</v>
      </c>
      <c r="T73" s="25">
        <v>4.4000000000000004</v>
      </c>
      <c r="U73" s="55">
        <v>0.18</v>
      </c>
      <c r="V73">
        <f t="shared" si="1"/>
        <v>3.08</v>
      </c>
      <c r="W73" s="2">
        <f t="shared" si="2"/>
        <v>0.12833333333333333</v>
      </c>
      <c r="X73" s="2">
        <f t="shared" si="3"/>
        <v>4.3119999999999994</v>
      </c>
      <c r="Y73" s="52">
        <f>0.6801*N73</f>
        <v>0.47606999999999999</v>
      </c>
      <c r="Z73" s="52">
        <f>0.6801*O73</f>
        <v>0.67326465063895946</v>
      </c>
      <c r="AA73" s="51" t="s">
        <v>465</v>
      </c>
      <c r="AB73" s="51" t="s">
        <v>466</v>
      </c>
      <c r="AC73" s="10" t="s">
        <v>455</v>
      </c>
      <c r="AD73" s="51" t="s">
        <v>467</v>
      </c>
      <c r="AE73" s="10"/>
      <c r="AF73" s="10"/>
      <c r="AG73" s="10"/>
      <c r="AH73" s="10"/>
      <c r="AI73" s="10"/>
      <c r="AJ73" s="10"/>
      <c r="AK73" s="10"/>
      <c r="AL73" s="10"/>
    </row>
    <row r="74" spans="1:38" ht="43.2" x14ac:dyDescent="0.3">
      <c r="A74" t="s">
        <v>129</v>
      </c>
      <c r="C74" s="2">
        <f>C67*(1+C53)</f>
        <v>0.17510850000000003</v>
      </c>
      <c r="D74" s="2"/>
      <c r="E74" t="s">
        <v>13</v>
      </c>
      <c r="F74" s="53">
        <f>M74/C74/100</f>
        <v>2.2842980209413017</v>
      </c>
      <c r="G74" s="11" t="s">
        <v>468</v>
      </c>
      <c r="H74" s="51">
        <v>1.8</v>
      </c>
      <c r="I74" s="51" t="s">
        <v>54</v>
      </c>
      <c r="J74" s="51" t="s">
        <v>58</v>
      </c>
      <c r="K74" s="51" t="s">
        <v>533</v>
      </c>
      <c r="L74" s="51">
        <v>5</v>
      </c>
      <c r="M74" s="51">
        <v>40</v>
      </c>
      <c r="N74" s="51">
        <v>0.4</v>
      </c>
      <c r="O74" s="57">
        <f t="shared" si="0"/>
        <v>0.56568542494923812</v>
      </c>
      <c r="P74" s="60">
        <f>54/1000/(100*100)</f>
        <v>5.4E-6</v>
      </c>
      <c r="Q74" s="60">
        <f>1/(2*PI())*SQRT((M74/100)*4/P74)</f>
        <v>86.632977914852901</v>
      </c>
      <c r="R74" s="60">
        <f>1000/Q74</f>
        <v>11.542948471456777</v>
      </c>
      <c r="S74" s="51" t="s">
        <v>55</v>
      </c>
      <c r="T74" s="51">
        <v>30</v>
      </c>
      <c r="U74" s="55">
        <v>0.28999999999999998</v>
      </c>
      <c r="V74">
        <f t="shared" si="1"/>
        <v>12</v>
      </c>
      <c r="W74" s="2">
        <f t="shared" si="2"/>
        <v>0.5</v>
      </c>
      <c r="X74" s="2">
        <f t="shared" si="3"/>
        <v>9.6000000000000014</v>
      </c>
      <c r="Y74" s="52">
        <f>0.6801*N74</f>
        <v>0.27204</v>
      </c>
      <c r="Z74" s="52">
        <f>0.6801*O74</f>
        <v>0.38472265750797685</v>
      </c>
      <c r="AA74" s="12" t="s">
        <v>465</v>
      </c>
      <c r="AB74" s="12" t="s">
        <v>466</v>
      </c>
      <c r="AC74" s="12" t="s">
        <v>454</v>
      </c>
      <c r="AD74" s="12" t="s">
        <v>467</v>
      </c>
      <c r="AE74" s="54"/>
      <c r="AF74" s="12"/>
      <c r="AG74" s="12"/>
      <c r="AH74" s="12"/>
      <c r="AI74" s="12"/>
      <c r="AJ74" s="12"/>
      <c r="AK74" s="12"/>
      <c r="AL74" s="12"/>
    </row>
    <row r="75" spans="1:38" x14ac:dyDescent="0.3">
      <c r="C75" s="2"/>
      <c r="D75" s="2"/>
      <c r="F75" s="22"/>
      <c r="G75" s="25"/>
      <c r="H75" s="25"/>
      <c r="I75" s="25"/>
      <c r="J75" s="25"/>
      <c r="K75" s="25"/>
      <c r="L75" s="25"/>
      <c r="M75" s="25"/>
      <c r="N75" s="25"/>
      <c r="O75" s="51"/>
      <c r="P75" s="51"/>
      <c r="Q75" s="51"/>
      <c r="R75" s="51"/>
      <c r="S75" s="25"/>
      <c r="T75" s="15"/>
      <c r="U75" s="56"/>
      <c r="V75" s="25"/>
      <c r="W75" s="2"/>
      <c r="X75" s="2"/>
      <c r="Y75" s="25"/>
      <c r="Z75" s="51"/>
      <c r="AA75" s="25"/>
      <c r="AB75" s="25"/>
      <c r="AC75" s="25"/>
      <c r="AD75" s="25"/>
      <c r="AE75" s="25"/>
      <c r="AF75" s="25"/>
      <c r="AG75" s="25"/>
      <c r="AH75" s="25"/>
      <c r="AI75" s="25"/>
      <c r="AJ75" s="25"/>
      <c r="AK75" s="25"/>
      <c r="AL75" s="25"/>
    </row>
    <row r="76" spans="1:38" x14ac:dyDescent="0.3">
      <c r="A76" t="s">
        <v>546</v>
      </c>
      <c r="C76" s="58">
        <f>X76/24</f>
        <v>5.379433333333334</v>
      </c>
      <c r="E76" s="11"/>
      <c r="F76" s="11"/>
      <c r="G76" s="50"/>
      <c r="H76" s="50"/>
      <c r="I76" s="50"/>
      <c r="J76" s="50"/>
      <c r="K76" s="50"/>
      <c r="L76" s="50"/>
      <c r="M76" s="50"/>
      <c r="N76" s="50"/>
      <c r="P76" s="51"/>
      <c r="Q76" s="51"/>
      <c r="R76" s="51"/>
      <c r="S76" s="50"/>
      <c r="T76" s="15"/>
      <c r="X76" s="2">
        <f>SUM(X70:X75)</f>
        <v>129.10640000000001</v>
      </c>
    </row>
    <row r="77" spans="1:38" x14ac:dyDescent="0.3">
      <c r="C77" s="58"/>
      <c r="E77" s="11"/>
      <c r="F77" s="11"/>
      <c r="G77" s="51"/>
      <c r="H77" s="51"/>
      <c r="I77" s="51"/>
      <c r="J77" s="51"/>
      <c r="K77" s="51"/>
      <c r="L77" s="51"/>
      <c r="M77" s="51"/>
      <c r="N77" s="51"/>
      <c r="P77" s="51"/>
      <c r="Q77" s="51"/>
      <c r="R77" s="51"/>
      <c r="S77" s="51"/>
      <c r="T77" s="15"/>
      <c r="X77" s="2"/>
    </row>
    <row r="78" spans="1:38" x14ac:dyDescent="0.3">
      <c r="A78" t="s">
        <v>544</v>
      </c>
      <c r="C78" s="58">
        <f>C76*24</f>
        <v>129.10640000000001</v>
      </c>
    </row>
    <row r="79" spans="1:38" x14ac:dyDescent="0.3">
      <c r="C79" s="16"/>
      <c r="D79" s="16"/>
    </row>
    <row r="80" spans="1:38"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509</v>
      </c>
    </row>
    <row r="4" spans="1:10" x14ac:dyDescent="0.3">
      <c r="J4" t="s">
        <v>510</v>
      </c>
    </row>
    <row r="39" spans="8:8" x14ac:dyDescent="0.3">
      <c r="H39" t="s">
        <v>511</v>
      </c>
    </row>
    <row r="40" spans="8:8" x14ac:dyDescent="0.3">
      <c r="H40" t="s">
        <v>512</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6" workbookViewId="0">
      <selection activeCell="I3" sqref="A3:I3"/>
    </sheetView>
  </sheetViews>
  <sheetFormatPr baseColWidth="10" defaultRowHeight="14.4" x14ac:dyDescent="0.3"/>
  <sheetData>
    <row r="1" spans="1:9" x14ac:dyDescent="0.3">
      <c r="A1" t="s">
        <v>519</v>
      </c>
    </row>
    <row r="3" spans="1:9" x14ac:dyDescent="0.3">
      <c r="A3" s="6" t="s">
        <v>520</v>
      </c>
      <c r="B3" s="6"/>
      <c r="C3" s="6"/>
      <c r="D3" s="6"/>
      <c r="E3" s="6"/>
      <c r="F3" s="6"/>
      <c r="G3" s="6"/>
      <c r="H3" s="6"/>
      <c r="I3" s="6" t="s">
        <v>521</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34"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1"/>
  <sheetViews>
    <sheetView tabSelected="1" topLeftCell="B296" zoomScale="85" zoomScaleNormal="85" workbookViewId="0">
      <selection activeCell="D317" sqref="D31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C231</f>
        <v>Rillenkugellager 3x7x3</v>
      </c>
      <c r="D4" t="s">
        <v>364</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Habs</v>
      </c>
    </row>
    <row r="8" spans="1:15" ht="13.8" customHeight="1" x14ac:dyDescent="0.3">
      <c r="B8" s="27">
        <v>2</v>
      </c>
      <c r="C8" s="26" t="str">
        <f>C173</f>
        <v>Distanzbolzen 2x Innen M3 20mm, Schlüsselweite 5,5mm</v>
      </c>
      <c r="D8" t="s">
        <v>413</v>
      </c>
      <c r="E8" s="9"/>
      <c r="H8" s="19"/>
      <c r="I8" s="31"/>
      <c r="J8" s="32"/>
      <c r="K8" s="29"/>
      <c r="L8" t="str">
        <f t="shared" ca="1" si="0"/>
        <v>Habs</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C229</f>
        <v xml:space="preserve">Herkulex Servo DRS - 0101 </v>
      </c>
      <c r="D12" t="s">
        <v>411</v>
      </c>
      <c r="E12" s="9"/>
      <c r="H12" s="19"/>
      <c r="I12" s="31"/>
      <c r="J12" s="32"/>
      <c r="K12" s="29"/>
      <c r="L12" t="str">
        <f ca="1">INDIRECT(ADDRESS(MATCH(C12,C$143:C$268,0)+ROW($B$150)-1,12))</f>
        <v>-</v>
      </c>
    </row>
    <row r="14" spans="1:15" ht="13.8" customHeight="1" x14ac:dyDescent="0.3">
      <c r="A14" t="s">
        <v>281</v>
      </c>
      <c r="B14" s="27"/>
      <c r="C14" s="26"/>
      <c r="E14" s="9"/>
      <c r="H14" s="19"/>
      <c r="I14" s="31"/>
      <c r="J14" s="32"/>
      <c r="K14" s="29"/>
    </row>
    <row r="15" spans="1:15" ht="13.8" customHeight="1" x14ac:dyDescent="0.3">
      <c r="B15" s="27">
        <v>1</v>
      </c>
      <c r="C15" s="26" t="str">
        <f>C242</f>
        <v>Rillenkugellager DIN 625 SKF - 61807 35x47x7mm</v>
      </c>
      <c r="D15" t="s">
        <v>444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C241</f>
        <v>Rillenkugellager DIN 625 SKF - 61902 15x28x7mm</v>
      </c>
      <c r="D18" t="s">
        <v>442</v>
      </c>
      <c r="E18" s="9"/>
      <c r="H18" s="19"/>
      <c r="I18" s="31"/>
      <c r="J18" s="32"/>
      <c r="K18" s="29"/>
      <c r="L18">
        <f t="shared" ca="1" si="1"/>
        <v>0</v>
      </c>
    </row>
    <row r="19" spans="1:12" ht="13.8" customHeight="1" x14ac:dyDescent="0.3">
      <c r="B19" s="27">
        <v>1</v>
      </c>
      <c r="C19" s="26" t="str">
        <f>C243</f>
        <v>Rillenkugellager DIN 625 SKF - 61807 35x44x5mm</v>
      </c>
      <c r="D19" t="s">
        <v>443</v>
      </c>
      <c r="E19" s="9"/>
      <c r="H19" s="19"/>
      <c r="I19" s="31"/>
      <c r="J19" s="32"/>
      <c r="K19" s="29"/>
      <c r="L19" t="str">
        <f t="shared" ca="1" si="1"/>
        <v>Habs</v>
      </c>
    </row>
    <row r="20" spans="1:12" ht="13.8" customHeight="1" x14ac:dyDescent="0.3">
      <c r="B20" s="27">
        <v>1</v>
      </c>
      <c r="C20" s="26" t="str">
        <f>C229</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391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417</v>
      </c>
      <c r="E24" s="9"/>
      <c r="H24" s="19"/>
      <c r="I24" s="31"/>
      <c r="J24" s="32"/>
      <c r="K24" s="29"/>
      <c r="L24" t="str">
        <f t="shared" ca="1" si="2"/>
        <v>Habs</v>
      </c>
    </row>
    <row r="25" spans="1:12" ht="13.8" customHeight="1" x14ac:dyDescent="0.3">
      <c r="B25" s="27">
        <v>1</v>
      </c>
      <c r="C25" s="26" t="str">
        <f>C224</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C234</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C228</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Habs</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Habs</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C242</f>
        <v>Rillenkugellager DIN 625 SKF - 61807 35x47x7mm</v>
      </c>
      <c r="D38" t="s">
        <v>131</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134</v>
      </c>
      <c r="E39" s="9"/>
      <c r="H39" s="19"/>
      <c r="I39" s="31"/>
      <c r="J39" s="32"/>
      <c r="K39" s="29"/>
      <c r="L39" t="str">
        <f t="shared" ca="1" si="3"/>
        <v>Habs</v>
      </c>
    </row>
    <row r="40" spans="1:12" ht="13.8" customHeight="1" x14ac:dyDescent="0.3">
      <c r="B40" s="27">
        <v>4</v>
      </c>
      <c r="C40" s="26" t="str">
        <f>C234</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C253</f>
        <v>Metallbohrer 6mm</v>
      </c>
      <c r="D43" t="s">
        <v>106</v>
      </c>
      <c r="E43" s="9"/>
      <c r="H43" s="19"/>
      <c r="I43" s="31"/>
      <c r="J43" s="32"/>
      <c r="K43" s="29"/>
      <c r="L43">
        <f t="shared" ca="1" si="3"/>
        <v>0</v>
      </c>
    </row>
    <row r="44" spans="1:12" ht="13.8" customHeight="1" x14ac:dyDescent="0.3">
      <c r="B44" s="27">
        <v>1</v>
      </c>
      <c r="C44" s="26" t="str">
        <f>C251</f>
        <v>Gewindeschneider M3</v>
      </c>
      <c r="D44" t="s">
        <v>106</v>
      </c>
      <c r="E44" s="9"/>
      <c r="H44" s="19"/>
      <c r="I44" s="31"/>
      <c r="J44" s="32"/>
      <c r="K44" s="29"/>
      <c r="L44" t="str">
        <f t="shared" ca="1" si="3"/>
        <v>Habs</v>
      </c>
    </row>
    <row r="45" spans="1:12" ht="13.8" customHeight="1" x14ac:dyDescent="0.3">
      <c r="B45" s="27">
        <v>1</v>
      </c>
      <c r="C45" s="26" t="str">
        <f>C255</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Habs</v>
      </c>
    </row>
    <row r="49" spans="1:12" ht="13.8" customHeight="1" x14ac:dyDescent="0.3">
      <c r="B49" s="27">
        <v>1</v>
      </c>
      <c r="C49" s="26" t="str">
        <f>C223</f>
        <v>NEMA 17 - 42x42x21 - 0,73Nm - 5mm Achse - 1.2A</v>
      </c>
      <c r="D49" t="s">
        <v>111</v>
      </c>
      <c r="E49" s="9"/>
      <c r="H49" s="19"/>
      <c r="I49" s="31"/>
      <c r="J49" s="32"/>
      <c r="K49" s="29"/>
      <c r="L49">
        <f t="shared" ca="1" si="3"/>
        <v>0</v>
      </c>
    </row>
    <row r="50" spans="1:12" ht="13.8" customHeight="1" x14ac:dyDescent="0.3">
      <c r="B50" s="27">
        <v>1</v>
      </c>
      <c r="C50" s="26" t="str">
        <f>C228</f>
        <v>Rotary Sensor</v>
      </c>
      <c r="D50" t="s">
        <v>120</v>
      </c>
      <c r="E50" s="9"/>
      <c r="H50" s="19"/>
      <c r="I50" s="31"/>
      <c r="J50" s="32"/>
      <c r="K50" s="29"/>
      <c r="L50" t="str">
        <f t="shared" ca="1" si="3"/>
        <v>Habs</v>
      </c>
    </row>
    <row r="51" spans="1:12" ht="13.8" customHeight="1" x14ac:dyDescent="0.3">
      <c r="B51" s="27">
        <v>1</v>
      </c>
      <c r="C51" s="26" t="str">
        <f>C202</f>
        <v>Zahnriemen T2,5 145mm 6mm Breite</v>
      </c>
      <c r="D51" t="s">
        <v>326</v>
      </c>
      <c r="E51" s="9"/>
      <c r="H51" s="19"/>
      <c r="I51" s="31"/>
      <c r="J51" s="32"/>
      <c r="K51" s="29"/>
      <c r="L51" t="str">
        <f t="shared" ca="1" si="3"/>
        <v>Habs</v>
      </c>
    </row>
    <row r="52" spans="1:12" ht="13.8" customHeight="1" x14ac:dyDescent="0.3">
      <c r="B52" s="27">
        <v>1</v>
      </c>
      <c r="C52" s="26" t="str">
        <f>C201</f>
        <v>Zahnriemen T2,5 120mm 6mm Breite</v>
      </c>
      <c r="D52" t="s">
        <v>360</v>
      </c>
      <c r="E52" s="9"/>
      <c r="H52" s="19"/>
      <c r="I52" s="31"/>
      <c r="J52" s="32"/>
      <c r="K52" s="29"/>
      <c r="L52" t="str">
        <f t="shared" ca="1" si="3"/>
        <v>Habs</v>
      </c>
    </row>
    <row r="53" spans="1:12" ht="13.8" customHeight="1" x14ac:dyDescent="0.3">
      <c r="B53" s="27">
        <v>1</v>
      </c>
      <c r="C53" s="26" t="str">
        <f>C179</f>
        <v xml:space="preserve"> Zahnriemenscheibe T2,5, 15 Zähne (d=11,94)</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INDIRECT(ADDRESS(MATCH(C55,C$143:C$268,0)+ROW($B$150)-1,12))</f>
        <v>Habs</v>
      </c>
    </row>
    <row r="56" spans="1:12" ht="13.8" customHeight="1" x14ac:dyDescent="0.3">
      <c r="B56" s="27">
        <v>1</v>
      </c>
      <c r="C56" s="26" t="str">
        <f>C228</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C242</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C237</f>
        <v>Rillenkugellager  4 x13 x 5 mm mit Flansch</v>
      </c>
      <c r="D65" t="s">
        <v>157</v>
      </c>
      <c r="E65" s="9"/>
      <c r="H65" s="19"/>
      <c r="I65" s="31"/>
      <c r="J65" s="32"/>
      <c r="K65" s="29"/>
      <c r="L65" t="str">
        <f t="shared" ca="1" si="4"/>
        <v>Habs</v>
      </c>
    </row>
    <row r="66" spans="2:12" ht="13.8" customHeight="1" x14ac:dyDescent="0.3">
      <c r="B66" s="27">
        <v>4</v>
      </c>
      <c r="C66" s="26" t="str">
        <f>C238</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C244</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C238</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Habs</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C213</f>
        <v>Zahnriemen T5 375mm 10mm Breite</v>
      </c>
      <c r="D82" t="s">
        <v>376</v>
      </c>
      <c r="E82" s="9"/>
      <c r="H82" s="19"/>
      <c r="I82" s="31"/>
      <c r="J82" s="32"/>
      <c r="K82" s="29"/>
      <c r="L82">
        <f t="shared" ca="1" si="4"/>
        <v>0</v>
      </c>
    </row>
    <row r="83" spans="1:12" ht="13.8" customHeight="1" x14ac:dyDescent="0.3">
      <c r="B83" s="27">
        <v>1</v>
      </c>
      <c r="C83" s="26" t="str">
        <f>C214</f>
        <v>Zahnriemen T5 430mm 10mm Breite</v>
      </c>
      <c r="D83" t="s">
        <v>378</v>
      </c>
      <c r="E83" s="9"/>
      <c r="H83" s="19"/>
      <c r="I83" s="31"/>
      <c r="J83" s="32"/>
      <c r="K83" s="29"/>
      <c r="L83" t="str">
        <f t="shared" ca="1" si="4"/>
        <v>Habs</v>
      </c>
    </row>
    <row r="84" spans="1:12" ht="13.8" customHeight="1" x14ac:dyDescent="0.3">
      <c r="B84" s="27">
        <v>1</v>
      </c>
      <c r="C84" s="26" t="str">
        <f>C194</f>
        <v>Zahnriemenscheibe T5, 14 Zähne (d=22,48)</v>
      </c>
      <c r="D84" t="s">
        <v>316</v>
      </c>
      <c r="E84" s="9"/>
      <c r="H84" s="19"/>
      <c r="I84" s="31"/>
      <c r="J84" s="32"/>
      <c r="K84" s="29"/>
      <c r="L84" t="str">
        <f t="shared" ca="1" si="4"/>
        <v>Habs</v>
      </c>
    </row>
    <row r="85" spans="1:12" ht="13.8" customHeight="1" x14ac:dyDescent="0.3">
      <c r="B85" s="27">
        <v>1</v>
      </c>
      <c r="C85" s="26" t="str">
        <f>C194</f>
        <v>Zahnriemenscheibe T5, 14 Zähne (d=22,48)</v>
      </c>
      <c r="D85" t="s">
        <v>377</v>
      </c>
      <c r="E85" s="9"/>
      <c r="H85" s="19"/>
      <c r="I85" s="31"/>
      <c r="J85" s="32"/>
      <c r="K85" s="29"/>
      <c r="L85" t="str">
        <f t="shared" ca="1" si="4"/>
        <v>Habs</v>
      </c>
    </row>
    <row r="86" spans="1:12" ht="13.8" customHeight="1" x14ac:dyDescent="0.3">
      <c r="B86" s="27">
        <v>1</v>
      </c>
      <c r="C86" s="26" t="str">
        <f>C199</f>
        <v>Zahnriemenscheibe T5, 48 Zähne (d=76,39)</v>
      </c>
      <c r="D86" t="s">
        <v>382</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C238</f>
        <v xml:space="preserve">Rillenkugellager  4 x13 x 5 mm </v>
      </c>
      <c r="D93" t="s">
        <v>192</v>
      </c>
      <c r="E93" s="9"/>
      <c r="H93" s="19"/>
      <c r="I93" s="31"/>
      <c r="J93" s="32"/>
      <c r="K93" s="29"/>
      <c r="L93" t="str">
        <f t="shared" ca="1" si="5"/>
        <v>Habs</v>
      </c>
    </row>
    <row r="94" spans="1:12" ht="13.8" customHeight="1" x14ac:dyDescent="0.3">
      <c r="B94" s="27">
        <v>4</v>
      </c>
      <c r="C94" s="26" t="str">
        <f>C237</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C244</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C199</f>
        <v>Zahnriemenscheibe T5, 48 Zähne (d=76,39)</v>
      </c>
      <c r="D105" t="s">
        <v>194</v>
      </c>
      <c r="E105" s="9"/>
      <c r="H105" s="19"/>
      <c r="I105" s="31"/>
      <c r="J105" s="32"/>
      <c r="K105" s="29"/>
      <c r="L105" t="str">
        <f t="shared" ca="1" si="5"/>
        <v>Habs</v>
      </c>
    </row>
    <row r="106" spans="2:12" ht="13.8" customHeight="1" x14ac:dyDescent="0.3">
      <c r="B106" s="27">
        <v>1</v>
      </c>
      <c r="C106" s="26" t="str">
        <f>C193</f>
        <v>Zahnriemenscheibe T5, 12 Zähne (d=19,10)</v>
      </c>
      <c r="D106" t="s">
        <v>194</v>
      </c>
      <c r="E106" s="9"/>
      <c r="H106" s="19"/>
      <c r="I106" s="31"/>
      <c r="J106" s="32"/>
      <c r="K106" s="29"/>
      <c r="L106">
        <f t="shared" ca="1" si="5"/>
        <v>0</v>
      </c>
    </row>
    <row r="107" spans="2:12" ht="13.8" customHeight="1" x14ac:dyDescent="0.3">
      <c r="B107" s="27">
        <v>1</v>
      </c>
      <c r="C107" s="26" t="str">
        <f>C215</f>
        <v>Zahnriemen T5 450mm 10mm Breite</v>
      </c>
      <c r="D107" t="s">
        <v>389</v>
      </c>
      <c r="E107" s="9"/>
      <c r="H107" s="19"/>
      <c r="I107" s="31"/>
      <c r="J107" s="32"/>
      <c r="K107" s="29"/>
      <c r="L107" t="str">
        <f t="shared" ca="1" si="5"/>
        <v>Habs</v>
      </c>
    </row>
    <row r="108" spans="2:12" ht="13.8" customHeight="1" x14ac:dyDescent="0.3">
      <c r="B108" s="27">
        <v>1</v>
      </c>
      <c r="C108" s="26" t="str">
        <f>C193</f>
        <v>Zahnriemenscheibe T5, 12 Zähne (d=19,10)</v>
      </c>
      <c r="D108" t="s">
        <v>199</v>
      </c>
      <c r="E108" s="9"/>
      <c r="H108" s="19"/>
      <c r="I108" s="31"/>
      <c r="J108" s="32"/>
      <c r="K108" s="29"/>
      <c r="L108">
        <f t="shared" ca="1" si="5"/>
        <v>0</v>
      </c>
    </row>
    <row r="109" spans="2:12" ht="13.8" customHeight="1" x14ac:dyDescent="0.3">
      <c r="B109" s="27">
        <v>1</v>
      </c>
      <c r="C109" s="26" t="str">
        <f>C212</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Habs</v>
      </c>
    </row>
    <row r="113" spans="1:12" ht="13.8" customHeight="1" x14ac:dyDescent="0.3">
      <c r="B113" s="27">
        <f>50*6</f>
        <v>300</v>
      </c>
      <c r="C113" s="26" t="str">
        <f>C175</f>
        <v>Gewindestange M3</v>
      </c>
      <c r="D113" t="s">
        <v>202</v>
      </c>
      <c r="E113" s="9"/>
      <c r="H113" s="19"/>
      <c r="I113" s="31"/>
      <c r="J113" s="32"/>
      <c r="K113" s="29"/>
      <c r="L113" t="str">
        <f t="shared" ca="1" si="5"/>
        <v>Habs</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Habs</v>
      </c>
    </row>
    <row r="116" spans="1:12" ht="13.8" customHeight="1" x14ac:dyDescent="0.3">
      <c r="B116" s="27">
        <v>1</v>
      </c>
      <c r="C116" s="26" t="str">
        <f>C226</f>
        <v>NEMA 24 - 60x60x87 - 3.0Nm - 8mm Achse - 4.0A</v>
      </c>
      <c r="D116" t="s">
        <v>111</v>
      </c>
      <c r="E116" s="9"/>
      <c r="H116" s="19"/>
      <c r="I116" s="31"/>
      <c r="J116" s="32"/>
      <c r="K116" s="29"/>
      <c r="L116" t="str">
        <f t="shared" ca="1" si="5"/>
        <v>-</v>
      </c>
    </row>
    <row r="117" spans="1:12" ht="13.8" customHeight="1" x14ac:dyDescent="0.3">
      <c r="B117" s="27">
        <v>2</v>
      </c>
      <c r="C117" s="26" t="str">
        <f>C247</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C245</f>
        <v>Rillenkugellager DIN 625 SKF - SKF 61818 - 90x115x13</v>
      </c>
      <c r="D119" t="s">
        <v>206</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Habs</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C228</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C238</f>
        <v xml:space="preserve">Rillenkugellager  4 x13 x 5 mm </v>
      </c>
      <c r="D129" t="s">
        <v>217</v>
      </c>
      <c r="E129" s="9"/>
      <c r="H129" s="19"/>
      <c r="I129" s="31"/>
      <c r="J129" s="32"/>
      <c r="K129" s="29"/>
      <c r="L129" t="str">
        <f t="shared" ca="1" si="6"/>
        <v>Habs</v>
      </c>
    </row>
    <row r="130" spans="1:12" ht="13.8" customHeight="1" x14ac:dyDescent="0.3">
      <c r="B130" s="27">
        <v>4</v>
      </c>
      <c r="C130" s="26" t="str">
        <f>C237</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C192</f>
        <v>Zahnriemenscheibe T5, 10 Zähne (d=15,92)</v>
      </c>
      <c r="D133" t="s">
        <v>318</v>
      </c>
      <c r="E133" s="9"/>
      <c r="H133" s="19"/>
      <c r="I133" s="31"/>
      <c r="J133" s="32"/>
      <c r="K133" s="29"/>
      <c r="L133" t="str">
        <f t="shared" ca="1" si="6"/>
        <v>Habs</v>
      </c>
    </row>
    <row r="134" spans="1:12" ht="13.8" customHeight="1" x14ac:dyDescent="0.3">
      <c r="B134" s="27">
        <v>1</v>
      </c>
      <c r="C134" s="26" t="str">
        <f>C218</f>
        <v>Zahnriemen T5 510mm 10mm Breite</v>
      </c>
      <c r="D134" t="s">
        <v>398</v>
      </c>
      <c r="E134" s="9"/>
      <c r="H134" s="19"/>
      <c r="I134" s="31"/>
      <c r="J134" s="32"/>
      <c r="K134" s="29"/>
      <c r="L134" t="str">
        <f t="shared" ca="1" si="6"/>
        <v>Habs</v>
      </c>
    </row>
    <row r="135" spans="1:12" ht="13.8" customHeight="1" x14ac:dyDescent="0.3">
      <c r="B135" s="27">
        <v>1</v>
      </c>
      <c r="C135" s="26" t="str">
        <f>C227</f>
        <v>NEMA 23 - 57x57x56 - 1,26Nm - 6,35mm Achse - 2.8A</v>
      </c>
      <c r="D135" t="s">
        <v>218</v>
      </c>
      <c r="E135" s="9"/>
      <c r="H135" s="19"/>
      <c r="I135" s="31"/>
      <c r="J135" s="32"/>
      <c r="K135" s="29"/>
      <c r="L135" t="str">
        <f t="shared" ca="1" si="6"/>
        <v>Habs</v>
      </c>
    </row>
    <row r="136" spans="1:12" ht="13.8" customHeight="1" x14ac:dyDescent="0.3">
      <c r="B136" s="27">
        <v>16</v>
      </c>
      <c r="C136" s="26" t="str">
        <f>C233</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0" si="15">ROUNDUP(I178/G178,0)</f>
        <v>0</v>
      </c>
      <c r="C178" s="26" t="s">
        <v>331</v>
      </c>
      <c r="E178" s="9" t="s">
        <v>293</v>
      </c>
      <c r="G178">
        <v>1</v>
      </c>
      <c r="H178" s="19">
        <v>4.96</v>
      </c>
      <c r="I178" s="31">
        <f t="shared" ref="I178:I190" si="16">SUMIF(C$1:C$141,"="&amp;C178,B$1:B$141)</f>
        <v>0</v>
      </c>
      <c r="J178" s="32">
        <f t="shared" ref="J178:J190" si="17">G178*B178-I178</f>
        <v>0</v>
      </c>
      <c r="K178" s="29">
        <f t="shared" ref="K178:K190" si="18">B178*H178</f>
        <v>0</v>
      </c>
      <c r="L178" t="s">
        <v>235</v>
      </c>
    </row>
    <row r="179" spans="2:12" ht="13.8" customHeight="1" x14ac:dyDescent="0.3">
      <c r="B179" s="27">
        <f t="shared" si="15"/>
        <v>1</v>
      </c>
      <c r="C179" s="26" t="s">
        <v>338</v>
      </c>
      <c r="E179" t="s">
        <v>337</v>
      </c>
      <c r="G179">
        <v>1</v>
      </c>
      <c r="H179" s="19">
        <v>5.0999999999999996</v>
      </c>
      <c r="I179" s="31">
        <f t="shared" si="16"/>
        <v>1</v>
      </c>
      <c r="J179" s="32">
        <f t="shared" si="17"/>
        <v>0</v>
      </c>
      <c r="K179" s="29">
        <f t="shared" si="18"/>
        <v>5.0999999999999996</v>
      </c>
      <c r="L179" t="s">
        <v>235</v>
      </c>
    </row>
    <row r="180" spans="2:12" ht="13.8" customHeight="1" x14ac:dyDescent="0.3">
      <c r="B180" s="27">
        <f t="shared" si="15"/>
        <v>1</v>
      </c>
      <c r="C180" s="26" t="s">
        <v>330</v>
      </c>
      <c r="E180" s="9" t="s">
        <v>320</v>
      </c>
      <c r="G180">
        <v>1</v>
      </c>
      <c r="H180" s="19">
        <v>5.0999999999999996</v>
      </c>
      <c r="I180" s="31">
        <f t="shared" si="16"/>
        <v>1</v>
      </c>
      <c r="J180" s="32">
        <f t="shared" si="17"/>
        <v>0</v>
      </c>
      <c r="K180" s="29">
        <f t="shared" si="18"/>
        <v>5.0999999999999996</v>
      </c>
      <c r="L180" t="s">
        <v>291</v>
      </c>
    </row>
    <row r="181" spans="2:12" ht="13.8" customHeight="1" x14ac:dyDescent="0.3">
      <c r="B181" s="27">
        <f t="shared" si="15"/>
        <v>0</v>
      </c>
      <c r="C181" s="26" t="s">
        <v>339</v>
      </c>
      <c r="E181" s="9" t="s">
        <v>293</v>
      </c>
      <c r="G181">
        <v>1</v>
      </c>
      <c r="H181" s="19">
        <v>4.96</v>
      </c>
      <c r="I181" s="31">
        <f t="shared" si="16"/>
        <v>0</v>
      </c>
      <c r="J181" s="32">
        <f t="shared" si="17"/>
        <v>0</v>
      </c>
      <c r="K181" s="29">
        <f t="shared" si="18"/>
        <v>0</v>
      </c>
      <c r="L181" t="s">
        <v>235</v>
      </c>
    </row>
    <row r="182" spans="2:12" ht="13.8" customHeight="1" x14ac:dyDescent="0.3">
      <c r="B182" s="27">
        <f t="shared" si="15"/>
        <v>0</v>
      </c>
      <c r="C182" s="26" t="s">
        <v>329</v>
      </c>
      <c r="E182" s="48" t="s">
        <v>305</v>
      </c>
      <c r="G182">
        <v>1</v>
      </c>
      <c r="H182" s="19">
        <v>4.54</v>
      </c>
      <c r="I182" s="31">
        <f t="shared" si="16"/>
        <v>0</v>
      </c>
      <c r="J182" s="32">
        <f t="shared" si="17"/>
        <v>0</v>
      </c>
      <c r="K182" s="29">
        <f t="shared" si="18"/>
        <v>0</v>
      </c>
      <c r="L182" t="s">
        <v>291</v>
      </c>
    </row>
    <row r="183" spans="2:12" ht="13.8" customHeight="1" x14ac:dyDescent="0.3">
      <c r="B183" s="27">
        <f t="shared" si="15"/>
        <v>0</v>
      </c>
      <c r="C183" s="26" t="s">
        <v>327</v>
      </c>
      <c r="E183" s="26" t="s">
        <v>308</v>
      </c>
      <c r="G183">
        <v>1</v>
      </c>
      <c r="H183" s="19">
        <v>4.54</v>
      </c>
      <c r="I183" s="31">
        <f t="shared" si="16"/>
        <v>0</v>
      </c>
      <c r="J183" s="32">
        <f t="shared" si="17"/>
        <v>0</v>
      </c>
      <c r="K183" s="29">
        <f t="shared" si="18"/>
        <v>0</v>
      </c>
      <c r="L183" t="s">
        <v>291</v>
      </c>
    </row>
    <row r="184" spans="2:12" ht="13.8" customHeight="1" x14ac:dyDescent="0.3">
      <c r="B184" s="27">
        <f t="shared" si="15"/>
        <v>0</v>
      </c>
      <c r="C184" s="26" t="s">
        <v>328</v>
      </c>
      <c r="E184" s="26" t="s">
        <v>306</v>
      </c>
      <c r="G184">
        <v>1</v>
      </c>
      <c r="H184" s="19">
        <v>4.54</v>
      </c>
      <c r="I184" s="31">
        <f t="shared" si="16"/>
        <v>0</v>
      </c>
      <c r="J184" s="32">
        <f t="shared" si="17"/>
        <v>0</v>
      </c>
      <c r="K184" s="29">
        <f t="shared" si="18"/>
        <v>0</v>
      </c>
      <c r="L184" t="s">
        <v>291</v>
      </c>
    </row>
    <row r="185" spans="2:12" ht="13.8" customHeight="1" x14ac:dyDescent="0.3">
      <c r="B185" s="27">
        <f t="shared" si="15"/>
        <v>0</v>
      </c>
      <c r="C185" s="26" t="s">
        <v>332</v>
      </c>
      <c r="E185" s="9" t="s">
        <v>309</v>
      </c>
      <c r="G185">
        <v>1</v>
      </c>
      <c r="H185" s="19">
        <v>5.44</v>
      </c>
      <c r="I185" s="31">
        <f t="shared" si="16"/>
        <v>0</v>
      </c>
      <c r="J185" s="32">
        <f t="shared" si="17"/>
        <v>0</v>
      </c>
      <c r="K185" s="29">
        <f t="shared" si="18"/>
        <v>0</v>
      </c>
      <c r="L185" t="s">
        <v>291</v>
      </c>
    </row>
    <row r="186" spans="2:12" ht="13.8" customHeight="1" x14ac:dyDescent="0.3">
      <c r="B186" s="27">
        <f t="shared" si="15"/>
        <v>0</v>
      </c>
      <c r="C186" s="26" t="s">
        <v>394</v>
      </c>
      <c r="E186" s="9" t="s">
        <v>395</v>
      </c>
      <c r="G186">
        <v>1</v>
      </c>
      <c r="H186" s="19">
        <v>5.44</v>
      </c>
      <c r="I186" s="31">
        <f t="shared" si="16"/>
        <v>0</v>
      </c>
      <c r="J186" s="32">
        <f t="shared" si="17"/>
        <v>0</v>
      </c>
      <c r="K186" s="29">
        <f t="shared" si="18"/>
        <v>0</v>
      </c>
      <c r="L186" t="s">
        <v>291</v>
      </c>
    </row>
    <row r="187" spans="2:12" ht="13.8" customHeight="1" x14ac:dyDescent="0.3">
      <c r="B187" s="27">
        <f t="shared" si="15"/>
        <v>0</v>
      </c>
      <c r="C187" s="26" t="s">
        <v>354</v>
      </c>
      <c r="E187" s="9" t="s">
        <v>353</v>
      </c>
      <c r="G187">
        <v>1</v>
      </c>
      <c r="H187" s="19">
        <v>5.44</v>
      </c>
      <c r="I187" s="31">
        <f t="shared" si="16"/>
        <v>0</v>
      </c>
      <c r="J187" s="32">
        <f t="shared" si="17"/>
        <v>0</v>
      </c>
      <c r="K187" s="29">
        <f t="shared" si="18"/>
        <v>0</v>
      </c>
      <c r="L187" t="s">
        <v>291</v>
      </c>
    </row>
    <row r="188" spans="2:12" ht="13.8" customHeight="1" x14ac:dyDescent="0.3">
      <c r="B188" s="27">
        <f t="shared" si="15"/>
        <v>0</v>
      </c>
      <c r="C188" s="26" t="s">
        <v>333</v>
      </c>
      <c r="E188" s="9" t="s">
        <v>307</v>
      </c>
      <c r="G188">
        <v>1</v>
      </c>
      <c r="H188" s="19">
        <v>5.44</v>
      </c>
      <c r="I188" s="31">
        <f t="shared" si="16"/>
        <v>0</v>
      </c>
      <c r="J188" s="32">
        <f t="shared" si="17"/>
        <v>0</v>
      </c>
      <c r="K188" s="29">
        <f t="shared" si="18"/>
        <v>0</v>
      </c>
      <c r="L188" t="s">
        <v>235</v>
      </c>
    </row>
    <row r="189" spans="2:12" ht="13.8" customHeight="1" x14ac:dyDescent="0.3">
      <c r="B189" s="27">
        <f t="shared" si="15"/>
        <v>0</v>
      </c>
      <c r="C189" s="26" t="s">
        <v>335</v>
      </c>
      <c r="E189" s="9" t="s">
        <v>107</v>
      </c>
      <c r="G189">
        <v>1</v>
      </c>
      <c r="H189" s="19">
        <v>5.44</v>
      </c>
      <c r="I189" s="31">
        <f t="shared" si="16"/>
        <v>0</v>
      </c>
      <c r="J189" s="32">
        <f t="shared" si="17"/>
        <v>0</v>
      </c>
      <c r="K189" s="29">
        <f t="shared" si="18"/>
        <v>0</v>
      </c>
      <c r="L189" t="s">
        <v>235</v>
      </c>
    </row>
    <row r="190" spans="2:12" ht="13.8" customHeight="1" x14ac:dyDescent="0.3">
      <c r="B190" s="27">
        <f t="shared" si="15"/>
        <v>0</v>
      </c>
      <c r="C190" s="26" t="s">
        <v>334</v>
      </c>
      <c r="E190" s="9" t="s">
        <v>144</v>
      </c>
      <c r="G190">
        <v>1</v>
      </c>
      <c r="H190" s="19">
        <v>6.34</v>
      </c>
      <c r="I190" s="31">
        <f t="shared" si="16"/>
        <v>0</v>
      </c>
      <c r="J190" s="32">
        <f t="shared" si="17"/>
        <v>0</v>
      </c>
      <c r="K190" s="29">
        <f t="shared" si="18"/>
        <v>0</v>
      </c>
      <c r="L190" t="s">
        <v>235</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356</v>
      </c>
      <c r="E192" s="9" t="s">
        <v>294</v>
      </c>
      <c r="G192">
        <v>1</v>
      </c>
      <c r="H192" s="19">
        <v>4.3899999999999997</v>
      </c>
      <c r="I192" s="31">
        <f t="shared" ref="I192:I199" si="20">SUMIF(C$1:C$141,"="&amp;C192,B$1:B$141)</f>
        <v>1</v>
      </c>
      <c r="J192" s="32">
        <f t="shared" ref="J192:J199" si="21">G192*B192-I192</f>
        <v>0</v>
      </c>
      <c r="K192" s="29">
        <f t="shared" ref="K192:K199" si="22">B192*H192</f>
        <v>4.3899999999999997</v>
      </c>
      <c r="L192" t="s">
        <v>291</v>
      </c>
    </row>
    <row r="193" spans="2:12" ht="13.8" customHeight="1" x14ac:dyDescent="0.3">
      <c r="B193" s="27">
        <f t="shared" si="19"/>
        <v>2</v>
      </c>
      <c r="C193" s="26" t="s">
        <v>350</v>
      </c>
      <c r="E193" s="9" t="s">
        <v>317</v>
      </c>
      <c r="G193">
        <v>1</v>
      </c>
      <c r="H193" s="19">
        <v>5.07</v>
      </c>
      <c r="I193" s="31">
        <f t="shared" si="20"/>
        <v>2</v>
      </c>
      <c r="J193" s="32">
        <f t="shared" si="21"/>
        <v>0</v>
      </c>
      <c r="K193" s="29">
        <f t="shared" si="22"/>
        <v>10.14</v>
      </c>
      <c r="L193" t="s">
        <v>291</v>
      </c>
    </row>
    <row r="194" spans="2:12" ht="13.8" customHeight="1" x14ac:dyDescent="0.3">
      <c r="B194" s="27">
        <f t="shared" si="19"/>
        <v>2</v>
      </c>
      <c r="C194" s="26" t="s">
        <v>349</v>
      </c>
      <c r="E194" s="9" t="s">
        <v>164</v>
      </c>
      <c r="G194">
        <v>1</v>
      </c>
      <c r="H194" s="19">
        <v>5.23</v>
      </c>
      <c r="I194" s="31">
        <f t="shared" si="20"/>
        <v>2</v>
      </c>
      <c r="J194" s="32">
        <f t="shared" si="21"/>
        <v>0</v>
      </c>
      <c r="K194" s="29">
        <f t="shared" si="22"/>
        <v>10.46</v>
      </c>
      <c r="L194" t="s">
        <v>291</v>
      </c>
    </row>
    <row r="195" spans="2:12" ht="13.8" customHeight="1" x14ac:dyDescent="0.3">
      <c r="B195" s="27">
        <f t="shared" si="19"/>
        <v>0</v>
      </c>
      <c r="C195" s="26" t="s">
        <v>348</v>
      </c>
      <c r="E195" s="9" t="s">
        <v>321</v>
      </c>
      <c r="G195">
        <v>1</v>
      </c>
      <c r="H195" s="19">
        <v>5.23</v>
      </c>
      <c r="I195" s="31">
        <f t="shared" si="20"/>
        <v>0</v>
      </c>
      <c r="J195" s="32">
        <f t="shared" si="21"/>
        <v>0</v>
      </c>
      <c r="K195" s="29">
        <f t="shared" si="22"/>
        <v>0</v>
      </c>
      <c r="L195" t="s">
        <v>291</v>
      </c>
    </row>
    <row r="196" spans="2:12" ht="13.8" customHeight="1" x14ac:dyDescent="0.3">
      <c r="B196" s="27">
        <f t="shared" si="19"/>
        <v>0</v>
      </c>
      <c r="C196" s="26" t="s">
        <v>341</v>
      </c>
      <c r="E196" s="9" t="s">
        <v>340</v>
      </c>
      <c r="G196">
        <v>1</v>
      </c>
      <c r="H196" s="19">
        <v>5.23</v>
      </c>
      <c r="I196" s="31">
        <f t="shared" si="20"/>
        <v>0</v>
      </c>
      <c r="J196" s="32">
        <f t="shared" si="21"/>
        <v>0</v>
      </c>
      <c r="K196" s="29">
        <f t="shared" si="22"/>
        <v>0</v>
      </c>
      <c r="L196" t="s">
        <v>235</v>
      </c>
    </row>
    <row r="197" spans="2:12" ht="13.8" customHeight="1" x14ac:dyDescent="0.3">
      <c r="B197" s="27">
        <f t="shared" si="19"/>
        <v>0</v>
      </c>
      <c r="C197" s="26" t="s">
        <v>343</v>
      </c>
      <c r="E197" s="9" t="s">
        <v>342</v>
      </c>
      <c r="G197">
        <v>1</v>
      </c>
      <c r="H197" s="19">
        <v>6.67</v>
      </c>
      <c r="I197" s="31">
        <f t="shared" si="20"/>
        <v>0</v>
      </c>
      <c r="J197" s="32">
        <f t="shared" si="21"/>
        <v>0</v>
      </c>
      <c r="K197" s="29">
        <f t="shared" si="22"/>
        <v>0</v>
      </c>
      <c r="L197" t="s">
        <v>235</v>
      </c>
    </row>
    <row r="198" spans="2:12" ht="13.8" customHeight="1" x14ac:dyDescent="0.3">
      <c r="B198" s="27">
        <f t="shared" si="19"/>
        <v>0</v>
      </c>
      <c r="C198" s="26" t="s">
        <v>345</v>
      </c>
      <c r="E198" s="9" t="s">
        <v>344</v>
      </c>
      <c r="G198">
        <v>1</v>
      </c>
      <c r="H198" s="19">
        <v>6.67</v>
      </c>
      <c r="I198" s="31">
        <f t="shared" si="20"/>
        <v>0</v>
      </c>
      <c r="J198" s="32">
        <f t="shared" si="21"/>
        <v>0</v>
      </c>
      <c r="K198" s="29">
        <f t="shared" si="22"/>
        <v>0</v>
      </c>
      <c r="L198" t="s">
        <v>235</v>
      </c>
    </row>
    <row r="199" spans="2:12" ht="13.8" customHeight="1" x14ac:dyDescent="0.3">
      <c r="B199" s="27">
        <f t="shared" si="19"/>
        <v>2</v>
      </c>
      <c r="C199" s="26" t="s">
        <v>357</v>
      </c>
      <c r="E199" s="9" t="s">
        <v>163</v>
      </c>
      <c r="G199">
        <v>1</v>
      </c>
      <c r="H199" s="19">
        <v>11.6</v>
      </c>
      <c r="I199" s="31">
        <f t="shared" si="20"/>
        <v>2</v>
      </c>
      <c r="J199" s="32">
        <f t="shared" si="21"/>
        <v>0</v>
      </c>
      <c r="K199" s="29">
        <f t="shared" si="22"/>
        <v>23.2</v>
      </c>
      <c r="L199" t="s">
        <v>291</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312</v>
      </c>
      <c r="E201" s="9" t="s">
        <v>313</v>
      </c>
      <c r="G201">
        <v>1</v>
      </c>
      <c r="H201" s="19">
        <v>4</v>
      </c>
      <c r="I201" s="31">
        <f t="shared" ref="I201:I219" si="24">SUMIF(C$1:C$141,"="&amp;C201,B$1:B$141)</f>
        <v>1</v>
      </c>
      <c r="J201" s="32">
        <f t="shared" ref="J201:J219" si="25">G201*B201-I201</f>
        <v>0</v>
      </c>
      <c r="K201" s="29">
        <f t="shared" ref="K201:K206" si="26">B201*H201</f>
        <v>4</v>
      </c>
      <c r="L201" t="s">
        <v>291</v>
      </c>
    </row>
    <row r="202" spans="2:12" ht="13.8" customHeight="1" x14ac:dyDescent="0.3">
      <c r="B202" s="27">
        <f t="shared" si="23"/>
        <v>1</v>
      </c>
      <c r="C202" s="26" t="s">
        <v>311</v>
      </c>
      <c r="E202" s="9" t="s">
        <v>310</v>
      </c>
      <c r="G202">
        <v>1</v>
      </c>
      <c r="H202" s="19">
        <v>4.24</v>
      </c>
      <c r="I202" s="31">
        <f t="shared" si="24"/>
        <v>1</v>
      </c>
      <c r="J202" s="32">
        <f t="shared" si="25"/>
        <v>0</v>
      </c>
      <c r="K202" s="29">
        <f t="shared" si="26"/>
        <v>4.24</v>
      </c>
      <c r="L202" t="s">
        <v>291</v>
      </c>
    </row>
    <row r="203" spans="2:12" ht="13.8" customHeight="1" x14ac:dyDescent="0.3">
      <c r="B203" s="27">
        <f t="shared" si="23"/>
        <v>0</v>
      </c>
      <c r="C203" s="26" t="s">
        <v>181</v>
      </c>
      <c r="E203" s="9" t="s">
        <v>126</v>
      </c>
      <c r="G203">
        <v>1</v>
      </c>
      <c r="H203" s="19">
        <v>4.24</v>
      </c>
      <c r="I203" s="31">
        <f t="shared" si="24"/>
        <v>0</v>
      </c>
      <c r="J203" s="32">
        <f t="shared" si="25"/>
        <v>0</v>
      </c>
      <c r="K203" s="29">
        <f t="shared" si="26"/>
        <v>0</v>
      </c>
      <c r="L203" t="s">
        <v>291</v>
      </c>
    </row>
    <row r="204" spans="2:12" ht="13.8" customHeight="1" x14ac:dyDescent="0.3">
      <c r="B204" s="27">
        <f t="shared" si="23"/>
        <v>0</v>
      </c>
      <c r="C204" s="26" t="s">
        <v>315</v>
      </c>
      <c r="E204" s="9" t="s">
        <v>314</v>
      </c>
      <c r="G204">
        <v>1</v>
      </c>
      <c r="H204" s="19">
        <v>4</v>
      </c>
      <c r="I204" s="31">
        <f t="shared" si="24"/>
        <v>0</v>
      </c>
      <c r="J204" s="32">
        <f t="shared" si="25"/>
        <v>0</v>
      </c>
      <c r="K204" s="29">
        <f t="shared" si="26"/>
        <v>0</v>
      </c>
      <c r="L204" t="s">
        <v>291</v>
      </c>
    </row>
    <row r="205" spans="2:12" ht="13.8" customHeight="1" x14ac:dyDescent="0.3">
      <c r="B205" s="27">
        <f t="shared" si="23"/>
        <v>0</v>
      </c>
      <c r="C205" s="26" t="s">
        <v>184</v>
      </c>
      <c r="E205" s="9" t="s">
        <v>140</v>
      </c>
      <c r="G205">
        <v>1</v>
      </c>
      <c r="H205" s="19">
        <v>4.4400000000000004</v>
      </c>
      <c r="I205" s="31">
        <f t="shared" si="24"/>
        <v>0</v>
      </c>
      <c r="J205" s="32">
        <f t="shared" si="25"/>
        <v>0</v>
      </c>
      <c r="K205" s="29">
        <f t="shared" si="26"/>
        <v>0</v>
      </c>
      <c r="L205" t="s">
        <v>291</v>
      </c>
    </row>
    <row r="206" spans="2:12" ht="13.8" customHeight="1" x14ac:dyDescent="0.3">
      <c r="B206" s="27">
        <f t="shared" si="23"/>
        <v>0</v>
      </c>
      <c r="C206" s="26" t="s">
        <v>180</v>
      </c>
      <c r="E206" s="9" t="s">
        <v>115</v>
      </c>
      <c r="G206">
        <v>1</v>
      </c>
      <c r="H206" s="19">
        <v>4.96</v>
      </c>
      <c r="I206" s="31">
        <f t="shared" si="24"/>
        <v>0</v>
      </c>
      <c r="J206" s="32">
        <f t="shared" si="25"/>
        <v>0</v>
      </c>
      <c r="K206" s="29">
        <f t="shared" si="26"/>
        <v>0</v>
      </c>
      <c r="L206" t="s">
        <v>291</v>
      </c>
    </row>
    <row r="207" spans="2:12" ht="13.8" customHeight="1" x14ac:dyDescent="0.3">
      <c r="B207" s="27">
        <f>ROUNDUP(I207/G207,0)</f>
        <v>0</v>
      </c>
      <c r="C207" s="26" t="s">
        <v>325</v>
      </c>
      <c r="E207" s="26" t="s">
        <v>324</v>
      </c>
      <c r="G207">
        <v>1</v>
      </c>
      <c r="H207" s="19">
        <v>4.96</v>
      </c>
      <c r="I207" s="31">
        <f t="shared" si="24"/>
        <v>0</v>
      </c>
      <c r="J207" s="32">
        <f>G207*B207-I207</f>
        <v>0</v>
      </c>
      <c r="K207" s="29">
        <f>B207*H207</f>
        <v>0</v>
      </c>
      <c r="L207" t="s">
        <v>291</v>
      </c>
    </row>
    <row r="208" spans="2:12" ht="13.8" customHeight="1" x14ac:dyDescent="0.3">
      <c r="B208" s="27">
        <f t="shared" si="23"/>
        <v>1</v>
      </c>
      <c r="C208" s="26" t="s">
        <v>445</v>
      </c>
      <c r="E208" s="9" t="s">
        <v>115</v>
      </c>
      <c r="G208">
        <v>1</v>
      </c>
      <c r="H208" s="19">
        <v>4.96</v>
      </c>
      <c r="I208" s="31">
        <f t="shared" si="24"/>
        <v>1</v>
      </c>
      <c r="J208" s="32">
        <f t="shared" si="25"/>
        <v>0</v>
      </c>
      <c r="K208" s="29">
        <f t="shared" ref="K208:K219" si="27">B208*H208</f>
        <v>4.96</v>
      </c>
      <c r="L208" t="s">
        <v>291</v>
      </c>
    </row>
    <row r="209" spans="2:12" ht="13.8" customHeight="1" x14ac:dyDescent="0.3">
      <c r="B209" s="27">
        <f t="shared" si="23"/>
        <v>0</v>
      </c>
      <c r="C209" s="26" t="s">
        <v>352</v>
      </c>
      <c r="E209" s="9" t="s">
        <v>351</v>
      </c>
      <c r="G209">
        <v>1</v>
      </c>
      <c r="H209" s="19">
        <v>4</v>
      </c>
      <c r="I209" s="31">
        <f t="shared" si="24"/>
        <v>0</v>
      </c>
      <c r="J209" s="32">
        <f t="shared" si="25"/>
        <v>0</v>
      </c>
      <c r="K209" s="29">
        <f t="shared" si="27"/>
        <v>0</v>
      </c>
      <c r="L209" t="s">
        <v>291</v>
      </c>
    </row>
    <row r="210" spans="2:12" ht="13.8" customHeight="1" x14ac:dyDescent="0.3">
      <c r="B210" s="27">
        <f t="shared" si="23"/>
        <v>0</v>
      </c>
      <c r="C210" s="26" t="s">
        <v>359</v>
      </c>
      <c r="E210" t="s">
        <v>358</v>
      </c>
      <c r="G210">
        <v>1</v>
      </c>
      <c r="H210" s="19">
        <v>4.96</v>
      </c>
      <c r="I210" s="31">
        <f t="shared" si="24"/>
        <v>0</v>
      </c>
      <c r="J210" s="32">
        <f t="shared" si="25"/>
        <v>0</v>
      </c>
      <c r="K210" s="29">
        <f t="shared" si="27"/>
        <v>0</v>
      </c>
      <c r="L210" t="s">
        <v>291</v>
      </c>
    </row>
    <row r="211" spans="2:12" ht="13.8" customHeight="1" x14ac:dyDescent="0.3">
      <c r="B211" s="27">
        <f t="shared" si="23"/>
        <v>0</v>
      </c>
      <c r="C211" s="26" t="s">
        <v>347</v>
      </c>
      <c r="E211" t="s">
        <v>346</v>
      </c>
      <c r="G211">
        <v>1</v>
      </c>
      <c r="H211" s="19">
        <v>4.96</v>
      </c>
      <c r="I211" s="31">
        <f t="shared" si="24"/>
        <v>0</v>
      </c>
      <c r="J211" s="32">
        <f t="shared" si="25"/>
        <v>0</v>
      </c>
      <c r="K211" s="29">
        <f t="shared" si="27"/>
        <v>0</v>
      </c>
      <c r="L211" t="s">
        <v>291</v>
      </c>
    </row>
    <row r="212" spans="2:12" ht="13.8" customHeight="1" x14ac:dyDescent="0.3">
      <c r="B212" s="27">
        <f t="shared" ref="B212:B217" si="28">ROUNDUP(I212/G212,0)</f>
        <v>1</v>
      </c>
      <c r="C212" s="26" t="s">
        <v>182</v>
      </c>
      <c r="E212" s="9" t="s">
        <v>177</v>
      </c>
      <c r="G212">
        <v>1</v>
      </c>
      <c r="H212" s="19">
        <v>7.13</v>
      </c>
      <c r="I212" s="31">
        <f t="shared" si="24"/>
        <v>1</v>
      </c>
      <c r="J212" s="32">
        <f t="shared" si="25"/>
        <v>0</v>
      </c>
      <c r="K212" s="29">
        <f t="shared" si="27"/>
        <v>7.13</v>
      </c>
      <c r="L212" t="s">
        <v>291</v>
      </c>
    </row>
    <row r="213" spans="2:12" ht="13.8" customHeight="1" x14ac:dyDescent="0.3">
      <c r="B213" s="27">
        <f t="shared" si="28"/>
        <v>1</v>
      </c>
      <c r="C213" s="26" t="s">
        <v>393</v>
      </c>
      <c r="E213" s="9" t="s">
        <v>198</v>
      </c>
      <c r="G213">
        <v>1</v>
      </c>
      <c r="H213" s="19">
        <v>7.88</v>
      </c>
      <c r="I213" s="31">
        <f t="shared" si="24"/>
        <v>1</v>
      </c>
      <c r="J213" s="32">
        <f t="shared" si="25"/>
        <v>0</v>
      </c>
      <c r="K213" s="29">
        <f t="shared" si="27"/>
        <v>7.88</v>
      </c>
      <c r="L213" t="s">
        <v>291</v>
      </c>
    </row>
    <row r="214" spans="2:12" ht="13.8" customHeight="1" x14ac:dyDescent="0.3">
      <c r="B214" s="27">
        <f t="shared" si="28"/>
        <v>1</v>
      </c>
      <c r="C214" s="26" t="s">
        <v>392</v>
      </c>
      <c r="E214" s="9" t="s">
        <v>198</v>
      </c>
      <c r="G214">
        <v>1</v>
      </c>
      <c r="H214" s="19">
        <v>7.88</v>
      </c>
      <c r="I214" s="31">
        <f t="shared" si="24"/>
        <v>1</v>
      </c>
      <c r="J214" s="32">
        <f t="shared" si="25"/>
        <v>0</v>
      </c>
      <c r="K214" s="29">
        <f t="shared" si="27"/>
        <v>7.88</v>
      </c>
      <c r="L214" t="s">
        <v>291</v>
      </c>
    </row>
    <row r="215" spans="2:12" ht="13.8" customHeight="1" x14ac:dyDescent="0.3">
      <c r="B215" s="27">
        <f t="shared" si="28"/>
        <v>1</v>
      </c>
      <c r="C215" s="26" t="s">
        <v>396</v>
      </c>
      <c r="E215" s="9" t="s">
        <v>198</v>
      </c>
      <c r="G215">
        <v>1</v>
      </c>
      <c r="H215" s="19">
        <v>7.88</v>
      </c>
      <c r="I215" s="31">
        <f t="shared" si="24"/>
        <v>1</v>
      </c>
      <c r="J215" s="32">
        <f t="shared" si="25"/>
        <v>0</v>
      </c>
      <c r="K215" s="29">
        <f t="shared" si="27"/>
        <v>7.88</v>
      </c>
      <c r="L215" t="s">
        <v>291</v>
      </c>
    </row>
    <row r="216" spans="2:12" ht="13.8" customHeight="1" x14ac:dyDescent="0.3">
      <c r="B216" s="27">
        <f t="shared" si="28"/>
        <v>0</v>
      </c>
      <c r="C216" s="26" t="s">
        <v>197</v>
      </c>
      <c r="E216" s="9" t="s">
        <v>198</v>
      </c>
      <c r="G216">
        <v>1</v>
      </c>
      <c r="H216" s="19">
        <v>7.88</v>
      </c>
      <c r="I216" s="31">
        <f t="shared" si="24"/>
        <v>0</v>
      </c>
      <c r="J216" s="32">
        <f t="shared" si="25"/>
        <v>0</v>
      </c>
      <c r="K216" s="29">
        <f t="shared" si="27"/>
        <v>0</v>
      </c>
      <c r="L216" t="s">
        <v>291</v>
      </c>
    </row>
    <row r="217" spans="2:12" ht="13.8" customHeight="1" x14ac:dyDescent="0.3">
      <c r="B217" s="27">
        <f t="shared" si="28"/>
        <v>0</v>
      </c>
      <c r="C217" s="26" t="s">
        <v>196</v>
      </c>
      <c r="E217" s="9" t="s">
        <v>195</v>
      </c>
      <c r="G217">
        <v>1</v>
      </c>
      <c r="H217" s="19">
        <v>7.88</v>
      </c>
      <c r="I217" s="31">
        <f t="shared" si="24"/>
        <v>0</v>
      </c>
      <c r="J217" s="32">
        <f t="shared" si="25"/>
        <v>0</v>
      </c>
      <c r="K217" s="29">
        <f t="shared" si="27"/>
        <v>0</v>
      </c>
      <c r="L217" t="s">
        <v>291</v>
      </c>
    </row>
    <row r="218" spans="2:12" ht="13.8" customHeight="1" x14ac:dyDescent="0.3">
      <c r="B218" s="27">
        <f>ROUNDUP(I218/G218,0)</f>
        <v>1</v>
      </c>
      <c r="C218" s="26" t="s">
        <v>183</v>
      </c>
      <c r="E218" s="9" t="s">
        <v>319</v>
      </c>
      <c r="G218">
        <v>1</v>
      </c>
      <c r="H218" s="19">
        <v>8.8699999999999992</v>
      </c>
      <c r="I218" s="31">
        <f t="shared" si="24"/>
        <v>1</v>
      </c>
      <c r="J218" s="32">
        <f t="shared" si="25"/>
        <v>0</v>
      </c>
      <c r="K218" s="29">
        <f t="shared" si="27"/>
        <v>8.8699999999999992</v>
      </c>
      <c r="L218" t="s">
        <v>291</v>
      </c>
    </row>
    <row r="219" spans="2:12" ht="13.8" customHeight="1" x14ac:dyDescent="0.3">
      <c r="B219" s="27">
        <f>ROUNDUP(I219/G219,0)</f>
        <v>0</v>
      </c>
      <c r="C219" s="26" t="s">
        <v>220</v>
      </c>
      <c r="E219" s="9" t="s">
        <v>219</v>
      </c>
      <c r="G219">
        <v>1</v>
      </c>
      <c r="H219" s="19">
        <v>7.13</v>
      </c>
      <c r="I219" s="31">
        <f t="shared" si="24"/>
        <v>0</v>
      </c>
      <c r="J219" s="32">
        <f t="shared" si="25"/>
        <v>0</v>
      </c>
      <c r="K219" s="29">
        <f t="shared" si="27"/>
        <v>0</v>
      </c>
      <c r="L219" t="s">
        <v>291</v>
      </c>
    </row>
    <row r="220" spans="2:12" ht="13.8" customHeight="1" x14ac:dyDescent="0.3">
      <c r="B220" s="27"/>
      <c r="C220" s="26"/>
      <c r="H220" s="19"/>
      <c r="I220" s="31"/>
      <c r="J220" s="32"/>
      <c r="K220" s="29"/>
    </row>
    <row r="221" spans="2:12" ht="13.8" customHeight="1" x14ac:dyDescent="0.3">
      <c r="B221" s="27">
        <f t="shared" ref="B221:B229" si="29">ROUNDUP(I221/G221,0)</f>
        <v>0</v>
      </c>
      <c r="C221" s="26" t="s">
        <v>401</v>
      </c>
      <c r="E221" s="9" t="s">
        <v>400</v>
      </c>
      <c r="G221">
        <v>1</v>
      </c>
      <c r="H221" s="19">
        <v>14.5</v>
      </c>
      <c r="I221" s="31">
        <f t="shared" ref="I221:I229" si="30">SUMIF(C$1:C$141,"="&amp;C221,B$1:B$141)</f>
        <v>0</v>
      </c>
      <c r="J221" s="32">
        <f t="shared" ref="J221:J229" si="31">G221*B221-I221</f>
        <v>0</v>
      </c>
      <c r="K221" s="29">
        <f t="shared" ref="K221:K229" si="32">B221*H221</f>
        <v>0</v>
      </c>
      <c r="L221" t="s">
        <v>291</v>
      </c>
    </row>
    <row r="222" spans="2:12" ht="13.8" customHeight="1" x14ac:dyDescent="0.3">
      <c r="B222" s="27">
        <f t="shared" si="29"/>
        <v>0</v>
      </c>
      <c r="C222" s="26" t="s">
        <v>403</v>
      </c>
      <c r="E222" t="s">
        <v>372</v>
      </c>
      <c r="G222">
        <v>1</v>
      </c>
      <c r="H222" s="19">
        <v>14.5</v>
      </c>
      <c r="I222" s="31">
        <f t="shared" si="30"/>
        <v>0</v>
      </c>
      <c r="J222" s="32">
        <f t="shared" si="31"/>
        <v>0</v>
      </c>
      <c r="K222" s="29">
        <f t="shared" si="32"/>
        <v>0</v>
      </c>
      <c r="L222" t="s">
        <v>291</v>
      </c>
    </row>
    <row r="223" spans="2:12" ht="13.8" customHeight="1" x14ac:dyDescent="0.3">
      <c r="B223" s="27">
        <f t="shared" si="29"/>
        <v>1</v>
      </c>
      <c r="C223" s="26" t="s">
        <v>404</v>
      </c>
      <c r="E223" s="9" t="s">
        <v>400</v>
      </c>
      <c r="G223">
        <v>1</v>
      </c>
      <c r="H223" s="19">
        <v>14.5</v>
      </c>
      <c r="I223" s="31">
        <f t="shared" si="30"/>
        <v>1</v>
      </c>
      <c r="J223" s="32">
        <f t="shared" si="31"/>
        <v>0</v>
      </c>
      <c r="K223" s="29">
        <f t="shared" si="32"/>
        <v>14.5</v>
      </c>
      <c r="L223" t="s">
        <v>291</v>
      </c>
    </row>
    <row r="224" spans="2:12" ht="13.8" customHeight="1" x14ac:dyDescent="0.3">
      <c r="B224" s="27">
        <f t="shared" si="29"/>
        <v>1</v>
      </c>
      <c r="C224" s="26" t="s">
        <v>408</v>
      </c>
      <c r="E224" s="9" t="s">
        <v>409</v>
      </c>
      <c r="G224">
        <v>1</v>
      </c>
      <c r="H224" s="19">
        <v>8.5</v>
      </c>
      <c r="I224" s="31">
        <f t="shared" si="30"/>
        <v>1</v>
      </c>
      <c r="J224" s="32">
        <f t="shared" si="31"/>
        <v>0</v>
      </c>
      <c r="K224" s="29">
        <f t="shared" si="32"/>
        <v>8.5</v>
      </c>
      <c r="L224" t="s">
        <v>291</v>
      </c>
    </row>
    <row r="225" spans="2:12" ht="13.8" customHeight="1" x14ac:dyDescent="0.3">
      <c r="B225" s="27">
        <f t="shared" si="29"/>
        <v>1</v>
      </c>
      <c r="C225" s="26" t="s">
        <v>374</v>
      </c>
      <c r="E225" s="9" t="s">
        <v>179</v>
      </c>
      <c r="G225">
        <v>1</v>
      </c>
      <c r="H225" s="19">
        <v>54.2</v>
      </c>
      <c r="I225" s="31">
        <f t="shared" si="30"/>
        <v>1</v>
      </c>
      <c r="J225" s="32">
        <f t="shared" si="31"/>
        <v>0</v>
      </c>
      <c r="K225" s="29">
        <f t="shared" si="32"/>
        <v>54.2</v>
      </c>
      <c r="L225" t="s">
        <v>291</v>
      </c>
    </row>
    <row r="226" spans="2:12" ht="13.8" customHeight="1" x14ac:dyDescent="0.3">
      <c r="B226" s="27">
        <f t="shared" si="29"/>
        <v>1</v>
      </c>
      <c r="C226" s="26" t="s">
        <v>390</v>
      </c>
      <c r="E226" s="9" t="s">
        <v>276</v>
      </c>
      <c r="G226">
        <v>1</v>
      </c>
      <c r="H226" s="19">
        <v>37</v>
      </c>
      <c r="I226" s="31">
        <f t="shared" si="30"/>
        <v>1</v>
      </c>
      <c r="J226" s="32">
        <f t="shared" si="31"/>
        <v>0</v>
      </c>
      <c r="K226" s="29">
        <f t="shared" si="32"/>
        <v>37</v>
      </c>
      <c r="L226" t="s">
        <v>291</v>
      </c>
    </row>
    <row r="227" spans="2:12" ht="13.8" customHeight="1" x14ac:dyDescent="0.3">
      <c r="B227" s="27">
        <f t="shared" si="29"/>
        <v>1</v>
      </c>
      <c r="C227" s="26" t="s">
        <v>272</v>
      </c>
      <c r="E227" s="9" t="s">
        <v>275</v>
      </c>
      <c r="G227">
        <v>1</v>
      </c>
      <c r="H227" s="19">
        <v>18</v>
      </c>
      <c r="I227" s="31">
        <f t="shared" si="30"/>
        <v>1</v>
      </c>
      <c r="J227" s="32">
        <f t="shared" si="31"/>
        <v>0</v>
      </c>
      <c r="K227" s="29">
        <f t="shared" si="32"/>
        <v>18</v>
      </c>
      <c r="L227" t="s">
        <v>291</v>
      </c>
    </row>
    <row r="228" spans="2:12" ht="13.8" customHeight="1" x14ac:dyDescent="0.3">
      <c r="B228" s="27">
        <f t="shared" si="29"/>
        <v>5</v>
      </c>
      <c r="C228" s="26" t="s">
        <v>118</v>
      </c>
      <c r="E228" s="9" t="s">
        <v>71</v>
      </c>
      <c r="G228">
        <v>1</v>
      </c>
      <c r="H228" s="19">
        <v>14.53</v>
      </c>
      <c r="I228" s="31">
        <f t="shared" si="30"/>
        <v>5</v>
      </c>
      <c r="J228" s="32">
        <f t="shared" si="31"/>
        <v>0</v>
      </c>
      <c r="K228" s="29">
        <f t="shared" si="32"/>
        <v>72.649999999999991</v>
      </c>
      <c r="L228" t="s">
        <v>291</v>
      </c>
    </row>
    <row r="229" spans="2:12" ht="13.8" customHeight="1" x14ac:dyDescent="0.3">
      <c r="B229" s="27">
        <f t="shared" si="29"/>
        <v>2</v>
      </c>
      <c r="C229" s="26" t="s">
        <v>369</v>
      </c>
      <c r="E229" s="9" t="s">
        <v>185</v>
      </c>
      <c r="G229">
        <v>1</v>
      </c>
      <c r="H229" s="19">
        <v>36.42</v>
      </c>
      <c r="I229" s="31">
        <f t="shared" si="30"/>
        <v>2</v>
      </c>
      <c r="J229" s="32">
        <f t="shared" si="31"/>
        <v>0</v>
      </c>
      <c r="K229" s="29">
        <f t="shared" si="32"/>
        <v>72.84</v>
      </c>
      <c r="L229" t="s">
        <v>291</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367</v>
      </c>
      <c r="E231" s="9" t="s">
        <v>368</v>
      </c>
      <c r="G231">
        <v>1</v>
      </c>
      <c r="H231" s="19">
        <v>1.35</v>
      </c>
      <c r="I231" s="31">
        <f t="shared" ref="I231:I247" si="34">SUMIF(C$1:C$141,"="&amp;C231,B$1:B$141)</f>
        <v>16</v>
      </c>
      <c r="J231" s="32">
        <f t="shared" ref="J231:J247" si="35">G231*B231-I231</f>
        <v>0</v>
      </c>
      <c r="K231" s="29">
        <f t="shared" ref="K231:K236" si="36">B231*H231</f>
        <v>21.6</v>
      </c>
      <c r="L231" t="s">
        <v>291</v>
      </c>
    </row>
    <row r="232" spans="2:12" ht="13.8" customHeight="1" x14ac:dyDescent="0.3">
      <c r="B232" s="27">
        <f t="shared" si="33"/>
        <v>0</v>
      </c>
      <c r="C232" s="26" t="s">
        <v>381</v>
      </c>
      <c r="E232" s="9" t="s">
        <v>370</v>
      </c>
      <c r="G232">
        <v>1</v>
      </c>
      <c r="H232" s="19">
        <v>1.35</v>
      </c>
      <c r="I232" s="31">
        <f t="shared" si="34"/>
        <v>0</v>
      </c>
      <c r="J232" s="32">
        <f t="shared" si="35"/>
        <v>0</v>
      </c>
      <c r="K232" s="29">
        <f t="shared" si="36"/>
        <v>0</v>
      </c>
      <c r="L232" t="s">
        <v>235</v>
      </c>
    </row>
    <row r="233" spans="2:12" ht="13.8" customHeight="1" x14ac:dyDescent="0.3">
      <c r="B233" s="27">
        <f t="shared" si="33"/>
        <v>16</v>
      </c>
      <c r="C233" s="26" t="s">
        <v>371</v>
      </c>
      <c r="E233" s="9" t="s">
        <v>383</v>
      </c>
      <c r="G233">
        <v>1</v>
      </c>
      <c r="H233" s="19">
        <v>1.35</v>
      </c>
      <c r="I233" s="31">
        <f t="shared" si="34"/>
        <v>16</v>
      </c>
      <c r="J233" s="32">
        <f t="shared" si="35"/>
        <v>0</v>
      </c>
      <c r="K233" s="29">
        <f t="shared" si="36"/>
        <v>21.6</v>
      </c>
      <c r="L233" t="s">
        <v>235</v>
      </c>
    </row>
    <row r="234" spans="2:12" ht="13.8" customHeight="1" x14ac:dyDescent="0.3">
      <c r="B234" s="27">
        <f t="shared" si="33"/>
        <v>6</v>
      </c>
      <c r="C234" s="26" t="s">
        <v>137</v>
      </c>
      <c r="E234" s="9" t="s">
        <v>136</v>
      </c>
      <c r="G234">
        <v>1</v>
      </c>
      <c r="H234" s="19">
        <v>1.05</v>
      </c>
      <c r="I234" s="31">
        <f t="shared" si="34"/>
        <v>6</v>
      </c>
      <c r="J234" s="32">
        <f t="shared" si="35"/>
        <v>0</v>
      </c>
      <c r="K234" s="29">
        <f t="shared" si="36"/>
        <v>6.3000000000000007</v>
      </c>
      <c r="L234" t="s">
        <v>291</v>
      </c>
    </row>
    <row r="235" spans="2:12" ht="13.8" customHeight="1" x14ac:dyDescent="0.3">
      <c r="B235" s="27">
        <f t="shared" si="33"/>
        <v>0</v>
      </c>
      <c r="C235" s="26" t="s">
        <v>366</v>
      </c>
      <c r="E235" s="9" t="s">
        <v>365</v>
      </c>
      <c r="G235">
        <v>1</v>
      </c>
      <c r="H235" s="19">
        <v>1.35</v>
      </c>
      <c r="I235" s="31">
        <f t="shared" si="34"/>
        <v>0</v>
      </c>
      <c r="J235" s="32">
        <f t="shared" si="35"/>
        <v>0</v>
      </c>
      <c r="K235" s="29">
        <f t="shared" si="36"/>
        <v>0</v>
      </c>
      <c r="L235" t="s">
        <v>291</v>
      </c>
    </row>
    <row r="236" spans="2:12" ht="13.8" customHeight="1" x14ac:dyDescent="0.3">
      <c r="B236" s="27">
        <f t="shared" si="33"/>
        <v>0</v>
      </c>
      <c r="C236" s="26" t="s">
        <v>363</v>
      </c>
      <c r="E236" s="9" t="s">
        <v>362</v>
      </c>
      <c r="G236">
        <v>1</v>
      </c>
      <c r="H236" s="19">
        <v>2.19</v>
      </c>
      <c r="I236" s="31">
        <f t="shared" si="34"/>
        <v>0</v>
      </c>
      <c r="J236" s="32">
        <f t="shared" si="35"/>
        <v>0</v>
      </c>
      <c r="K236" s="29">
        <f t="shared" si="36"/>
        <v>0</v>
      </c>
      <c r="L236" t="s">
        <v>235</v>
      </c>
    </row>
    <row r="237" spans="2:12" ht="13.8" customHeight="1" x14ac:dyDescent="0.3">
      <c r="B237" s="27">
        <f t="shared" ref="B237:B247" si="37">ROUNDUP(I237/G237,0)</f>
        <v>16</v>
      </c>
      <c r="C237" s="26" t="s">
        <v>176</v>
      </c>
      <c r="E237" s="9" t="s">
        <v>186</v>
      </c>
      <c r="G237">
        <v>1</v>
      </c>
      <c r="H237" s="19">
        <v>1.54</v>
      </c>
      <c r="I237" s="31">
        <f t="shared" si="34"/>
        <v>16</v>
      </c>
      <c r="J237" s="32">
        <f t="shared" si="35"/>
        <v>0</v>
      </c>
      <c r="K237" s="29">
        <f t="shared" ref="K237:K247" si="38">B237*H237</f>
        <v>24.64</v>
      </c>
      <c r="L237" t="s">
        <v>291</v>
      </c>
    </row>
    <row r="238" spans="2:12" ht="13.8" customHeight="1" x14ac:dyDescent="0.3">
      <c r="B238" s="27">
        <f t="shared" si="37"/>
        <v>10</v>
      </c>
      <c r="C238" s="26" t="s">
        <v>188</v>
      </c>
      <c r="E238" s="9" t="s">
        <v>187</v>
      </c>
      <c r="G238">
        <v>1</v>
      </c>
      <c r="H238" s="19">
        <v>1.54</v>
      </c>
      <c r="I238" s="31">
        <f t="shared" si="34"/>
        <v>10</v>
      </c>
      <c r="J238" s="32">
        <f t="shared" si="35"/>
        <v>0</v>
      </c>
      <c r="K238" s="29">
        <f t="shared" si="38"/>
        <v>15.4</v>
      </c>
      <c r="L238" t="s">
        <v>291</v>
      </c>
    </row>
    <row r="239" spans="2:12" ht="13.8" customHeight="1" x14ac:dyDescent="0.3">
      <c r="B239" s="27">
        <f t="shared" si="37"/>
        <v>0</v>
      </c>
      <c r="C239" s="26" t="s">
        <v>109</v>
      </c>
      <c r="E239" s="9" t="s">
        <v>108</v>
      </c>
      <c r="G239">
        <v>1</v>
      </c>
      <c r="H239" s="19">
        <v>1.95</v>
      </c>
      <c r="I239" s="31">
        <f t="shared" si="34"/>
        <v>0</v>
      </c>
      <c r="J239" s="32">
        <f t="shared" si="35"/>
        <v>0</v>
      </c>
      <c r="K239" s="29">
        <f t="shared" si="38"/>
        <v>0</v>
      </c>
      <c r="L239" t="s">
        <v>291</v>
      </c>
    </row>
    <row r="240" spans="2:12" ht="13.8" customHeight="1" x14ac:dyDescent="0.3">
      <c r="B240" s="27">
        <f t="shared" si="37"/>
        <v>2</v>
      </c>
      <c r="C240" s="26" t="s">
        <v>132</v>
      </c>
      <c r="E240" s="9" t="s">
        <v>133</v>
      </c>
      <c r="G240">
        <v>1</v>
      </c>
      <c r="H240" s="19">
        <v>1</v>
      </c>
      <c r="I240" s="31">
        <f t="shared" si="34"/>
        <v>2</v>
      </c>
      <c r="J240" s="32">
        <f t="shared" si="35"/>
        <v>0</v>
      </c>
      <c r="K240" s="29">
        <f t="shared" si="38"/>
        <v>2</v>
      </c>
      <c r="L240" t="s">
        <v>291</v>
      </c>
    </row>
    <row r="241" spans="1:12" ht="13.8" customHeight="1" x14ac:dyDescent="0.3">
      <c r="B241" s="27">
        <f t="shared" si="37"/>
        <v>1</v>
      </c>
      <c r="C241" s="26" t="s">
        <v>104</v>
      </c>
      <c r="E241" s="9" t="s">
        <v>105</v>
      </c>
      <c r="G241">
        <v>1</v>
      </c>
      <c r="H241" s="19">
        <v>1.39</v>
      </c>
      <c r="I241" s="31">
        <f t="shared" si="34"/>
        <v>1</v>
      </c>
      <c r="J241" s="32">
        <f t="shared" si="35"/>
        <v>0</v>
      </c>
      <c r="K241" s="29">
        <f t="shared" si="38"/>
        <v>1.39</v>
      </c>
      <c r="L241" t="s">
        <v>291</v>
      </c>
    </row>
    <row r="242" spans="1:12" ht="13.8" customHeight="1" x14ac:dyDescent="0.3">
      <c r="B242" s="27">
        <f t="shared" si="37"/>
        <v>5</v>
      </c>
      <c r="C242" s="26" t="s">
        <v>99</v>
      </c>
      <c r="E242" s="9" t="s">
        <v>69</v>
      </c>
      <c r="G242">
        <v>1</v>
      </c>
      <c r="H242" s="19">
        <v>3.29</v>
      </c>
      <c r="I242" s="31">
        <f t="shared" si="34"/>
        <v>5</v>
      </c>
      <c r="J242" s="32">
        <f t="shared" si="35"/>
        <v>0</v>
      </c>
      <c r="K242" s="29">
        <f t="shared" si="38"/>
        <v>16.45</v>
      </c>
      <c r="L242" t="s">
        <v>291</v>
      </c>
    </row>
    <row r="243" spans="1:12" ht="13.8" customHeight="1" x14ac:dyDescent="0.3">
      <c r="B243" s="27">
        <f t="shared" si="37"/>
        <v>1</v>
      </c>
      <c r="C243" s="26" t="s">
        <v>402</v>
      </c>
      <c r="E243" s="9" t="s">
        <v>69</v>
      </c>
      <c r="G243">
        <v>1</v>
      </c>
      <c r="H243" s="19">
        <v>3.29</v>
      </c>
      <c r="I243" s="31">
        <f t="shared" si="34"/>
        <v>1</v>
      </c>
      <c r="J243" s="32">
        <f t="shared" si="35"/>
        <v>0</v>
      </c>
      <c r="K243" s="29">
        <f t="shared" si="38"/>
        <v>3.29</v>
      </c>
      <c r="L243" t="s">
        <v>291</v>
      </c>
    </row>
    <row r="244" spans="1:12" ht="13.8" customHeight="1" x14ac:dyDescent="0.3">
      <c r="B244" s="27">
        <f t="shared" si="37"/>
        <v>4</v>
      </c>
      <c r="C244" s="26" t="s">
        <v>203</v>
      </c>
      <c r="E244" s="9" t="s">
        <v>204</v>
      </c>
      <c r="G244">
        <v>1</v>
      </c>
      <c r="H244" s="19">
        <v>1</v>
      </c>
      <c r="I244" s="31">
        <f t="shared" si="34"/>
        <v>4</v>
      </c>
      <c r="J244" s="32">
        <f t="shared" si="35"/>
        <v>0</v>
      </c>
      <c r="K244" s="29">
        <f t="shared" si="38"/>
        <v>4</v>
      </c>
      <c r="L244" t="s">
        <v>291</v>
      </c>
    </row>
    <row r="245" spans="1:12" ht="13.8" customHeight="1" x14ac:dyDescent="0.3">
      <c r="B245" s="27">
        <f t="shared" si="37"/>
        <v>1</v>
      </c>
      <c r="C245" s="26" t="s">
        <v>95</v>
      </c>
      <c r="E245" s="9" t="s">
        <v>213</v>
      </c>
      <c r="G245">
        <v>1</v>
      </c>
      <c r="H245" s="19">
        <v>20</v>
      </c>
      <c r="I245" s="31">
        <f t="shared" si="34"/>
        <v>1</v>
      </c>
      <c r="J245" s="32">
        <f t="shared" si="35"/>
        <v>0</v>
      </c>
      <c r="K245" s="29">
        <f t="shared" si="38"/>
        <v>20</v>
      </c>
      <c r="L245" t="s">
        <v>291</v>
      </c>
    </row>
    <row r="246" spans="1:12" ht="13.8" customHeight="1" x14ac:dyDescent="0.3">
      <c r="B246" s="27">
        <f t="shared" si="37"/>
        <v>0</v>
      </c>
      <c r="C246" s="26" t="s">
        <v>214</v>
      </c>
      <c r="E246" s="9" t="s">
        <v>224</v>
      </c>
      <c r="G246">
        <v>1</v>
      </c>
      <c r="H246" s="19">
        <v>18.079999999999998</v>
      </c>
      <c r="I246" s="31">
        <f t="shared" si="34"/>
        <v>0</v>
      </c>
      <c r="J246" s="32">
        <f t="shared" si="35"/>
        <v>0</v>
      </c>
      <c r="K246" s="29">
        <f t="shared" si="38"/>
        <v>0</v>
      </c>
      <c r="L246" t="s">
        <v>291</v>
      </c>
    </row>
    <row r="247" spans="1:12" ht="13.8" customHeight="1" x14ac:dyDescent="0.3">
      <c r="B247" s="27">
        <f t="shared" si="37"/>
        <v>2</v>
      </c>
      <c r="C247" s="26" t="s">
        <v>397</v>
      </c>
      <c r="E247" s="9" t="s">
        <v>224</v>
      </c>
      <c r="G247">
        <v>1</v>
      </c>
      <c r="H247" s="19">
        <v>18.079999999999998</v>
      </c>
      <c r="I247" s="31">
        <f t="shared" si="34"/>
        <v>2</v>
      </c>
      <c r="J247" s="32">
        <f t="shared" si="35"/>
        <v>0</v>
      </c>
      <c r="K247" s="29">
        <f t="shared" si="38"/>
        <v>36.159999999999997</v>
      </c>
      <c r="L247" t="s">
        <v>291</v>
      </c>
    </row>
    <row r="248" spans="1:12" ht="13.8" customHeight="1" x14ac:dyDescent="0.3">
      <c r="B248" s="27"/>
      <c r="C248" s="26"/>
      <c r="E248" s="9"/>
      <c r="H248" s="19"/>
      <c r="I248" s="31"/>
      <c r="J248" s="32"/>
      <c r="K248" s="29"/>
    </row>
    <row r="249" spans="1:12" ht="13.8" customHeight="1" x14ac:dyDescent="0.3">
      <c r="A249" s="6" t="s">
        <v>167</v>
      </c>
      <c r="B249" s="27"/>
      <c r="E249"/>
      <c r="H249" s="19"/>
      <c r="I249" s="31"/>
      <c r="J249" s="32"/>
      <c r="K249" s="29"/>
    </row>
    <row r="250" spans="1:12" ht="13.8" customHeight="1" x14ac:dyDescent="0.3">
      <c r="A250" s="6"/>
      <c r="B250" s="27">
        <v>1</v>
      </c>
      <c r="C250" s="26" t="s">
        <v>278</v>
      </c>
      <c r="E250" t="s">
        <v>277</v>
      </c>
      <c r="G250">
        <v>1</v>
      </c>
      <c r="H250" s="19">
        <v>10.99</v>
      </c>
      <c r="I250" s="31">
        <f t="shared" ref="I250:I258" si="39">SUMIF(C$1:C$141,"="&amp;C250,B$1:B$141)</f>
        <v>0</v>
      </c>
      <c r="J250" s="32">
        <f t="shared" ref="J250:J257" si="40">G250*B250-I250</f>
        <v>1</v>
      </c>
      <c r="K250" s="29">
        <f t="shared" ref="K250:K257" si="41">B250*H250</f>
        <v>10.99</v>
      </c>
      <c r="L250" t="s">
        <v>291</v>
      </c>
    </row>
    <row r="251" spans="1:12" ht="13.8" customHeight="1" x14ac:dyDescent="0.3">
      <c r="B251" s="27">
        <v>1</v>
      </c>
      <c r="C251" s="26" t="s">
        <v>159</v>
      </c>
      <c r="E251" s="9" t="s">
        <v>260</v>
      </c>
      <c r="G251">
        <v>1</v>
      </c>
      <c r="H251" s="19">
        <v>10.99</v>
      </c>
      <c r="I251" s="31">
        <f t="shared" si="39"/>
        <v>1</v>
      </c>
      <c r="J251" s="32">
        <f t="shared" si="40"/>
        <v>0</v>
      </c>
      <c r="K251" s="29">
        <f t="shared" si="41"/>
        <v>10.99</v>
      </c>
      <c r="L251" t="s">
        <v>291</v>
      </c>
    </row>
    <row r="252" spans="1:12" ht="13.8" customHeight="1" x14ac:dyDescent="0.3">
      <c r="B252" s="27">
        <v>1</v>
      </c>
      <c r="C252" s="26" t="s">
        <v>165</v>
      </c>
      <c r="E252" s="9" t="s">
        <v>263</v>
      </c>
      <c r="G252">
        <v>1</v>
      </c>
      <c r="H252" s="19">
        <v>2.8</v>
      </c>
      <c r="I252" s="31">
        <f t="shared" si="39"/>
        <v>0</v>
      </c>
      <c r="J252" s="32">
        <f t="shared" si="40"/>
        <v>1</v>
      </c>
      <c r="K252" s="29">
        <f t="shared" si="41"/>
        <v>2.8</v>
      </c>
      <c r="L252" t="s">
        <v>291</v>
      </c>
    </row>
    <row r="253" spans="1:12" ht="13.8" customHeight="1" x14ac:dyDescent="0.3">
      <c r="B253" s="27">
        <v>1</v>
      </c>
      <c r="C253" s="26" t="s">
        <v>166</v>
      </c>
      <c r="E253" s="9" t="s">
        <v>264</v>
      </c>
      <c r="G253">
        <v>1</v>
      </c>
      <c r="H253" s="19">
        <v>2.8</v>
      </c>
      <c r="I253" s="31">
        <f t="shared" si="39"/>
        <v>1</v>
      </c>
      <c r="J253" s="32">
        <f t="shared" si="40"/>
        <v>0</v>
      </c>
      <c r="K253" s="29">
        <f t="shared" si="41"/>
        <v>2.8</v>
      </c>
      <c r="L253" t="s">
        <v>291</v>
      </c>
    </row>
    <row r="254" spans="1:12" ht="13.8" customHeight="1" x14ac:dyDescent="0.3">
      <c r="B254" s="27">
        <v>1</v>
      </c>
      <c r="C254" s="26" t="s">
        <v>262</v>
      </c>
      <c r="E254" s="9" t="s">
        <v>265</v>
      </c>
      <c r="G254">
        <v>1</v>
      </c>
      <c r="H254" s="19">
        <v>2.8</v>
      </c>
      <c r="I254" s="31">
        <f t="shared" si="39"/>
        <v>0</v>
      </c>
      <c r="J254" s="32">
        <f t="shared" si="40"/>
        <v>1</v>
      </c>
      <c r="K254" s="29">
        <f t="shared" si="41"/>
        <v>2.8</v>
      </c>
      <c r="L254" t="s">
        <v>291</v>
      </c>
    </row>
    <row r="255" spans="1:12" ht="13.8" customHeight="1" x14ac:dyDescent="0.3">
      <c r="B255" s="27">
        <v>1</v>
      </c>
      <c r="C255" s="26" t="s">
        <v>261</v>
      </c>
      <c r="E255" s="9" t="s">
        <v>266</v>
      </c>
      <c r="G255">
        <v>1</v>
      </c>
      <c r="H255" s="19">
        <v>2.8</v>
      </c>
      <c r="I255" s="31">
        <f t="shared" si="39"/>
        <v>1</v>
      </c>
      <c r="J255" s="32">
        <f t="shared" si="40"/>
        <v>0</v>
      </c>
      <c r="K255" s="29">
        <f t="shared" si="41"/>
        <v>2.8</v>
      </c>
      <c r="L255" t="s">
        <v>291</v>
      </c>
    </row>
    <row r="256" spans="1:12" ht="13.8" customHeight="1" x14ac:dyDescent="0.3">
      <c r="B256" s="27">
        <v>1</v>
      </c>
      <c r="C256" s="26" t="s">
        <v>67</v>
      </c>
      <c r="E256" s="9" t="s">
        <v>233</v>
      </c>
      <c r="G256">
        <v>1</v>
      </c>
      <c r="H256" s="19">
        <v>1839</v>
      </c>
      <c r="I256" s="31">
        <f t="shared" si="39"/>
        <v>0</v>
      </c>
      <c r="J256" s="32">
        <f t="shared" si="40"/>
        <v>1</v>
      </c>
      <c r="K256" s="29">
        <f t="shared" si="41"/>
        <v>1839</v>
      </c>
      <c r="L256" t="s">
        <v>291</v>
      </c>
    </row>
    <row r="257" spans="1:12" ht="13.8" customHeight="1" x14ac:dyDescent="0.3">
      <c r="B257" s="27">
        <v>1</v>
      </c>
      <c r="C257" s="26" t="s">
        <v>241</v>
      </c>
      <c r="E257" s="9" t="s">
        <v>234</v>
      </c>
      <c r="G257">
        <v>1</v>
      </c>
      <c r="H257" s="19">
        <v>49</v>
      </c>
      <c r="I257" s="31">
        <f t="shared" si="39"/>
        <v>0</v>
      </c>
      <c r="J257" s="32">
        <f t="shared" si="40"/>
        <v>1</v>
      </c>
      <c r="K257" s="29">
        <f t="shared" si="41"/>
        <v>49</v>
      </c>
      <c r="L257" t="s">
        <v>291</v>
      </c>
    </row>
    <row r="258" spans="1:12" ht="13.8" customHeight="1" x14ac:dyDescent="0.3">
      <c r="B258" s="27">
        <v>1</v>
      </c>
      <c r="C258" s="26" t="s">
        <v>267</v>
      </c>
      <c r="E258" s="9" t="s">
        <v>268</v>
      </c>
      <c r="H258" s="19"/>
      <c r="I258" s="31">
        <f t="shared" si="39"/>
        <v>0</v>
      </c>
      <c r="J258" s="32"/>
      <c r="K258" s="29"/>
      <c r="L258" t="s">
        <v>291</v>
      </c>
    </row>
    <row r="259" spans="1:12" ht="13.8" customHeight="1" x14ac:dyDescent="0.3">
      <c r="B259" s="27"/>
      <c r="H259" s="19"/>
      <c r="I259" s="31"/>
      <c r="J259" s="32"/>
      <c r="K259" s="29"/>
    </row>
    <row r="260" spans="1:12" ht="13.8" customHeight="1" x14ac:dyDescent="0.3">
      <c r="A260" s="6" t="s">
        <v>231</v>
      </c>
      <c r="H260" s="19"/>
      <c r="I260" s="31"/>
      <c r="J260" s="32"/>
      <c r="K260" s="29"/>
    </row>
    <row r="261" spans="1:12" ht="13.8" customHeight="1" x14ac:dyDescent="0.3">
      <c r="B261" s="27">
        <v>1</v>
      </c>
      <c r="C261" s="26" t="s">
        <v>232</v>
      </c>
      <c r="E261" s="9" t="s">
        <v>270</v>
      </c>
      <c r="G261">
        <v>1</v>
      </c>
      <c r="H261" s="19">
        <v>0.87</v>
      </c>
      <c r="I261" s="31">
        <f t="shared" ref="I261:I266" si="42">SUMIF(C$1:C$141,"="&amp;C261,B$1:B$141)</f>
        <v>0</v>
      </c>
      <c r="J261" s="32">
        <f t="shared" ref="J261:J266" si="43">G261*B261-I261</f>
        <v>1</v>
      </c>
      <c r="K261" s="29">
        <f t="shared" ref="K261:K266" si="44">B261*H261</f>
        <v>0.87</v>
      </c>
      <c r="L261" t="s">
        <v>291</v>
      </c>
    </row>
    <row r="262" spans="1:12" ht="13.8" customHeight="1" x14ac:dyDescent="0.3">
      <c r="B262" s="27">
        <v>1</v>
      </c>
      <c r="C262" s="26" t="s">
        <v>236</v>
      </c>
      <c r="E262" s="9" t="s">
        <v>269</v>
      </c>
      <c r="G262">
        <v>1</v>
      </c>
      <c r="H262" s="19">
        <v>0.8</v>
      </c>
      <c r="I262" s="31">
        <f t="shared" si="42"/>
        <v>0</v>
      </c>
      <c r="J262" s="32">
        <f t="shared" si="43"/>
        <v>1</v>
      </c>
      <c r="K262" s="29">
        <f t="shared" si="44"/>
        <v>0.8</v>
      </c>
      <c r="L262" t="s">
        <v>291</v>
      </c>
    </row>
    <row r="263" spans="1:12" ht="13.8" customHeight="1" x14ac:dyDescent="0.3">
      <c r="B263" s="27">
        <v>5</v>
      </c>
      <c r="C263" s="26" t="s">
        <v>253</v>
      </c>
      <c r="E263" s="9" t="s">
        <v>271</v>
      </c>
      <c r="G263">
        <v>1</v>
      </c>
      <c r="H263" s="19">
        <v>19.989999999999998</v>
      </c>
      <c r="I263" s="31">
        <f t="shared" si="42"/>
        <v>0</v>
      </c>
      <c r="J263" s="32">
        <f t="shared" si="43"/>
        <v>5</v>
      </c>
      <c r="K263" s="29">
        <f t="shared" si="44"/>
        <v>99.949999999999989</v>
      </c>
      <c r="L263" t="s">
        <v>291</v>
      </c>
    </row>
    <row r="264" spans="1:12" ht="13.8" customHeight="1" x14ac:dyDescent="0.3">
      <c r="B264" s="27">
        <v>1</v>
      </c>
      <c r="C264" s="26" t="s">
        <v>259</v>
      </c>
      <c r="E264" s="9" t="s">
        <v>258</v>
      </c>
      <c r="G264">
        <v>1</v>
      </c>
      <c r="H264" s="19">
        <v>44</v>
      </c>
      <c r="I264" s="31">
        <f t="shared" si="42"/>
        <v>0</v>
      </c>
      <c r="J264" s="32">
        <f t="shared" si="43"/>
        <v>1</v>
      </c>
      <c r="K264" s="29">
        <f t="shared" si="44"/>
        <v>44</v>
      </c>
      <c r="L264" t="s">
        <v>291</v>
      </c>
    </row>
    <row r="265" spans="1:12" ht="13.8" customHeight="1" x14ac:dyDescent="0.3">
      <c r="B265" s="27">
        <v>5</v>
      </c>
      <c r="C265" s="26" t="s">
        <v>254</v>
      </c>
      <c r="E265" s="9" t="s">
        <v>255</v>
      </c>
      <c r="G265">
        <v>1</v>
      </c>
      <c r="H265" s="19">
        <v>2.0499999999999998</v>
      </c>
      <c r="I265" s="31">
        <f t="shared" si="42"/>
        <v>0</v>
      </c>
      <c r="J265" s="32">
        <f t="shared" si="43"/>
        <v>5</v>
      </c>
      <c r="K265" s="29">
        <f t="shared" si="44"/>
        <v>10.25</v>
      </c>
      <c r="L265" t="s">
        <v>291</v>
      </c>
    </row>
    <row r="266" spans="1:12" ht="13.8" customHeight="1" x14ac:dyDescent="0.3">
      <c r="B266" s="27">
        <v>5</v>
      </c>
      <c r="C266" s="26" t="s">
        <v>256</v>
      </c>
      <c r="E266" s="9" t="s">
        <v>257</v>
      </c>
      <c r="G266">
        <v>1</v>
      </c>
      <c r="H266" s="19">
        <v>1.95</v>
      </c>
      <c r="I266" s="31">
        <f t="shared" si="42"/>
        <v>0</v>
      </c>
      <c r="J266" s="32">
        <f t="shared" si="43"/>
        <v>5</v>
      </c>
      <c r="K266" s="29">
        <f t="shared" si="44"/>
        <v>9.75</v>
      </c>
      <c r="L266" t="s">
        <v>291</v>
      </c>
    </row>
    <row r="267" spans="1:12" ht="13.8" customHeight="1" x14ac:dyDescent="0.3">
      <c r="B267" s="27">
        <v>1</v>
      </c>
      <c r="C267" s="26" t="s">
        <v>536</v>
      </c>
      <c r="E267" s="9" t="s">
        <v>537</v>
      </c>
      <c r="G267">
        <v>1</v>
      </c>
      <c r="H267" s="19">
        <v>49.9</v>
      </c>
      <c r="I267" s="31">
        <f t="shared" ref="I267" si="45">SUMIF(C$1:C$141,"="&amp;C267,B$1:B$141)</f>
        <v>0</v>
      </c>
      <c r="J267" s="32">
        <f t="shared" ref="J267" si="46">G267*B267-I267</f>
        <v>1</v>
      </c>
      <c r="K267" s="29">
        <f t="shared" ref="K267" si="47">B267*H267</f>
        <v>49.9</v>
      </c>
      <c r="L267" t="s">
        <v>291</v>
      </c>
    </row>
    <row r="268" spans="1:12" ht="13.8" customHeight="1" x14ac:dyDescent="0.3">
      <c r="B268" s="27">
        <v>2</v>
      </c>
      <c r="C268" s="26" t="s">
        <v>548</v>
      </c>
      <c r="E268" s="9" t="s">
        <v>547</v>
      </c>
      <c r="G268">
        <v>1</v>
      </c>
      <c r="H268" s="19">
        <v>6</v>
      </c>
      <c r="I268" s="31">
        <f t="shared" ref="I268" si="48">SUMIF(C$1:C$141,"="&amp;C268,B$1:B$141)</f>
        <v>0</v>
      </c>
      <c r="J268" s="32">
        <f t="shared" ref="J268" si="49">G268*B268-I268</f>
        <v>2</v>
      </c>
      <c r="K268" s="29">
        <f t="shared" ref="K268" si="50">B268*H268</f>
        <v>12</v>
      </c>
      <c r="L268" t="s">
        <v>291</v>
      </c>
    </row>
    <row r="269" spans="1:12" ht="13.8" customHeight="1" x14ac:dyDescent="0.3">
      <c r="B269" s="27">
        <v>1</v>
      </c>
      <c r="C269" s="26" t="s">
        <v>519</v>
      </c>
      <c r="E269" s="23" t="s">
        <v>549</v>
      </c>
      <c r="G269">
        <v>1</v>
      </c>
      <c r="H269" s="19">
        <v>29.9</v>
      </c>
      <c r="I269" s="31">
        <f t="shared" ref="I269:I270" si="51">SUMIF(C$1:C$141,"="&amp;C269,B$1:B$141)</f>
        <v>0</v>
      </c>
      <c r="J269" s="32">
        <f t="shared" ref="J269" si="52">G269*B269-I269</f>
        <v>1</v>
      </c>
      <c r="K269" s="29">
        <f t="shared" ref="K269" si="53">B269*H269</f>
        <v>29.9</v>
      </c>
      <c r="L269" t="s">
        <v>291</v>
      </c>
    </row>
    <row r="270" spans="1:12" ht="13.8" customHeight="1" x14ac:dyDescent="0.3">
      <c r="B270" s="27">
        <v>1</v>
      </c>
      <c r="C270" s="26" t="s">
        <v>551</v>
      </c>
      <c r="E270" s="23" t="s">
        <v>550</v>
      </c>
      <c r="G270">
        <v>1</v>
      </c>
      <c r="H270" s="19">
        <v>8.5</v>
      </c>
      <c r="I270" s="31">
        <f t="shared" ref="I270" si="54">SUMIF(C$1:C$141,"="&amp;C270,B$1:B$141)</f>
        <v>0</v>
      </c>
      <c r="J270" s="32">
        <f t="shared" ref="J270" si="55">G270*B270-I270</f>
        <v>1</v>
      </c>
      <c r="K270" s="29">
        <f t="shared" ref="K270" si="56">B270*H270</f>
        <v>8.5</v>
      </c>
      <c r="L270" t="s">
        <v>291</v>
      </c>
    </row>
    <row r="271" spans="1:12" ht="13.8" customHeight="1" x14ac:dyDescent="0.3">
      <c r="A271" s="6"/>
      <c r="B271" s="27"/>
      <c r="H271" s="19"/>
      <c r="I271" s="31"/>
      <c r="J271" s="32"/>
      <c r="K271" s="29"/>
    </row>
    <row r="272" spans="1:12" ht="13.8" customHeight="1" x14ac:dyDescent="0.3">
      <c r="A272" s="6" t="s">
        <v>538</v>
      </c>
      <c r="B272" s="27"/>
      <c r="H272" s="19"/>
      <c r="I272" s="31"/>
      <c r="J272" s="32"/>
      <c r="K272" s="29"/>
    </row>
    <row r="273" spans="1:12" ht="13.8" customHeight="1" x14ac:dyDescent="0.3">
      <c r="C273" t="s">
        <v>470</v>
      </c>
      <c r="D273" t="s">
        <v>476</v>
      </c>
      <c r="H273" s="19"/>
      <c r="I273" s="31"/>
      <c r="J273" s="32"/>
      <c r="K273" s="29" t="s">
        <v>222</v>
      </c>
      <c r="L273" s="1" t="s">
        <v>223</v>
      </c>
    </row>
    <row r="274" spans="1:12" ht="13.8" customHeight="1" x14ac:dyDescent="0.35">
      <c r="B274" s="27"/>
      <c r="C274" t="s">
        <v>471</v>
      </c>
      <c r="D274" t="s">
        <v>475</v>
      </c>
      <c r="E274" s="22"/>
      <c r="H274" s="19"/>
      <c r="I274" s="31"/>
      <c r="J274" s="32"/>
      <c r="K274" s="33">
        <f>SUM(K143:K270)</f>
        <v>2817.0299999999997</v>
      </c>
      <c r="L274" s="28">
        <f ca="1">SUMIF(L1:L269,"=-",K1:K269)</f>
        <v>26.700000000000003</v>
      </c>
    </row>
    <row r="275" spans="1:12" ht="13.8" customHeight="1" x14ac:dyDescent="0.3">
      <c r="B275" s="27"/>
      <c r="C275" t="s">
        <v>472</v>
      </c>
      <c r="D275" t="s">
        <v>477</v>
      </c>
      <c r="E275" s="9"/>
      <c r="H275" s="19"/>
      <c r="I275" s="31"/>
      <c r="J275" s="32"/>
    </row>
    <row r="276" spans="1:12" ht="13.8" customHeight="1" x14ac:dyDescent="0.3">
      <c r="B276" s="27"/>
      <c r="C276" t="s">
        <v>473</v>
      </c>
      <c r="D276" t="s">
        <v>474</v>
      </c>
      <c r="E276" s="9"/>
      <c r="H276" s="19"/>
      <c r="I276" s="31"/>
      <c r="J276" s="32"/>
    </row>
    <row r="277" spans="1:12" x14ac:dyDescent="0.3">
      <c r="C277" t="s">
        <v>478</v>
      </c>
      <c r="D277" t="s">
        <v>481</v>
      </c>
      <c r="E277" s="24"/>
      <c r="I277" s="30"/>
    </row>
    <row r="278" spans="1:12" x14ac:dyDescent="0.3">
      <c r="C278" t="s">
        <v>480</v>
      </c>
      <c r="D278" t="s">
        <v>479</v>
      </c>
    </row>
    <row r="279" spans="1:12" x14ac:dyDescent="0.3">
      <c r="C279" t="s">
        <v>482</v>
      </c>
      <c r="D279" s="6" t="s">
        <v>483</v>
      </c>
      <c r="E279" s="22"/>
      <c r="I279" s="30"/>
      <c r="J279"/>
      <c r="K279"/>
    </row>
    <row r="280" spans="1:12" x14ac:dyDescent="0.3">
      <c r="E280" s="22"/>
      <c r="I280" s="30"/>
      <c r="J280"/>
      <c r="K280"/>
    </row>
    <row r="281" spans="1:12" x14ac:dyDescent="0.3">
      <c r="E281" s="22"/>
      <c r="I281" s="30"/>
      <c r="J281"/>
      <c r="K281"/>
    </row>
    <row r="282" spans="1:12" x14ac:dyDescent="0.3">
      <c r="D282" s="8"/>
      <c r="I282" s="30"/>
      <c r="J282"/>
      <c r="K282"/>
    </row>
    <row r="283" spans="1:12" x14ac:dyDescent="0.3">
      <c r="E283" s="22"/>
      <c r="I283" s="30"/>
      <c r="J283"/>
      <c r="K283"/>
    </row>
    <row r="284" spans="1:12" x14ac:dyDescent="0.3">
      <c r="A284" t="s">
        <v>492</v>
      </c>
      <c r="E284" s="24"/>
      <c r="I284" s="30"/>
      <c r="J284"/>
      <c r="K284"/>
    </row>
    <row r="285" spans="1:12" x14ac:dyDescent="0.3">
      <c r="A285" t="s">
        <v>495</v>
      </c>
      <c r="E285" s="24"/>
      <c r="I285" s="30"/>
      <c r="J285"/>
      <c r="K285"/>
    </row>
    <row r="286" spans="1:12" x14ac:dyDescent="0.3">
      <c r="B286" t="s">
        <v>524</v>
      </c>
      <c r="C286" t="s">
        <v>497</v>
      </c>
    </row>
    <row r="287" spans="1:12" x14ac:dyDescent="0.3">
      <c r="B287" t="s">
        <v>524</v>
      </c>
      <c r="C287" t="s">
        <v>496</v>
      </c>
      <c r="D287" s="8" t="s">
        <v>498</v>
      </c>
      <c r="E287" s="21"/>
      <c r="I287" s="30"/>
      <c r="J287"/>
      <c r="K287"/>
    </row>
    <row r="288" spans="1:12" x14ac:dyDescent="0.3">
      <c r="B288" t="s">
        <v>524</v>
      </c>
      <c r="C288" t="s">
        <v>499</v>
      </c>
      <c r="D288" s="8" t="s">
        <v>502</v>
      </c>
      <c r="H288" s="19"/>
      <c r="I288" s="30"/>
      <c r="J288"/>
      <c r="K288"/>
    </row>
    <row r="289" spans="1:11" x14ac:dyDescent="0.3">
      <c r="B289" t="s">
        <v>524</v>
      </c>
      <c r="C289" t="s">
        <v>500</v>
      </c>
      <c r="D289" s="8" t="s">
        <v>501</v>
      </c>
      <c r="H289" s="20"/>
      <c r="I289" s="30"/>
      <c r="J289"/>
      <c r="K289"/>
    </row>
    <row r="290" spans="1:11" x14ac:dyDescent="0.3">
      <c r="B290" t="s">
        <v>524</v>
      </c>
      <c r="C290" t="s">
        <v>503</v>
      </c>
      <c r="D290" s="8" t="s">
        <v>504</v>
      </c>
    </row>
    <row r="291" spans="1:11" x14ac:dyDescent="0.3">
      <c r="B291" t="s">
        <v>524</v>
      </c>
      <c r="C291" t="s">
        <v>505</v>
      </c>
      <c r="D291" s="8" t="s">
        <v>506</v>
      </c>
    </row>
    <row r="292" spans="1:11" x14ac:dyDescent="0.3">
      <c r="B292" t="s">
        <v>513</v>
      </c>
      <c r="C292" t="s">
        <v>507</v>
      </c>
      <c r="D292" t="s">
        <v>508</v>
      </c>
    </row>
    <row r="293" spans="1:11" x14ac:dyDescent="0.3">
      <c r="D293" s="8"/>
      <c r="E293" s="21"/>
      <c r="I293" s="30"/>
      <c r="J293"/>
      <c r="K293"/>
    </row>
    <row r="294" spans="1:11" x14ac:dyDescent="0.3">
      <c r="A294" t="s">
        <v>494</v>
      </c>
      <c r="E294" s="24"/>
      <c r="I294" s="30"/>
      <c r="J294"/>
      <c r="K294"/>
    </row>
    <row r="295" spans="1:11" x14ac:dyDescent="0.3">
      <c r="B295" t="s">
        <v>489</v>
      </c>
      <c r="C295" t="s">
        <v>488</v>
      </c>
      <c r="D295" t="s">
        <v>522</v>
      </c>
    </row>
    <row r="299" spans="1:11" x14ac:dyDescent="0.3">
      <c r="A299" t="s">
        <v>493</v>
      </c>
    </row>
    <row r="300" spans="1:11" x14ac:dyDescent="0.3">
      <c r="I300" s="30"/>
      <c r="J300"/>
      <c r="K300"/>
    </row>
    <row r="301" spans="1:11" ht="15" customHeight="1" x14ac:dyDescent="0.3">
      <c r="B301" t="s">
        <v>489</v>
      </c>
      <c r="C301" t="s">
        <v>490</v>
      </c>
      <c r="D301" s="8" t="s">
        <v>518</v>
      </c>
      <c r="E301" s="22"/>
      <c r="I301" s="30"/>
      <c r="J301"/>
      <c r="K301"/>
    </row>
    <row r="302" spans="1:11" x14ac:dyDescent="0.3">
      <c r="B302" t="s">
        <v>489</v>
      </c>
      <c r="C302" t="s">
        <v>503</v>
      </c>
      <c r="D302" t="s">
        <v>517</v>
      </c>
    </row>
    <row r="303" spans="1:11" x14ac:dyDescent="0.3">
      <c r="B303" t="s">
        <v>489</v>
      </c>
      <c r="C303" t="s">
        <v>516</v>
      </c>
      <c r="D303" t="s">
        <v>517</v>
      </c>
    </row>
    <row r="309" spans="1:4" x14ac:dyDescent="0.3">
      <c r="A309" t="s">
        <v>526</v>
      </c>
      <c r="B309" t="s">
        <v>527</v>
      </c>
    </row>
    <row r="310" spans="1:4" x14ac:dyDescent="0.3">
      <c r="B310" t="s">
        <v>530</v>
      </c>
    </row>
    <row r="311" spans="1:4" x14ac:dyDescent="0.3">
      <c r="B311" t="s">
        <v>531</v>
      </c>
      <c r="D311" t="s">
        <v>532</v>
      </c>
    </row>
    <row r="315" spans="1:4" x14ac:dyDescent="0.3">
      <c r="A315" t="s">
        <v>552</v>
      </c>
      <c r="C315" t="s">
        <v>553</v>
      </c>
    </row>
    <row r="316" spans="1:4" x14ac:dyDescent="0.3">
      <c r="C316" s="59" t="s">
        <v>562</v>
      </c>
    </row>
    <row r="317" spans="1:4" x14ac:dyDescent="0.3">
      <c r="C317" s="59" t="s">
        <v>561</v>
      </c>
      <c r="D317" t="s">
        <v>564</v>
      </c>
    </row>
    <row r="319" spans="1:4" x14ac:dyDescent="0.3">
      <c r="A319" t="s">
        <v>554</v>
      </c>
      <c r="B319" t="s">
        <v>555</v>
      </c>
      <c r="C319" t="s">
        <v>563</v>
      </c>
    </row>
    <row r="320" spans="1:4" x14ac:dyDescent="0.3">
      <c r="C320" t="s">
        <v>556</v>
      </c>
    </row>
    <row r="321" spans="3:3" x14ac:dyDescent="0.3">
      <c r="C321" t="s">
        <v>557</v>
      </c>
    </row>
  </sheetData>
  <conditionalFormatting sqref="L146 D177:K177 B178:K178 B179:D179 F179:K179 F182:K184 B182:D184 B180:K181 C250 G250:K250 B220:C220 E221 F220:K222 B221:D222 B176 F176:K176 D176 B212:K219 B251:K258 E275:E276 B143:K175 B223:K248 B185:K206 B208:K208 F209:K211 F207:K207 B209:D211 B207:D207 B3:K12 B14:K140 B261:K268 C269:C270">
    <cfRule type="expression" dxfId="20" priority="465">
      <formula>$L3=#REF!</formula>
    </cfRule>
  </conditionalFormatting>
  <conditionalFormatting sqref="E222">
    <cfRule type="expression" dxfId="19" priority="500">
      <formula>$L220=#REF!</formula>
    </cfRule>
  </conditionalFormatting>
  <conditionalFormatting sqref="E207">
    <cfRule type="expression" dxfId="18" priority="501">
      <formula>$L221=#REF!</formula>
    </cfRule>
  </conditionalFormatting>
  <conditionalFormatting sqref="E184">
    <cfRule type="expression" dxfId="17" priority="502">
      <formula>$L177=#REF!</formula>
    </cfRule>
  </conditionalFormatting>
  <conditionalFormatting sqref="E182">
    <cfRule type="expression" dxfId="16" priority="503">
      <formula>$L177=#REF!</formula>
    </cfRule>
  </conditionalFormatting>
  <conditionalFormatting sqref="E183">
    <cfRule type="expression" dxfId="15" priority="504">
      <formula>$L175=#REF!</formula>
    </cfRule>
  </conditionalFormatting>
  <conditionalFormatting sqref="A177 D177:XFD177 A178:XFD178 A179:D179 F179:XFD179 F182:XFD184 A182:D184 A180:XFD181 C250 G250:L250 A220:C220 E221 A221:D222 F220:XFD222 A176:B176 F176:XFD176 D176 A212:XFD219 A251:XFD258 E275:E276 A143:XFD175 A223:XFD248 A185:XFD206 A208:XFD208 A209:D211 A207:D207 F209:XFD211 F207:XFD207 A3:XFD12 A14:XFD140 A261:XFD268 C269:C270">
    <cfRule type="expression" dxfId="14" priority="505">
      <formula>$L3=#REF!</formula>
    </cfRule>
    <cfRule type="expression" dxfId="13" priority="506">
      <formula>$L3=#REF!</formula>
    </cfRule>
  </conditionalFormatting>
  <conditionalFormatting sqref="E222">
    <cfRule type="expression" dxfId="12" priority="569">
      <formula>$L220=#REF!</formula>
    </cfRule>
    <cfRule type="expression" dxfId="11" priority="570">
      <formula>$L220=#REF!</formula>
    </cfRule>
  </conditionalFormatting>
  <conditionalFormatting sqref="E207">
    <cfRule type="expression" dxfId="10" priority="571">
      <formula>$L221=#REF!</formula>
    </cfRule>
    <cfRule type="expression" dxfId="9" priority="572">
      <formula>$L221=#REF!</formula>
    </cfRule>
  </conditionalFormatting>
  <conditionalFormatting sqref="E184">
    <cfRule type="expression" dxfId="8" priority="573">
      <formula>$L177=#REF!</formula>
    </cfRule>
    <cfRule type="expression" dxfId="7" priority="574">
      <formula>$L177=#REF!</formula>
    </cfRule>
  </conditionalFormatting>
  <conditionalFormatting sqref="E182">
    <cfRule type="expression" dxfId="6" priority="575">
      <formula>$L177=#REF!</formula>
    </cfRule>
    <cfRule type="expression" dxfId="5" priority="576">
      <formula>$L177=#REF!</formula>
    </cfRule>
  </conditionalFormatting>
  <conditionalFormatting sqref="E183">
    <cfRule type="expression" dxfId="4" priority="577">
      <formula>$L175=#REF!</formula>
    </cfRule>
    <cfRule type="expression" dxfId="3" priority="578">
      <formula>$L175=#REF!</formula>
    </cfRule>
  </conditionalFormatting>
  <conditionalFormatting sqref="G269:K270">
    <cfRule type="expression" dxfId="2" priority="1">
      <formula>$L269=#REF!</formula>
    </cfRule>
  </conditionalFormatting>
  <conditionalFormatting sqref="G269:L270">
    <cfRule type="expression" dxfId="1" priority="2">
      <formula>$L269=#REF!</formula>
    </cfRule>
    <cfRule type="expression" dxfId="0" priority="3">
      <formula>$L269=#REF!</formula>
    </cfRule>
  </conditionalFormatting>
  <dataValidations disablePrompts="1" count="1">
    <dataValidation type="list" allowBlank="1" showInputMessage="1" showErrorMessage="1" sqref="L143:L176 L231:L247 L250:L258 L178:L229 L261:L270">
      <formula1>$O$1:$O$20</formula1>
    </dataValidation>
  </dataValidations>
  <hyperlinks>
    <hyperlink ref="E239" r:id="rId1"/>
    <hyperlink ref="E228" r:id="rId2"/>
    <hyperlink ref="E225" r:id="rId3"/>
    <hyperlink ref="E182" r:id="rId4"/>
    <hyperlink ref="E209" r:id="rId5"/>
    <hyperlink ref="E227"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2017-01-10T23:03:32Z</dcterms:modified>
</cp:coreProperties>
</file>