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reeEEG32" sheetId="1" state="visible" r:id="rId2"/>
  </sheets>
  <definedNames>
    <definedName function="false" hidden="false" name="BoardQty" vbProcedure="false">FreeEEG32!$I$1</definedName>
    <definedName function="false" hidden="false" name="digikey_part_data" vbProcedure="false">FreeEEG32!$J$5:$O$43</definedName>
    <definedName function="false" hidden="false" name="farnell_part_data" vbProcedure="false">FreeEEG32!$P$5:$U$43</definedName>
    <definedName function="false" hidden="false" name="global_part_data" vbProcedure="false">FreeEEG32!$A$5:$I$43</definedName>
    <definedName function="false" hidden="false" name="mouser_part_data" vbProcedure="false">FreeEEG32!$V$5:$AA$43</definedName>
    <definedName function="false" hidden="false" name="newark_part_data" vbProcedure="false">FreeEEG32!$AB$5:$AG$43</definedName>
    <definedName function="false" hidden="false" name="rs_part_data" vbProcedure="false">FreeEEG32!$AH$5:$AM$43</definedName>
    <definedName function="false" hidden="false" name="TotalCost" vbProcedure="false">FreeEEG32!$I$2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 xml:space="preserve"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 xml:space="preserve"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 xml:space="preserve"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 xml:space="preserve"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 xml:space="preserve"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 xml:space="preserve">Manufacturer number for each part.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 xml:space="preserve">Total number of each part needed to assemble the board.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 xml:space="preserve"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 xml:space="preserve">Minimum extended price for each part across all distributors.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K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L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M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N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U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X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Y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Z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AA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  <comment ref="AB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AC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AD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AE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AF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AG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  <comment ref="AH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AI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AJ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AK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AL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AM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</commentList>
</comments>
</file>

<file path=xl/sharedStrings.xml><?xml version="1.0" encoding="utf-8"?>
<sst xmlns="http://schemas.openxmlformats.org/spreadsheetml/2006/main" count="343" uniqueCount="208">
  <si>
    <t>Board Qty:</t>
  </si>
  <si>
    <t>Total Cost:</t>
  </si>
  <si>
    <t>Unit Cost:</t>
  </si>
  <si>
    <t>Global Part Info</t>
  </si>
  <si>
    <t>Digi-Key</t>
  </si>
  <si>
    <t>Farnell</t>
  </si>
  <si>
    <t>Mouser</t>
  </si>
  <si>
    <t>Newark</t>
  </si>
  <si>
    <t>Rs Components</t>
  </si>
  <si>
    <t>Refs</t>
  </si>
  <si>
    <t>Value</t>
  </si>
  <si>
    <t>Desc</t>
  </si>
  <si>
    <t>Footprint</t>
  </si>
  <si>
    <t>Manf</t>
  </si>
  <si>
    <t>Manf#</t>
  </si>
  <si>
    <t>Qty</t>
  </si>
  <si>
    <t>Unit$</t>
  </si>
  <si>
    <t>Ext$</t>
  </si>
  <si>
    <t>Avail</t>
  </si>
  <si>
    <t>Purch</t>
  </si>
  <si>
    <t>Cat#</t>
  </si>
  <si>
    <t>Doc</t>
  </si>
  <si>
    <t>U12</t>
  </si>
  <si>
    <t>MPU-6500</t>
  </si>
  <si>
    <t>Housings_DFN_QFN:QFN-24-1EP_4x4mm_Pitch0.5mm</t>
  </si>
  <si>
    <t>U6</t>
  </si>
  <si>
    <t>SN6505A</t>
  </si>
  <si>
    <t>TO_SOT_Packages_SMD:SOT-23-6</t>
  </si>
  <si>
    <t>SN6505ADBVT</t>
  </si>
  <si>
    <t>2507107</t>
  </si>
  <si>
    <t>Link</t>
  </si>
  <si>
    <t>595-SN6505ADBVT</t>
  </si>
  <si>
    <t>75Y3105</t>
  </si>
  <si>
    <t>133-0700</t>
  </si>
  <si>
    <t>R2-R6</t>
  </si>
  <si>
    <t>47k</t>
  </si>
  <si>
    <t>Resistors_SMD:R_0402</t>
  </si>
  <si>
    <t>RC0402FR-0747KL</t>
  </si>
  <si>
    <t>9239430</t>
  </si>
  <si>
    <t>67R9937</t>
  </si>
  <si>
    <t>U5</t>
  </si>
  <si>
    <t>ESP-12F</t>
  </si>
  <si>
    <t>ESP-12E:ESP-12E</t>
  </si>
  <si>
    <t>P11</t>
  </si>
  <si>
    <t>CONN_01X03</t>
  </si>
  <si>
    <t>Socket_Strips:Socket_Strip_Straight_1x03</t>
  </si>
  <si>
    <t>PBS-3</t>
  </si>
  <si>
    <t>538-39-00-0218</t>
  </si>
  <si>
    <t>U1,U2,U39</t>
  </si>
  <si>
    <t>ADP7118AUJZ-3.3_TSOT</t>
  </si>
  <si>
    <t>TO_SOT_Packages_SMD:SOT-23-5</t>
  </si>
  <si>
    <t>ADP7118AUJZ-3.3</t>
  </si>
  <si>
    <t>T1</t>
  </si>
  <si>
    <t>da2303</t>
  </si>
  <si>
    <t>SMT_Power_Transformer:SMT Power Transformer</t>
  </si>
  <si>
    <t>DA2303-ALD</t>
  </si>
  <si>
    <t>P6,P7</t>
  </si>
  <si>
    <t>CONN_02X03</t>
  </si>
  <si>
    <t>Socket_Strips:Socket_Strip_Straight_2x03</t>
  </si>
  <si>
    <t>PBD-3</t>
  </si>
  <si>
    <t>604-APBD3224LZGKSYKC</t>
  </si>
  <si>
    <t>860-8918</t>
  </si>
  <si>
    <t>D1,D2</t>
  </si>
  <si>
    <t>D_Schottky_SMD</t>
  </si>
  <si>
    <t>SOD-123:SOD−123</t>
  </si>
  <si>
    <t>MBR0520LT1G</t>
  </si>
  <si>
    <t>9556915</t>
  </si>
  <si>
    <t>48K7498</t>
  </si>
  <si>
    <t>463-432</t>
  </si>
  <si>
    <t>SW3</t>
  </si>
  <si>
    <t>BOOT0</t>
  </si>
  <si>
    <t>Buttons_Switches_SMD:SW_SPST_B3U-3000P-B</t>
  </si>
  <si>
    <t>B3U1000P</t>
  </si>
  <si>
    <t>1333652</t>
  </si>
  <si>
    <t>78M0188</t>
  </si>
  <si>
    <t>419-867</t>
  </si>
  <si>
    <t>C129</t>
  </si>
  <si>
    <t>10n</t>
  </si>
  <si>
    <t>Capacitors_SMD:C_0402</t>
  </si>
  <si>
    <t>GRM155R71C103KA01D</t>
  </si>
  <si>
    <t>1828864</t>
  </si>
  <si>
    <t>03AC2576</t>
  </si>
  <si>
    <t>C1,C5-C11,C16-C24,C26-C28,C34,C39-C50,C52,C57,C62-C72,C78,C83-C93,C99-C101,C103-C105,C107-C110,C115,C118,C125-C128,C130,C133,C134,C137,C138,C141,C142,C145,C146</t>
  </si>
  <si>
    <t>100n</t>
  </si>
  <si>
    <t>MC0402B104K160CT</t>
  </si>
  <si>
    <t>1758896</t>
  </si>
  <si>
    <t>Y2</t>
  </si>
  <si>
    <t>8MHz</t>
  </si>
  <si>
    <t>Crystals:Crystal_SMD_5032_4Pads</t>
  </si>
  <si>
    <t>KX-9A 8.0 MHz</t>
  </si>
  <si>
    <t>U3</t>
  </si>
  <si>
    <t>8.192MHz</t>
  </si>
  <si>
    <t>osc_smd0705c:oscillator_SMD_7050_4Pads</t>
  </si>
  <si>
    <t>7W-8.192MBA-T</t>
  </si>
  <si>
    <t>86R1626</t>
  </si>
  <si>
    <t>U36</t>
  </si>
  <si>
    <t>ISO7341c_spi</t>
  </si>
  <si>
    <t>Housings_SOIC:SOIC-16_7.5x10.3mm_Pitch1.27mm</t>
  </si>
  <si>
    <t>ISO7341CDW</t>
  </si>
  <si>
    <t>595-ISO7341CDW</t>
  </si>
  <si>
    <t>900-9891</t>
  </si>
  <si>
    <t>SW1</t>
  </si>
  <si>
    <t>NRST</t>
  </si>
  <si>
    <t>B3U3000PMB</t>
  </si>
  <si>
    <t>1333656</t>
  </si>
  <si>
    <t>U35</t>
  </si>
  <si>
    <t>ADUM1402BRWZ</t>
  </si>
  <si>
    <t>1226224</t>
  </si>
  <si>
    <t>584-ADUM1402BRWZ</t>
  </si>
  <si>
    <t>C135,C139,C143,C147</t>
  </si>
  <si>
    <t>22u</t>
  </si>
  <si>
    <t>Capacitors_SMD:C_0805</t>
  </si>
  <si>
    <t>GRM21BR60J226ME39L</t>
  </si>
  <si>
    <t>1735531</t>
  </si>
  <si>
    <t>81-GRM21R60J226ME39L</t>
  </si>
  <si>
    <t>24R6338</t>
  </si>
  <si>
    <t>723-6029</t>
  </si>
  <si>
    <t>D3</t>
  </si>
  <si>
    <t>SP0503BAHTG</t>
  </si>
  <si>
    <t>TO_SOT_Packages_SMD:SOT-143</t>
  </si>
  <si>
    <t>1827633</t>
  </si>
  <si>
    <t>576-SP0503BAHTG</t>
  </si>
  <si>
    <t>92K8959</t>
  </si>
  <si>
    <t>793-1967</t>
  </si>
  <si>
    <t>C4</t>
  </si>
  <si>
    <t>CL2</t>
  </si>
  <si>
    <t>U40</t>
  </si>
  <si>
    <t>CP2102N-A01-GQFN24</t>
  </si>
  <si>
    <t>2577278</t>
  </si>
  <si>
    <t>634-CP2102NA01GQFN24</t>
  </si>
  <si>
    <t>91Y4214</t>
  </si>
  <si>
    <t>SW2</t>
  </si>
  <si>
    <t>Buttons_Switches_SMD:SW_SPST_B3U-1000P</t>
  </si>
  <si>
    <t>C2,C12-C15,C25,C29-C33,C35-C38,C51,C53-C56,C58-C61,C73-C77,C79-C82,C94-C98,C116</t>
  </si>
  <si>
    <t>1u</t>
  </si>
  <si>
    <t>GRM155R60J105KE19D</t>
  </si>
  <si>
    <t>1845729</t>
  </si>
  <si>
    <t>03AC2550</t>
  </si>
  <si>
    <t>723-5180</t>
  </si>
  <si>
    <t>U4,U8-U11,U15-U18,U22-U26,U29-U33,U38</t>
  </si>
  <si>
    <t>TPD4E1B06</t>
  </si>
  <si>
    <t>TO_SOT_Packages_SMD:SC-70-6</t>
  </si>
  <si>
    <t>TPD4E1B06DCKR</t>
  </si>
  <si>
    <t>2496528</t>
  </si>
  <si>
    <t>595-TPD4E1B06DCKR</t>
  </si>
  <si>
    <t>58Y3907</t>
  </si>
  <si>
    <t>825-5330</t>
  </si>
  <si>
    <t>C102,C117,C119-C124</t>
  </si>
  <si>
    <t>2.2u</t>
  </si>
  <si>
    <t>Capacitors_SMD:C_0603</t>
  </si>
  <si>
    <t>GRM188R60J225KE19D</t>
  </si>
  <si>
    <t>2494231</t>
  </si>
  <si>
    <t>55Y9853</t>
  </si>
  <si>
    <t>723-5547</t>
  </si>
  <si>
    <t>R1</t>
  </si>
  <si>
    <t>R_EXT</t>
  </si>
  <si>
    <t>P8</t>
  </si>
  <si>
    <t>USB_B</t>
  </si>
  <si>
    <t>Connect:USB_Micro-B</t>
  </si>
  <si>
    <t>105017-0001</t>
  </si>
  <si>
    <t>2293836</t>
  </si>
  <si>
    <t>78R1699</t>
  </si>
  <si>
    <t>848-6764</t>
  </si>
  <si>
    <t>U37</t>
  </si>
  <si>
    <t>STM32F427ZI_4side_short</t>
  </si>
  <si>
    <t>Housings_QFP:LQFP-144_20x20mm_Pitch0.5mm</t>
  </si>
  <si>
    <t>STM32F427ZIT6</t>
  </si>
  <si>
    <t>880-5402</t>
  </si>
  <si>
    <t>C106,C111,C112</t>
  </si>
  <si>
    <t>4.7u</t>
  </si>
  <si>
    <t>GRM188R60J475KE19D</t>
  </si>
  <si>
    <t>1735527</t>
  </si>
  <si>
    <t>723-5556</t>
  </si>
  <si>
    <t>U7,U14,U21,U28</t>
  </si>
  <si>
    <t>ADR4525</t>
  </si>
  <si>
    <t>Housings_SOIC:SOIC-8_3.9x4.9mm_Pitch1.27mm</t>
  </si>
  <si>
    <t>ADR4525BRZ</t>
  </si>
  <si>
    <t>2112686</t>
  </si>
  <si>
    <t>93T9995</t>
  </si>
  <si>
    <t>802-3884</t>
  </si>
  <si>
    <t>U19</t>
  </si>
  <si>
    <t>TLV73333PDBVT</t>
  </si>
  <si>
    <t>2455145</t>
  </si>
  <si>
    <t>93X5199</t>
  </si>
  <si>
    <t>U13,U20,U27,U34</t>
  </si>
  <si>
    <t>AD7770</t>
  </si>
  <si>
    <t>Housings_DFN_QFN:QFN-64-1EP_9x9mm_Pitch0.5mm</t>
  </si>
  <si>
    <t>AD7770ACPZ</t>
  </si>
  <si>
    <t>2576407</t>
  </si>
  <si>
    <t>84Y7163</t>
  </si>
  <si>
    <t>SW4</t>
  </si>
  <si>
    <t>BOOT_WIFI</t>
  </si>
  <si>
    <t>U43</t>
  </si>
  <si>
    <t>473521001</t>
  </si>
  <si>
    <t>473521001:473521001</t>
  </si>
  <si>
    <t>56R0644</t>
  </si>
  <si>
    <t>720-6016</t>
  </si>
  <si>
    <t>C113,C114,C132,C136,C140,C144</t>
  </si>
  <si>
    <t>10u</t>
  </si>
  <si>
    <t>GRM188R61A106KE69D</t>
  </si>
  <si>
    <t>2494233</t>
  </si>
  <si>
    <t>55Y9855</t>
  </si>
  <si>
    <t>P1-P4</t>
  </si>
  <si>
    <t>CONN_02X10</t>
  </si>
  <si>
    <t>Pin_Headers:Pin_Header_Angled_2x10</t>
  </si>
  <si>
    <t>PLD-10R</t>
  </si>
  <si>
    <t>C3</t>
  </si>
  <si>
    <t>CL1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</si>
</sst>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FF6600"/>
        <bgColor rgb="FFFF99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  <fill>
      <patternFill patternType="solid">
        <fgColor rgb="FFFF0000"/>
        <bgColor rgb="FFCC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69696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it.farnell.com/texas-instruments/sn6505adbvt/driver-trasformat-160khz-5v-sot/dp/2507107" TargetMode="External"/><Relationship Id="rId3" Type="http://schemas.openxmlformats.org/officeDocument/2006/relationships/hyperlink" Target="http://www.mouser.com/Search/../ProductDetail/Texas-Instruments/SN6505ADBVT/?qs=sGAEpiMZZMuzIDJVHEkzubXRhAui2AREDJ32juWIQXo%3D" TargetMode="External"/><Relationship Id="rId4" Type="http://schemas.openxmlformats.org/officeDocument/2006/relationships/hyperlink" Target="http://www.newark.com/webapp/wcs/stores/servlet/Search?catalogId=15003&amp;langId=-1&amp;storeId=10194&amp;gs=true&amp;st=SN6505ADBVT%20" TargetMode="External"/><Relationship Id="rId5" Type="http://schemas.openxmlformats.org/officeDocument/2006/relationships/hyperlink" Target="http://it.rs-online.com/web/c/?searchTerm=SN6505ADBVT%20" TargetMode="External"/><Relationship Id="rId6" Type="http://schemas.openxmlformats.org/officeDocument/2006/relationships/hyperlink" Target="http://it.farnell.com/yageo-phycomp/rc0402fr-0747kl/res-film-spesso-47k-1-0-063w-0402/dp/9239430" TargetMode="External"/><Relationship Id="rId7" Type="http://schemas.openxmlformats.org/officeDocument/2006/relationships/hyperlink" Target="http://www.newark.com/yageo/rc0402fr-0747kl/res-thick-film-47k-1-0-0625w-0402/dp/67R9937" TargetMode="External"/><Relationship Id="rId8" Type="http://schemas.openxmlformats.org/officeDocument/2006/relationships/hyperlink" Target="http://www.mouser.com/Search/../ProductDetail/Molex/39-00-0218/?qs=sGAEpiMZZMs%252bGHln7q6pm%252bS0pk2Wo0XxrCYSa0Knneo%3D" TargetMode="External"/><Relationship Id="rId9" Type="http://schemas.openxmlformats.org/officeDocument/2006/relationships/hyperlink" Target="http://www.newark.com/webapp/wcs/stores/servlet/Search?catalogId=15003&amp;langId=-1&amp;storeId=10194&amp;gs=true&amp;st=PBS-3%20" TargetMode="External"/><Relationship Id="rId10" Type="http://schemas.openxmlformats.org/officeDocument/2006/relationships/hyperlink" Target="http://www.mouser.com/Search/Refine.aspx?Keyword=ADP7118AUJZ-3.3%20" TargetMode="External"/><Relationship Id="rId11" Type="http://schemas.openxmlformats.org/officeDocument/2006/relationships/hyperlink" Target="http://www.newark.com/webapp/wcs/stores/servlet/Search?catalogId=15003&amp;langId=-1&amp;storeId=10194&amp;gs=true&amp;st=ADP7118AUJZ-3.3%20" TargetMode="External"/><Relationship Id="rId12" Type="http://schemas.openxmlformats.org/officeDocument/2006/relationships/hyperlink" Target="http://www.mouser.com/Search/../ProductDetail/KEMET/30DA2303CK00F/?qs=sGAEpiMZZMuC82F4NHcJgozphkmniVmnRb%252birkVPH3Y%3D" TargetMode="External"/><Relationship Id="rId13" Type="http://schemas.openxmlformats.org/officeDocument/2006/relationships/hyperlink" Target="http://www.mouser.com/Search/../ProductDetail/Kingbright/APBD3224LZGKSYKC/?qs=sGAEpiMZZMtqt%252bBdzIqtUBmcdZDXxh9JC%252ba76K4x1uA%3D" TargetMode="External"/><Relationship Id="rId14" Type="http://schemas.openxmlformats.org/officeDocument/2006/relationships/hyperlink" Target="http://it.rs-online.com/web/p/led-visibili/8608918/" TargetMode="External"/><Relationship Id="rId15" Type="http://schemas.openxmlformats.org/officeDocument/2006/relationships/hyperlink" Target="http://it.farnell.com/on-semiconductor/mbr0520lt1g/diodo-schottky-0-5a-20v-smc/dp/9556915" TargetMode="External"/><Relationship Id="rId16" Type="http://schemas.openxmlformats.org/officeDocument/2006/relationships/hyperlink" Target="http://www.newark.com/on-semiconductor/mbr0520lt1g/schottky-rectifier-500ma-20v-sod/dp/48K7498" TargetMode="External"/><Relationship Id="rId17" Type="http://schemas.openxmlformats.org/officeDocument/2006/relationships/hyperlink" Target="http://it.rs-online.com/web/p/diodi-rettificatori-e-schottky/0463432/" TargetMode="External"/><Relationship Id="rId18" Type="http://schemas.openxmlformats.org/officeDocument/2006/relationships/hyperlink" Target="http://it.farnell.com/omron-electronic-components/b3u-1000p/switch-spst-no-0-05a-12v-smd/dp/1333652" TargetMode="External"/><Relationship Id="rId19" Type="http://schemas.openxmlformats.org/officeDocument/2006/relationships/hyperlink" Target="http://www.newark.com/omron-electronic-components/b3u-1000p/tactile-switch-spst-no-0-05a-smd/dp/78M0188" TargetMode="External"/><Relationship Id="rId20" Type="http://schemas.openxmlformats.org/officeDocument/2006/relationships/hyperlink" Target="http://it.rs-online.com/web/c/?searchTerm=B3U1000P%20" TargetMode="External"/><Relationship Id="rId21" Type="http://schemas.openxmlformats.org/officeDocument/2006/relationships/hyperlink" Target="http://it.farnell.com/murata/grm155r71c103ka01d/condensatore-mlcc-x7r-10nf-16v/dp/1828864" TargetMode="External"/><Relationship Id="rId22" Type="http://schemas.openxmlformats.org/officeDocument/2006/relationships/hyperlink" Target="http://www.newark.com/murata/grm155r71c103ka01d/capacitor-mlcc-x7r-0-01uf-16v/dp/03AC2576" TargetMode="External"/><Relationship Id="rId23" Type="http://schemas.openxmlformats.org/officeDocument/2006/relationships/hyperlink" Target="http://it.rs-online.com/web/c/?searchTerm=GRM155R71C103KA01D%20" TargetMode="External"/><Relationship Id="rId24" Type="http://schemas.openxmlformats.org/officeDocument/2006/relationships/hyperlink" Target="http://it.farnell.com/multicomp/mc0402b104k160ct/condensatore-mlcc-x7r-100nf-16v/dp/1758896" TargetMode="External"/><Relationship Id="rId25" Type="http://schemas.openxmlformats.org/officeDocument/2006/relationships/hyperlink" Target="http://www.newark.com/multicomp/mc0402b104k160ct/multilayer-ceramic-capacitor-mc/dp/94W8587" TargetMode="External"/><Relationship Id="rId26" Type="http://schemas.openxmlformats.org/officeDocument/2006/relationships/hyperlink" Target="http://it.farnell.com/txc/7w-8-192mba-t/osc-8-192mhz-3-3v-smd-7-0x5-0/dp/1842155" TargetMode="External"/><Relationship Id="rId27" Type="http://schemas.openxmlformats.org/officeDocument/2006/relationships/hyperlink" Target="http://www.newark.com/txc/7w-8-192mba-t/oscillator-8-192mhz-7-x-5mm-cmos/dp/86R1626" TargetMode="External"/><Relationship Id="rId28" Type="http://schemas.openxmlformats.org/officeDocument/2006/relationships/hyperlink" Target="http://it.farnell.com/webapp/wcs/stores/servlet/Search?catalogId=15001&amp;langId=-4&amp;storeId=10165&amp;gs=true&amp;st=ISO7341CDW%20" TargetMode="External"/><Relationship Id="rId29" Type="http://schemas.openxmlformats.org/officeDocument/2006/relationships/hyperlink" Target="http://www.mouser.com/Search/../ProductDetail/Texas-Instruments/ISO7341CDW/?qs=sGAEpiMZZMssyD0wnx%2FymGwBWbGrwQzUnJpiZznUbzI%252bqVDS8AIh8g%3D%3D" TargetMode="External"/><Relationship Id="rId30" Type="http://schemas.openxmlformats.org/officeDocument/2006/relationships/hyperlink" Target="http://www.newark.com/webapp/wcs/stores/servlet/Search?catalogId=15003&amp;langId=-1&amp;storeId=10194&amp;gs=true&amp;st=ISO7341CDW%20" TargetMode="External"/><Relationship Id="rId31" Type="http://schemas.openxmlformats.org/officeDocument/2006/relationships/hyperlink" Target="http://it.rs-online.com/web/c/?searchTerm=ISO7341CDW%20" TargetMode="External"/><Relationship Id="rId32" Type="http://schemas.openxmlformats.org/officeDocument/2006/relationships/hyperlink" Target="http://it.farnell.com/omron-electronic-components/b3u-3000p-b/tactile-switch-side-actuated-smd/dp/1333656?rpsku=rel3%3AB3U3000PMB" TargetMode="External"/><Relationship Id="rId33" Type="http://schemas.openxmlformats.org/officeDocument/2006/relationships/hyperlink" Target="http://www.newark.com/webapp/wcs/stores/servlet/Search?catalogId=15003&amp;langId=-1&amp;storeId=10194&amp;gs=true&amp;st=B3U3000PMB%20" TargetMode="External"/><Relationship Id="rId34" Type="http://schemas.openxmlformats.org/officeDocument/2006/relationships/hyperlink" Target="http://it.farnell.com/webapp/wcs/stores/servlet/Search?catalogId=15001&amp;langId=-4&amp;storeId=10165&amp;gs=true&amp;st=ADUM1402BRWZ%20" TargetMode="External"/><Relationship Id="rId35" Type="http://schemas.openxmlformats.org/officeDocument/2006/relationships/hyperlink" Target="http://www.mouser.com/Search/../ProductDetail/Analog-Devices/ADUM1402BRWZ/?qs=sGAEpiMZZMssyD0wnx%2FymCCDPdsQyP%2F2kD4Ab70HAkI%3D" TargetMode="External"/><Relationship Id="rId36" Type="http://schemas.openxmlformats.org/officeDocument/2006/relationships/hyperlink" Target="http://www.newark.com/webapp/wcs/stores/servlet/Search?catalogId=15003&amp;langId=-1&amp;storeId=10194&amp;gs=true&amp;st=ADUM1402BRWZ%20" TargetMode="External"/><Relationship Id="rId37" Type="http://schemas.openxmlformats.org/officeDocument/2006/relationships/hyperlink" Target="http://it.rs-online.com/web/p/isolatori-digitali/4968871/" TargetMode="External"/><Relationship Id="rId38" Type="http://schemas.openxmlformats.org/officeDocument/2006/relationships/hyperlink" Target="http://it.farnell.com/murata/grm21br60j226me39l/condensatore-mlcc-x5r-22uf-6-3v/dp/1735531" TargetMode="External"/><Relationship Id="rId39" Type="http://schemas.openxmlformats.org/officeDocument/2006/relationships/hyperlink" Target="http://www.mouser.com/Search/Refine.aspx?Keyword=GRM21BR60J226ME39L%20" TargetMode="External"/><Relationship Id="rId40" Type="http://schemas.openxmlformats.org/officeDocument/2006/relationships/hyperlink" Target="http://www.newark.com/murata/grm21br60j226me39l/ceramic-capacitor-22uf-6-3v-x5r/dp/24R6338" TargetMode="External"/><Relationship Id="rId41" Type="http://schemas.openxmlformats.org/officeDocument/2006/relationships/hyperlink" Target="http://it.rs-online.com/web/c/?searchTerm=GRM21BR60J226ME39L%20" TargetMode="External"/><Relationship Id="rId42" Type="http://schemas.openxmlformats.org/officeDocument/2006/relationships/hyperlink" Target="http://it.farnell.com/littelfuse/sp0503bahtg/diodo-tvs-valanga-3-ch-sot143/dp/1827633" TargetMode="External"/><Relationship Id="rId43" Type="http://schemas.openxmlformats.org/officeDocument/2006/relationships/hyperlink" Target="http://www.mouser.com/Search/Refine.aspx?Keyword=SP0503BAHTG%20" TargetMode="External"/><Relationship Id="rId44" Type="http://schemas.openxmlformats.org/officeDocument/2006/relationships/hyperlink" Target="http://www.newark.com/littelfuse/sp0503bahtg/diode-tvs-30pf-sot-143/dp/92K8959" TargetMode="External"/><Relationship Id="rId45" Type="http://schemas.openxmlformats.org/officeDocument/2006/relationships/hyperlink" Target="http://it.rs-online.com/web/c/?searchTerm=SP0503BAHTG%20" TargetMode="External"/><Relationship Id="rId46" Type="http://schemas.openxmlformats.org/officeDocument/2006/relationships/hyperlink" Target="http://it.farnell.com/webapp/wcs/stores/servlet/Search?catalogId=15001&amp;langId=-4&amp;storeId=10165&amp;gs=true&amp;st=CP2102N-A01-GQFN24%20" TargetMode="External"/><Relationship Id="rId47" Type="http://schemas.openxmlformats.org/officeDocument/2006/relationships/hyperlink" Target="http://www.mouser.com/Search/Refine.aspx?Keyword=CP2102N-A01-GQFN24%20" TargetMode="External"/><Relationship Id="rId48" Type="http://schemas.openxmlformats.org/officeDocument/2006/relationships/hyperlink" Target="http://www.newark.com/webapp/wcs/stores/servlet/Search?catalogId=15003&amp;langId=-1&amp;storeId=10194&amp;gs=true&amp;st=CP2102N-A01-GQFN24%20" TargetMode="External"/><Relationship Id="rId49" Type="http://schemas.openxmlformats.org/officeDocument/2006/relationships/hyperlink" Target="http://it.farnell.com/omron-electronic-components/b3u-1000p/switch-spst-no-0-05a-12v-smd/dp/1333652" TargetMode="External"/><Relationship Id="rId50" Type="http://schemas.openxmlformats.org/officeDocument/2006/relationships/hyperlink" Target="http://www.newark.com/omron-electronic-components/b3u-1000p/tactile-switch-spst-no-0-05a-smd/dp/78M0188" TargetMode="External"/><Relationship Id="rId51" Type="http://schemas.openxmlformats.org/officeDocument/2006/relationships/hyperlink" Target="http://it.rs-online.com/web/c/?searchTerm=B3U1000P%20" TargetMode="External"/><Relationship Id="rId52" Type="http://schemas.openxmlformats.org/officeDocument/2006/relationships/hyperlink" Target="http://it.farnell.com/murata/grm155r60j105ke19d/condensatore-mlcc-x5r-1uf-6-3v/dp/1845729" TargetMode="External"/><Relationship Id="rId53" Type="http://schemas.openxmlformats.org/officeDocument/2006/relationships/hyperlink" Target="http://www.newark.com/murata/grm155r60j105ke19d/cap-mlcc-x5r-1uf-6-3v-0402-reel/dp/03AC2550" TargetMode="External"/><Relationship Id="rId54" Type="http://schemas.openxmlformats.org/officeDocument/2006/relationships/hyperlink" Target="http://it.rs-online.com/web/c/?searchTerm=GRM155R60J105KE19D%20" TargetMode="External"/><Relationship Id="rId55" Type="http://schemas.openxmlformats.org/officeDocument/2006/relationships/hyperlink" Target="http://it.farnell.com/webapp/wcs/stores/servlet/Search?catalogId=15001&amp;langId=-4&amp;storeId=10165&amp;gs=true&amp;st=TPD4E1B06DCKR%20" TargetMode="External"/><Relationship Id="rId56" Type="http://schemas.openxmlformats.org/officeDocument/2006/relationships/hyperlink" Target="http://www.mouser.com/Search/Refine.aspx?Keyword=TPD4E1B06DCKR%20" TargetMode="External"/><Relationship Id="rId57" Type="http://schemas.openxmlformats.org/officeDocument/2006/relationships/hyperlink" Target="http://www.newark.com/webapp/wcs/stores/servlet/Search?catalogId=15003&amp;langId=-1&amp;storeId=10194&amp;gs=true&amp;st=TPD4E1B06DCKR%20" TargetMode="External"/><Relationship Id="rId58" Type="http://schemas.openxmlformats.org/officeDocument/2006/relationships/hyperlink" Target="http://it.rs-online.com/web/c/?searchTerm=TPD4E1B06DCKR%20" TargetMode="External"/><Relationship Id="rId59" Type="http://schemas.openxmlformats.org/officeDocument/2006/relationships/hyperlink" Target="http://it.farnell.com/murata/grm188r60j225ke19d/condensat-mlcc-x5r-2-2uf-6-3v/dp/2494231" TargetMode="External"/><Relationship Id="rId60" Type="http://schemas.openxmlformats.org/officeDocument/2006/relationships/hyperlink" Target="http://www.newark.com/murata/grm188r60j225ke19d/smd-multilayer-ceramic-capacitor/dp/55Y9853" TargetMode="External"/><Relationship Id="rId61" Type="http://schemas.openxmlformats.org/officeDocument/2006/relationships/hyperlink" Target="http://it.rs-online.com/web/c/?searchTerm=GRM188R60J225KE19D%20" TargetMode="External"/><Relationship Id="rId62" Type="http://schemas.openxmlformats.org/officeDocument/2006/relationships/hyperlink" Target="http://it.farnell.com/molex/105017-0001/micro-usb-2-0-tipo-b-presa-smt/dp/2293836" TargetMode="External"/><Relationship Id="rId63" Type="http://schemas.openxmlformats.org/officeDocument/2006/relationships/hyperlink" Target="http://www.newark.com/molex/105017-0001/micro-usb-2-0-type-b-receptacle/dp/78R1699" TargetMode="External"/><Relationship Id="rId64" Type="http://schemas.openxmlformats.org/officeDocument/2006/relationships/hyperlink" Target="http://it.rs-online.com/web/c/?searchTerm=105017-0001%20" TargetMode="External"/><Relationship Id="rId65" Type="http://schemas.openxmlformats.org/officeDocument/2006/relationships/hyperlink" Target="http://it.farnell.com/stmicroelectronics/stm32f427zit6/mcu-32bit-cortex-m4-168mhz-lqfp/dp/2333371" TargetMode="External"/><Relationship Id="rId66" Type="http://schemas.openxmlformats.org/officeDocument/2006/relationships/hyperlink" Target="http://www.newark.com/stmicroelectronics/stm32f427zit6/microcontroller-mcu-32-bit-cortex/dp/99W9929" TargetMode="External"/><Relationship Id="rId67" Type="http://schemas.openxmlformats.org/officeDocument/2006/relationships/hyperlink" Target="http://it.rs-online.com/web/c/?searchTerm=STM32F427ZIT6%20" TargetMode="External"/><Relationship Id="rId68" Type="http://schemas.openxmlformats.org/officeDocument/2006/relationships/hyperlink" Target="http://it.farnell.com/murata/grm188r60j475ke19d/condens-mlcc-x5r-4-7uf-6-3v-0603/dp/1735527" TargetMode="External"/><Relationship Id="rId69" Type="http://schemas.openxmlformats.org/officeDocument/2006/relationships/hyperlink" Target="http://www.newark.com/murata/grm188r60j475ke19d/capacitor-mlcc-x5r-4-7uf-6-3v/dp/24R6335" TargetMode="External"/><Relationship Id="rId70" Type="http://schemas.openxmlformats.org/officeDocument/2006/relationships/hyperlink" Target="http://it.rs-online.com/web/c/?searchTerm=GRM188R60J475KE19D%20" TargetMode="External"/><Relationship Id="rId71" Type="http://schemas.openxmlformats.org/officeDocument/2006/relationships/hyperlink" Target="http://it.farnell.com/webapp/wcs/stores/servlet/Search?catalogId=15001&amp;langId=-4&amp;storeId=10165&amp;gs=true&amp;st=ADR4525BRZ%20" TargetMode="External"/><Relationship Id="rId72" Type="http://schemas.openxmlformats.org/officeDocument/2006/relationships/hyperlink" Target="http://www.newark.com/analog-devices/adr4525brz/voltage-ref-series-2-5v-nsoic/dp/93T9995" TargetMode="External"/><Relationship Id="rId73" Type="http://schemas.openxmlformats.org/officeDocument/2006/relationships/hyperlink" Target="http://it.rs-online.com/web/c/?searchTerm=ADR4525BRZ%20" TargetMode="External"/><Relationship Id="rId74" Type="http://schemas.openxmlformats.org/officeDocument/2006/relationships/hyperlink" Target="http://it.farnell.com/webapp/wcs/stores/servlet/Search?catalogId=15001&amp;langId=-4&amp;storeId=10165&amp;gs=true&amp;st=TLV73333PDBVT%20" TargetMode="External"/><Relationship Id="rId75" Type="http://schemas.openxmlformats.org/officeDocument/2006/relationships/hyperlink" Target="http://www.newark.com/texas-instruments/tlv73333pdbvt/ldo-voltage-regulator-fixed-3/dp/93X5199" TargetMode="External"/><Relationship Id="rId76" Type="http://schemas.openxmlformats.org/officeDocument/2006/relationships/hyperlink" Target="http://it.farnell.com/webapp/wcs/stores/servlet/Search?catalogId=15001&amp;langId=-4&amp;storeId=10165&amp;gs=true&amp;st=AD7770ACPZ%20" TargetMode="External"/><Relationship Id="rId77" Type="http://schemas.openxmlformats.org/officeDocument/2006/relationships/hyperlink" Target="http://www.newark.com/webapp/wcs/stores/servlet/Search?catalogId=15003&amp;langId=-1&amp;storeId=10194&amp;gs=true&amp;st=AD7770ACPZ%20" TargetMode="External"/><Relationship Id="rId78" Type="http://schemas.openxmlformats.org/officeDocument/2006/relationships/hyperlink" Target="http://it.farnell.com/omron-electronic-components/b3u-3000p-b/tactile-switch-side-actuated-smd/dp/1333656?rpsku=rel3%3AB3U3000PMB" TargetMode="External"/><Relationship Id="rId79" Type="http://schemas.openxmlformats.org/officeDocument/2006/relationships/hyperlink" Target="http://www.newark.com/webapp/wcs/stores/servlet/Search?catalogId=15003&amp;langId=-1&amp;storeId=10194&amp;gs=true&amp;st=B3U3000PMB%20" TargetMode="External"/><Relationship Id="rId80" Type="http://schemas.openxmlformats.org/officeDocument/2006/relationships/hyperlink" Target="http://it.farnell.com/molex/47352-1001/connettore-micro-sd-8pos/dp/2424133" TargetMode="External"/><Relationship Id="rId81" Type="http://schemas.openxmlformats.org/officeDocument/2006/relationships/hyperlink" Target="http://www.newark.com/molex/47352-1001/conn-micro-sd-tfr-push-push-8pos/dp/56R0644" TargetMode="External"/><Relationship Id="rId82" Type="http://schemas.openxmlformats.org/officeDocument/2006/relationships/hyperlink" Target="http://it.rs-online.com/web/c/?searchTerm=473521001%20" TargetMode="External"/><Relationship Id="rId83" Type="http://schemas.openxmlformats.org/officeDocument/2006/relationships/hyperlink" Target="http://it.farnell.com/murata/grm188r61a106ke69d/condensatore-mlcc-x5r-10uf-10v/dp/2494233" TargetMode="External"/><Relationship Id="rId84" Type="http://schemas.openxmlformats.org/officeDocument/2006/relationships/hyperlink" Target="http://www.newark.com/murata/grm188r61a106ke69d/smd-multilayer-ceramic-capacitor/dp/55Y9855" TargetMode="External"/><Relationship Id="rId85" Type="http://schemas.openxmlformats.org/officeDocument/2006/relationships/hyperlink" Target="http://it.rs-online.com/web/c/?searchTerm=GRM188R61A106KE69D%20" TargetMode="External"/><Relationship Id="rId8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8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6" topLeftCell="J7" activePane="bottomRight" state="frozen"/>
      <selection pane="topLeft" activeCell="A1" activeCellId="0" sqref="A1"/>
      <selection pane="topRight" activeCell="J1" activeCellId="0" sqref="J1"/>
      <selection pane="bottomLeft" activeCell="A7" activeCellId="0" sqref="A7"/>
      <selection pane="bottomRight" activeCell="F7" activeCellId="0" sqref="F7"/>
    </sheetView>
  </sheetViews>
  <sheetFormatPr defaultRowHeight="15"/>
  <cols>
    <col collapsed="false" hidden="false" max="8" min="1" style="0" width="9.1417004048583"/>
    <col collapsed="false" hidden="false" max="9" min="9" style="0" width="15.7125506072875"/>
    <col collapsed="false" hidden="false" max="10" min="10" style="0" width="9.1417004048583"/>
    <col collapsed="false" hidden="false" max="12" min="11" style="0" width="9.1417004048583"/>
    <col collapsed="false" hidden="false" max="13" min="13" style="0" width="15.7125506072875"/>
    <col collapsed="false" hidden="false" max="15" min="14" style="0" width="9.1417004048583"/>
    <col collapsed="false" hidden="false" max="16" min="16" style="0" width="9.1417004048583"/>
    <col collapsed="false" hidden="false" max="18" min="17" style="0" width="9.1417004048583"/>
    <col collapsed="false" hidden="false" max="19" min="19" style="0" width="15.7125506072875"/>
    <col collapsed="false" hidden="false" max="21" min="20" style="0" width="9.1417004048583"/>
    <col collapsed="false" hidden="false" max="22" min="22" style="0" width="9.1417004048583"/>
    <col collapsed="false" hidden="false" max="24" min="23" style="0" width="9.1417004048583"/>
    <col collapsed="false" hidden="false" max="25" min="25" style="0" width="15.7125506072875"/>
    <col collapsed="false" hidden="false" max="27" min="26" style="0" width="9.1417004048583"/>
    <col collapsed="false" hidden="false" max="28" min="28" style="0" width="9.1417004048583"/>
    <col collapsed="false" hidden="false" max="30" min="29" style="0" width="9.1417004048583"/>
    <col collapsed="false" hidden="false" max="31" min="31" style="0" width="15.7125506072875"/>
    <col collapsed="false" hidden="false" max="33" min="32" style="0" width="9.1417004048583"/>
    <col collapsed="false" hidden="false" max="34" min="34" style="0" width="9.1417004048583"/>
    <col collapsed="false" hidden="false" max="36" min="35" style="0" width="9.1417004048583"/>
    <col collapsed="false" hidden="false" max="37" min="37" style="0" width="15.7125506072875"/>
    <col collapsed="false" hidden="false" max="39" min="38" style="0" width="9.1417004048583"/>
    <col collapsed="false" hidden="false" max="1025" min="40" style="0" width="8.5748987854251"/>
  </cols>
  <sheetData>
    <row r="1" customFormat="false" ht="15" hidden="false" customHeight="false" outlineLevel="0" collapsed="false">
      <c r="H1" s="1" t="s">
        <v>0</v>
      </c>
      <c r="I1" s="1" t="n">
        <v>2</v>
      </c>
    </row>
    <row r="2" customFormat="false" ht="15" hidden="false" customHeight="false" outlineLevel="0" collapsed="false">
      <c r="H2" s="2" t="s">
        <v>1</v>
      </c>
      <c r="I2" s="3" t="n">
        <f aca="false">SUM(I7:I43)</f>
        <v>263.8782541</v>
      </c>
      <c r="M2" s="3" t="n">
        <f aca="false">SUM(M7:M43)</f>
        <v>0</v>
      </c>
      <c r="S2" s="3" t="n">
        <f aca="false">SUM(S7:S43)</f>
        <v>228.3850818</v>
      </c>
      <c r="Y2" s="3" t="n">
        <f aca="false">SUM(Y7:Y43)</f>
        <v>61.48</v>
      </c>
      <c r="AE2" s="3" t="n">
        <f aca="false">SUM(AE7:AE43)</f>
        <v>231.978</v>
      </c>
      <c r="AK2" s="3" t="n">
        <f aca="false">SUM(AK7:AK43)</f>
        <v>138.022058</v>
      </c>
    </row>
    <row r="3" customFormat="false" ht="15" hidden="false" customHeight="false" outlineLevel="0" collapsed="false">
      <c r="H3" s="2" t="s">
        <v>2</v>
      </c>
      <c r="I3" s="4" t="n">
        <f aca="false">TotalCost/BoardQty</f>
        <v>131.93912705</v>
      </c>
    </row>
    <row r="5" customFormat="false" ht="1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6" t="s">
        <v>4</v>
      </c>
      <c r="K5" s="6"/>
      <c r="L5" s="6"/>
      <c r="M5" s="6"/>
      <c r="N5" s="6"/>
      <c r="O5" s="6"/>
      <c r="P5" s="7" t="s">
        <v>5</v>
      </c>
      <c r="Q5" s="7"/>
      <c r="R5" s="7"/>
      <c r="S5" s="7"/>
      <c r="T5" s="7"/>
      <c r="U5" s="7"/>
      <c r="V5" s="8" t="s">
        <v>6</v>
      </c>
      <c r="W5" s="8"/>
      <c r="X5" s="8"/>
      <c r="Y5" s="8"/>
      <c r="Z5" s="8"/>
      <c r="AA5" s="8"/>
      <c r="AB5" s="9" t="s">
        <v>7</v>
      </c>
      <c r="AC5" s="9"/>
      <c r="AD5" s="9"/>
      <c r="AE5" s="9"/>
      <c r="AF5" s="9"/>
      <c r="AG5" s="9"/>
      <c r="AH5" s="10" t="s">
        <v>8</v>
      </c>
      <c r="AI5" s="10"/>
      <c r="AJ5" s="10"/>
      <c r="AK5" s="10"/>
      <c r="AL5" s="10"/>
      <c r="AM5" s="10"/>
    </row>
    <row r="6" customFormat="false" ht="15" hidden="false" customHeight="false" outlineLevel="0" collapsed="false">
      <c r="A6" s="11" t="s">
        <v>9</v>
      </c>
      <c r="B6" s="11" t="s">
        <v>10</v>
      </c>
      <c r="C6" s="11" t="s">
        <v>11</v>
      </c>
      <c r="D6" s="11" t="s">
        <v>12</v>
      </c>
      <c r="E6" s="11" t="s">
        <v>13</v>
      </c>
      <c r="F6" s="11" t="s">
        <v>14</v>
      </c>
      <c r="G6" s="11" t="s">
        <v>15</v>
      </c>
      <c r="H6" s="11" t="s">
        <v>16</v>
      </c>
      <c r="I6" s="11" t="s">
        <v>17</v>
      </c>
      <c r="J6" s="11" t="s">
        <v>18</v>
      </c>
      <c r="K6" s="11" t="s">
        <v>19</v>
      </c>
      <c r="L6" s="11" t="s">
        <v>16</v>
      </c>
      <c r="M6" s="11" t="s">
        <v>17</v>
      </c>
      <c r="N6" s="11" t="s">
        <v>20</v>
      </c>
      <c r="O6" s="11" t="s">
        <v>21</v>
      </c>
      <c r="P6" s="11" t="s">
        <v>18</v>
      </c>
      <c r="Q6" s="11" t="s">
        <v>19</v>
      </c>
      <c r="R6" s="11" t="s">
        <v>16</v>
      </c>
      <c r="S6" s="11" t="s">
        <v>17</v>
      </c>
      <c r="T6" s="11" t="s">
        <v>20</v>
      </c>
      <c r="U6" s="11" t="s">
        <v>21</v>
      </c>
      <c r="V6" s="11" t="s">
        <v>18</v>
      </c>
      <c r="W6" s="11" t="s">
        <v>19</v>
      </c>
      <c r="X6" s="11" t="s">
        <v>16</v>
      </c>
      <c r="Y6" s="11" t="s">
        <v>17</v>
      </c>
      <c r="Z6" s="11" t="s">
        <v>20</v>
      </c>
      <c r="AA6" s="11" t="s">
        <v>21</v>
      </c>
      <c r="AB6" s="11" t="s">
        <v>18</v>
      </c>
      <c r="AC6" s="11" t="s">
        <v>19</v>
      </c>
      <c r="AD6" s="11" t="s">
        <v>16</v>
      </c>
      <c r="AE6" s="11" t="s">
        <v>17</v>
      </c>
      <c r="AF6" s="11" t="s">
        <v>20</v>
      </c>
      <c r="AG6" s="11" t="s">
        <v>21</v>
      </c>
      <c r="AH6" s="11" t="s">
        <v>18</v>
      </c>
      <c r="AI6" s="11" t="s">
        <v>19</v>
      </c>
      <c r="AJ6" s="11" t="s">
        <v>16</v>
      </c>
      <c r="AK6" s="11" t="s">
        <v>17</v>
      </c>
      <c r="AL6" s="11" t="s">
        <v>20</v>
      </c>
      <c r="AM6" s="11" t="s">
        <v>21</v>
      </c>
    </row>
    <row r="7" customFormat="false" ht="15" hidden="false" customHeight="false" outlineLevel="0" collapsed="false">
      <c r="A7" s="0" t="s">
        <v>22</v>
      </c>
      <c r="B7" s="0" t="s">
        <v>23</v>
      </c>
      <c r="D7" s="0" t="s">
        <v>24</v>
      </c>
      <c r="F7" s="0" t="s">
        <v>23</v>
      </c>
      <c r="G7" s="0" t="n">
        <f aca="false">BoardQty*1</f>
        <v>2</v>
      </c>
      <c r="H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7" s="12" t="n">
        <f aca="false">IFERROR(G7*H7,"")</f>
        <v>0</v>
      </c>
    </row>
    <row r="8" customFormat="false" ht="15" hidden="false" customHeight="false" outlineLevel="0" collapsed="false">
      <c r="A8" s="0" t="s">
        <v>25</v>
      </c>
      <c r="B8" s="0" t="s">
        <v>26</v>
      </c>
      <c r="D8" s="0" t="s">
        <v>27</v>
      </c>
      <c r="F8" s="0" t="s">
        <v>28</v>
      </c>
      <c r="G8" s="0" t="n">
        <f aca="false">BoardQty*1</f>
        <v>2</v>
      </c>
      <c r="H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4.275285</v>
      </c>
      <c r="I8" s="12" t="n">
        <f aca="false">IFERROR(G8*H8,"")</f>
        <v>8.55057</v>
      </c>
      <c r="P8" s="0" t="n">
        <v>324</v>
      </c>
      <c r="R8" s="12" t="n">
        <f aca="false">IFERROR(LOOKUP(IF(Q8="",G8,Q8),{0,1,10,100,250,500},{0,4.275285,4.275285,3.975265,3.77168,2.65732}),"")</f>
        <v>4.275285</v>
      </c>
      <c r="S8" s="12" t="n">
        <f aca="false">IFERROR(IF(Q8="",G8,Q8)*R8,"")</f>
        <v>8.55057</v>
      </c>
      <c r="T8" s="0" t="s">
        <v>29</v>
      </c>
      <c r="U8" s="13" t="s">
        <v>30</v>
      </c>
      <c r="V8" s="0" t="n">
        <v>1191</v>
      </c>
      <c r="X8" s="12" t="n">
        <f aca="false">IFERROR(LOOKUP(IF(W8="",G8,W8),{0,1,10,25,50,100,250,500,1000},{0,5.34,4.8,4.47,4.23,3.93,3.73,3.35,2.62}),"")</f>
        <v>5.34</v>
      </c>
      <c r="Y8" s="12" t="n">
        <f aca="false">IFERROR(IF(W8="",G8,W8)*X8,"")</f>
        <v>10.68</v>
      </c>
      <c r="Z8" s="0" t="s">
        <v>31</v>
      </c>
      <c r="AA8" s="13" t="s">
        <v>30</v>
      </c>
      <c r="AB8" s="0" t="n">
        <v>319</v>
      </c>
      <c r="AD8" s="12" t="n">
        <f aca="false">IFERROR(LOOKUP(IF(AC8="",G8,AC8),{0,1,10,25,50,100},{0,5.32,4.82,4.46,4.25,3.98}),"")</f>
        <v>5.32</v>
      </c>
      <c r="AE8" s="12" t="n">
        <f aca="false">IFERROR(IF(AC8="",G8,AC8)*AD8,"")</f>
        <v>10.64</v>
      </c>
      <c r="AF8" s="0" t="s">
        <v>32</v>
      </c>
      <c r="AG8" s="13" t="s">
        <v>30</v>
      </c>
      <c r="AH8" s="0" t="n">
        <v>250</v>
      </c>
      <c r="AJ8" s="12" t="n">
        <f aca="false">IFERROR(LOOKUP(IF(AI8="",G8,AI8),{0,1,10},{0,5.63609,5.3575}),"")</f>
        <v>5.63609</v>
      </c>
      <c r="AK8" s="12" t="n">
        <f aca="false">IFERROR(IF(AI8="",G8,AI8)*AJ8,"")</f>
        <v>11.27218</v>
      </c>
      <c r="AL8" s="0" t="s">
        <v>33</v>
      </c>
      <c r="AM8" s="13" t="s">
        <v>30</v>
      </c>
    </row>
    <row r="9" customFormat="false" ht="15" hidden="false" customHeight="false" outlineLevel="0" collapsed="false">
      <c r="A9" s="0" t="s">
        <v>34</v>
      </c>
      <c r="B9" s="0" t="s">
        <v>35</v>
      </c>
      <c r="D9" s="0" t="s">
        <v>36</v>
      </c>
      <c r="F9" s="0" t="s">
        <v>37</v>
      </c>
      <c r="G9" s="0" t="n">
        <f aca="false">BoardQty*5</f>
        <v>10</v>
      </c>
      <c r="H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0.00696475</v>
      </c>
      <c r="I9" s="12" t="n">
        <f aca="false">IFERROR(G9*H9,"")</f>
        <v>0.0696475</v>
      </c>
      <c r="P9" s="0" t="n">
        <v>120879</v>
      </c>
      <c r="R9" s="12" t="n">
        <f aca="false">IFERROR(LOOKUP(IF(Q9="",G9,Q9),{0,1,100,500,2500,5000},{0,0.00696475,0.00696475,0.0060004,0.00353595,0.0025716}),"")</f>
        <v>0.00696475</v>
      </c>
      <c r="S9" s="12" t="n">
        <f aca="false">IFERROR(IF(Q9="",G9,Q9)*R9,"")</f>
        <v>0.0696475</v>
      </c>
      <c r="T9" s="0" t="s">
        <v>38</v>
      </c>
      <c r="U9" s="13" t="s">
        <v>30</v>
      </c>
      <c r="AB9" s="0" t="n">
        <v>10049</v>
      </c>
      <c r="AD9" s="12" t="n">
        <f aca="false">IFERROR(LOOKUP(IF(AC9="",G9,AC9),{0,1,10,25,100,250,1000},{0,0.08,0.014,0.009,0.006,0.004,0.002}),"")</f>
        <v>0.014</v>
      </c>
      <c r="AE9" s="12" t="n">
        <f aca="false">IFERROR(IF(AC9="",G9,AC9)*AD9,"")</f>
        <v>0.14</v>
      </c>
      <c r="AF9" s="0" t="s">
        <v>39</v>
      </c>
      <c r="AG9" s="13" t="s">
        <v>30</v>
      </c>
    </row>
    <row r="10" customFormat="false" ht="15" hidden="false" customHeight="false" outlineLevel="0" collapsed="false">
      <c r="A10" s="0" t="s">
        <v>40</v>
      </c>
      <c r="B10" s="0" t="s">
        <v>41</v>
      </c>
      <c r="D10" s="0" t="s">
        <v>42</v>
      </c>
      <c r="F10" s="0" t="s">
        <v>41</v>
      </c>
      <c r="G10" s="0" t="n">
        <f aca="false">BoardQty*1</f>
        <v>2</v>
      </c>
      <c r="H1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0" s="12" t="n">
        <f aca="false">IFERROR(G10*H10,"")</f>
        <v>0</v>
      </c>
    </row>
    <row r="11" customFormat="false" ht="15" hidden="false" customHeight="false" outlineLevel="0" collapsed="false">
      <c r="A11" s="0" t="s">
        <v>43</v>
      </c>
      <c r="B11" s="0" t="s">
        <v>44</v>
      </c>
      <c r="D11" s="0" t="s">
        <v>45</v>
      </c>
      <c r="F11" s="0" t="s">
        <v>46</v>
      </c>
      <c r="G11" s="0" t="n">
        <f aca="false">BoardQty*1</f>
        <v>2</v>
      </c>
      <c r="H1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0.25</v>
      </c>
      <c r="I11" s="12" t="n">
        <f aca="false">IFERROR(G11*H11,"")</f>
        <v>0.5</v>
      </c>
      <c r="V11" s="0" t="n">
        <v>14345</v>
      </c>
      <c r="X11" s="12" t="n">
        <f aca="false">IFERROR(LOOKUP(IF(W11="",G11,W11),{0,1,10,100,500,1000,2500,5000,10000,25000},{0,0.25,0.193,0.159,0.124,0.114,0.11,0.103,0.1,0.096}),"")</f>
        <v>0.25</v>
      </c>
      <c r="Y11" s="12" t="n">
        <f aca="false">IFERROR(IF(W11="",G11,W11)*X11,"")</f>
        <v>0.5</v>
      </c>
      <c r="Z11" s="0" t="s">
        <v>47</v>
      </c>
      <c r="AA11" s="13" t="s">
        <v>30</v>
      </c>
      <c r="AG11" s="13" t="s">
        <v>30</v>
      </c>
    </row>
    <row r="12" customFormat="false" ht="15" hidden="false" customHeight="false" outlineLevel="0" collapsed="false">
      <c r="A12" s="0" t="s">
        <v>48</v>
      </c>
      <c r="B12" s="0" t="s">
        <v>49</v>
      </c>
      <c r="D12" s="0" t="s">
        <v>50</v>
      </c>
      <c r="F12" s="0" t="s">
        <v>51</v>
      </c>
      <c r="G12" s="0" t="n">
        <f aca="false">BoardQty*3</f>
        <v>6</v>
      </c>
      <c r="H1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2" s="12" t="n">
        <f aca="false">IFERROR(G12*H12,"")</f>
        <v>0</v>
      </c>
      <c r="AA12" s="13" t="s">
        <v>30</v>
      </c>
      <c r="AG12" s="13" t="s">
        <v>30</v>
      </c>
    </row>
    <row r="13" customFormat="false" ht="15" hidden="false" customHeight="false" outlineLevel="0" collapsed="false">
      <c r="A13" s="0" t="s">
        <v>52</v>
      </c>
      <c r="B13" s="0" t="s">
        <v>53</v>
      </c>
      <c r="D13" s="0" t="s">
        <v>54</v>
      </c>
      <c r="F13" s="0" t="s">
        <v>55</v>
      </c>
      <c r="G13" s="0" t="n">
        <f aca="false">BoardQty*1</f>
        <v>2</v>
      </c>
      <c r="H1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3" s="12" t="n">
        <f aca="false">IFERROR(G13*H13,"")</f>
        <v>0</v>
      </c>
      <c r="AA13" s="13" t="s">
        <v>30</v>
      </c>
    </row>
    <row r="14" customFormat="false" ht="15" hidden="false" customHeight="false" outlineLevel="0" collapsed="false">
      <c r="A14" s="0" t="s">
        <v>56</v>
      </c>
      <c r="B14" s="0" t="s">
        <v>57</v>
      </c>
      <c r="D14" s="0" t="s">
        <v>58</v>
      </c>
      <c r="F14" s="0" t="s">
        <v>59</v>
      </c>
      <c r="G14" s="0" t="n">
        <f aca="false">BoardQty*2</f>
        <v>4</v>
      </c>
      <c r="H1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0.27859</v>
      </c>
      <c r="I14" s="12" t="n">
        <f aca="false">IFERROR(G14*H14,"")</f>
        <v>1.11436</v>
      </c>
      <c r="V14" s="0" t="n">
        <v>1350</v>
      </c>
      <c r="X14" s="12" t="n">
        <f aca="false">IFERROR(LOOKUP(IF(W14="",G14,W14),{0,1,10,100,1500,3000,9000,24000},{0,0.69,0.44,0.296,0.234,0.21,0.207,0.202}),"")</f>
        <v>0.69</v>
      </c>
      <c r="Y14" s="12" t="n">
        <f aca="false">IFERROR(IF(W14="",G14,W14)*X14,"")</f>
        <v>2.76</v>
      </c>
      <c r="Z14" s="0" t="s">
        <v>60</v>
      </c>
      <c r="AA14" s="13" t="s">
        <v>30</v>
      </c>
      <c r="AH14" s="0" t="n">
        <v>350</v>
      </c>
      <c r="AJ14" s="12" t="n">
        <f aca="false">IFERROR(LOOKUP(IF(AI14="",G14,AI14),{0,1,25,100},{0,0.27859,0.27859,0.229301}),"")</f>
        <v>0.27859</v>
      </c>
      <c r="AK14" s="12" t="n">
        <f aca="false">IFERROR(IF(AI14="",G14,AI14)*AJ14,"")</f>
        <v>1.11436</v>
      </c>
      <c r="AL14" s="0" t="s">
        <v>61</v>
      </c>
      <c r="AM14" s="13" t="s">
        <v>30</v>
      </c>
    </row>
    <row r="15" customFormat="false" ht="15" hidden="false" customHeight="false" outlineLevel="0" collapsed="false">
      <c r="A15" s="0" t="s">
        <v>62</v>
      </c>
      <c r="B15" s="0" t="s">
        <v>63</v>
      </c>
      <c r="D15" s="0" t="s">
        <v>64</v>
      </c>
      <c r="F15" s="0" t="s">
        <v>65</v>
      </c>
      <c r="G15" s="0" t="n">
        <f aca="false">BoardQty*2</f>
        <v>4</v>
      </c>
      <c r="H1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0.08572</v>
      </c>
      <c r="I15" s="12" t="n">
        <f aca="false">IFERROR(G15*H15,"")</f>
        <v>0.34288</v>
      </c>
      <c r="P15" s="0" t="n">
        <v>32875</v>
      </c>
      <c r="R15" s="12" t="n">
        <f aca="false">IFERROR(LOOKUP(IF(Q15="",G15,Q15),{0,1,80,250,750,1500},{0,0.09997095,0.09997095,0.0912918,0.06289705,0.05603945}),"")</f>
        <v>0.09997095</v>
      </c>
      <c r="S15" s="12" t="n">
        <f aca="false">IFERROR(IF(Q15="",G15,Q15)*R15,"")</f>
        <v>0.3998838</v>
      </c>
      <c r="T15" s="0" t="s">
        <v>66</v>
      </c>
      <c r="U15" s="13" t="s">
        <v>30</v>
      </c>
      <c r="AB15" s="0" t="n">
        <v>805</v>
      </c>
      <c r="AD15" s="12" t="n">
        <f aca="false">IFERROR(LOOKUP(IF(AC15="",G15,AC15),{0,1,10,25,50,100,500,1000},{0,0.32,0.221,0.178,0.135,0.092,0.078,0.063}),"")</f>
        <v>0.32</v>
      </c>
      <c r="AE15" s="12" t="n">
        <f aca="false">IFERROR(IF(AC15="",G15,AC15)*AD15,"")</f>
        <v>1.28</v>
      </c>
      <c r="AF15" s="0" t="s">
        <v>67</v>
      </c>
      <c r="AG15" s="13" t="s">
        <v>30</v>
      </c>
      <c r="AH15" s="0" t="n">
        <v>400</v>
      </c>
      <c r="AJ15" s="12" t="n">
        <f aca="false">IFERROR(LOOKUP(IF(AI15="",G15,AI15),{0,1,100,200},{0,0.08572,0.08572,0.077148}),"")</f>
        <v>0.08572</v>
      </c>
      <c r="AK15" s="12" t="n">
        <f aca="false">IFERROR(IF(AI15="",G15,AI15)*AJ15,"")</f>
        <v>0.34288</v>
      </c>
      <c r="AL15" s="0" t="s">
        <v>68</v>
      </c>
      <c r="AM15" s="13" t="s">
        <v>30</v>
      </c>
    </row>
    <row r="16" customFormat="false" ht="15" hidden="false" customHeight="false" outlineLevel="0" collapsed="false">
      <c r="A16" s="0" t="s">
        <v>69</v>
      </c>
      <c r="B16" s="0" t="s">
        <v>70</v>
      </c>
      <c r="D16" s="0" t="s">
        <v>71</v>
      </c>
      <c r="F16" s="0" t="s">
        <v>72</v>
      </c>
      <c r="G16" s="0" t="n">
        <f aca="false">BoardQty*1</f>
        <v>2</v>
      </c>
      <c r="H1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0.748</v>
      </c>
      <c r="I16" s="12" t="n">
        <f aca="false">IFERROR(G16*H16,"")</f>
        <v>1.496</v>
      </c>
      <c r="P16" s="0" t="n">
        <v>47820</v>
      </c>
      <c r="R16" s="12" t="n">
        <f aca="false">IFERROR(LOOKUP(IF(Q16="",G16,Q16),{0,1,25,80,200,600,2000,6000,12000},{0,1.041498,0.8325555,0.754336,0.6246845,0.5582515,0.542179,0.531464,0.520749}),"")</f>
        <v>1.041498</v>
      </c>
      <c r="S16" s="12" t="n">
        <f aca="false">IFERROR(IF(Q16="",G16,Q16)*R16,"")</f>
        <v>2.082996</v>
      </c>
      <c r="T16" s="0" t="s">
        <v>73</v>
      </c>
      <c r="U16" s="13" t="s">
        <v>30</v>
      </c>
      <c r="AB16" s="0" t="n">
        <v>178</v>
      </c>
      <c r="AD16" s="12" t="n">
        <f aca="false">IFERROR(LOOKUP(IF(AC16="",G16,AC16),{0,1,10,25,50,100,250,500},{0,0.748,0.704,0.668,0.632,0.556,0.54,0.52}),"")</f>
        <v>0.748</v>
      </c>
      <c r="AE16" s="12" t="n">
        <f aca="false">IFERROR(IF(AC16="",G16,AC16)*AD16,"")</f>
        <v>1.496</v>
      </c>
      <c r="AF16" s="0" t="s">
        <v>74</v>
      </c>
      <c r="AG16" s="13" t="s">
        <v>30</v>
      </c>
      <c r="AH16" s="0" t="n">
        <v>100</v>
      </c>
      <c r="AJ16" s="12" t="n">
        <f aca="false">IFERROR(LOOKUP(IF(AI16="",G16,AI16),{0,1,25,125},{0,1.2461545,1.2461545,1.142219}),"")</f>
        <v>1.2461545</v>
      </c>
      <c r="AK16" s="12" t="n">
        <f aca="false">IFERROR(IF(AI16="",G16,AI16)*AJ16,"")</f>
        <v>2.492309</v>
      </c>
      <c r="AL16" s="0" t="s">
        <v>75</v>
      </c>
      <c r="AM16" s="13" t="s">
        <v>30</v>
      </c>
    </row>
    <row r="17" customFormat="false" ht="15" hidden="false" customHeight="false" outlineLevel="0" collapsed="false">
      <c r="A17" s="0" t="s">
        <v>76</v>
      </c>
      <c r="B17" s="0" t="s">
        <v>77</v>
      </c>
      <c r="D17" s="0" t="s">
        <v>78</v>
      </c>
      <c r="F17" s="0" t="s">
        <v>79</v>
      </c>
      <c r="G17" s="0" t="n">
        <f aca="false">BoardQty*1</f>
        <v>2</v>
      </c>
      <c r="H1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0.005</v>
      </c>
      <c r="I17" s="12" t="n">
        <f aca="false">IFERROR(G17*H17,"")</f>
        <v>0.01</v>
      </c>
      <c r="P17" s="0" t="n">
        <v>83907</v>
      </c>
      <c r="R17" s="12" t="n">
        <f aca="false">IFERROR(LOOKUP(IF(Q17="",G17,Q17),{0,1,100,500,2500,5000},{0,0.00632185,0.00632185,0.0049289,0.0038574,0.0034288}),"")</f>
        <v>0.00632185</v>
      </c>
      <c r="S17" s="12" t="n">
        <f aca="false">IFERROR(IF(Q17="",G17,Q17)*R17,"")</f>
        <v>0.0126437</v>
      </c>
      <c r="T17" s="0" t="s">
        <v>80</v>
      </c>
      <c r="U17" s="13" t="s">
        <v>30</v>
      </c>
      <c r="AB17" s="0" t="n">
        <v>60000</v>
      </c>
      <c r="AD17" s="12" t="n">
        <f aca="false">IFERROR(LOOKUP(IF(AC17="",G17,AC17),{0,1,5000},{0,0.005,0.005}),"")</f>
        <v>0.005</v>
      </c>
      <c r="AE17" s="12" t="n">
        <f aca="false">IFERROR(IF(AC17="",G17,AC17)*AD17,"")</f>
        <v>0.01</v>
      </c>
      <c r="AF17" s="0" t="s">
        <v>81</v>
      </c>
      <c r="AG17" s="13" t="s">
        <v>30</v>
      </c>
      <c r="AM17" s="13" t="s">
        <v>30</v>
      </c>
    </row>
    <row r="18" customFormat="false" ht="15" hidden="false" customHeight="false" outlineLevel="0" collapsed="false">
      <c r="A18" s="0" t="s">
        <v>82</v>
      </c>
      <c r="B18" s="0" t="s">
        <v>83</v>
      </c>
      <c r="D18" s="0" t="s">
        <v>78</v>
      </c>
      <c r="F18" s="0" t="s">
        <v>84</v>
      </c>
      <c r="G18" s="0" t="n">
        <f aca="false">BoardQty*83</f>
        <v>166</v>
      </c>
      <c r="H1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0.00482175</v>
      </c>
      <c r="I18" s="12" t="n">
        <f aca="false">IFERROR(G18*H18,"")</f>
        <v>0.8004105</v>
      </c>
      <c r="P18" s="0" t="n">
        <v>80803</v>
      </c>
      <c r="R18" s="12" t="n">
        <f aca="false">IFERROR(LOOKUP(IF(Q18="",G18,Q18),{0,1,100,500,2500,5000},{0,0.00482175,0.00482175,0.004286,0.0025716,0.00203585}),"")</f>
        <v>0.00482175</v>
      </c>
      <c r="S18" s="12" t="n">
        <f aca="false">IFERROR(IF(Q18="",G18,Q18)*R18,"")</f>
        <v>0.8004105</v>
      </c>
      <c r="T18" s="0" t="s">
        <v>85</v>
      </c>
      <c r="U18" s="13" t="s">
        <v>30</v>
      </c>
      <c r="AG18" s="13" t="s">
        <v>30</v>
      </c>
    </row>
    <row r="19" customFormat="false" ht="15" hidden="false" customHeight="false" outlineLevel="0" collapsed="false">
      <c r="A19" s="0" t="s">
        <v>86</v>
      </c>
      <c r="B19" s="0" t="s">
        <v>87</v>
      </c>
      <c r="D19" s="0" t="s">
        <v>88</v>
      </c>
      <c r="F19" s="0" t="s">
        <v>89</v>
      </c>
      <c r="G19" s="0" t="n">
        <f aca="false">BoardQty*1</f>
        <v>2</v>
      </c>
      <c r="H1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9" s="12" t="n">
        <f aca="false">IFERROR(G19*H19,"")</f>
        <v>0</v>
      </c>
    </row>
    <row r="20" customFormat="false" ht="15" hidden="false" customHeight="false" outlineLevel="0" collapsed="false">
      <c r="A20" s="0" t="s">
        <v>90</v>
      </c>
      <c r="B20" s="0" t="s">
        <v>91</v>
      </c>
      <c r="D20" s="0" t="s">
        <v>92</v>
      </c>
      <c r="F20" s="0" t="s">
        <v>93</v>
      </c>
      <c r="G20" s="0" t="n">
        <f aca="false">BoardQty*1</f>
        <v>2</v>
      </c>
      <c r="H2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3.19</v>
      </c>
      <c r="I20" s="12" t="n">
        <f aca="false">IFERROR(G20*H20,"")</f>
        <v>6.38</v>
      </c>
      <c r="U20" s="13" t="s">
        <v>30</v>
      </c>
      <c r="AB20" s="0" t="n">
        <v>12</v>
      </c>
      <c r="AD20" s="12" t="n">
        <f aca="false">IFERROR(LOOKUP(IF(AC20="",G20,AC20),{0,1,10,50,100,500},{0,3.19,2.77,2.43,1.92,1.62}),"")</f>
        <v>3.19</v>
      </c>
      <c r="AE20" s="12" t="n">
        <f aca="false">IFERROR(IF(AC20="",G20,AC20)*AD20,"")</f>
        <v>6.38</v>
      </c>
      <c r="AF20" s="0" t="s">
        <v>94</v>
      </c>
      <c r="AG20" s="13" t="s">
        <v>30</v>
      </c>
    </row>
    <row r="21" customFormat="false" ht="15" hidden="false" customHeight="false" outlineLevel="0" collapsed="false">
      <c r="A21" s="0" t="s">
        <v>95</v>
      </c>
      <c r="B21" s="0" t="s">
        <v>96</v>
      </c>
      <c r="D21" s="0" t="s">
        <v>97</v>
      </c>
      <c r="F21" s="0" t="s">
        <v>98</v>
      </c>
      <c r="G21" s="0" t="n">
        <f aca="false">BoardQty*1</f>
        <v>2</v>
      </c>
      <c r="H2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4.9985475</v>
      </c>
      <c r="I21" s="12" t="n">
        <f aca="false">IFERROR(G21*H21,"")</f>
        <v>9.997095</v>
      </c>
      <c r="U21" s="13" t="s">
        <v>30</v>
      </c>
      <c r="V21" s="0" t="n">
        <v>641</v>
      </c>
      <c r="X21" s="12" t="n">
        <f aca="false">IFERROR(LOOKUP(IF(W21="",G21,W21),{0,1,10,25,50,100,250,500,1000},{0,5.15,4.62,4.3,4.08,3.78,3.59,3.22,2.52}),"")</f>
        <v>5.15</v>
      </c>
      <c r="Y21" s="12" t="n">
        <f aca="false">IFERROR(IF(W21="",G21,W21)*X21,"")</f>
        <v>10.3</v>
      </c>
      <c r="Z21" s="0" t="s">
        <v>99</v>
      </c>
      <c r="AA21" s="13" t="s">
        <v>30</v>
      </c>
      <c r="AG21" s="13" t="s">
        <v>30</v>
      </c>
      <c r="AH21" s="0" t="n">
        <v>136</v>
      </c>
      <c r="AJ21" s="12" t="n">
        <f aca="false">IFERROR(LOOKUP(IF(AI21="",G21,AI21),{0,1,2,10},{0,4.9985475,4.9985475,4.4842275}),"")</f>
        <v>4.9985475</v>
      </c>
      <c r="AK21" s="12" t="n">
        <f aca="false">IFERROR(IF(AI21="",G21,AI21)*AJ21,"")</f>
        <v>9.997095</v>
      </c>
      <c r="AL21" s="0" t="s">
        <v>100</v>
      </c>
      <c r="AM21" s="13" t="s">
        <v>30</v>
      </c>
    </row>
    <row r="22" customFormat="false" ht="15" hidden="false" customHeight="false" outlineLevel="0" collapsed="false">
      <c r="A22" s="0" t="s">
        <v>101</v>
      </c>
      <c r="B22" s="0" t="s">
        <v>102</v>
      </c>
      <c r="D22" s="0" t="s">
        <v>71</v>
      </c>
      <c r="F22" s="0" t="s">
        <v>103</v>
      </c>
      <c r="G22" s="0" t="n">
        <f aca="false">BoardQty*1</f>
        <v>2</v>
      </c>
      <c r="H2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1.041498</v>
      </c>
      <c r="I22" s="12" t="n">
        <f aca="false">IFERROR(G22*H22,"")</f>
        <v>2.082996</v>
      </c>
      <c r="P22" s="0" t="n">
        <v>244</v>
      </c>
      <c r="R22" s="12" t="n">
        <f aca="false">IFERROR(LOOKUP(IF(Q22="",G22,Q22),{0,1,25,80,200,600,2000},{0,1.041498,0.8325555,0.7489785,0.6246845,0.5625375,0.544322}),"")</f>
        <v>1.041498</v>
      </c>
      <c r="S22" s="12" t="n">
        <f aca="false">IFERROR(IF(Q22="",G22,Q22)*R22,"")</f>
        <v>2.082996</v>
      </c>
      <c r="T22" s="0" t="s">
        <v>104</v>
      </c>
      <c r="U22" s="13" t="s">
        <v>30</v>
      </c>
      <c r="AG22" s="13" t="s">
        <v>30</v>
      </c>
    </row>
    <row r="23" customFormat="false" ht="15" hidden="false" customHeight="false" outlineLevel="0" collapsed="false">
      <c r="A23" s="0" t="s">
        <v>105</v>
      </c>
      <c r="B23" s="0" t="s">
        <v>106</v>
      </c>
      <c r="D23" s="0" t="s">
        <v>97</v>
      </c>
      <c r="F23" s="0" t="s">
        <v>106</v>
      </c>
      <c r="G23" s="0" t="n">
        <f aca="false">BoardQty*1</f>
        <v>2</v>
      </c>
      <c r="H2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5.73</v>
      </c>
      <c r="I23" s="12" t="n">
        <f aca="false">IFERROR(G23*H23,"")</f>
        <v>11.46</v>
      </c>
      <c r="P23" s="0" t="n">
        <v>902</v>
      </c>
      <c r="R23" s="12" t="n">
        <f aca="false">IFERROR(LOOKUP(IF(Q23="",G23,Q23),{0,1,5,10,40,100,400,1000},{0,6.246845,5.625375,4.52173,4.232425,3.718105,3.310935,2.860905}),"")</f>
        <v>6.246845</v>
      </c>
      <c r="S23" s="12" t="n">
        <f aca="false">IFERROR(IF(Q23="",G23,Q23)*R23,"")</f>
        <v>12.49369</v>
      </c>
      <c r="T23" s="0" t="s">
        <v>107</v>
      </c>
      <c r="U23" s="13" t="s">
        <v>30</v>
      </c>
      <c r="V23" s="0" t="n">
        <v>69</v>
      </c>
      <c r="X23" s="12" t="n">
        <f aca="false">IFERROR(LOOKUP(IF(W23="",G23,W23),{0,1,10,25,50,100,250,500,1000},{0,5.73,5.13,4.61,4.32,4.2,3.78,3.38,2.97}),"")</f>
        <v>5.73</v>
      </c>
      <c r="Y23" s="12" t="n">
        <f aca="false">IFERROR(IF(W23="",G23,W23)*X23,"")</f>
        <v>11.46</v>
      </c>
      <c r="Z23" s="0" t="s">
        <v>108</v>
      </c>
      <c r="AA23" s="13" t="s">
        <v>30</v>
      </c>
      <c r="AG23" s="13" t="s">
        <v>30</v>
      </c>
      <c r="AM23" s="13" t="s">
        <v>30</v>
      </c>
    </row>
    <row r="24" customFormat="false" ht="15" hidden="false" customHeight="false" outlineLevel="0" collapsed="false">
      <c r="A24" s="0" t="s">
        <v>109</v>
      </c>
      <c r="B24" s="0" t="s">
        <v>110</v>
      </c>
      <c r="D24" s="0" t="s">
        <v>111</v>
      </c>
      <c r="F24" s="0" t="s">
        <v>112</v>
      </c>
      <c r="G24" s="0" t="n">
        <f aca="false">BoardQty*4</f>
        <v>8</v>
      </c>
      <c r="H2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0.09718505</v>
      </c>
      <c r="I24" s="12" t="n">
        <f aca="false">IFERROR(G24*H24,"")</f>
        <v>0.7774804</v>
      </c>
      <c r="P24" s="0" t="n">
        <v>10671</v>
      </c>
      <c r="R24" s="12" t="n">
        <f aca="false">IFERROR(LOOKUP(IF(Q24="",G24,Q24),{0,1,50,250,500,1500},{0,0.09718505,0.09718505,0.068576,0.053575,0.0505748}),"")</f>
        <v>0.09718505</v>
      </c>
      <c r="S24" s="12" t="n">
        <f aca="false">IFERROR(IF(Q24="",G24,Q24)*R24,"")</f>
        <v>0.7774804</v>
      </c>
      <c r="T24" s="0" t="s">
        <v>113</v>
      </c>
      <c r="U24" s="13" t="s">
        <v>30</v>
      </c>
      <c r="V24" s="0" t="n">
        <v>184018</v>
      </c>
      <c r="X24" s="12" t="n">
        <f aca="false">IFERROR(LOOKUP(IF(W24="",G24,W24),{0,1,10,100,500,1000,3000},{0,0.27,0.112,0.075,0.066,0.057,0.049}),"")</f>
        <v>0.27</v>
      </c>
      <c r="Y24" s="12" t="n">
        <f aca="false">IFERROR(IF(W24="",G24,W24)*X24,"")</f>
        <v>2.16</v>
      </c>
      <c r="Z24" s="0" t="s">
        <v>114</v>
      </c>
      <c r="AA24" s="13" t="s">
        <v>30</v>
      </c>
      <c r="AB24" s="0" t="n">
        <v>3054</v>
      </c>
      <c r="AD24" s="12" t="n">
        <f aca="false">IFERROR(LOOKUP(IF(AC24="",G24,AC24),{0,1,10,25,50,100,500,1000},{0,0.24,0.1,0.089,0.079,0.068,0.06,0.051}),"")</f>
        <v>0.24</v>
      </c>
      <c r="AE24" s="12" t="n">
        <f aca="false">IFERROR(IF(AC24="",G24,AC24)*AD24,"")</f>
        <v>1.92</v>
      </c>
      <c r="AF24" s="0" t="s">
        <v>115</v>
      </c>
      <c r="AG24" s="13" t="s">
        <v>30</v>
      </c>
      <c r="AH24" s="0" t="n">
        <v>40</v>
      </c>
      <c r="AJ24" s="12" t="n">
        <f aca="false">IFERROR(LOOKUP(IF(AI24="",G24,AI24),{0,1,10,100},{0,0.1553675,0.1553675,0.1317945}),"")</f>
        <v>0.1553675</v>
      </c>
      <c r="AK24" s="12" t="n">
        <f aca="false">IFERROR(IF(AI24="",G24,AI24)*AJ24,"")</f>
        <v>1.24294</v>
      </c>
      <c r="AL24" s="0" t="s">
        <v>116</v>
      </c>
      <c r="AM24" s="13" t="s">
        <v>30</v>
      </c>
    </row>
    <row r="25" customFormat="false" ht="15" hidden="false" customHeight="false" outlineLevel="0" collapsed="false">
      <c r="A25" s="0" t="s">
        <v>117</v>
      </c>
      <c r="B25" s="0" t="s">
        <v>118</v>
      </c>
      <c r="D25" s="0" t="s">
        <v>119</v>
      </c>
      <c r="F25" s="0" t="s">
        <v>118</v>
      </c>
      <c r="G25" s="0" t="n">
        <f aca="false">BoardQty*1</f>
        <v>2</v>
      </c>
      <c r="H2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0.6053975</v>
      </c>
      <c r="I25" s="12" t="n">
        <f aca="false">IFERROR(G25*H25,"")</f>
        <v>1.210795</v>
      </c>
      <c r="P25" s="0" t="n">
        <v>775</v>
      </c>
      <c r="R25" s="12" t="n">
        <f aca="false">IFERROR(LOOKUP(IF(Q25="",G25,Q25),{0,1,10,40,100,300,1000,3000,10000},{0,0.6246845,0.6246845,0.6225415,0.53575,0.4532445,0.3610955,0.282876,0.2732325}),"")</f>
        <v>0.6246845</v>
      </c>
      <c r="S25" s="12" t="n">
        <f aca="false">IFERROR(IF(Q25="",G25,Q25)*R25,"")</f>
        <v>1.249369</v>
      </c>
      <c r="T25" s="0" t="s">
        <v>120</v>
      </c>
      <c r="U25" s="13" t="s">
        <v>30</v>
      </c>
      <c r="V25" s="0" t="n">
        <v>9978</v>
      </c>
      <c r="X25" s="12" t="n">
        <f aca="false">IFERROR(LOOKUP(IF(W25="",G25,W25),{0,1,10,100,500,1000,3000,9000},{0,0.88,0.678,0.515,0.438,0.351,0.287,0.277}),"")</f>
        <v>0.88</v>
      </c>
      <c r="Y25" s="12" t="n">
        <f aca="false">IFERROR(IF(W25="",G25,W25)*X25,"")</f>
        <v>1.76</v>
      </c>
      <c r="Z25" s="0" t="s">
        <v>121</v>
      </c>
      <c r="AA25" s="13" t="s">
        <v>30</v>
      </c>
      <c r="AB25" s="0" t="n">
        <v>1211</v>
      </c>
      <c r="AD25" s="12" t="n">
        <f aca="false">IFERROR(LOOKUP(IF(AC25="",G25,AC25),{0,1,10,25,100,250,500,1000},{0,0.874,0.769,0.68,0.593,0.516,0.439,0.352}),"")</f>
        <v>0.874</v>
      </c>
      <c r="AE25" s="12" t="n">
        <f aca="false">IFERROR(IF(AC25="",G25,AC25)*AD25,"")</f>
        <v>1.748</v>
      </c>
      <c r="AF25" s="0" t="s">
        <v>122</v>
      </c>
      <c r="AG25" s="13" t="s">
        <v>30</v>
      </c>
      <c r="AH25" s="0" t="n">
        <v>40</v>
      </c>
      <c r="AJ25" s="12" t="n">
        <f aca="false">IFERROR(LOOKUP(IF(AI25="",G25,AI25),{0,1,10,50},{0,0.6053975,0.6053975,0.6032545}),"")</f>
        <v>0.6053975</v>
      </c>
      <c r="AK25" s="12" t="n">
        <f aca="false">IFERROR(IF(AI25="",G25,AI25)*AJ25,"")</f>
        <v>1.210795</v>
      </c>
      <c r="AL25" s="0" t="s">
        <v>123</v>
      </c>
      <c r="AM25" s="13" t="s">
        <v>30</v>
      </c>
    </row>
    <row r="26" customFormat="false" ht="15" hidden="false" customHeight="false" outlineLevel="0" collapsed="false">
      <c r="A26" s="0" t="s">
        <v>124</v>
      </c>
      <c r="B26" s="0" t="s">
        <v>125</v>
      </c>
      <c r="D26" s="0" t="s">
        <v>78</v>
      </c>
      <c r="G26" s="0" t="n">
        <f aca="false">BoardQty*1</f>
        <v>2</v>
      </c>
      <c r="H2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6" s="12" t="n">
        <f aca="false">IFERROR(G26*H26,"")</f>
        <v>0</v>
      </c>
    </row>
    <row r="27" customFormat="false" ht="15" hidden="false" customHeight="false" outlineLevel="0" collapsed="false">
      <c r="A27" s="0" t="s">
        <v>126</v>
      </c>
      <c r="B27" s="0" t="s">
        <v>127</v>
      </c>
      <c r="D27" s="0" t="s">
        <v>24</v>
      </c>
      <c r="F27" s="0" t="s">
        <v>127</v>
      </c>
      <c r="G27" s="0" t="n">
        <f aca="false">BoardQty*1</f>
        <v>2</v>
      </c>
      <c r="H2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1.69</v>
      </c>
      <c r="I27" s="12" t="n">
        <f aca="false">IFERROR(G27*H27,"")</f>
        <v>3.38</v>
      </c>
      <c r="P27" s="0" t="n">
        <v>237</v>
      </c>
      <c r="R27" s="12" t="n">
        <f aca="false">IFERROR(LOOKUP(IF(Q27="",G27,Q27),{0,1,25,100},{0,2.046565,1.7144,1.52153}),"")</f>
        <v>2.046565</v>
      </c>
      <c r="S27" s="12" t="n">
        <f aca="false">IFERROR(IF(Q27="",G27,Q27)*R27,"")</f>
        <v>4.09313</v>
      </c>
      <c r="T27" s="0" t="s">
        <v>128</v>
      </c>
      <c r="U27" s="13" t="s">
        <v>30</v>
      </c>
      <c r="V27" s="0" t="n">
        <v>357</v>
      </c>
      <c r="X27" s="12" t="n">
        <f aca="false">IFERROR(LOOKUP(IF(W27="",G27,W27),{0,1,10,25,50,100,250,500,1000},{0,1.69,1.6,1.55,1.51,1.41,1.37,1.29,1.27}),"")</f>
        <v>1.69</v>
      </c>
      <c r="Y27" s="12" t="n">
        <f aca="false">IFERROR(IF(W27="",G27,W27)*X27,"")</f>
        <v>3.38</v>
      </c>
      <c r="Z27" s="0" t="s">
        <v>129</v>
      </c>
      <c r="AA27" s="13" t="s">
        <v>30</v>
      </c>
      <c r="AB27" s="0" t="n">
        <v>237</v>
      </c>
      <c r="AD27" s="12" t="n">
        <f aca="false">IFERROR(LOOKUP(IF(AC27="",G27,AC27),{0,1,100,250,500,1000},{0,2.8,2.29,2.1,1.95,1.83}),"")</f>
        <v>2.8</v>
      </c>
      <c r="AE27" s="12" t="n">
        <f aca="false">IFERROR(IF(AC27="",G27,AC27)*AD27,"")</f>
        <v>5.6</v>
      </c>
      <c r="AF27" s="0" t="s">
        <v>130</v>
      </c>
      <c r="AG27" s="13" t="s">
        <v>30</v>
      </c>
    </row>
    <row r="28" customFormat="false" ht="15" hidden="false" customHeight="false" outlineLevel="0" collapsed="false">
      <c r="A28" s="0" t="s">
        <v>131</v>
      </c>
      <c r="B28" s="0" t="s">
        <v>70</v>
      </c>
      <c r="D28" s="0" t="s">
        <v>132</v>
      </c>
      <c r="F28" s="0" t="s">
        <v>72</v>
      </c>
      <c r="G28" s="0" t="n">
        <f aca="false">BoardQty*1</f>
        <v>2</v>
      </c>
      <c r="H2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0.748</v>
      </c>
      <c r="I28" s="12" t="n">
        <f aca="false">IFERROR(G28*H28,"")</f>
        <v>1.496</v>
      </c>
      <c r="P28" s="0" t="n">
        <v>47820</v>
      </c>
      <c r="R28" s="12" t="n">
        <f aca="false">IFERROR(LOOKUP(IF(Q28="",G28,Q28),{0,1,25,80,200,600,2000,6000,12000},{0,1.041498,0.8325555,0.754336,0.6246845,0.5582515,0.542179,0.531464,0.520749}),"")</f>
        <v>1.041498</v>
      </c>
      <c r="S28" s="12" t="n">
        <f aca="false">IFERROR(IF(Q28="",G28,Q28)*R28,"")</f>
        <v>2.082996</v>
      </c>
      <c r="T28" s="0" t="s">
        <v>73</v>
      </c>
      <c r="U28" s="13" t="s">
        <v>30</v>
      </c>
      <c r="AB28" s="0" t="n">
        <v>178</v>
      </c>
      <c r="AD28" s="12" t="n">
        <f aca="false">IFERROR(LOOKUP(IF(AC28="",G28,AC28),{0,1,10,25,50,100,250,500},{0,0.748,0.704,0.668,0.632,0.556,0.54,0.52}),"")</f>
        <v>0.748</v>
      </c>
      <c r="AE28" s="12" t="n">
        <f aca="false">IFERROR(IF(AC28="",G28,AC28)*AD28,"")</f>
        <v>1.496</v>
      </c>
      <c r="AF28" s="0" t="s">
        <v>74</v>
      </c>
      <c r="AG28" s="13" t="s">
        <v>30</v>
      </c>
      <c r="AH28" s="0" t="n">
        <v>100</v>
      </c>
      <c r="AJ28" s="12" t="n">
        <f aca="false">IFERROR(LOOKUP(IF(AI28="",G28,AI28),{0,1,25,125},{0,1.2461545,1.2461545,1.142219}),"")</f>
        <v>1.2461545</v>
      </c>
      <c r="AK28" s="12" t="n">
        <f aca="false">IFERROR(IF(AI28="",G28,AI28)*AJ28,"")</f>
        <v>2.492309</v>
      </c>
      <c r="AL28" s="0" t="s">
        <v>75</v>
      </c>
      <c r="AM28" s="13" t="s">
        <v>30</v>
      </c>
    </row>
    <row r="29" customFormat="false" ht="15" hidden="false" customHeight="false" outlineLevel="0" collapsed="false">
      <c r="A29" s="0" t="s">
        <v>133</v>
      </c>
      <c r="B29" s="0" t="s">
        <v>134</v>
      </c>
      <c r="D29" s="0" t="s">
        <v>78</v>
      </c>
      <c r="F29" s="0" t="s">
        <v>135</v>
      </c>
      <c r="G29" s="0" t="n">
        <f aca="false">BoardQty*39</f>
        <v>78</v>
      </c>
      <c r="H2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0.019</v>
      </c>
      <c r="I29" s="12" t="n">
        <f aca="false">IFERROR(G29*H29,"")</f>
        <v>1.482</v>
      </c>
      <c r="P29" s="0" t="n">
        <v>90937</v>
      </c>
      <c r="R29" s="12" t="n">
        <f aca="false">IFERROR(LOOKUP(IF(Q29="",G29,Q29),{0,1,100,500,2500,5000},{0,0.0218586,0.0218586,0.01703685,0.0139295,0.01275085}),"")</f>
        <v>0.0218586</v>
      </c>
      <c r="S29" s="12" t="n">
        <f aca="false">IFERROR(IF(Q29="",G29,Q29)*R29,"")</f>
        <v>1.7049708</v>
      </c>
      <c r="T29" s="0" t="s">
        <v>136</v>
      </c>
      <c r="U29" s="13" t="s">
        <v>30</v>
      </c>
      <c r="AB29" s="0" t="n">
        <v>10000</v>
      </c>
      <c r="AD29" s="12" t="n">
        <f aca="false">IFERROR(LOOKUP(IF(AC29="",G29,AC29),{0,1,5000},{0,0.019,0.019}),"")</f>
        <v>0.019</v>
      </c>
      <c r="AE29" s="12" t="n">
        <f aca="false">IFERROR(IF(AC29="",G29,AC29)*AD29,"")</f>
        <v>1.482</v>
      </c>
      <c r="AF29" s="0" t="s">
        <v>137</v>
      </c>
      <c r="AG29" s="13" t="s">
        <v>30</v>
      </c>
      <c r="AH29" s="0" t="n">
        <v>500</v>
      </c>
      <c r="AJ29" s="12" t="n">
        <f aca="false">IFERROR(LOOKUP(IF(AI29="",G29,AI29),{0,1,100,500},{0,0.023573,0.023573,0.0182155}),"")</f>
        <v>0.023573</v>
      </c>
      <c r="AK29" s="12" t="n">
        <f aca="false">IFERROR(IF(AI29="",G29,AI29)*AJ29,"")</f>
        <v>1.838694</v>
      </c>
      <c r="AL29" s="0" t="s">
        <v>138</v>
      </c>
      <c r="AM29" s="13" t="s">
        <v>30</v>
      </c>
    </row>
    <row r="30" customFormat="false" ht="15" hidden="false" customHeight="false" outlineLevel="0" collapsed="false">
      <c r="A30" s="0" t="s">
        <v>139</v>
      </c>
      <c r="B30" s="0" t="s">
        <v>140</v>
      </c>
      <c r="D30" s="0" t="s">
        <v>141</v>
      </c>
      <c r="F30" s="0" t="s">
        <v>142</v>
      </c>
      <c r="G30" s="0" t="n">
        <f aca="false">BoardQty*20</f>
        <v>40</v>
      </c>
      <c r="H3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0.2475165</v>
      </c>
      <c r="I30" s="12" t="n">
        <f aca="false">IFERROR(G30*H30,"")</f>
        <v>9.90066</v>
      </c>
      <c r="P30" s="0" t="n">
        <v>2922</v>
      </c>
      <c r="R30" s="12" t="n">
        <f aca="false">IFERROR(LOOKUP(IF(Q30="",G30,Q30),{0,1,10,100,250,500,1000},{0,0.6375425,0.330022,0.285019,0.252874,0.2196575,0.1875125}),"")</f>
        <v>0.330022</v>
      </c>
      <c r="S30" s="12" t="n">
        <f aca="false">IFERROR(IF(Q30="",G30,Q30)*R30,"")</f>
        <v>13.20088</v>
      </c>
      <c r="T30" s="0" t="s">
        <v>143</v>
      </c>
      <c r="U30" s="13" t="s">
        <v>30</v>
      </c>
      <c r="V30" s="0" t="n">
        <v>8901</v>
      </c>
      <c r="X30" s="12" t="n">
        <f aca="false">IFERROR(LOOKUP(IF(W30="",G30,W30),{0,1,10,100,1000,3000,9000,24000},{0,0.55,0.462,0.282,0.218,0.186,0.173,0.166}),"")</f>
        <v>0.462</v>
      </c>
      <c r="Y30" s="12" t="n">
        <f aca="false">IFERROR(IF(W30="",G30,W30)*X30,"")</f>
        <v>18.48</v>
      </c>
      <c r="Z30" s="0" t="s">
        <v>144</v>
      </c>
      <c r="AA30" s="13" t="s">
        <v>30</v>
      </c>
      <c r="AB30" s="0" t="n">
        <v>2734</v>
      </c>
      <c r="AD30" s="12" t="n">
        <f aca="false">IFERROR(LOOKUP(IF(AC30="",G30,AC30),{0,1,10,100,1000,2500,10000,25000,50000},{0,0.635,0.533,0.324,0.251,0.214,0.199,0.188,0.181}),"")</f>
        <v>0.533</v>
      </c>
      <c r="AE30" s="12" t="n">
        <f aca="false">IFERROR(IF(AC30="",G30,AC30)*AD30,"")</f>
        <v>21.32</v>
      </c>
      <c r="AF30" s="0" t="s">
        <v>145</v>
      </c>
      <c r="AG30" s="13" t="s">
        <v>30</v>
      </c>
      <c r="AH30" s="0" t="n">
        <v>20</v>
      </c>
      <c r="AJ30" s="12" t="n">
        <f aca="false">IFERROR(LOOKUP(IF(AI30="",G30,AI30),{0,1,20,200},{0,0.2475165,0.2475165,0.229301}),"")</f>
        <v>0.2475165</v>
      </c>
      <c r="AK30" s="12" t="n">
        <f aca="false">IFERROR(IF(AI30="",G30,AI30)*AJ30,"")</f>
        <v>9.90066</v>
      </c>
      <c r="AL30" s="0" t="s">
        <v>146</v>
      </c>
      <c r="AM30" s="13" t="s">
        <v>30</v>
      </c>
    </row>
    <row r="31" customFormat="false" ht="15" hidden="false" customHeight="false" outlineLevel="0" collapsed="false">
      <c r="A31" s="0" t="s">
        <v>147</v>
      </c>
      <c r="B31" s="0" t="s">
        <v>148</v>
      </c>
      <c r="D31" s="0" t="s">
        <v>149</v>
      </c>
      <c r="F31" s="0" t="s">
        <v>150</v>
      </c>
      <c r="G31" s="0" t="n">
        <f aca="false">BoardQty*8</f>
        <v>16</v>
      </c>
      <c r="H3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0.039</v>
      </c>
      <c r="I31" s="12" t="n">
        <f aca="false">IFERROR(G31*H31,"")</f>
        <v>0.624</v>
      </c>
      <c r="P31" s="0" t="n">
        <v>1570</v>
      </c>
      <c r="R31" s="12" t="n">
        <f aca="false">IFERROR(LOOKUP(IF(Q31="",G31,Q31),{0,1,100,500,1000,2000},{0,0.04725315,0.04725315,0.0308592,0.0240016,0.0203585}),"")</f>
        <v>0.04725315</v>
      </c>
      <c r="S31" s="12" t="n">
        <f aca="false">IFERROR(IF(Q31="",G31,Q31)*R31,"")</f>
        <v>0.7560504</v>
      </c>
      <c r="T31" s="0" t="s">
        <v>151</v>
      </c>
      <c r="U31" s="13" t="s">
        <v>30</v>
      </c>
      <c r="AB31" s="0" t="n">
        <v>1381</v>
      </c>
      <c r="AD31" s="12" t="n">
        <f aca="false">IFERROR(LOOKUP(IF(AC31="",G31,AC31),{0,1,250,500,1000,5000},{0,0.039,0.029,0.026,0.024,0.021}),"")</f>
        <v>0.039</v>
      </c>
      <c r="AE31" s="12" t="n">
        <f aca="false">IFERROR(IF(AC31="",G31,AC31)*AD31,"")</f>
        <v>0.624</v>
      </c>
      <c r="AF31" s="0" t="s">
        <v>152</v>
      </c>
      <c r="AG31" s="13" t="s">
        <v>30</v>
      </c>
      <c r="AH31" s="0" t="n">
        <v>150</v>
      </c>
      <c r="AJ31" s="12" t="n">
        <f aca="false">IFERROR(LOOKUP(IF(AI31="",G31,AI31),{0,1,50,500},{0,0.047146,0.047146,0.0460745}),"")</f>
        <v>0.047146</v>
      </c>
      <c r="AK31" s="12" t="n">
        <f aca="false">IFERROR(IF(AI31="",G31,AI31)*AJ31,"")</f>
        <v>0.754336</v>
      </c>
      <c r="AL31" s="0" t="s">
        <v>153</v>
      </c>
      <c r="AM31" s="13" t="s">
        <v>30</v>
      </c>
    </row>
    <row r="32" customFormat="false" ht="15" hidden="false" customHeight="false" outlineLevel="0" collapsed="false">
      <c r="A32" s="0" t="s">
        <v>154</v>
      </c>
      <c r="B32" s="0" t="s">
        <v>155</v>
      </c>
      <c r="D32" s="0" t="s">
        <v>36</v>
      </c>
      <c r="G32" s="0" t="n">
        <f aca="false">BoardQty*1</f>
        <v>2</v>
      </c>
      <c r="H3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32" s="12" t="n">
        <f aca="false">IFERROR(G32*H32,"")</f>
        <v>0</v>
      </c>
    </row>
    <row r="33" customFormat="false" ht="15" hidden="false" customHeight="false" outlineLevel="0" collapsed="false">
      <c r="A33" s="0" t="s">
        <v>156</v>
      </c>
      <c r="B33" s="0" t="s">
        <v>157</v>
      </c>
      <c r="D33" s="0" t="s">
        <v>158</v>
      </c>
      <c r="F33" s="0" t="s">
        <v>159</v>
      </c>
      <c r="G33" s="0" t="n">
        <f aca="false">BoardQty*1</f>
        <v>2</v>
      </c>
      <c r="H3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0.454316</v>
      </c>
      <c r="I33" s="12" t="n">
        <f aca="false">IFERROR(G33*H33,"")</f>
        <v>0.908632</v>
      </c>
      <c r="P33" s="0" t="n">
        <v>23381</v>
      </c>
      <c r="R33" s="12" t="n">
        <f aca="false">IFERROR(LOOKUP(IF(Q33="",G33,Q33),{0,1,10,25,50,100,250},{0,0.505748,0.4811035,0.4553875,0.430743,0.4082415,0.3846685}),"")</f>
        <v>0.505748</v>
      </c>
      <c r="S33" s="12" t="n">
        <f aca="false">IFERROR(IF(Q33="",G33,Q33)*R33,"")</f>
        <v>1.011496</v>
      </c>
      <c r="T33" s="0" t="s">
        <v>160</v>
      </c>
      <c r="U33" s="13" t="s">
        <v>30</v>
      </c>
      <c r="AB33" s="0" t="n">
        <v>35517</v>
      </c>
      <c r="AD33" s="12" t="n">
        <f aca="false">IFERROR(LOOKUP(IF(AC33="",G33,AC33),{0,1,10,100,250,500,1000,2000},{0,0.73,0.667,0.571,0.517,0.476,0.408,0.354}),"")</f>
        <v>0.73</v>
      </c>
      <c r="AE33" s="12" t="n">
        <f aca="false">IFERROR(IF(AC33="",G33,AC33)*AD33,"")</f>
        <v>1.46</v>
      </c>
      <c r="AF33" s="0" t="s">
        <v>161</v>
      </c>
      <c r="AG33" s="13" t="s">
        <v>30</v>
      </c>
      <c r="AH33" s="0" t="n">
        <v>10</v>
      </c>
      <c r="AJ33" s="12" t="n">
        <f aca="false">IFERROR(LOOKUP(IF(AI33="",G33,AI33),{0,1,5,75},{0,0.454316,0.454316,0.398598}),"")</f>
        <v>0.454316</v>
      </c>
      <c r="AK33" s="12" t="n">
        <f aca="false">IFERROR(IF(AI33="",G33,AI33)*AJ33,"")</f>
        <v>0.908632</v>
      </c>
      <c r="AL33" s="0" t="s">
        <v>162</v>
      </c>
      <c r="AM33" s="13" t="s">
        <v>30</v>
      </c>
    </row>
    <row r="34" customFormat="false" ht="15" hidden="false" customHeight="false" outlineLevel="0" collapsed="false">
      <c r="A34" s="0" t="s">
        <v>163</v>
      </c>
      <c r="B34" s="0" t="s">
        <v>164</v>
      </c>
      <c r="D34" s="0" t="s">
        <v>165</v>
      </c>
      <c r="F34" s="0" t="s">
        <v>166</v>
      </c>
      <c r="G34" s="0" t="n">
        <f aca="false">BoardQty*1</f>
        <v>2</v>
      </c>
      <c r="H3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14.647405</v>
      </c>
      <c r="I34" s="12" t="n">
        <f aca="false">IFERROR(G34*H34,"")</f>
        <v>29.29481</v>
      </c>
      <c r="U34" s="13" t="s">
        <v>30</v>
      </c>
      <c r="AG34" s="13" t="s">
        <v>30</v>
      </c>
      <c r="AH34" s="0" t="n">
        <v>16</v>
      </c>
      <c r="AJ34" s="12" t="n">
        <f aca="false">IFERROR(LOOKUP(IF(AI34="",G34,AI34),{0,1,30},{0,14.647405,12.911575}),"")</f>
        <v>14.647405</v>
      </c>
      <c r="AK34" s="12" t="n">
        <f aca="false">IFERROR(IF(AI34="",G34,AI34)*AJ34,"")</f>
        <v>29.29481</v>
      </c>
      <c r="AL34" s="0" t="s">
        <v>167</v>
      </c>
      <c r="AM34" s="13" t="s">
        <v>30</v>
      </c>
    </row>
    <row r="35" customFormat="false" ht="15" hidden="false" customHeight="false" outlineLevel="0" collapsed="false">
      <c r="A35" s="0" t="s">
        <v>168</v>
      </c>
      <c r="B35" s="0" t="s">
        <v>169</v>
      </c>
      <c r="D35" s="0" t="s">
        <v>149</v>
      </c>
      <c r="F35" s="0" t="s">
        <v>170</v>
      </c>
      <c r="G35" s="0" t="n">
        <f aca="false">BoardQty*3</f>
        <v>6</v>
      </c>
      <c r="H3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0.03996695</v>
      </c>
      <c r="I35" s="12" t="n">
        <f aca="false">IFERROR(G35*H35,"")</f>
        <v>0.2398017</v>
      </c>
      <c r="P35" s="0" t="n">
        <v>19392</v>
      </c>
      <c r="R35" s="12" t="n">
        <f aca="false">IFERROR(LOOKUP(IF(Q35="",G35,Q35),{0,1,100,500,1000,2000},{0,0.03996695,0.03996695,0.0274304,0.02303725,0.0210014}),"")</f>
        <v>0.03996695</v>
      </c>
      <c r="S35" s="12" t="n">
        <f aca="false">IFERROR(IF(Q35="",G35,Q35)*R35,"")</f>
        <v>0.2398017</v>
      </c>
      <c r="T35" s="0" t="s">
        <v>171</v>
      </c>
      <c r="U35" s="13" t="s">
        <v>30</v>
      </c>
      <c r="AG35" s="13" t="s">
        <v>30</v>
      </c>
      <c r="AH35" s="0" t="n">
        <v>150</v>
      </c>
      <c r="AJ35" s="12" t="n">
        <f aca="false">IFERROR(LOOKUP(IF(AI35="",G35,AI35),{0,1,50,250},{0,0.087863,0.087863,0.0760765}),"")</f>
        <v>0.087863</v>
      </c>
      <c r="AK35" s="12" t="n">
        <f aca="false">IFERROR(IF(AI35="",G35,AI35)*AJ35,"")</f>
        <v>0.527178</v>
      </c>
      <c r="AL35" s="0" t="s">
        <v>172</v>
      </c>
      <c r="AM35" s="13" t="s">
        <v>30</v>
      </c>
    </row>
    <row r="36" customFormat="false" ht="15" hidden="false" customHeight="false" outlineLevel="0" collapsed="false">
      <c r="A36" s="0" t="s">
        <v>173</v>
      </c>
      <c r="B36" s="0" t="s">
        <v>174</v>
      </c>
      <c r="D36" s="0" t="s">
        <v>175</v>
      </c>
      <c r="F36" s="0" t="s">
        <v>176</v>
      </c>
      <c r="G36" s="0" t="n">
        <f aca="false">BoardQty*4</f>
        <v>8</v>
      </c>
      <c r="H3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6.92189</v>
      </c>
      <c r="I36" s="12" t="n">
        <f aca="false">IFERROR(G36*H36,"")</f>
        <v>55.37512</v>
      </c>
      <c r="P36" s="0" t="n">
        <v>890</v>
      </c>
      <c r="R36" s="12" t="n">
        <f aca="false">IFERROR(LOOKUP(IF(Q36="",G36,Q36),{0,1,5,20,60,200,600},{0,8.475565,6.975465,5.93611,5.76467,4.811035,4.5003}),"")</f>
        <v>6.975465</v>
      </c>
      <c r="S36" s="12" t="n">
        <f aca="false">IFERROR(IF(Q36="",G36,Q36)*R36,"")</f>
        <v>55.80372</v>
      </c>
      <c r="T36" s="0" t="s">
        <v>177</v>
      </c>
      <c r="U36" s="13" t="s">
        <v>30</v>
      </c>
      <c r="AB36" s="0" t="n">
        <v>28</v>
      </c>
      <c r="AD36" s="12" t="n">
        <f aca="false">IFERROR(LOOKUP(IF(AC36="",G36,AC36),{0,1,10,25,50,100,250,500},{0,7.76,6.98,6.36,5.93,5.74,5.27,4.79}),"")</f>
        <v>7.76</v>
      </c>
      <c r="AE36" s="12" t="n">
        <f aca="false">IFERROR(IF(AC36="",G36,AC36)*AD36,"")</f>
        <v>62.08</v>
      </c>
      <c r="AF36" s="0" t="s">
        <v>178</v>
      </c>
      <c r="AG36" s="13" t="s">
        <v>30</v>
      </c>
      <c r="AH36" s="0" t="n">
        <v>26</v>
      </c>
      <c r="AJ36" s="12" t="n">
        <f aca="false">IFERROR(LOOKUP(IF(AI36="",G36,AI36),{0,1,10},{0,6.92189,6.225415}),"")</f>
        <v>6.92189</v>
      </c>
      <c r="AK36" s="12" t="n">
        <f aca="false">IFERROR(IF(AI36="",G36,AI36)*AJ36,"")</f>
        <v>55.37512</v>
      </c>
      <c r="AL36" s="0" t="s">
        <v>179</v>
      </c>
      <c r="AM36" s="13" t="s">
        <v>30</v>
      </c>
    </row>
    <row r="37" customFormat="false" ht="15" hidden="false" customHeight="false" outlineLevel="0" collapsed="false">
      <c r="A37" s="0" t="s">
        <v>180</v>
      </c>
      <c r="B37" s="0" t="s">
        <v>181</v>
      </c>
      <c r="D37" s="0" t="s">
        <v>50</v>
      </c>
      <c r="F37" s="0" t="s">
        <v>181</v>
      </c>
      <c r="G37" s="0" t="n">
        <f aca="false">BoardQty*1</f>
        <v>2</v>
      </c>
      <c r="H3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0.381</v>
      </c>
      <c r="I37" s="12" t="n">
        <f aca="false">IFERROR(G37*H37,"")</f>
        <v>0.762</v>
      </c>
      <c r="P37" s="0" t="n">
        <v>1067</v>
      </c>
      <c r="R37" s="12" t="n">
        <f aca="false">IFERROR(LOOKUP(IF(Q37="",G37,Q37),{0,1,20,50,150,400,1250,4000,10000},{0,0.4168135,0.3568095,0.2882335,0.244302,0.242159,0.2410875,0.2389445,0.2218005}),"")</f>
        <v>0.4168135</v>
      </c>
      <c r="S37" s="12" t="n">
        <f aca="false">IFERROR(IF(Q37="",G37,Q37)*R37,"")</f>
        <v>0.833627</v>
      </c>
      <c r="T37" s="0" t="s">
        <v>182</v>
      </c>
      <c r="U37" s="13" t="s">
        <v>30</v>
      </c>
      <c r="AB37" s="0" t="n">
        <v>173</v>
      </c>
      <c r="AD37" s="12" t="n">
        <f aca="false">IFERROR(LOOKUP(IF(AC37="",G37,AC37),{0,1,10,100,1000,2000,5000,10000},{0,0.381,0.32,0.206,0.165,0.14,0.137,0.132}),"")</f>
        <v>0.381</v>
      </c>
      <c r="AE37" s="12" t="n">
        <f aca="false">IFERROR(IF(AC37="",G37,AC37)*AD37,"")</f>
        <v>0.762</v>
      </c>
      <c r="AF37" s="0" t="s">
        <v>183</v>
      </c>
      <c r="AG37" s="13" t="s">
        <v>30</v>
      </c>
    </row>
    <row r="38" customFormat="false" ht="15" hidden="false" customHeight="false" outlineLevel="0" collapsed="false">
      <c r="A38" s="0" t="s">
        <v>184</v>
      </c>
      <c r="B38" s="0" t="s">
        <v>185</v>
      </c>
      <c r="D38" s="0" t="s">
        <v>186</v>
      </c>
      <c r="F38" s="0" t="s">
        <v>187</v>
      </c>
      <c r="G38" s="0" t="n">
        <f aca="false">BoardQty*4</f>
        <v>8</v>
      </c>
      <c r="H3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13.64</v>
      </c>
      <c r="I38" s="12" t="n">
        <f aca="false">IFERROR(G38*H38,"")</f>
        <v>109.12</v>
      </c>
      <c r="P38" s="0" t="n">
        <v>43</v>
      </c>
      <c r="R38" s="12" t="n">
        <f aca="false">IFERROR(LOOKUP(IF(Q38="",G38,Q38),{0,1,10,25,50,100,250},{0,14.65812,12.654415,11.304325,10.86501,9.77208,9.397055}),"")</f>
        <v>14.65812</v>
      </c>
      <c r="S38" s="12" t="n">
        <f aca="false">IFERROR(IF(Q38="",G38,Q38)*R38,"")</f>
        <v>117.26496</v>
      </c>
      <c r="T38" s="0" t="s">
        <v>188</v>
      </c>
      <c r="U38" s="13" t="s">
        <v>30</v>
      </c>
      <c r="AB38" s="0" t="n">
        <v>10</v>
      </c>
      <c r="AD38" s="12" t="n">
        <f aca="false">IFERROR(LOOKUP(IF(AC38="",G38,AC38),{0,1,5,10,25,50,100,250,500},{0,14.6,13.64,13.27,12.24,11.57,11.28,10.25,9.59}),"")</f>
        <v>13.64</v>
      </c>
      <c r="AE38" s="12" t="n">
        <f aca="false">IFERROR(IF(AC38="",G38,AC38)*AD38,"")</f>
        <v>109.12</v>
      </c>
      <c r="AF38" s="0" t="s">
        <v>189</v>
      </c>
      <c r="AG38" s="13" t="s">
        <v>30</v>
      </c>
    </row>
    <row r="39" customFormat="false" ht="15" hidden="false" customHeight="false" outlineLevel="0" collapsed="false">
      <c r="A39" s="0" t="s">
        <v>190</v>
      </c>
      <c r="B39" s="0" t="s">
        <v>191</v>
      </c>
      <c r="D39" s="0" t="s">
        <v>132</v>
      </c>
      <c r="F39" s="0" t="s">
        <v>103</v>
      </c>
      <c r="G39" s="0" t="n">
        <f aca="false">BoardQty*1</f>
        <v>2</v>
      </c>
      <c r="H3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1.041498</v>
      </c>
      <c r="I39" s="12" t="n">
        <f aca="false">IFERROR(G39*H39,"")</f>
        <v>2.082996</v>
      </c>
      <c r="P39" s="0" t="n">
        <v>244</v>
      </c>
      <c r="R39" s="12" t="n">
        <f aca="false">IFERROR(LOOKUP(IF(Q39="",G39,Q39),{0,1,25,80,200,600,2000},{0,1.041498,0.8325555,0.7489785,0.6246845,0.5625375,0.544322}),"")</f>
        <v>1.041498</v>
      </c>
      <c r="S39" s="12" t="n">
        <f aca="false">IFERROR(IF(Q39="",G39,Q39)*R39,"")</f>
        <v>2.082996</v>
      </c>
      <c r="T39" s="0" t="s">
        <v>104</v>
      </c>
      <c r="U39" s="13" t="s">
        <v>30</v>
      </c>
      <c r="AG39" s="13" t="s">
        <v>30</v>
      </c>
    </row>
    <row r="40" customFormat="false" ht="15" hidden="false" customHeight="false" outlineLevel="0" collapsed="false">
      <c r="A40" s="0" t="s">
        <v>192</v>
      </c>
      <c r="B40" s="0" t="s">
        <v>193</v>
      </c>
      <c r="D40" s="0" t="s">
        <v>194</v>
      </c>
      <c r="F40" s="0" t="s">
        <v>193</v>
      </c>
      <c r="G40" s="0" t="n">
        <f aca="false">BoardQty*1</f>
        <v>2</v>
      </c>
      <c r="H4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1.88</v>
      </c>
      <c r="I40" s="12" t="n">
        <f aca="false">IFERROR(G40*H40,"")</f>
        <v>3.76</v>
      </c>
      <c r="U40" s="13" t="s">
        <v>30</v>
      </c>
      <c r="AB40" s="0" t="n">
        <v>2400</v>
      </c>
      <c r="AD40" s="12" t="n">
        <f aca="false">IFERROR(LOOKUP(IF(AC40="",G40,AC40),{0,1,2400,4800},{0,1.88,1.84,1.77}),"")</f>
        <v>1.88</v>
      </c>
      <c r="AE40" s="12" t="n">
        <f aca="false">IFERROR(IF(AC40="",G40,AC40)*AD40,"")</f>
        <v>3.76</v>
      </c>
      <c r="AF40" s="0" t="s">
        <v>195</v>
      </c>
      <c r="AG40" s="13" t="s">
        <v>30</v>
      </c>
      <c r="AH40" s="0" t="n">
        <v>7</v>
      </c>
      <c r="AJ40" s="12" t="n">
        <f aca="false">IFERROR(LOOKUP(IF(AI40="",G40,AI40),{0,1,25},{0,4.62888,3.94312}),"")</f>
        <v>4.62888</v>
      </c>
      <c r="AK40" s="12" t="n">
        <f aca="false">IFERROR(IF(AI40="",G40,AI40)*AJ40,"")</f>
        <v>9.25776</v>
      </c>
      <c r="AL40" s="0" t="s">
        <v>196</v>
      </c>
      <c r="AM40" s="13" t="s">
        <v>30</v>
      </c>
    </row>
    <row r="41" customFormat="false" ht="15" hidden="false" customHeight="false" outlineLevel="0" collapsed="false">
      <c r="A41" s="0" t="s">
        <v>197</v>
      </c>
      <c r="B41" s="0" t="s">
        <v>198</v>
      </c>
      <c r="D41" s="0" t="s">
        <v>149</v>
      </c>
      <c r="F41" s="0" t="s">
        <v>199</v>
      </c>
      <c r="G41" s="0" t="n">
        <f aca="false">BoardQty*6</f>
        <v>12</v>
      </c>
      <c r="H4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0.055</v>
      </c>
      <c r="I41" s="12" t="n">
        <f aca="false">IFERROR(G41*H41,"")</f>
        <v>0.66</v>
      </c>
      <c r="P41" s="0" t="n">
        <v>117783</v>
      </c>
      <c r="R41" s="12" t="n">
        <f aca="false">IFERROR(LOOKUP(IF(Q41="",G41,Q41),{0,1,100,500,1000,2000},{0,0.06589725,0.06589725,0.0437172,0.0340737,0.02882335}),"")</f>
        <v>0.06589725</v>
      </c>
      <c r="S41" s="12" t="n">
        <f aca="false">IFERROR(IF(Q41="",G41,Q41)*R41,"")</f>
        <v>0.790767</v>
      </c>
      <c r="T41" s="0" t="s">
        <v>200</v>
      </c>
      <c r="U41" s="13" t="s">
        <v>30</v>
      </c>
      <c r="AB41" s="0" t="n">
        <v>54370</v>
      </c>
      <c r="AD41" s="12" t="n">
        <f aca="false">IFERROR(LOOKUP(IF(AC41="",G41,AC41),{0,1,250,500,1000,5000},{0,0.055,0.041,0.037,0.033,0.03}),"")</f>
        <v>0.055</v>
      </c>
      <c r="AE41" s="12" t="n">
        <f aca="false">IFERROR(IF(AC41="",G41,AC41)*AD41,"")</f>
        <v>0.66</v>
      </c>
      <c r="AF41" s="0" t="s">
        <v>201</v>
      </c>
      <c r="AG41" s="13" t="s">
        <v>30</v>
      </c>
      <c r="AM41" s="13" t="s">
        <v>30</v>
      </c>
    </row>
    <row r="42" customFormat="false" ht="15" hidden="false" customHeight="false" outlineLevel="0" collapsed="false">
      <c r="A42" s="0" t="s">
        <v>202</v>
      </c>
      <c r="B42" s="0" t="s">
        <v>203</v>
      </c>
      <c r="D42" s="0" t="s">
        <v>204</v>
      </c>
      <c r="F42" s="0" t="s">
        <v>205</v>
      </c>
      <c r="G42" s="0" t="n">
        <f aca="false">BoardQty*4</f>
        <v>8</v>
      </c>
      <c r="H4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42" s="12" t="n">
        <f aca="false">IFERROR(G42*H42,"")</f>
        <v>0</v>
      </c>
    </row>
    <row r="43" customFormat="false" ht="15" hidden="false" customHeight="false" outlineLevel="0" collapsed="false">
      <c r="A43" s="0" t="s">
        <v>206</v>
      </c>
      <c r="B43" s="0" t="s">
        <v>207</v>
      </c>
      <c r="D43" s="0" t="s">
        <v>78</v>
      </c>
      <c r="G43" s="0" t="n">
        <f aca="false">BoardQty*1</f>
        <v>2</v>
      </c>
      <c r="H4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43" s="12" t="n">
        <f aca="false">IFERROR(G43*H43,"")</f>
        <v>0</v>
      </c>
    </row>
    <row r="45" customFormat="false" ht="15" hidden="false" customHeight="false" outlineLevel="0" collapsed="false">
      <c r="K45" s="0" t="str">
        <f aca="false">IFERROR(CONCATENATE(TEXT(INDEX($K$7:$K$43,SMALL(IF($N$7:$N$43&lt;&gt;"",IF($K$7:$K$43&lt;&gt;"",ROW($K$7:$K$43)-MIN(ROW($K$7:$K$43))+1,""),""),ROW()-ROW(A$45)+1)),"##0"),","),"")</f>
        <v/>
      </c>
      <c r="L45" s="0" t="str">
        <f aca="false">IFERROR(CONCATENATE((INDEX($N$7:$N$43,SMALL(IF($N$7:$N$43&lt;&gt;"",IF($K$7:$K$43&lt;&gt;"",ROW($K$7:$K$43)-MIN(ROW($K$7:$K$43))+1,""),""),ROW()-ROW(A$45)+1))),","),"")</f>
        <v/>
      </c>
      <c r="M45" s="0" t="str">
        <f aca="false">IFERROR(CONCATENATE((INDEX($A$7:$A$43,SMALL(IF($N$7:$N$43&lt;&gt;"",IF($K$7:$K$43&lt;&gt;"",ROW($K$7:$K$43)-MIN(ROW($K$7:$K$43))+1,""),""),ROW()-ROW(A$45)+1))),),"")</f>
        <v/>
      </c>
      <c r="Q45" s="0" t="str">
        <f aca="false">IFERROR(CONCATENATE((INDEX($T$7:$T$43,SMALL(IF($T$7:$T$43&lt;&gt;"",IF($Q$7:$Q$43&lt;&gt;"",ROW($Q$7:$Q$43)-MIN(ROW($Q$7:$Q$43))+1,""),""),ROW()-ROW(A$45)+1)))," "),"")</f>
        <v/>
      </c>
      <c r="R45" s="0" t="str">
        <f aca="false">IFERROR(CONCATENATE(TEXT(INDEX($Q$7:$Q$43,SMALL(IF($T$7:$T$43&lt;&gt;"",IF($Q$7:$Q$43&lt;&gt;"",ROW($Q$7:$Q$43)-MIN(ROW($Q$7:$Q$43))+1,""),""),ROW()-ROW(A$45)+1)),"##0")," "),"")</f>
        <v/>
      </c>
      <c r="S45" s="0" t="str">
        <f aca="false">IFERROR(CONCATENATE((INDEX($A$7:$A$43,SMALL(IF($T$7:$T$43&lt;&gt;"",IF($Q$7:$Q$43&lt;&gt;"",ROW($Q$7:$Q$43)-MIN(ROW($Q$7:$Q$43))+1,""),""),ROW()-ROW(A$45)+1))),),"")</f>
        <v/>
      </c>
      <c r="W45" s="0" t="str">
        <f aca="false">IFERROR(CONCATENATE((INDEX($Z$7:$Z$43,SMALL(IF($Z$7:$Z$43&lt;&gt;"",IF($W$7:$W$43&lt;&gt;"",ROW($W$7:$W$43)-MIN(ROW($W$7:$W$43))+1,""),""),ROW()-ROW(A$45)+1)))," "),"")</f>
        <v/>
      </c>
      <c r="X45" s="0" t="str">
        <f aca="false">IFERROR(CONCATENATE(TEXT(INDEX($W$7:$W$43,SMALL(IF($Z$7:$Z$43&lt;&gt;"",IF($W$7:$W$43&lt;&gt;"",ROW($W$7:$W$43)-MIN(ROW($W$7:$W$43))+1,""),""),ROW()-ROW(A$45)+1)),"##0")," "),"")</f>
        <v/>
      </c>
      <c r="Y45" s="0" t="str">
        <f aca="false">IFERROR(CONCATENATE((INDEX($A$7:$A$43,SMALL(IF($Z$7:$Z$43&lt;&gt;"",IF($W$7:$W$43&lt;&gt;"",ROW($W$7:$W$43)-MIN(ROW($W$7:$W$43))+1,""),""),ROW()-ROW(A$45)+1))),),"")</f>
        <v/>
      </c>
      <c r="AC45" s="0" t="str">
        <f aca="false">IFERROR(CONCATENATE((INDEX($AF$7:$AF$43,SMALL(IF($AF$7:$AF$43&lt;&gt;"",IF($AC$7:$AC$43&lt;&gt;"",ROW($AC$7:$AC$43)-MIN(ROW($AC$7:$AC$43))+1,""),""),ROW()-ROW(A$45)+1))),","),"")</f>
        <v/>
      </c>
      <c r="AD45" s="0" t="str">
        <f aca="false">IFERROR(CONCATENATE(TEXT(INDEX($AC$7:$AC$43,SMALL(IF($AF$7:$AF$43&lt;&gt;"",IF($AC$7:$AC$43&lt;&gt;"",ROW($AC$7:$AC$43)-MIN(ROW($AC$7:$AC$43))+1,""),""),ROW()-ROW(A$45)+1)),"##0"),","),"")</f>
        <v/>
      </c>
      <c r="AE45" s="0" t="str">
        <f aca="false">IFERROR(CONCATENATE((INDEX($A$7:$A$43,SMALL(IF($AF$7:$AF$43&lt;&gt;"",IF($AC$7:$AC$43&lt;&gt;"",ROW($AC$7:$AC$43)-MIN(ROW($AC$7:$AC$43))+1,""),""),ROW()-ROW(A$45)+1))),),"")</f>
        <v/>
      </c>
      <c r="AI45" s="0" t="str">
        <f aca="false">IFERROR(CONCATENATE((INDEX($AL$7:$AL$43,SMALL(IF($AL$7:$AL$43&lt;&gt;"",IF($AI$7:$AI$43&lt;&gt;"",ROW($AI$7:$AI$43)-MIN(ROW($AI$7:$AI$43))+1,""),""),ROW()-ROW(A$45)+1)))," "),"")</f>
        <v/>
      </c>
      <c r="AJ45" s="0" t="str">
        <f aca="false">IFERROR(CONCATENATE(TEXT(INDEX($AI$7:$AI$43,SMALL(IF($AL$7:$AL$43&lt;&gt;"",IF($AI$7:$AI$43&lt;&gt;"",ROW($AI$7:$AI$43)-MIN(ROW($AI$7:$AI$43))+1,""),""),ROW()-ROW(A$45)+1)),"##0")," "),"")</f>
        <v/>
      </c>
      <c r="AK45" s="0" t="str">
        <f aca="false">IFERROR(CONCATENATE((INDEX($A$7:$A$43,SMALL(IF($AL$7:$AL$43&lt;&gt;"",IF($AI$7:$AI$43&lt;&gt;"",ROW($AI$7:$AI$43)-MIN(ROW($AI$7:$AI$43))+1,""),""),ROW()-ROW(A$45)+1))),),"")</f>
        <v/>
      </c>
    </row>
    <row r="46" customFormat="false" ht="15" hidden="false" customHeight="false" outlineLevel="0" collapsed="false">
      <c r="K46" s="0" t="str">
        <f aca="false">IFERROR(CONCATENATE(TEXT(INDEX($K$7:$K$43,SMALL(IF($N$7:$N$43&lt;&gt;"",IF($K$7:$K$43&lt;&gt;"",ROW($K$7:$K$43)-MIN(ROW($K$7:$K$43))+1,""),""),ROW()-ROW(A$45)+1)),"##0"),","),"")</f>
        <v/>
      </c>
      <c r="L46" s="0" t="str">
        <f aca="false">IFERROR(CONCATENATE((INDEX($N$7:$N$43,SMALL(IF($N$7:$N$43&lt;&gt;"",IF($K$7:$K$43&lt;&gt;"",ROW($K$7:$K$43)-MIN(ROW($K$7:$K$43))+1,""),""),ROW()-ROW(A$45)+1))),","),"")</f>
        <v/>
      </c>
      <c r="M46" s="0" t="str">
        <f aca="false">IFERROR(CONCATENATE((INDEX($A$7:$A$43,SMALL(IF($N$7:$N$43&lt;&gt;"",IF($K$7:$K$43&lt;&gt;"",ROW($K$7:$K$43)-MIN(ROW($K$7:$K$43))+1,""),""),ROW()-ROW(A$45)+1))),),"")</f>
        <v/>
      </c>
      <c r="Q46" s="0" t="str">
        <f aca="false">IFERROR(CONCATENATE((INDEX($T$7:$T$43,SMALL(IF($T$7:$T$43&lt;&gt;"",IF($Q$7:$Q$43&lt;&gt;"",ROW($Q$7:$Q$43)-MIN(ROW($Q$7:$Q$43))+1,""),""),ROW()-ROW(A$45)+1)))," "),"")</f>
        <v/>
      </c>
      <c r="R46" s="0" t="str">
        <f aca="false">IFERROR(CONCATENATE(TEXT(INDEX($Q$7:$Q$43,SMALL(IF($T$7:$T$43&lt;&gt;"",IF($Q$7:$Q$43&lt;&gt;"",ROW($Q$7:$Q$43)-MIN(ROW($Q$7:$Q$43))+1,""),""),ROW()-ROW(A$45)+1)),"##0")," "),"")</f>
        <v/>
      </c>
      <c r="S46" s="0" t="str">
        <f aca="false">IFERROR(CONCATENATE((INDEX($A$7:$A$43,SMALL(IF($T$7:$T$43&lt;&gt;"",IF($Q$7:$Q$43&lt;&gt;"",ROW($Q$7:$Q$43)-MIN(ROW($Q$7:$Q$43))+1,""),""),ROW()-ROW(A$45)+1))),),"")</f>
        <v/>
      </c>
      <c r="W46" s="0" t="str">
        <f aca="false">IFERROR(CONCATENATE((INDEX($Z$7:$Z$43,SMALL(IF($Z$7:$Z$43&lt;&gt;"",IF($W$7:$W$43&lt;&gt;"",ROW($W$7:$W$43)-MIN(ROW($W$7:$W$43))+1,""),""),ROW()-ROW(A$45)+1)))," "),"")</f>
        <v/>
      </c>
      <c r="X46" s="0" t="str">
        <f aca="false">IFERROR(CONCATENATE(TEXT(INDEX($W$7:$W$43,SMALL(IF($Z$7:$Z$43&lt;&gt;"",IF($W$7:$W$43&lt;&gt;"",ROW($W$7:$W$43)-MIN(ROW($W$7:$W$43))+1,""),""),ROW()-ROW(A$45)+1)),"##0")," "),"")</f>
        <v/>
      </c>
      <c r="Y46" s="0" t="str">
        <f aca="false">IFERROR(CONCATENATE((INDEX($A$7:$A$43,SMALL(IF($Z$7:$Z$43&lt;&gt;"",IF($W$7:$W$43&lt;&gt;"",ROW($W$7:$W$43)-MIN(ROW($W$7:$W$43))+1,""),""),ROW()-ROW(A$45)+1))),),"")</f>
        <v/>
      </c>
      <c r="AC46" s="0" t="str">
        <f aca="false">IFERROR(CONCATENATE((INDEX($AF$7:$AF$43,SMALL(IF($AF$7:$AF$43&lt;&gt;"",IF($AC$7:$AC$43&lt;&gt;"",ROW($AC$7:$AC$43)-MIN(ROW($AC$7:$AC$43))+1,""),""),ROW()-ROW(A$45)+1))),","),"")</f>
        <v/>
      </c>
      <c r="AD46" s="0" t="str">
        <f aca="false">IFERROR(CONCATENATE(TEXT(INDEX($AC$7:$AC$43,SMALL(IF($AF$7:$AF$43&lt;&gt;"",IF($AC$7:$AC$43&lt;&gt;"",ROW($AC$7:$AC$43)-MIN(ROW($AC$7:$AC$43))+1,""),""),ROW()-ROW(A$45)+1)),"##0"),","),"")</f>
        <v/>
      </c>
      <c r="AE46" s="0" t="str">
        <f aca="false">IFERROR(CONCATENATE((INDEX($A$7:$A$43,SMALL(IF($AF$7:$AF$43&lt;&gt;"",IF($AC$7:$AC$43&lt;&gt;"",ROW($AC$7:$AC$43)-MIN(ROW($AC$7:$AC$43))+1,""),""),ROW()-ROW(A$45)+1))),),"")</f>
        <v/>
      </c>
      <c r="AI46" s="0" t="str">
        <f aca="false">IFERROR(CONCATENATE((INDEX($AL$7:$AL$43,SMALL(IF($AL$7:$AL$43&lt;&gt;"",IF($AI$7:$AI$43&lt;&gt;"",ROW($AI$7:$AI$43)-MIN(ROW($AI$7:$AI$43))+1,""),""),ROW()-ROW(A$45)+1)))," "),"")</f>
        <v/>
      </c>
      <c r="AJ46" s="0" t="str">
        <f aca="false">IFERROR(CONCATENATE(TEXT(INDEX($AI$7:$AI$43,SMALL(IF($AL$7:$AL$43&lt;&gt;"",IF($AI$7:$AI$43&lt;&gt;"",ROW($AI$7:$AI$43)-MIN(ROW($AI$7:$AI$43))+1,""),""),ROW()-ROW(A$45)+1)),"##0")," "),"")</f>
        <v/>
      </c>
      <c r="AK46" s="0" t="str">
        <f aca="false">IFERROR(CONCATENATE((INDEX($A$7:$A$43,SMALL(IF($AL$7:$AL$43&lt;&gt;"",IF($AI$7:$AI$43&lt;&gt;"",ROW($AI$7:$AI$43)-MIN(ROW($AI$7:$AI$43))+1,""),""),ROW()-ROW(A$45)+1))),),"")</f>
        <v/>
      </c>
    </row>
    <row r="47" customFormat="false" ht="15" hidden="false" customHeight="false" outlineLevel="0" collapsed="false">
      <c r="K47" s="0" t="str">
        <f aca="false">IFERROR(CONCATENATE(TEXT(INDEX($K$7:$K$43,SMALL(IF($N$7:$N$43&lt;&gt;"",IF($K$7:$K$43&lt;&gt;"",ROW($K$7:$K$43)-MIN(ROW($K$7:$K$43))+1,""),""),ROW()-ROW(A$45)+1)),"##0"),","),"")</f>
        <v/>
      </c>
      <c r="L47" s="0" t="str">
        <f aca="false">IFERROR(CONCATENATE((INDEX($N$7:$N$43,SMALL(IF($N$7:$N$43&lt;&gt;"",IF($K$7:$K$43&lt;&gt;"",ROW($K$7:$K$43)-MIN(ROW($K$7:$K$43))+1,""),""),ROW()-ROW(A$45)+1))),","),"")</f>
        <v/>
      </c>
      <c r="M47" s="0" t="str">
        <f aca="false">IFERROR(CONCATENATE((INDEX($A$7:$A$43,SMALL(IF($N$7:$N$43&lt;&gt;"",IF($K$7:$K$43&lt;&gt;"",ROW($K$7:$K$43)-MIN(ROW($K$7:$K$43))+1,""),""),ROW()-ROW(A$45)+1))),),"")</f>
        <v/>
      </c>
      <c r="Q47" s="0" t="str">
        <f aca="false">IFERROR(CONCATENATE((INDEX($T$7:$T$43,SMALL(IF($T$7:$T$43&lt;&gt;"",IF($Q$7:$Q$43&lt;&gt;"",ROW($Q$7:$Q$43)-MIN(ROW($Q$7:$Q$43))+1,""),""),ROW()-ROW(A$45)+1)))," "),"")</f>
        <v/>
      </c>
      <c r="R47" s="0" t="str">
        <f aca="false">IFERROR(CONCATENATE(TEXT(INDEX($Q$7:$Q$43,SMALL(IF($T$7:$T$43&lt;&gt;"",IF($Q$7:$Q$43&lt;&gt;"",ROW($Q$7:$Q$43)-MIN(ROW($Q$7:$Q$43))+1,""),""),ROW()-ROW(A$45)+1)),"##0")," "),"")</f>
        <v/>
      </c>
      <c r="S47" s="0" t="str">
        <f aca="false">IFERROR(CONCATENATE((INDEX($A$7:$A$43,SMALL(IF($T$7:$T$43&lt;&gt;"",IF($Q$7:$Q$43&lt;&gt;"",ROW($Q$7:$Q$43)-MIN(ROW($Q$7:$Q$43))+1,""),""),ROW()-ROW(A$45)+1))),),"")</f>
        <v/>
      </c>
      <c r="W47" s="0" t="str">
        <f aca="false">IFERROR(CONCATENATE((INDEX($Z$7:$Z$43,SMALL(IF($Z$7:$Z$43&lt;&gt;"",IF($W$7:$W$43&lt;&gt;"",ROW($W$7:$W$43)-MIN(ROW($W$7:$W$43))+1,""),""),ROW()-ROW(A$45)+1)))," "),"")</f>
        <v/>
      </c>
      <c r="X47" s="0" t="str">
        <f aca="false">IFERROR(CONCATENATE(TEXT(INDEX($W$7:$W$43,SMALL(IF($Z$7:$Z$43&lt;&gt;"",IF($W$7:$W$43&lt;&gt;"",ROW($W$7:$W$43)-MIN(ROW($W$7:$W$43))+1,""),""),ROW()-ROW(A$45)+1)),"##0")," "),"")</f>
        <v/>
      </c>
      <c r="Y47" s="0" t="str">
        <f aca="false">IFERROR(CONCATENATE((INDEX($A$7:$A$43,SMALL(IF($Z$7:$Z$43&lt;&gt;"",IF($W$7:$W$43&lt;&gt;"",ROW($W$7:$W$43)-MIN(ROW($W$7:$W$43))+1,""),""),ROW()-ROW(A$45)+1))),),"")</f>
        <v/>
      </c>
      <c r="AC47" s="0" t="str">
        <f aca="false">IFERROR(CONCATENATE((INDEX($AF$7:$AF$43,SMALL(IF($AF$7:$AF$43&lt;&gt;"",IF($AC$7:$AC$43&lt;&gt;"",ROW($AC$7:$AC$43)-MIN(ROW($AC$7:$AC$43))+1,""),""),ROW()-ROW(A$45)+1))),","),"")</f>
        <v/>
      </c>
      <c r="AD47" s="0" t="str">
        <f aca="false">IFERROR(CONCATENATE(TEXT(INDEX($AC$7:$AC$43,SMALL(IF($AF$7:$AF$43&lt;&gt;"",IF($AC$7:$AC$43&lt;&gt;"",ROW($AC$7:$AC$43)-MIN(ROW($AC$7:$AC$43))+1,""),""),ROW()-ROW(A$45)+1)),"##0"),","),"")</f>
        <v/>
      </c>
      <c r="AE47" s="0" t="str">
        <f aca="false">IFERROR(CONCATENATE((INDEX($A$7:$A$43,SMALL(IF($AF$7:$AF$43&lt;&gt;"",IF($AC$7:$AC$43&lt;&gt;"",ROW($AC$7:$AC$43)-MIN(ROW($AC$7:$AC$43))+1,""),""),ROW()-ROW(A$45)+1))),),"")</f>
        <v/>
      </c>
      <c r="AI47" s="0" t="str">
        <f aca="false">IFERROR(CONCATENATE((INDEX($AL$7:$AL$43,SMALL(IF($AL$7:$AL$43&lt;&gt;"",IF($AI$7:$AI$43&lt;&gt;"",ROW($AI$7:$AI$43)-MIN(ROW($AI$7:$AI$43))+1,""),""),ROW()-ROW(A$45)+1)))," "),"")</f>
        <v/>
      </c>
      <c r="AJ47" s="0" t="str">
        <f aca="false">IFERROR(CONCATENATE(TEXT(INDEX($AI$7:$AI$43,SMALL(IF($AL$7:$AL$43&lt;&gt;"",IF($AI$7:$AI$43&lt;&gt;"",ROW($AI$7:$AI$43)-MIN(ROW($AI$7:$AI$43))+1,""),""),ROW()-ROW(A$45)+1)),"##0")," "),"")</f>
        <v/>
      </c>
      <c r="AK47" s="0" t="str">
        <f aca="false">IFERROR(CONCATENATE((INDEX($A$7:$A$43,SMALL(IF($AL$7:$AL$43&lt;&gt;"",IF($AI$7:$AI$43&lt;&gt;"",ROW($AI$7:$AI$43)-MIN(ROW($AI$7:$AI$43))+1,""),""),ROW()-ROW(A$45)+1))),),"")</f>
        <v/>
      </c>
    </row>
    <row r="48" customFormat="false" ht="15" hidden="false" customHeight="false" outlineLevel="0" collapsed="false">
      <c r="K48" s="0" t="str">
        <f aca="false">IFERROR(CONCATENATE(TEXT(INDEX($K$7:$K$43,SMALL(IF($N$7:$N$43&lt;&gt;"",IF($K$7:$K$43&lt;&gt;"",ROW($K$7:$K$43)-MIN(ROW($K$7:$K$43))+1,""),""),ROW()-ROW(A$45)+1)),"##0"),","),"")</f>
        <v/>
      </c>
      <c r="L48" s="0" t="str">
        <f aca="false">IFERROR(CONCATENATE((INDEX($N$7:$N$43,SMALL(IF($N$7:$N$43&lt;&gt;"",IF($K$7:$K$43&lt;&gt;"",ROW($K$7:$K$43)-MIN(ROW($K$7:$K$43))+1,""),""),ROW()-ROW(A$45)+1))),","),"")</f>
        <v/>
      </c>
      <c r="M48" s="0" t="str">
        <f aca="false">IFERROR(CONCATENATE((INDEX($A$7:$A$43,SMALL(IF($N$7:$N$43&lt;&gt;"",IF($K$7:$K$43&lt;&gt;"",ROW($K$7:$K$43)-MIN(ROW($K$7:$K$43))+1,""),""),ROW()-ROW(A$45)+1))),),"")</f>
        <v/>
      </c>
      <c r="Q48" s="0" t="str">
        <f aca="false">IFERROR(CONCATENATE((INDEX($T$7:$T$43,SMALL(IF($T$7:$T$43&lt;&gt;"",IF($Q$7:$Q$43&lt;&gt;"",ROW($Q$7:$Q$43)-MIN(ROW($Q$7:$Q$43))+1,""),""),ROW()-ROW(A$45)+1)))," "),"")</f>
        <v/>
      </c>
      <c r="R48" s="0" t="str">
        <f aca="false">IFERROR(CONCATENATE(TEXT(INDEX($Q$7:$Q$43,SMALL(IF($T$7:$T$43&lt;&gt;"",IF($Q$7:$Q$43&lt;&gt;"",ROW($Q$7:$Q$43)-MIN(ROW($Q$7:$Q$43))+1,""),""),ROW()-ROW(A$45)+1)),"##0")," "),"")</f>
        <v/>
      </c>
      <c r="S48" s="0" t="str">
        <f aca="false">IFERROR(CONCATENATE((INDEX($A$7:$A$43,SMALL(IF($T$7:$T$43&lt;&gt;"",IF($Q$7:$Q$43&lt;&gt;"",ROW($Q$7:$Q$43)-MIN(ROW($Q$7:$Q$43))+1,""),""),ROW()-ROW(A$45)+1))),),"")</f>
        <v/>
      </c>
      <c r="W48" s="0" t="str">
        <f aca="false">IFERROR(CONCATENATE((INDEX($Z$7:$Z$43,SMALL(IF($Z$7:$Z$43&lt;&gt;"",IF($W$7:$W$43&lt;&gt;"",ROW($W$7:$W$43)-MIN(ROW($W$7:$W$43))+1,""),""),ROW()-ROW(A$45)+1)))," "),"")</f>
        <v/>
      </c>
      <c r="X48" s="0" t="str">
        <f aca="false">IFERROR(CONCATENATE(TEXT(INDEX($W$7:$W$43,SMALL(IF($Z$7:$Z$43&lt;&gt;"",IF($W$7:$W$43&lt;&gt;"",ROW($W$7:$W$43)-MIN(ROW($W$7:$W$43))+1,""),""),ROW()-ROW(A$45)+1)),"##0")," "),"")</f>
        <v/>
      </c>
      <c r="Y48" s="0" t="str">
        <f aca="false">IFERROR(CONCATENATE((INDEX($A$7:$A$43,SMALL(IF($Z$7:$Z$43&lt;&gt;"",IF($W$7:$W$43&lt;&gt;"",ROW($W$7:$W$43)-MIN(ROW($W$7:$W$43))+1,""),""),ROW()-ROW(A$45)+1))),),"")</f>
        <v/>
      </c>
      <c r="AC48" s="0" t="str">
        <f aca="false">IFERROR(CONCATENATE((INDEX($AF$7:$AF$43,SMALL(IF($AF$7:$AF$43&lt;&gt;"",IF($AC$7:$AC$43&lt;&gt;"",ROW($AC$7:$AC$43)-MIN(ROW($AC$7:$AC$43))+1,""),""),ROW()-ROW(A$45)+1))),","),"")</f>
        <v/>
      </c>
      <c r="AD48" s="0" t="str">
        <f aca="false">IFERROR(CONCATENATE(TEXT(INDEX($AC$7:$AC$43,SMALL(IF($AF$7:$AF$43&lt;&gt;"",IF($AC$7:$AC$43&lt;&gt;"",ROW($AC$7:$AC$43)-MIN(ROW($AC$7:$AC$43))+1,""),""),ROW()-ROW(A$45)+1)),"##0"),","),"")</f>
        <v/>
      </c>
      <c r="AE48" s="0" t="str">
        <f aca="false">IFERROR(CONCATENATE((INDEX($A$7:$A$43,SMALL(IF($AF$7:$AF$43&lt;&gt;"",IF($AC$7:$AC$43&lt;&gt;"",ROW($AC$7:$AC$43)-MIN(ROW($AC$7:$AC$43))+1,""),""),ROW()-ROW(A$45)+1))),),"")</f>
        <v/>
      </c>
      <c r="AI48" s="0" t="str">
        <f aca="false">IFERROR(CONCATENATE((INDEX($AL$7:$AL$43,SMALL(IF($AL$7:$AL$43&lt;&gt;"",IF($AI$7:$AI$43&lt;&gt;"",ROW($AI$7:$AI$43)-MIN(ROW($AI$7:$AI$43))+1,""),""),ROW()-ROW(A$45)+1)))," "),"")</f>
        <v/>
      </c>
      <c r="AJ48" s="0" t="str">
        <f aca="false">IFERROR(CONCATENATE(TEXT(INDEX($AI$7:$AI$43,SMALL(IF($AL$7:$AL$43&lt;&gt;"",IF($AI$7:$AI$43&lt;&gt;"",ROW($AI$7:$AI$43)-MIN(ROW($AI$7:$AI$43))+1,""),""),ROW()-ROW(A$45)+1)),"##0")," "),"")</f>
        <v/>
      </c>
      <c r="AK48" s="0" t="str">
        <f aca="false">IFERROR(CONCATENATE((INDEX($A$7:$A$43,SMALL(IF($AL$7:$AL$43&lt;&gt;"",IF($AI$7:$AI$43&lt;&gt;"",ROW($AI$7:$AI$43)-MIN(ROW($AI$7:$AI$43))+1,""),""),ROW()-ROW(A$45)+1))),),"")</f>
        <v/>
      </c>
    </row>
    <row r="49" customFormat="false" ht="15" hidden="false" customHeight="false" outlineLevel="0" collapsed="false">
      <c r="K49" s="0" t="str">
        <f aca="false">IFERROR(CONCATENATE(TEXT(INDEX($K$7:$K$43,SMALL(IF($N$7:$N$43&lt;&gt;"",IF($K$7:$K$43&lt;&gt;"",ROW($K$7:$K$43)-MIN(ROW($K$7:$K$43))+1,""),""),ROW()-ROW(A$45)+1)),"##0"),","),"")</f>
        <v/>
      </c>
      <c r="L49" s="0" t="str">
        <f aca="false">IFERROR(CONCATENATE((INDEX($N$7:$N$43,SMALL(IF($N$7:$N$43&lt;&gt;"",IF($K$7:$K$43&lt;&gt;"",ROW($K$7:$K$43)-MIN(ROW($K$7:$K$43))+1,""),""),ROW()-ROW(A$45)+1))),","),"")</f>
        <v/>
      </c>
      <c r="M49" s="0" t="str">
        <f aca="false">IFERROR(CONCATENATE((INDEX($A$7:$A$43,SMALL(IF($N$7:$N$43&lt;&gt;"",IF($K$7:$K$43&lt;&gt;"",ROW($K$7:$K$43)-MIN(ROW($K$7:$K$43))+1,""),""),ROW()-ROW(A$45)+1))),),"")</f>
        <v/>
      </c>
      <c r="Q49" s="0" t="str">
        <f aca="false">IFERROR(CONCATENATE((INDEX($T$7:$T$43,SMALL(IF($T$7:$T$43&lt;&gt;"",IF($Q$7:$Q$43&lt;&gt;"",ROW($Q$7:$Q$43)-MIN(ROW($Q$7:$Q$43))+1,""),""),ROW()-ROW(A$45)+1)))," "),"")</f>
        <v/>
      </c>
      <c r="R49" s="0" t="str">
        <f aca="false">IFERROR(CONCATENATE(TEXT(INDEX($Q$7:$Q$43,SMALL(IF($T$7:$T$43&lt;&gt;"",IF($Q$7:$Q$43&lt;&gt;"",ROW($Q$7:$Q$43)-MIN(ROW($Q$7:$Q$43))+1,""),""),ROW()-ROW(A$45)+1)),"##0")," "),"")</f>
        <v/>
      </c>
      <c r="S49" s="0" t="str">
        <f aca="false">IFERROR(CONCATENATE((INDEX($A$7:$A$43,SMALL(IF($T$7:$T$43&lt;&gt;"",IF($Q$7:$Q$43&lt;&gt;"",ROW($Q$7:$Q$43)-MIN(ROW($Q$7:$Q$43))+1,""),""),ROW()-ROW(A$45)+1))),),"")</f>
        <v/>
      </c>
      <c r="W49" s="0" t="str">
        <f aca="false">IFERROR(CONCATENATE((INDEX($Z$7:$Z$43,SMALL(IF($Z$7:$Z$43&lt;&gt;"",IF($W$7:$W$43&lt;&gt;"",ROW($W$7:$W$43)-MIN(ROW($W$7:$W$43))+1,""),""),ROW()-ROW(A$45)+1)))," "),"")</f>
        <v/>
      </c>
      <c r="X49" s="0" t="str">
        <f aca="false">IFERROR(CONCATENATE(TEXT(INDEX($W$7:$W$43,SMALL(IF($Z$7:$Z$43&lt;&gt;"",IF($W$7:$W$43&lt;&gt;"",ROW($W$7:$W$43)-MIN(ROW($W$7:$W$43))+1,""),""),ROW()-ROW(A$45)+1)),"##0")," "),"")</f>
        <v/>
      </c>
      <c r="Y49" s="0" t="str">
        <f aca="false">IFERROR(CONCATENATE((INDEX($A$7:$A$43,SMALL(IF($Z$7:$Z$43&lt;&gt;"",IF($W$7:$W$43&lt;&gt;"",ROW($W$7:$W$43)-MIN(ROW($W$7:$W$43))+1,""),""),ROW()-ROW(A$45)+1))),),"")</f>
        <v/>
      </c>
      <c r="AC49" s="0" t="str">
        <f aca="false">IFERROR(CONCATENATE((INDEX($AF$7:$AF$43,SMALL(IF($AF$7:$AF$43&lt;&gt;"",IF($AC$7:$AC$43&lt;&gt;"",ROW($AC$7:$AC$43)-MIN(ROW($AC$7:$AC$43))+1,""),""),ROW()-ROW(A$45)+1))),","),"")</f>
        <v/>
      </c>
      <c r="AD49" s="0" t="str">
        <f aca="false">IFERROR(CONCATENATE(TEXT(INDEX($AC$7:$AC$43,SMALL(IF($AF$7:$AF$43&lt;&gt;"",IF($AC$7:$AC$43&lt;&gt;"",ROW($AC$7:$AC$43)-MIN(ROW($AC$7:$AC$43))+1,""),""),ROW()-ROW(A$45)+1)),"##0"),","),"")</f>
        <v/>
      </c>
      <c r="AE49" s="0" t="str">
        <f aca="false">IFERROR(CONCATENATE((INDEX($A$7:$A$43,SMALL(IF($AF$7:$AF$43&lt;&gt;"",IF($AC$7:$AC$43&lt;&gt;"",ROW($AC$7:$AC$43)-MIN(ROW($AC$7:$AC$43))+1,""),""),ROW()-ROW(A$45)+1))),),"")</f>
        <v/>
      </c>
      <c r="AI49" s="0" t="str">
        <f aca="false">IFERROR(CONCATENATE((INDEX($AL$7:$AL$43,SMALL(IF($AL$7:$AL$43&lt;&gt;"",IF($AI$7:$AI$43&lt;&gt;"",ROW($AI$7:$AI$43)-MIN(ROW($AI$7:$AI$43))+1,""),""),ROW()-ROW(A$45)+1)))," "),"")</f>
        <v/>
      </c>
      <c r="AJ49" s="0" t="str">
        <f aca="false">IFERROR(CONCATENATE(TEXT(INDEX($AI$7:$AI$43,SMALL(IF($AL$7:$AL$43&lt;&gt;"",IF($AI$7:$AI$43&lt;&gt;"",ROW($AI$7:$AI$43)-MIN(ROW($AI$7:$AI$43))+1,""),""),ROW()-ROW(A$45)+1)),"##0")," "),"")</f>
        <v/>
      </c>
      <c r="AK49" s="0" t="str">
        <f aca="false">IFERROR(CONCATENATE((INDEX($A$7:$A$43,SMALL(IF($AL$7:$AL$43&lt;&gt;"",IF($AI$7:$AI$43&lt;&gt;"",ROW($AI$7:$AI$43)-MIN(ROW($AI$7:$AI$43))+1,""),""),ROW()-ROW(A$45)+1))),),"")</f>
        <v/>
      </c>
    </row>
    <row r="50" customFormat="false" ht="15" hidden="false" customHeight="false" outlineLevel="0" collapsed="false">
      <c r="K50" s="0" t="str">
        <f aca="false">IFERROR(CONCATENATE(TEXT(INDEX($K$7:$K$43,SMALL(IF($N$7:$N$43&lt;&gt;"",IF($K$7:$K$43&lt;&gt;"",ROW($K$7:$K$43)-MIN(ROW($K$7:$K$43))+1,""),""),ROW()-ROW(A$45)+1)),"##0"),","),"")</f>
        <v/>
      </c>
      <c r="L50" s="0" t="str">
        <f aca="false">IFERROR(CONCATENATE((INDEX($N$7:$N$43,SMALL(IF($N$7:$N$43&lt;&gt;"",IF($K$7:$K$43&lt;&gt;"",ROW($K$7:$K$43)-MIN(ROW($K$7:$K$43))+1,""),""),ROW()-ROW(A$45)+1))),","),"")</f>
        <v/>
      </c>
      <c r="M50" s="0" t="str">
        <f aca="false">IFERROR(CONCATENATE((INDEX($A$7:$A$43,SMALL(IF($N$7:$N$43&lt;&gt;"",IF($K$7:$K$43&lt;&gt;"",ROW($K$7:$K$43)-MIN(ROW($K$7:$K$43))+1,""),""),ROW()-ROW(A$45)+1))),),"")</f>
        <v/>
      </c>
      <c r="Q50" s="0" t="str">
        <f aca="false">IFERROR(CONCATENATE((INDEX($T$7:$T$43,SMALL(IF($T$7:$T$43&lt;&gt;"",IF($Q$7:$Q$43&lt;&gt;"",ROW($Q$7:$Q$43)-MIN(ROW($Q$7:$Q$43))+1,""),""),ROW()-ROW(A$45)+1)))," "),"")</f>
        <v/>
      </c>
      <c r="R50" s="0" t="str">
        <f aca="false">IFERROR(CONCATENATE(TEXT(INDEX($Q$7:$Q$43,SMALL(IF($T$7:$T$43&lt;&gt;"",IF($Q$7:$Q$43&lt;&gt;"",ROW($Q$7:$Q$43)-MIN(ROW($Q$7:$Q$43))+1,""),""),ROW()-ROW(A$45)+1)),"##0")," "),"")</f>
        <v/>
      </c>
      <c r="S50" s="0" t="str">
        <f aca="false">IFERROR(CONCATENATE((INDEX($A$7:$A$43,SMALL(IF($T$7:$T$43&lt;&gt;"",IF($Q$7:$Q$43&lt;&gt;"",ROW($Q$7:$Q$43)-MIN(ROW($Q$7:$Q$43))+1,""),""),ROW()-ROW(A$45)+1))),),"")</f>
        <v/>
      </c>
      <c r="W50" s="0" t="str">
        <f aca="false">IFERROR(CONCATENATE((INDEX($Z$7:$Z$43,SMALL(IF($Z$7:$Z$43&lt;&gt;"",IF($W$7:$W$43&lt;&gt;"",ROW($W$7:$W$43)-MIN(ROW($W$7:$W$43))+1,""),""),ROW()-ROW(A$45)+1)))," "),"")</f>
        <v/>
      </c>
      <c r="X50" s="0" t="str">
        <f aca="false">IFERROR(CONCATENATE(TEXT(INDEX($W$7:$W$43,SMALL(IF($Z$7:$Z$43&lt;&gt;"",IF($W$7:$W$43&lt;&gt;"",ROW($W$7:$W$43)-MIN(ROW($W$7:$W$43))+1,""),""),ROW()-ROW(A$45)+1)),"##0")," "),"")</f>
        <v/>
      </c>
      <c r="Y50" s="0" t="str">
        <f aca="false">IFERROR(CONCATENATE((INDEX($A$7:$A$43,SMALL(IF($Z$7:$Z$43&lt;&gt;"",IF($W$7:$W$43&lt;&gt;"",ROW($W$7:$W$43)-MIN(ROW($W$7:$W$43))+1,""),""),ROW()-ROW(A$45)+1))),),"")</f>
        <v/>
      </c>
      <c r="AC50" s="0" t="str">
        <f aca="false">IFERROR(CONCATENATE((INDEX($AF$7:$AF$43,SMALL(IF($AF$7:$AF$43&lt;&gt;"",IF($AC$7:$AC$43&lt;&gt;"",ROW($AC$7:$AC$43)-MIN(ROW($AC$7:$AC$43))+1,""),""),ROW()-ROW(A$45)+1))),","),"")</f>
        <v/>
      </c>
      <c r="AD50" s="0" t="str">
        <f aca="false">IFERROR(CONCATENATE(TEXT(INDEX($AC$7:$AC$43,SMALL(IF($AF$7:$AF$43&lt;&gt;"",IF($AC$7:$AC$43&lt;&gt;"",ROW($AC$7:$AC$43)-MIN(ROW($AC$7:$AC$43))+1,""),""),ROW()-ROW(A$45)+1)),"##0"),","),"")</f>
        <v/>
      </c>
      <c r="AE50" s="0" t="str">
        <f aca="false">IFERROR(CONCATENATE((INDEX($A$7:$A$43,SMALL(IF($AF$7:$AF$43&lt;&gt;"",IF($AC$7:$AC$43&lt;&gt;"",ROW($AC$7:$AC$43)-MIN(ROW($AC$7:$AC$43))+1,""),""),ROW()-ROW(A$45)+1))),),"")</f>
        <v/>
      </c>
      <c r="AI50" s="0" t="str">
        <f aca="false">IFERROR(CONCATENATE((INDEX($AL$7:$AL$43,SMALL(IF($AL$7:$AL$43&lt;&gt;"",IF($AI$7:$AI$43&lt;&gt;"",ROW($AI$7:$AI$43)-MIN(ROW($AI$7:$AI$43))+1,""),""),ROW()-ROW(A$45)+1)))," "),"")</f>
        <v/>
      </c>
      <c r="AJ50" s="0" t="str">
        <f aca="false">IFERROR(CONCATENATE(TEXT(INDEX($AI$7:$AI$43,SMALL(IF($AL$7:$AL$43&lt;&gt;"",IF($AI$7:$AI$43&lt;&gt;"",ROW($AI$7:$AI$43)-MIN(ROW($AI$7:$AI$43))+1,""),""),ROW()-ROW(A$45)+1)),"##0")," "),"")</f>
        <v/>
      </c>
      <c r="AK50" s="0" t="str">
        <f aca="false">IFERROR(CONCATENATE((INDEX($A$7:$A$43,SMALL(IF($AL$7:$AL$43&lt;&gt;"",IF($AI$7:$AI$43&lt;&gt;"",ROW($AI$7:$AI$43)-MIN(ROW($AI$7:$AI$43))+1,""),""),ROW()-ROW(A$45)+1))),),"")</f>
        <v/>
      </c>
    </row>
    <row r="51" customFormat="false" ht="15" hidden="false" customHeight="false" outlineLevel="0" collapsed="false">
      <c r="K51" s="0" t="str">
        <f aca="false">IFERROR(CONCATENATE(TEXT(INDEX($K$7:$K$43,SMALL(IF($N$7:$N$43&lt;&gt;"",IF($K$7:$K$43&lt;&gt;"",ROW($K$7:$K$43)-MIN(ROW($K$7:$K$43))+1,""),""),ROW()-ROW(A$45)+1)),"##0"),","),"")</f>
        <v/>
      </c>
      <c r="L51" s="0" t="str">
        <f aca="false">IFERROR(CONCATENATE((INDEX($N$7:$N$43,SMALL(IF($N$7:$N$43&lt;&gt;"",IF($K$7:$K$43&lt;&gt;"",ROW($K$7:$K$43)-MIN(ROW($K$7:$K$43))+1,""),""),ROW()-ROW(A$45)+1))),","),"")</f>
        <v/>
      </c>
      <c r="M51" s="0" t="str">
        <f aca="false">IFERROR(CONCATENATE((INDEX($A$7:$A$43,SMALL(IF($N$7:$N$43&lt;&gt;"",IF($K$7:$K$43&lt;&gt;"",ROW($K$7:$K$43)-MIN(ROW($K$7:$K$43))+1,""),""),ROW()-ROW(A$45)+1))),),"")</f>
        <v/>
      </c>
      <c r="Q51" s="0" t="str">
        <f aca="false">IFERROR(CONCATENATE((INDEX($T$7:$T$43,SMALL(IF($T$7:$T$43&lt;&gt;"",IF($Q$7:$Q$43&lt;&gt;"",ROW($Q$7:$Q$43)-MIN(ROW($Q$7:$Q$43))+1,""),""),ROW()-ROW(A$45)+1)))," "),"")</f>
        <v/>
      </c>
      <c r="R51" s="0" t="str">
        <f aca="false">IFERROR(CONCATENATE(TEXT(INDEX($Q$7:$Q$43,SMALL(IF($T$7:$T$43&lt;&gt;"",IF($Q$7:$Q$43&lt;&gt;"",ROW($Q$7:$Q$43)-MIN(ROW($Q$7:$Q$43))+1,""),""),ROW()-ROW(A$45)+1)),"##0")," "),"")</f>
        <v/>
      </c>
      <c r="S51" s="0" t="str">
        <f aca="false">IFERROR(CONCATENATE((INDEX($A$7:$A$43,SMALL(IF($T$7:$T$43&lt;&gt;"",IF($Q$7:$Q$43&lt;&gt;"",ROW($Q$7:$Q$43)-MIN(ROW($Q$7:$Q$43))+1,""),""),ROW()-ROW(A$45)+1))),),"")</f>
        <v/>
      </c>
      <c r="W51" s="0" t="str">
        <f aca="false">IFERROR(CONCATENATE((INDEX($Z$7:$Z$43,SMALL(IF($Z$7:$Z$43&lt;&gt;"",IF($W$7:$W$43&lt;&gt;"",ROW($W$7:$W$43)-MIN(ROW($W$7:$W$43))+1,""),""),ROW()-ROW(A$45)+1)))," "),"")</f>
        <v/>
      </c>
      <c r="X51" s="0" t="str">
        <f aca="false">IFERROR(CONCATENATE(TEXT(INDEX($W$7:$W$43,SMALL(IF($Z$7:$Z$43&lt;&gt;"",IF($W$7:$W$43&lt;&gt;"",ROW($W$7:$W$43)-MIN(ROW($W$7:$W$43))+1,""),""),ROW()-ROW(A$45)+1)),"##0")," "),"")</f>
        <v/>
      </c>
      <c r="Y51" s="0" t="str">
        <f aca="false">IFERROR(CONCATENATE((INDEX($A$7:$A$43,SMALL(IF($Z$7:$Z$43&lt;&gt;"",IF($W$7:$W$43&lt;&gt;"",ROW($W$7:$W$43)-MIN(ROW($W$7:$W$43))+1,""),""),ROW()-ROW(A$45)+1))),),"")</f>
        <v/>
      </c>
      <c r="AC51" s="0" t="str">
        <f aca="false">IFERROR(CONCATENATE((INDEX($AF$7:$AF$43,SMALL(IF($AF$7:$AF$43&lt;&gt;"",IF($AC$7:$AC$43&lt;&gt;"",ROW($AC$7:$AC$43)-MIN(ROW($AC$7:$AC$43))+1,""),""),ROW()-ROW(A$45)+1))),","),"")</f>
        <v/>
      </c>
      <c r="AD51" s="0" t="str">
        <f aca="false">IFERROR(CONCATENATE(TEXT(INDEX($AC$7:$AC$43,SMALL(IF($AF$7:$AF$43&lt;&gt;"",IF($AC$7:$AC$43&lt;&gt;"",ROW($AC$7:$AC$43)-MIN(ROW($AC$7:$AC$43))+1,""),""),ROW()-ROW(A$45)+1)),"##0"),","),"")</f>
        <v/>
      </c>
      <c r="AE51" s="0" t="str">
        <f aca="false">IFERROR(CONCATENATE((INDEX($A$7:$A$43,SMALL(IF($AF$7:$AF$43&lt;&gt;"",IF($AC$7:$AC$43&lt;&gt;"",ROW($AC$7:$AC$43)-MIN(ROW($AC$7:$AC$43))+1,""),""),ROW()-ROW(A$45)+1))),),"")</f>
        <v/>
      </c>
      <c r="AI51" s="0" t="str">
        <f aca="false">IFERROR(CONCATENATE((INDEX($AL$7:$AL$43,SMALL(IF($AL$7:$AL$43&lt;&gt;"",IF($AI$7:$AI$43&lt;&gt;"",ROW($AI$7:$AI$43)-MIN(ROW($AI$7:$AI$43))+1,""),""),ROW()-ROW(A$45)+1)))," "),"")</f>
        <v/>
      </c>
      <c r="AJ51" s="0" t="str">
        <f aca="false">IFERROR(CONCATENATE(TEXT(INDEX($AI$7:$AI$43,SMALL(IF($AL$7:$AL$43&lt;&gt;"",IF($AI$7:$AI$43&lt;&gt;"",ROW($AI$7:$AI$43)-MIN(ROW($AI$7:$AI$43))+1,""),""),ROW()-ROW(A$45)+1)),"##0")," "),"")</f>
        <v/>
      </c>
      <c r="AK51" s="0" t="str">
        <f aca="false">IFERROR(CONCATENATE((INDEX($A$7:$A$43,SMALL(IF($AL$7:$AL$43&lt;&gt;"",IF($AI$7:$AI$43&lt;&gt;"",ROW($AI$7:$AI$43)-MIN(ROW($AI$7:$AI$43))+1,""),""),ROW()-ROW(A$45)+1))),),"")</f>
        <v/>
      </c>
    </row>
    <row r="52" customFormat="false" ht="15" hidden="false" customHeight="false" outlineLevel="0" collapsed="false">
      <c r="K52" s="0" t="str">
        <f aca="false">IFERROR(CONCATENATE(TEXT(INDEX($K$7:$K$43,SMALL(IF($N$7:$N$43&lt;&gt;"",IF($K$7:$K$43&lt;&gt;"",ROW($K$7:$K$43)-MIN(ROW($K$7:$K$43))+1,""),""),ROW()-ROW(A$45)+1)),"##0"),","),"")</f>
        <v/>
      </c>
      <c r="L52" s="0" t="str">
        <f aca="false">IFERROR(CONCATENATE((INDEX($N$7:$N$43,SMALL(IF($N$7:$N$43&lt;&gt;"",IF($K$7:$K$43&lt;&gt;"",ROW($K$7:$K$43)-MIN(ROW($K$7:$K$43))+1,""),""),ROW()-ROW(A$45)+1))),","),"")</f>
        <v/>
      </c>
      <c r="M52" s="0" t="str">
        <f aca="false">IFERROR(CONCATENATE((INDEX($A$7:$A$43,SMALL(IF($N$7:$N$43&lt;&gt;"",IF($K$7:$K$43&lt;&gt;"",ROW($K$7:$K$43)-MIN(ROW($K$7:$K$43))+1,""),""),ROW()-ROW(A$45)+1))),),"")</f>
        <v/>
      </c>
      <c r="Q52" s="0" t="str">
        <f aca="false">IFERROR(CONCATENATE((INDEX($T$7:$T$43,SMALL(IF($T$7:$T$43&lt;&gt;"",IF($Q$7:$Q$43&lt;&gt;"",ROW($Q$7:$Q$43)-MIN(ROW($Q$7:$Q$43))+1,""),""),ROW()-ROW(A$45)+1)))," "),"")</f>
        <v/>
      </c>
      <c r="R52" s="0" t="str">
        <f aca="false">IFERROR(CONCATENATE(TEXT(INDEX($Q$7:$Q$43,SMALL(IF($T$7:$T$43&lt;&gt;"",IF($Q$7:$Q$43&lt;&gt;"",ROW($Q$7:$Q$43)-MIN(ROW($Q$7:$Q$43))+1,""),""),ROW()-ROW(A$45)+1)),"##0")," "),"")</f>
        <v/>
      </c>
      <c r="S52" s="0" t="str">
        <f aca="false">IFERROR(CONCATENATE((INDEX($A$7:$A$43,SMALL(IF($T$7:$T$43&lt;&gt;"",IF($Q$7:$Q$43&lt;&gt;"",ROW($Q$7:$Q$43)-MIN(ROW($Q$7:$Q$43))+1,""),""),ROW()-ROW(A$45)+1))),),"")</f>
        <v/>
      </c>
      <c r="W52" s="0" t="str">
        <f aca="false">IFERROR(CONCATENATE((INDEX($Z$7:$Z$43,SMALL(IF($Z$7:$Z$43&lt;&gt;"",IF($W$7:$W$43&lt;&gt;"",ROW($W$7:$W$43)-MIN(ROW($W$7:$W$43))+1,""),""),ROW()-ROW(A$45)+1)))," "),"")</f>
        <v/>
      </c>
      <c r="X52" s="0" t="str">
        <f aca="false">IFERROR(CONCATENATE(TEXT(INDEX($W$7:$W$43,SMALL(IF($Z$7:$Z$43&lt;&gt;"",IF($W$7:$W$43&lt;&gt;"",ROW($W$7:$W$43)-MIN(ROW($W$7:$W$43))+1,""),""),ROW()-ROW(A$45)+1)),"##0")," "),"")</f>
        <v/>
      </c>
      <c r="Y52" s="0" t="str">
        <f aca="false">IFERROR(CONCATENATE((INDEX($A$7:$A$43,SMALL(IF($Z$7:$Z$43&lt;&gt;"",IF($W$7:$W$43&lt;&gt;"",ROW($W$7:$W$43)-MIN(ROW($W$7:$W$43))+1,""),""),ROW()-ROW(A$45)+1))),),"")</f>
        <v/>
      </c>
      <c r="AC52" s="0" t="str">
        <f aca="false">IFERROR(CONCATENATE((INDEX($AF$7:$AF$43,SMALL(IF($AF$7:$AF$43&lt;&gt;"",IF($AC$7:$AC$43&lt;&gt;"",ROW($AC$7:$AC$43)-MIN(ROW($AC$7:$AC$43))+1,""),""),ROW()-ROW(A$45)+1))),","),"")</f>
        <v/>
      </c>
      <c r="AD52" s="0" t="str">
        <f aca="false">IFERROR(CONCATENATE(TEXT(INDEX($AC$7:$AC$43,SMALL(IF($AF$7:$AF$43&lt;&gt;"",IF($AC$7:$AC$43&lt;&gt;"",ROW($AC$7:$AC$43)-MIN(ROW($AC$7:$AC$43))+1,""),""),ROW()-ROW(A$45)+1)),"##0"),","),"")</f>
        <v/>
      </c>
      <c r="AE52" s="0" t="str">
        <f aca="false">IFERROR(CONCATENATE((INDEX($A$7:$A$43,SMALL(IF($AF$7:$AF$43&lt;&gt;"",IF($AC$7:$AC$43&lt;&gt;"",ROW($AC$7:$AC$43)-MIN(ROW($AC$7:$AC$43))+1,""),""),ROW()-ROW(A$45)+1))),),"")</f>
        <v/>
      </c>
      <c r="AI52" s="0" t="str">
        <f aca="false">IFERROR(CONCATENATE((INDEX($AL$7:$AL$43,SMALL(IF($AL$7:$AL$43&lt;&gt;"",IF($AI$7:$AI$43&lt;&gt;"",ROW($AI$7:$AI$43)-MIN(ROW($AI$7:$AI$43))+1,""),""),ROW()-ROW(A$45)+1)))," "),"")</f>
        <v/>
      </c>
      <c r="AJ52" s="0" t="str">
        <f aca="false">IFERROR(CONCATENATE(TEXT(INDEX($AI$7:$AI$43,SMALL(IF($AL$7:$AL$43&lt;&gt;"",IF($AI$7:$AI$43&lt;&gt;"",ROW($AI$7:$AI$43)-MIN(ROW($AI$7:$AI$43))+1,""),""),ROW()-ROW(A$45)+1)),"##0")," "),"")</f>
        <v/>
      </c>
      <c r="AK52" s="0" t="str">
        <f aca="false">IFERROR(CONCATENATE((INDEX($A$7:$A$43,SMALL(IF($AL$7:$AL$43&lt;&gt;"",IF($AI$7:$AI$43&lt;&gt;"",ROW($AI$7:$AI$43)-MIN(ROW($AI$7:$AI$43))+1,""),""),ROW()-ROW(A$45)+1))),),"")</f>
        <v/>
      </c>
    </row>
    <row r="53" customFormat="false" ht="15" hidden="false" customHeight="false" outlineLevel="0" collapsed="false">
      <c r="K53" s="0" t="str">
        <f aca="false">IFERROR(CONCATENATE(TEXT(INDEX($K$7:$K$43,SMALL(IF($N$7:$N$43&lt;&gt;"",IF($K$7:$K$43&lt;&gt;"",ROW($K$7:$K$43)-MIN(ROW($K$7:$K$43))+1,""),""),ROW()-ROW(A$45)+1)),"##0"),","),"")</f>
        <v/>
      </c>
      <c r="L53" s="0" t="str">
        <f aca="false">IFERROR(CONCATENATE((INDEX($N$7:$N$43,SMALL(IF($N$7:$N$43&lt;&gt;"",IF($K$7:$K$43&lt;&gt;"",ROW($K$7:$K$43)-MIN(ROW($K$7:$K$43))+1,""),""),ROW()-ROW(A$45)+1))),","),"")</f>
        <v/>
      </c>
      <c r="M53" s="0" t="str">
        <f aca="false">IFERROR(CONCATENATE((INDEX($A$7:$A$43,SMALL(IF($N$7:$N$43&lt;&gt;"",IF($K$7:$K$43&lt;&gt;"",ROW($K$7:$K$43)-MIN(ROW($K$7:$K$43))+1,""),""),ROW()-ROW(A$45)+1))),),"")</f>
        <v/>
      </c>
      <c r="Q53" s="0" t="str">
        <f aca="false">IFERROR(CONCATENATE((INDEX($T$7:$T$43,SMALL(IF($T$7:$T$43&lt;&gt;"",IF($Q$7:$Q$43&lt;&gt;"",ROW($Q$7:$Q$43)-MIN(ROW($Q$7:$Q$43))+1,""),""),ROW()-ROW(A$45)+1)))," "),"")</f>
        <v/>
      </c>
      <c r="R53" s="0" t="str">
        <f aca="false">IFERROR(CONCATENATE(TEXT(INDEX($Q$7:$Q$43,SMALL(IF($T$7:$T$43&lt;&gt;"",IF($Q$7:$Q$43&lt;&gt;"",ROW($Q$7:$Q$43)-MIN(ROW($Q$7:$Q$43))+1,""),""),ROW()-ROW(A$45)+1)),"##0")," "),"")</f>
        <v/>
      </c>
      <c r="S53" s="0" t="str">
        <f aca="false">IFERROR(CONCATENATE((INDEX($A$7:$A$43,SMALL(IF($T$7:$T$43&lt;&gt;"",IF($Q$7:$Q$43&lt;&gt;"",ROW($Q$7:$Q$43)-MIN(ROW($Q$7:$Q$43))+1,""),""),ROW()-ROW(A$45)+1))),),"")</f>
        <v/>
      </c>
      <c r="W53" s="0" t="str">
        <f aca="false">IFERROR(CONCATENATE((INDEX($Z$7:$Z$43,SMALL(IF($Z$7:$Z$43&lt;&gt;"",IF($W$7:$W$43&lt;&gt;"",ROW($W$7:$W$43)-MIN(ROW($W$7:$W$43))+1,""),""),ROW()-ROW(A$45)+1)))," "),"")</f>
        <v/>
      </c>
      <c r="X53" s="0" t="str">
        <f aca="false">IFERROR(CONCATENATE(TEXT(INDEX($W$7:$W$43,SMALL(IF($Z$7:$Z$43&lt;&gt;"",IF($W$7:$W$43&lt;&gt;"",ROW($W$7:$W$43)-MIN(ROW($W$7:$W$43))+1,""),""),ROW()-ROW(A$45)+1)),"##0")," "),"")</f>
        <v/>
      </c>
      <c r="Y53" s="0" t="str">
        <f aca="false">IFERROR(CONCATENATE((INDEX($A$7:$A$43,SMALL(IF($Z$7:$Z$43&lt;&gt;"",IF($W$7:$W$43&lt;&gt;"",ROW($W$7:$W$43)-MIN(ROW($W$7:$W$43))+1,""),""),ROW()-ROW(A$45)+1))),),"")</f>
        <v/>
      </c>
      <c r="AC53" s="0" t="str">
        <f aca="false">IFERROR(CONCATENATE((INDEX($AF$7:$AF$43,SMALL(IF($AF$7:$AF$43&lt;&gt;"",IF($AC$7:$AC$43&lt;&gt;"",ROW($AC$7:$AC$43)-MIN(ROW($AC$7:$AC$43))+1,""),""),ROW()-ROW(A$45)+1))),","),"")</f>
        <v/>
      </c>
      <c r="AD53" s="0" t="str">
        <f aca="false">IFERROR(CONCATENATE(TEXT(INDEX($AC$7:$AC$43,SMALL(IF($AF$7:$AF$43&lt;&gt;"",IF($AC$7:$AC$43&lt;&gt;"",ROW($AC$7:$AC$43)-MIN(ROW($AC$7:$AC$43))+1,""),""),ROW()-ROW(A$45)+1)),"##0"),","),"")</f>
        <v/>
      </c>
      <c r="AE53" s="0" t="str">
        <f aca="false">IFERROR(CONCATENATE((INDEX($A$7:$A$43,SMALL(IF($AF$7:$AF$43&lt;&gt;"",IF($AC$7:$AC$43&lt;&gt;"",ROW($AC$7:$AC$43)-MIN(ROW($AC$7:$AC$43))+1,""),""),ROW()-ROW(A$45)+1))),),"")</f>
        <v/>
      </c>
      <c r="AI53" s="0" t="str">
        <f aca="false">IFERROR(CONCATENATE((INDEX($AL$7:$AL$43,SMALL(IF($AL$7:$AL$43&lt;&gt;"",IF($AI$7:$AI$43&lt;&gt;"",ROW($AI$7:$AI$43)-MIN(ROW($AI$7:$AI$43))+1,""),""),ROW()-ROW(A$45)+1)))," "),"")</f>
        <v/>
      </c>
      <c r="AJ53" s="0" t="str">
        <f aca="false">IFERROR(CONCATENATE(TEXT(INDEX($AI$7:$AI$43,SMALL(IF($AL$7:$AL$43&lt;&gt;"",IF($AI$7:$AI$43&lt;&gt;"",ROW($AI$7:$AI$43)-MIN(ROW($AI$7:$AI$43))+1,""),""),ROW()-ROW(A$45)+1)),"##0")," "),"")</f>
        <v/>
      </c>
      <c r="AK53" s="0" t="str">
        <f aca="false">IFERROR(CONCATENATE((INDEX($A$7:$A$43,SMALL(IF($AL$7:$AL$43&lt;&gt;"",IF($AI$7:$AI$43&lt;&gt;"",ROW($AI$7:$AI$43)-MIN(ROW($AI$7:$AI$43))+1,""),""),ROW()-ROW(A$45)+1))),),"")</f>
        <v/>
      </c>
    </row>
    <row r="54" customFormat="false" ht="15" hidden="false" customHeight="false" outlineLevel="0" collapsed="false">
      <c r="K54" s="0" t="str">
        <f aca="false">IFERROR(CONCATENATE(TEXT(INDEX($K$7:$K$43,SMALL(IF($N$7:$N$43&lt;&gt;"",IF($K$7:$K$43&lt;&gt;"",ROW($K$7:$K$43)-MIN(ROW($K$7:$K$43))+1,""),""),ROW()-ROW(A$45)+1)),"##0"),","),"")</f>
        <v/>
      </c>
      <c r="L54" s="0" t="str">
        <f aca="false">IFERROR(CONCATENATE((INDEX($N$7:$N$43,SMALL(IF($N$7:$N$43&lt;&gt;"",IF($K$7:$K$43&lt;&gt;"",ROW($K$7:$K$43)-MIN(ROW($K$7:$K$43))+1,""),""),ROW()-ROW(A$45)+1))),","),"")</f>
        <v/>
      </c>
      <c r="M54" s="0" t="str">
        <f aca="false">IFERROR(CONCATENATE((INDEX($A$7:$A$43,SMALL(IF($N$7:$N$43&lt;&gt;"",IF($K$7:$K$43&lt;&gt;"",ROW($K$7:$K$43)-MIN(ROW($K$7:$K$43))+1,""),""),ROW()-ROW(A$45)+1))),),"")</f>
        <v/>
      </c>
      <c r="Q54" s="0" t="str">
        <f aca="false">IFERROR(CONCATENATE((INDEX($T$7:$T$43,SMALL(IF($T$7:$T$43&lt;&gt;"",IF($Q$7:$Q$43&lt;&gt;"",ROW($Q$7:$Q$43)-MIN(ROW($Q$7:$Q$43))+1,""),""),ROW()-ROW(A$45)+1)))," "),"")</f>
        <v/>
      </c>
      <c r="R54" s="0" t="str">
        <f aca="false">IFERROR(CONCATENATE(TEXT(INDEX($Q$7:$Q$43,SMALL(IF($T$7:$T$43&lt;&gt;"",IF($Q$7:$Q$43&lt;&gt;"",ROW($Q$7:$Q$43)-MIN(ROW($Q$7:$Q$43))+1,""),""),ROW()-ROW(A$45)+1)),"##0")," "),"")</f>
        <v/>
      </c>
      <c r="S54" s="0" t="str">
        <f aca="false">IFERROR(CONCATENATE((INDEX($A$7:$A$43,SMALL(IF($T$7:$T$43&lt;&gt;"",IF($Q$7:$Q$43&lt;&gt;"",ROW($Q$7:$Q$43)-MIN(ROW($Q$7:$Q$43))+1,""),""),ROW()-ROW(A$45)+1))),),"")</f>
        <v/>
      </c>
      <c r="W54" s="0" t="str">
        <f aca="false">IFERROR(CONCATENATE((INDEX($Z$7:$Z$43,SMALL(IF($Z$7:$Z$43&lt;&gt;"",IF($W$7:$W$43&lt;&gt;"",ROW($W$7:$W$43)-MIN(ROW($W$7:$W$43))+1,""),""),ROW()-ROW(A$45)+1)))," "),"")</f>
        <v/>
      </c>
      <c r="X54" s="0" t="str">
        <f aca="false">IFERROR(CONCATENATE(TEXT(INDEX($W$7:$W$43,SMALL(IF($Z$7:$Z$43&lt;&gt;"",IF($W$7:$W$43&lt;&gt;"",ROW($W$7:$W$43)-MIN(ROW($W$7:$W$43))+1,""),""),ROW()-ROW(A$45)+1)),"##0")," "),"")</f>
        <v/>
      </c>
      <c r="Y54" s="0" t="str">
        <f aca="false">IFERROR(CONCATENATE((INDEX($A$7:$A$43,SMALL(IF($Z$7:$Z$43&lt;&gt;"",IF($W$7:$W$43&lt;&gt;"",ROW($W$7:$W$43)-MIN(ROW($W$7:$W$43))+1,""),""),ROW()-ROW(A$45)+1))),),"")</f>
        <v/>
      </c>
      <c r="AC54" s="0" t="str">
        <f aca="false">IFERROR(CONCATENATE((INDEX($AF$7:$AF$43,SMALL(IF($AF$7:$AF$43&lt;&gt;"",IF($AC$7:$AC$43&lt;&gt;"",ROW($AC$7:$AC$43)-MIN(ROW($AC$7:$AC$43))+1,""),""),ROW()-ROW(A$45)+1))),","),"")</f>
        <v/>
      </c>
      <c r="AD54" s="0" t="str">
        <f aca="false">IFERROR(CONCATENATE(TEXT(INDEX($AC$7:$AC$43,SMALL(IF($AF$7:$AF$43&lt;&gt;"",IF($AC$7:$AC$43&lt;&gt;"",ROW($AC$7:$AC$43)-MIN(ROW($AC$7:$AC$43))+1,""),""),ROW()-ROW(A$45)+1)),"##0"),","),"")</f>
        <v/>
      </c>
      <c r="AE54" s="0" t="str">
        <f aca="false">IFERROR(CONCATENATE((INDEX($A$7:$A$43,SMALL(IF($AF$7:$AF$43&lt;&gt;"",IF($AC$7:$AC$43&lt;&gt;"",ROW($AC$7:$AC$43)-MIN(ROW($AC$7:$AC$43))+1,""),""),ROW()-ROW(A$45)+1))),),"")</f>
        <v/>
      </c>
      <c r="AI54" s="0" t="str">
        <f aca="false">IFERROR(CONCATENATE((INDEX($AL$7:$AL$43,SMALL(IF($AL$7:$AL$43&lt;&gt;"",IF($AI$7:$AI$43&lt;&gt;"",ROW($AI$7:$AI$43)-MIN(ROW($AI$7:$AI$43))+1,""),""),ROW()-ROW(A$45)+1)))," "),"")</f>
        <v/>
      </c>
      <c r="AJ54" s="0" t="str">
        <f aca="false">IFERROR(CONCATENATE(TEXT(INDEX($AI$7:$AI$43,SMALL(IF($AL$7:$AL$43&lt;&gt;"",IF($AI$7:$AI$43&lt;&gt;"",ROW($AI$7:$AI$43)-MIN(ROW($AI$7:$AI$43))+1,""),""),ROW()-ROW(A$45)+1)),"##0")," "),"")</f>
        <v/>
      </c>
      <c r="AK54" s="0" t="str">
        <f aca="false">IFERROR(CONCATENATE((INDEX($A$7:$A$43,SMALL(IF($AL$7:$AL$43&lt;&gt;"",IF($AI$7:$AI$43&lt;&gt;"",ROW($AI$7:$AI$43)-MIN(ROW($AI$7:$AI$43))+1,""),""),ROW()-ROW(A$45)+1))),),"")</f>
        <v/>
      </c>
    </row>
    <row r="55" customFormat="false" ht="15" hidden="false" customHeight="false" outlineLevel="0" collapsed="false">
      <c r="K55" s="0" t="str">
        <f aca="false">IFERROR(CONCATENATE(TEXT(INDEX($K$7:$K$43,SMALL(IF($N$7:$N$43&lt;&gt;"",IF($K$7:$K$43&lt;&gt;"",ROW($K$7:$K$43)-MIN(ROW($K$7:$K$43))+1,""),""),ROW()-ROW(A$45)+1)),"##0"),","),"")</f>
        <v/>
      </c>
      <c r="L55" s="0" t="str">
        <f aca="false">IFERROR(CONCATENATE((INDEX($N$7:$N$43,SMALL(IF($N$7:$N$43&lt;&gt;"",IF($K$7:$K$43&lt;&gt;"",ROW($K$7:$K$43)-MIN(ROW($K$7:$K$43))+1,""),""),ROW()-ROW(A$45)+1))),","),"")</f>
        <v/>
      </c>
      <c r="M55" s="0" t="str">
        <f aca="false">IFERROR(CONCATENATE((INDEX($A$7:$A$43,SMALL(IF($N$7:$N$43&lt;&gt;"",IF($K$7:$K$43&lt;&gt;"",ROW($K$7:$K$43)-MIN(ROW($K$7:$K$43))+1,""),""),ROW()-ROW(A$45)+1))),),"")</f>
        <v/>
      </c>
      <c r="Q55" s="0" t="str">
        <f aca="false">IFERROR(CONCATENATE((INDEX($T$7:$T$43,SMALL(IF($T$7:$T$43&lt;&gt;"",IF($Q$7:$Q$43&lt;&gt;"",ROW($Q$7:$Q$43)-MIN(ROW($Q$7:$Q$43))+1,""),""),ROW()-ROW(A$45)+1)))," "),"")</f>
        <v/>
      </c>
      <c r="R55" s="0" t="str">
        <f aca="false">IFERROR(CONCATENATE(TEXT(INDEX($Q$7:$Q$43,SMALL(IF($T$7:$T$43&lt;&gt;"",IF($Q$7:$Q$43&lt;&gt;"",ROW($Q$7:$Q$43)-MIN(ROW($Q$7:$Q$43))+1,""),""),ROW()-ROW(A$45)+1)),"##0")," "),"")</f>
        <v/>
      </c>
      <c r="S55" s="0" t="str">
        <f aca="false">IFERROR(CONCATENATE((INDEX($A$7:$A$43,SMALL(IF($T$7:$T$43&lt;&gt;"",IF($Q$7:$Q$43&lt;&gt;"",ROW($Q$7:$Q$43)-MIN(ROW($Q$7:$Q$43))+1,""),""),ROW()-ROW(A$45)+1))),),"")</f>
        <v/>
      </c>
      <c r="W55" s="0" t="str">
        <f aca="false">IFERROR(CONCATENATE((INDEX($Z$7:$Z$43,SMALL(IF($Z$7:$Z$43&lt;&gt;"",IF($W$7:$W$43&lt;&gt;"",ROW($W$7:$W$43)-MIN(ROW($W$7:$W$43))+1,""),""),ROW()-ROW(A$45)+1)))," "),"")</f>
        <v/>
      </c>
      <c r="X55" s="0" t="str">
        <f aca="false">IFERROR(CONCATENATE(TEXT(INDEX($W$7:$W$43,SMALL(IF($Z$7:$Z$43&lt;&gt;"",IF($W$7:$W$43&lt;&gt;"",ROW($W$7:$W$43)-MIN(ROW($W$7:$W$43))+1,""),""),ROW()-ROW(A$45)+1)),"##0")," "),"")</f>
        <v/>
      </c>
      <c r="Y55" s="0" t="str">
        <f aca="false">IFERROR(CONCATENATE((INDEX($A$7:$A$43,SMALL(IF($Z$7:$Z$43&lt;&gt;"",IF($W$7:$W$43&lt;&gt;"",ROW($W$7:$W$43)-MIN(ROW($W$7:$W$43))+1,""),""),ROW()-ROW(A$45)+1))),),"")</f>
        <v/>
      </c>
      <c r="AC55" s="0" t="str">
        <f aca="false">IFERROR(CONCATENATE((INDEX($AF$7:$AF$43,SMALL(IF($AF$7:$AF$43&lt;&gt;"",IF($AC$7:$AC$43&lt;&gt;"",ROW($AC$7:$AC$43)-MIN(ROW($AC$7:$AC$43))+1,""),""),ROW()-ROW(A$45)+1))),","),"")</f>
        <v/>
      </c>
      <c r="AD55" s="0" t="str">
        <f aca="false">IFERROR(CONCATENATE(TEXT(INDEX($AC$7:$AC$43,SMALL(IF($AF$7:$AF$43&lt;&gt;"",IF($AC$7:$AC$43&lt;&gt;"",ROW($AC$7:$AC$43)-MIN(ROW($AC$7:$AC$43))+1,""),""),ROW()-ROW(A$45)+1)),"##0"),","),"")</f>
        <v/>
      </c>
      <c r="AE55" s="0" t="str">
        <f aca="false">IFERROR(CONCATENATE((INDEX($A$7:$A$43,SMALL(IF($AF$7:$AF$43&lt;&gt;"",IF($AC$7:$AC$43&lt;&gt;"",ROW($AC$7:$AC$43)-MIN(ROW($AC$7:$AC$43))+1,""),""),ROW()-ROW(A$45)+1))),),"")</f>
        <v/>
      </c>
      <c r="AI55" s="0" t="str">
        <f aca="false">IFERROR(CONCATENATE((INDEX($AL$7:$AL$43,SMALL(IF($AL$7:$AL$43&lt;&gt;"",IF($AI$7:$AI$43&lt;&gt;"",ROW($AI$7:$AI$43)-MIN(ROW($AI$7:$AI$43))+1,""),""),ROW()-ROW(A$45)+1)))," "),"")</f>
        <v/>
      </c>
      <c r="AJ55" s="0" t="str">
        <f aca="false">IFERROR(CONCATENATE(TEXT(INDEX($AI$7:$AI$43,SMALL(IF($AL$7:$AL$43&lt;&gt;"",IF($AI$7:$AI$43&lt;&gt;"",ROW($AI$7:$AI$43)-MIN(ROW($AI$7:$AI$43))+1,""),""),ROW()-ROW(A$45)+1)),"##0")," "),"")</f>
        <v/>
      </c>
      <c r="AK55" s="0" t="str">
        <f aca="false">IFERROR(CONCATENATE((INDEX($A$7:$A$43,SMALL(IF($AL$7:$AL$43&lt;&gt;"",IF($AI$7:$AI$43&lt;&gt;"",ROW($AI$7:$AI$43)-MIN(ROW($AI$7:$AI$43))+1,""),""),ROW()-ROW(A$45)+1))),),"")</f>
        <v/>
      </c>
    </row>
    <row r="56" customFormat="false" ht="15" hidden="false" customHeight="false" outlineLevel="0" collapsed="false">
      <c r="K56" s="0" t="str">
        <f aca="false">IFERROR(CONCATENATE(TEXT(INDEX($K$7:$K$43,SMALL(IF($N$7:$N$43&lt;&gt;"",IF($K$7:$K$43&lt;&gt;"",ROW($K$7:$K$43)-MIN(ROW($K$7:$K$43))+1,""),""),ROW()-ROW(A$45)+1)),"##0"),","),"")</f>
        <v/>
      </c>
      <c r="L56" s="0" t="str">
        <f aca="false">IFERROR(CONCATENATE((INDEX($N$7:$N$43,SMALL(IF($N$7:$N$43&lt;&gt;"",IF($K$7:$K$43&lt;&gt;"",ROW($K$7:$K$43)-MIN(ROW($K$7:$K$43))+1,""),""),ROW()-ROW(A$45)+1))),","),"")</f>
        <v/>
      </c>
      <c r="M56" s="0" t="str">
        <f aca="false">IFERROR(CONCATENATE((INDEX($A$7:$A$43,SMALL(IF($N$7:$N$43&lt;&gt;"",IF($K$7:$K$43&lt;&gt;"",ROW($K$7:$K$43)-MIN(ROW($K$7:$K$43))+1,""),""),ROW()-ROW(A$45)+1))),),"")</f>
        <v/>
      </c>
      <c r="Q56" s="0" t="str">
        <f aca="false">IFERROR(CONCATENATE((INDEX($T$7:$T$43,SMALL(IF($T$7:$T$43&lt;&gt;"",IF($Q$7:$Q$43&lt;&gt;"",ROW($Q$7:$Q$43)-MIN(ROW($Q$7:$Q$43))+1,""),""),ROW()-ROW(A$45)+1)))," "),"")</f>
        <v/>
      </c>
      <c r="R56" s="0" t="str">
        <f aca="false">IFERROR(CONCATENATE(TEXT(INDEX($Q$7:$Q$43,SMALL(IF($T$7:$T$43&lt;&gt;"",IF($Q$7:$Q$43&lt;&gt;"",ROW($Q$7:$Q$43)-MIN(ROW($Q$7:$Q$43))+1,""),""),ROW()-ROW(A$45)+1)),"##0")," "),"")</f>
        <v/>
      </c>
      <c r="S56" s="0" t="str">
        <f aca="false">IFERROR(CONCATENATE((INDEX($A$7:$A$43,SMALL(IF($T$7:$T$43&lt;&gt;"",IF($Q$7:$Q$43&lt;&gt;"",ROW($Q$7:$Q$43)-MIN(ROW($Q$7:$Q$43))+1,""),""),ROW()-ROW(A$45)+1))),),"")</f>
        <v/>
      </c>
      <c r="W56" s="0" t="str">
        <f aca="false">IFERROR(CONCATENATE((INDEX($Z$7:$Z$43,SMALL(IF($Z$7:$Z$43&lt;&gt;"",IF($W$7:$W$43&lt;&gt;"",ROW($W$7:$W$43)-MIN(ROW($W$7:$W$43))+1,""),""),ROW()-ROW(A$45)+1)))," "),"")</f>
        <v/>
      </c>
      <c r="X56" s="0" t="str">
        <f aca="false">IFERROR(CONCATENATE(TEXT(INDEX($W$7:$W$43,SMALL(IF($Z$7:$Z$43&lt;&gt;"",IF($W$7:$W$43&lt;&gt;"",ROW($W$7:$W$43)-MIN(ROW($W$7:$W$43))+1,""),""),ROW()-ROW(A$45)+1)),"##0")," "),"")</f>
        <v/>
      </c>
      <c r="Y56" s="0" t="str">
        <f aca="false">IFERROR(CONCATENATE((INDEX($A$7:$A$43,SMALL(IF($Z$7:$Z$43&lt;&gt;"",IF($W$7:$W$43&lt;&gt;"",ROW($W$7:$W$43)-MIN(ROW($W$7:$W$43))+1,""),""),ROW()-ROW(A$45)+1))),),"")</f>
        <v/>
      </c>
      <c r="AC56" s="0" t="str">
        <f aca="false">IFERROR(CONCATENATE((INDEX($AF$7:$AF$43,SMALL(IF($AF$7:$AF$43&lt;&gt;"",IF($AC$7:$AC$43&lt;&gt;"",ROW($AC$7:$AC$43)-MIN(ROW($AC$7:$AC$43))+1,""),""),ROW()-ROW(A$45)+1))),","),"")</f>
        <v/>
      </c>
      <c r="AD56" s="0" t="str">
        <f aca="false">IFERROR(CONCATENATE(TEXT(INDEX($AC$7:$AC$43,SMALL(IF($AF$7:$AF$43&lt;&gt;"",IF($AC$7:$AC$43&lt;&gt;"",ROW($AC$7:$AC$43)-MIN(ROW($AC$7:$AC$43))+1,""),""),ROW()-ROW(A$45)+1)),"##0"),","),"")</f>
        <v/>
      </c>
      <c r="AE56" s="0" t="str">
        <f aca="false">IFERROR(CONCATENATE((INDEX($A$7:$A$43,SMALL(IF($AF$7:$AF$43&lt;&gt;"",IF($AC$7:$AC$43&lt;&gt;"",ROW($AC$7:$AC$43)-MIN(ROW($AC$7:$AC$43))+1,""),""),ROW()-ROW(A$45)+1))),),"")</f>
        <v/>
      </c>
      <c r="AI56" s="0" t="str">
        <f aca="false">IFERROR(CONCATENATE((INDEX($AL$7:$AL$43,SMALL(IF($AL$7:$AL$43&lt;&gt;"",IF($AI$7:$AI$43&lt;&gt;"",ROW($AI$7:$AI$43)-MIN(ROW($AI$7:$AI$43))+1,""),""),ROW()-ROW(A$45)+1)))," "),"")</f>
        <v/>
      </c>
      <c r="AJ56" s="0" t="str">
        <f aca="false">IFERROR(CONCATENATE(TEXT(INDEX($AI$7:$AI$43,SMALL(IF($AL$7:$AL$43&lt;&gt;"",IF($AI$7:$AI$43&lt;&gt;"",ROW($AI$7:$AI$43)-MIN(ROW($AI$7:$AI$43))+1,""),""),ROW()-ROW(A$45)+1)),"##0")," "),"")</f>
        <v/>
      </c>
      <c r="AK56" s="0" t="str">
        <f aca="false">IFERROR(CONCATENATE((INDEX($A$7:$A$43,SMALL(IF($AL$7:$AL$43&lt;&gt;"",IF($AI$7:$AI$43&lt;&gt;"",ROW($AI$7:$AI$43)-MIN(ROW($AI$7:$AI$43))+1,""),""),ROW()-ROW(A$45)+1))),),"")</f>
        <v/>
      </c>
    </row>
    <row r="57" customFormat="false" ht="15" hidden="false" customHeight="false" outlineLevel="0" collapsed="false">
      <c r="K57" s="0" t="str">
        <f aca="false">IFERROR(CONCATENATE(TEXT(INDEX($K$7:$K$43,SMALL(IF($N$7:$N$43&lt;&gt;"",IF($K$7:$K$43&lt;&gt;"",ROW($K$7:$K$43)-MIN(ROW($K$7:$K$43))+1,""),""),ROW()-ROW(A$45)+1)),"##0"),","),"")</f>
        <v/>
      </c>
      <c r="L57" s="0" t="str">
        <f aca="false">IFERROR(CONCATENATE((INDEX($N$7:$N$43,SMALL(IF($N$7:$N$43&lt;&gt;"",IF($K$7:$K$43&lt;&gt;"",ROW($K$7:$K$43)-MIN(ROW($K$7:$K$43))+1,""),""),ROW()-ROW(A$45)+1))),","),"")</f>
        <v/>
      </c>
      <c r="M57" s="0" t="str">
        <f aca="false">IFERROR(CONCATENATE((INDEX($A$7:$A$43,SMALL(IF($N$7:$N$43&lt;&gt;"",IF($K$7:$K$43&lt;&gt;"",ROW($K$7:$K$43)-MIN(ROW($K$7:$K$43))+1,""),""),ROW()-ROW(A$45)+1))),),"")</f>
        <v/>
      </c>
      <c r="Q57" s="0" t="str">
        <f aca="false">IFERROR(CONCATENATE((INDEX($T$7:$T$43,SMALL(IF($T$7:$T$43&lt;&gt;"",IF($Q$7:$Q$43&lt;&gt;"",ROW($Q$7:$Q$43)-MIN(ROW($Q$7:$Q$43))+1,""),""),ROW()-ROW(A$45)+1)))," "),"")</f>
        <v/>
      </c>
      <c r="R57" s="0" t="str">
        <f aca="false">IFERROR(CONCATENATE(TEXT(INDEX($Q$7:$Q$43,SMALL(IF($T$7:$T$43&lt;&gt;"",IF($Q$7:$Q$43&lt;&gt;"",ROW($Q$7:$Q$43)-MIN(ROW($Q$7:$Q$43))+1,""),""),ROW()-ROW(A$45)+1)),"##0")," "),"")</f>
        <v/>
      </c>
      <c r="S57" s="0" t="str">
        <f aca="false">IFERROR(CONCATENATE((INDEX($A$7:$A$43,SMALL(IF($T$7:$T$43&lt;&gt;"",IF($Q$7:$Q$43&lt;&gt;"",ROW($Q$7:$Q$43)-MIN(ROW($Q$7:$Q$43))+1,""),""),ROW()-ROW(A$45)+1))),),"")</f>
        <v/>
      </c>
      <c r="W57" s="0" t="str">
        <f aca="false">IFERROR(CONCATENATE((INDEX($Z$7:$Z$43,SMALL(IF($Z$7:$Z$43&lt;&gt;"",IF($W$7:$W$43&lt;&gt;"",ROW($W$7:$W$43)-MIN(ROW($W$7:$W$43))+1,""),""),ROW()-ROW(A$45)+1)))," "),"")</f>
        <v/>
      </c>
      <c r="X57" s="0" t="str">
        <f aca="false">IFERROR(CONCATENATE(TEXT(INDEX($W$7:$W$43,SMALL(IF($Z$7:$Z$43&lt;&gt;"",IF($W$7:$W$43&lt;&gt;"",ROW($W$7:$W$43)-MIN(ROW($W$7:$W$43))+1,""),""),ROW()-ROW(A$45)+1)),"##0")," "),"")</f>
        <v/>
      </c>
      <c r="Y57" s="0" t="str">
        <f aca="false">IFERROR(CONCATENATE((INDEX($A$7:$A$43,SMALL(IF($Z$7:$Z$43&lt;&gt;"",IF($W$7:$W$43&lt;&gt;"",ROW($W$7:$W$43)-MIN(ROW($W$7:$W$43))+1,""),""),ROW()-ROW(A$45)+1))),),"")</f>
        <v/>
      </c>
      <c r="AC57" s="0" t="str">
        <f aca="false">IFERROR(CONCATENATE((INDEX($AF$7:$AF$43,SMALL(IF($AF$7:$AF$43&lt;&gt;"",IF($AC$7:$AC$43&lt;&gt;"",ROW($AC$7:$AC$43)-MIN(ROW($AC$7:$AC$43))+1,""),""),ROW()-ROW(A$45)+1))),","),"")</f>
        <v/>
      </c>
      <c r="AD57" s="0" t="str">
        <f aca="false">IFERROR(CONCATENATE(TEXT(INDEX($AC$7:$AC$43,SMALL(IF($AF$7:$AF$43&lt;&gt;"",IF($AC$7:$AC$43&lt;&gt;"",ROW($AC$7:$AC$43)-MIN(ROW($AC$7:$AC$43))+1,""),""),ROW()-ROW(A$45)+1)),"##0"),","),"")</f>
        <v/>
      </c>
      <c r="AE57" s="0" t="str">
        <f aca="false">IFERROR(CONCATENATE((INDEX($A$7:$A$43,SMALL(IF($AF$7:$AF$43&lt;&gt;"",IF($AC$7:$AC$43&lt;&gt;"",ROW($AC$7:$AC$43)-MIN(ROW($AC$7:$AC$43))+1,""),""),ROW()-ROW(A$45)+1))),),"")</f>
        <v/>
      </c>
      <c r="AI57" s="0" t="str">
        <f aca="false">IFERROR(CONCATENATE((INDEX($AL$7:$AL$43,SMALL(IF($AL$7:$AL$43&lt;&gt;"",IF($AI$7:$AI$43&lt;&gt;"",ROW($AI$7:$AI$43)-MIN(ROW($AI$7:$AI$43))+1,""),""),ROW()-ROW(A$45)+1)))," "),"")</f>
        <v/>
      </c>
      <c r="AJ57" s="0" t="str">
        <f aca="false">IFERROR(CONCATENATE(TEXT(INDEX($AI$7:$AI$43,SMALL(IF($AL$7:$AL$43&lt;&gt;"",IF($AI$7:$AI$43&lt;&gt;"",ROW($AI$7:$AI$43)-MIN(ROW($AI$7:$AI$43))+1,""),""),ROW()-ROW(A$45)+1)),"##0")," "),"")</f>
        <v/>
      </c>
      <c r="AK57" s="0" t="str">
        <f aca="false">IFERROR(CONCATENATE((INDEX($A$7:$A$43,SMALL(IF($AL$7:$AL$43&lt;&gt;"",IF($AI$7:$AI$43&lt;&gt;"",ROW($AI$7:$AI$43)-MIN(ROW($AI$7:$AI$43))+1,""),""),ROW()-ROW(A$45)+1))),),"")</f>
        <v/>
      </c>
    </row>
    <row r="58" customFormat="false" ht="15" hidden="false" customHeight="false" outlineLevel="0" collapsed="false">
      <c r="K58" s="0" t="str">
        <f aca="false">IFERROR(CONCATENATE(TEXT(INDEX($K$7:$K$43,SMALL(IF($N$7:$N$43&lt;&gt;"",IF($K$7:$K$43&lt;&gt;"",ROW($K$7:$K$43)-MIN(ROW($K$7:$K$43))+1,""),""),ROW()-ROW(A$45)+1)),"##0"),","),"")</f>
        <v/>
      </c>
      <c r="L58" s="0" t="str">
        <f aca="false">IFERROR(CONCATENATE((INDEX($N$7:$N$43,SMALL(IF($N$7:$N$43&lt;&gt;"",IF($K$7:$K$43&lt;&gt;"",ROW($K$7:$K$43)-MIN(ROW($K$7:$K$43))+1,""),""),ROW()-ROW(A$45)+1))),","),"")</f>
        <v/>
      </c>
      <c r="M58" s="0" t="str">
        <f aca="false">IFERROR(CONCATENATE((INDEX($A$7:$A$43,SMALL(IF($N$7:$N$43&lt;&gt;"",IF($K$7:$K$43&lt;&gt;"",ROW($K$7:$K$43)-MIN(ROW($K$7:$K$43))+1,""),""),ROW()-ROW(A$45)+1))),),"")</f>
        <v/>
      </c>
      <c r="Q58" s="0" t="str">
        <f aca="false">IFERROR(CONCATENATE((INDEX($T$7:$T$43,SMALL(IF($T$7:$T$43&lt;&gt;"",IF($Q$7:$Q$43&lt;&gt;"",ROW($Q$7:$Q$43)-MIN(ROW($Q$7:$Q$43))+1,""),""),ROW()-ROW(A$45)+1)))," "),"")</f>
        <v/>
      </c>
      <c r="R58" s="0" t="str">
        <f aca="false">IFERROR(CONCATENATE(TEXT(INDEX($Q$7:$Q$43,SMALL(IF($T$7:$T$43&lt;&gt;"",IF($Q$7:$Q$43&lt;&gt;"",ROW($Q$7:$Q$43)-MIN(ROW($Q$7:$Q$43))+1,""),""),ROW()-ROW(A$45)+1)),"##0")," "),"")</f>
        <v/>
      </c>
      <c r="S58" s="0" t="str">
        <f aca="false">IFERROR(CONCATENATE((INDEX($A$7:$A$43,SMALL(IF($T$7:$T$43&lt;&gt;"",IF($Q$7:$Q$43&lt;&gt;"",ROW($Q$7:$Q$43)-MIN(ROW($Q$7:$Q$43))+1,""),""),ROW()-ROW(A$45)+1))),),"")</f>
        <v/>
      </c>
      <c r="W58" s="0" t="str">
        <f aca="false">IFERROR(CONCATENATE((INDEX($Z$7:$Z$43,SMALL(IF($Z$7:$Z$43&lt;&gt;"",IF($W$7:$W$43&lt;&gt;"",ROW($W$7:$W$43)-MIN(ROW($W$7:$W$43))+1,""),""),ROW()-ROW(A$45)+1)))," "),"")</f>
        <v/>
      </c>
      <c r="X58" s="0" t="str">
        <f aca="false">IFERROR(CONCATENATE(TEXT(INDEX($W$7:$W$43,SMALL(IF($Z$7:$Z$43&lt;&gt;"",IF($W$7:$W$43&lt;&gt;"",ROW($W$7:$W$43)-MIN(ROW($W$7:$W$43))+1,""),""),ROW()-ROW(A$45)+1)),"##0")," "),"")</f>
        <v/>
      </c>
      <c r="Y58" s="0" t="str">
        <f aca="false">IFERROR(CONCATENATE((INDEX($A$7:$A$43,SMALL(IF($Z$7:$Z$43&lt;&gt;"",IF($W$7:$W$43&lt;&gt;"",ROW($W$7:$W$43)-MIN(ROW($W$7:$W$43))+1,""),""),ROW()-ROW(A$45)+1))),),"")</f>
        <v/>
      </c>
      <c r="AC58" s="0" t="str">
        <f aca="false">IFERROR(CONCATENATE((INDEX($AF$7:$AF$43,SMALL(IF($AF$7:$AF$43&lt;&gt;"",IF($AC$7:$AC$43&lt;&gt;"",ROW($AC$7:$AC$43)-MIN(ROW($AC$7:$AC$43))+1,""),""),ROW()-ROW(A$45)+1))),","),"")</f>
        <v/>
      </c>
      <c r="AD58" s="0" t="str">
        <f aca="false">IFERROR(CONCATENATE(TEXT(INDEX($AC$7:$AC$43,SMALL(IF($AF$7:$AF$43&lt;&gt;"",IF($AC$7:$AC$43&lt;&gt;"",ROW($AC$7:$AC$43)-MIN(ROW($AC$7:$AC$43))+1,""),""),ROW()-ROW(A$45)+1)),"##0"),","),"")</f>
        <v/>
      </c>
      <c r="AE58" s="0" t="str">
        <f aca="false">IFERROR(CONCATENATE((INDEX($A$7:$A$43,SMALL(IF($AF$7:$AF$43&lt;&gt;"",IF($AC$7:$AC$43&lt;&gt;"",ROW($AC$7:$AC$43)-MIN(ROW($AC$7:$AC$43))+1,""),""),ROW()-ROW(A$45)+1))),),"")</f>
        <v/>
      </c>
      <c r="AI58" s="0" t="str">
        <f aca="false">IFERROR(CONCATENATE((INDEX($AL$7:$AL$43,SMALL(IF($AL$7:$AL$43&lt;&gt;"",IF($AI$7:$AI$43&lt;&gt;"",ROW($AI$7:$AI$43)-MIN(ROW($AI$7:$AI$43))+1,""),""),ROW()-ROW(A$45)+1)))," "),"")</f>
        <v/>
      </c>
      <c r="AJ58" s="0" t="str">
        <f aca="false">IFERROR(CONCATENATE(TEXT(INDEX($AI$7:$AI$43,SMALL(IF($AL$7:$AL$43&lt;&gt;"",IF($AI$7:$AI$43&lt;&gt;"",ROW($AI$7:$AI$43)-MIN(ROW($AI$7:$AI$43))+1,""),""),ROW()-ROW(A$45)+1)),"##0")," "),"")</f>
        <v/>
      </c>
      <c r="AK58" s="0" t="str">
        <f aca="false">IFERROR(CONCATENATE((INDEX($A$7:$A$43,SMALL(IF($AL$7:$AL$43&lt;&gt;"",IF($AI$7:$AI$43&lt;&gt;"",ROW($AI$7:$AI$43)-MIN(ROW($AI$7:$AI$43))+1,""),""),ROW()-ROW(A$45)+1))),),"")</f>
        <v/>
      </c>
    </row>
    <row r="59" customFormat="false" ht="15" hidden="false" customHeight="false" outlineLevel="0" collapsed="false">
      <c r="K59" s="0" t="str">
        <f aca="false">IFERROR(CONCATENATE(TEXT(INDEX($K$7:$K$43,SMALL(IF($N$7:$N$43&lt;&gt;"",IF($K$7:$K$43&lt;&gt;"",ROW($K$7:$K$43)-MIN(ROW($K$7:$K$43))+1,""),""),ROW()-ROW(A$45)+1)),"##0"),","),"")</f>
        <v/>
      </c>
      <c r="L59" s="0" t="str">
        <f aca="false">IFERROR(CONCATENATE((INDEX($N$7:$N$43,SMALL(IF($N$7:$N$43&lt;&gt;"",IF($K$7:$K$43&lt;&gt;"",ROW($K$7:$K$43)-MIN(ROW($K$7:$K$43))+1,""),""),ROW()-ROW(A$45)+1))),","),"")</f>
        <v/>
      </c>
      <c r="M59" s="0" t="str">
        <f aca="false">IFERROR(CONCATENATE((INDEX($A$7:$A$43,SMALL(IF($N$7:$N$43&lt;&gt;"",IF($K$7:$K$43&lt;&gt;"",ROW($K$7:$K$43)-MIN(ROW($K$7:$K$43))+1,""),""),ROW()-ROW(A$45)+1))),),"")</f>
        <v/>
      </c>
      <c r="Q59" s="0" t="str">
        <f aca="false">IFERROR(CONCATENATE((INDEX($T$7:$T$43,SMALL(IF($T$7:$T$43&lt;&gt;"",IF($Q$7:$Q$43&lt;&gt;"",ROW($Q$7:$Q$43)-MIN(ROW($Q$7:$Q$43))+1,""),""),ROW()-ROW(A$45)+1)))," "),"")</f>
        <v/>
      </c>
      <c r="R59" s="0" t="str">
        <f aca="false">IFERROR(CONCATENATE(TEXT(INDEX($Q$7:$Q$43,SMALL(IF($T$7:$T$43&lt;&gt;"",IF($Q$7:$Q$43&lt;&gt;"",ROW($Q$7:$Q$43)-MIN(ROW($Q$7:$Q$43))+1,""),""),ROW()-ROW(A$45)+1)),"##0")," "),"")</f>
        <v/>
      </c>
      <c r="S59" s="0" t="str">
        <f aca="false">IFERROR(CONCATENATE((INDEX($A$7:$A$43,SMALL(IF($T$7:$T$43&lt;&gt;"",IF($Q$7:$Q$43&lt;&gt;"",ROW($Q$7:$Q$43)-MIN(ROW($Q$7:$Q$43))+1,""),""),ROW()-ROW(A$45)+1))),),"")</f>
        <v/>
      </c>
      <c r="W59" s="0" t="str">
        <f aca="false">IFERROR(CONCATENATE((INDEX($Z$7:$Z$43,SMALL(IF($Z$7:$Z$43&lt;&gt;"",IF($W$7:$W$43&lt;&gt;"",ROW($W$7:$W$43)-MIN(ROW($W$7:$W$43))+1,""),""),ROW()-ROW(A$45)+1)))," "),"")</f>
        <v/>
      </c>
      <c r="X59" s="0" t="str">
        <f aca="false">IFERROR(CONCATENATE(TEXT(INDEX($W$7:$W$43,SMALL(IF($Z$7:$Z$43&lt;&gt;"",IF($W$7:$W$43&lt;&gt;"",ROW($W$7:$W$43)-MIN(ROW($W$7:$W$43))+1,""),""),ROW()-ROW(A$45)+1)),"##0")," "),"")</f>
        <v/>
      </c>
      <c r="Y59" s="0" t="str">
        <f aca="false">IFERROR(CONCATENATE((INDEX($A$7:$A$43,SMALL(IF($Z$7:$Z$43&lt;&gt;"",IF($W$7:$W$43&lt;&gt;"",ROW($W$7:$W$43)-MIN(ROW($W$7:$W$43))+1,""),""),ROW()-ROW(A$45)+1))),),"")</f>
        <v/>
      </c>
      <c r="AC59" s="0" t="str">
        <f aca="false">IFERROR(CONCATENATE((INDEX($AF$7:$AF$43,SMALL(IF($AF$7:$AF$43&lt;&gt;"",IF($AC$7:$AC$43&lt;&gt;"",ROW($AC$7:$AC$43)-MIN(ROW($AC$7:$AC$43))+1,""),""),ROW()-ROW(A$45)+1))),","),"")</f>
        <v/>
      </c>
      <c r="AD59" s="0" t="str">
        <f aca="false">IFERROR(CONCATENATE(TEXT(INDEX($AC$7:$AC$43,SMALL(IF($AF$7:$AF$43&lt;&gt;"",IF($AC$7:$AC$43&lt;&gt;"",ROW($AC$7:$AC$43)-MIN(ROW($AC$7:$AC$43))+1,""),""),ROW()-ROW(A$45)+1)),"##0"),","),"")</f>
        <v/>
      </c>
      <c r="AE59" s="0" t="str">
        <f aca="false">IFERROR(CONCATENATE((INDEX($A$7:$A$43,SMALL(IF($AF$7:$AF$43&lt;&gt;"",IF($AC$7:$AC$43&lt;&gt;"",ROW($AC$7:$AC$43)-MIN(ROW($AC$7:$AC$43))+1,""),""),ROW()-ROW(A$45)+1))),),"")</f>
        <v/>
      </c>
      <c r="AI59" s="0" t="str">
        <f aca="false">IFERROR(CONCATENATE((INDEX($AL$7:$AL$43,SMALL(IF($AL$7:$AL$43&lt;&gt;"",IF($AI$7:$AI$43&lt;&gt;"",ROW($AI$7:$AI$43)-MIN(ROW($AI$7:$AI$43))+1,""),""),ROW()-ROW(A$45)+1)))," "),"")</f>
        <v/>
      </c>
      <c r="AJ59" s="0" t="str">
        <f aca="false">IFERROR(CONCATENATE(TEXT(INDEX($AI$7:$AI$43,SMALL(IF($AL$7:$AL$43&lt;&gt;"",IF($AI$7:$AI$43&lt;&gt;"",ROW($AI$7:$AI$43)-MIN(ROW($AI$7:$AI$43))+1,""),""),ROW()-ROW(A$45)+1)),"##0")," "),"")</f>
        <v/>
      </c>
      <c r="AK59" s="0" t="str">
        <f aca="false">IFERROR(CONCATENATE((INDEX($A$7:$A$43,SMALL(IF($AL$7:$AL$43&lt;&gt;"",IF($AI$7:$AI$43&lt;&gt;"",ROW($AI$7:$AI$43)-MIN(ROW($AI$7:$AI$43))+1,""),""),ROW()-ROW(A$45)+1))),),"")</f>
        <v/>
      </c>
    </row>
    <row r="60" customFormat="false" ht="15" hidden="false" customHeight="false" outlineLevel="0" collapsed="false">
      <c r="K60" s="0" t="str">
        <f aca="false">IFERROR(CONCATENATE(TEXT(INDEX($K$7:$K$43,SMALL(IF($N$7:$N$43&lt;&gt;"",IF($K$7:$K$43&lt;&gt;"",ROW($K$7:$K$43)-MIN(ROW($K$7:$K$43))+1,""),""),ROW()-ROW(A$45)+1)),"##0"),","),"")</f>
        <v/>
      </c>
      <c r="L60" s="0" t="str">
        <f aca="false">IFERROR(CONCATENATE((INDEX($N$7:$N$43,SMALL(IF($N$7:$N$43&lt;&gt;"",IF($K$7:$K$43&lt;&gt;"",ROW($K$7:$K$43)-MIN(ROW($K$7:$K$43))+1,""),""),ROW()-ROW(A$45)+1))),","),"")</f>
        <v/>
      </c>
      <c r="M60" s="0" t="str">
        <f aca="false">IFERROR(CONCATENATE((INDEX($A$7:$A$43,SMALL(IF($N$7:$N$43&lt;&gt;"",IF($K$7:$K$43&lt;&gt;"",ROW($K$7:$K$43)-MIN(ROW($K$7:$K$43))+1,""),""),ROW()-ROW(A$45)+1))),),"")</f>
        <v/>
      </c>
      <c r="Q60" s="0" t="str">
        <f aca="false">IFERROR(CONCATENATE((INDEX($T$7:$T$43,SMALL(IF($T$7:$T$43&lt;&gt;"",IF($Q$7:$Q$43&lt;&gt;"",ROW($Q$7:$Q$43)-MIN(ROW($Q$7:$Q$43))+1,""),""),ROW()-ROW(A$45)+1)))," "),"")</f>
        <v/>
      </c>
      <c r="R60" s="0" t="str">
        <f aca="false">IFERROR(CONCATENATE(TEXT(INDEX($Q$7:$Q$43,SMALL(IF($T$7:$T$43&lt;&gt;"",IF($Q$7:$Q$43&lt;&gt;"",ROW($Q$7:$Q$43)-MIN(ROW($Q$7:$Q$43))+1,""),""),ROW()-ROW(A$45)+1)),"##0")," "),"")</f>
        <v/>
      </c>
      <c r="S60" s="0" t="str">
        <f aca="false">IFERROR(CONCATENATE((INDEX($A$7:$A$43,SMALL(IF($T$7:$T$43&lt;&gt;"",IF($Q$7:$Q$43&lt;&gt;"",ROW($Q$7:$Q$43)-MIN(ROW($Q$7:$Q$43))+1,""),""),ROW()-ROW(A$45)+1))),),"")</f>
        <v/>
      </c>
      <c r="W60" s="0" t="str">
        <f aca="false">IFERROR(CONCATENATE((INDEX($Z$7:$Z$43,SMALL(IF($Z$7:$Z$43&lt;&gt;"",IF($W$7:$W$43&lt;&gt;"",ROW($W$7:$W$43)-MIN(ROW($W$7:$W$43))+1,""),""),ROW()-ROW(A$45)+1)))," "),"")</f>
        <v/>
      </c>
      <c r="X60" s="0" t="str">
        <f aca="false">IFERROR(CONCATENATE(TEXT(INDEX($W$7:$W$43,SMALL(IF($Z$7:$Z$43&lt;&gt;"",IF($W$7:$W$43&lt;&gt;"",ROW($W$7:$W$43)-MIN(ROW($W$7:$W$43))+1,""),""),ROW()-ROW(A$45)+1)),"##0")," "),"")</f>
        <v/>
      </c>
      <c r="Y60" s="0" t="str">
        <f aca="false">IFERROR(CONCATENATE((INDEX($A$7:$A$43,SMALL(IF($Z$7:$Z$43&lt;&gt;"",IF($W$7:$W$43&lt;&gt;"",ROW($W$7:$W$43)-MIN(ROW($W$7:$W$43))+1,""),""),ROW()-ROW(A$45)+1))),),"")</f>
        <v/>
      </c>
      <c r="AC60" s="0" t="str">
        <f aca="false">IFERROR(CONCATENATE((INDEX($AF$7:$AF$43,SMALL(IF($AF$7:$AF$43&lt;&gt;"",IF($AC$7:$AC$43&lt;&gt;"",ROW($AC$7:$AC$43)-MIN(ROW($AC$7:$AC$43))+1,""),""),ROW()-ROW(A$45)+1))),","),"")</f>
        <v/>
      </c>
      <c r="AD60" s="0" t="str">
        <f aca="false">IFERROR(CONCATENATE(TEXT(INDEX($AC$7:$AC$43,SMALL(IF($AF$7:$AF$43&lt;&gt;"",IF($AC$7:$AC$43&lt;&gt;"",ROW($AC$7:$AC$43)-MIN(ROW($AC$7:$AC$43))+1,""),""),ROW()-ROW(A$45)+1)),"##0"),","),"")</f>
        <v/>
      </c>
      <c r="AE60" s="0" t="str">
        <f aca="false">IFERROR(CONCATENATE((INDEX($A$7:$A$43,SMALL(IF($AF$7:$AF$43&lt;&gt;"",IF($AC$7:$AC$43&lt;&gt;"",ROW($AC$7:$AC$43)-MIN(ROW($AC$7:$AC$43))+1,""),""),ROW()-ROW(A$45)+1))),),"")</f>
        <v/>
      </c>
      <c r="AI60" s="0" t="str">
        <f aca="false">IFERROR(CONCATENATE((INDEX($AL$7:$AL$43,SMALL(IF($AL$7:$AL$43&lt;&gt;"",IF($AI$7:$AI$43&lt;&gt;"",ROW($AI$7:$AI$43)-MIN(ROW($AI$7:$AI$43))+1,""),""),ROW()-ROW(A$45)+1)))," "),"")</f>
        <v/>
      </c>
      <c r="AJ60" s="0" t="str">
        <f aca="false">IFERROR(CONCATENATE(TEXT(INDEX($AI$7:$AI$43,SMALL(IF($AL$7:$AL$43&lt;&gt;"",IF($AI$7:$AI$43&lt;&gt;"",ROW($AI$7:$AI$43)-MIN(ROW($AI$7:$AI$43))+1,""),""),ROW()-ROW(A$45)+1)),"##0")," "),"")</f>
        <v/>
      </c>
      <c r="AK60" s="0" t="str">
        <f aca="false">IFERROR(CONCATENATE((INDEX($A$7:$A$43,SMALL(IF($AL$7:$AL$43&lt;&gt;"",IF($AI$7:$AI$43&lt;&gt;"",ROW($AI$7:$AI$43)-MIN(ROW($AI$7:$AI$43))+1,""),""),ROW()-ROW(A$45)+1))),),"")</f>
        <v/>
      </c>
    </row>
    <row r="61" customFormat="false" ht="15" hidden="false" customHeight="false" outlineLevel="0" collapsed="false">
      <c r="K61" s="0" t="str">
        <f aca="false">IFERROR(CONCATENATE(TEXT(INDEX($K$7:$K$43,SMALL(IF($N$7:$N$43&lt;&gt;"",IF($K$7:$K$43&lt;&gt;"",ROW($K$7:$K$43)-MIN(ROW($K$7:$K$43))+1,""),""),ROW()-ROW(A$45)+1)),"##0"),","),"")</f>
        <v/>
      </c>
      <c r="L61" s="0" t="str">
        <f aca="false">IFERROR(CONCATENATE((INDEX($N$7:$N$43,SMALL(IF($N$7:$N$43&lt;&gt;"",IF($K$7:$K$43&lt;&gt;"",ROW($K$7:$K$43)-MIN(ROW($K$7:$K$43))+1,""),""),ROW()-ROW(A$45)+1))),","),"")</f>
        <v/>
      </c>
      <c r="M61" s="0" t="str">
        <f aca="false">IFERROR(CONCATENATE((INDEX($A$7:$A$43,SMALL(IF($N$7:$N$43&lt;&gt;"",IF($K$7:$K$43&lt;&gt;"",ROW($K$7:$K$43)-MIN(ROW($K$7:$K$43))+1,""),""),ROW()-ROW(A$45)+1))),),"")</f>
        <v/>
      </c>
      <c r="Q61" s="0" t="str">
        <f aca="false">IFERROR(CONCATENATE((INDEX($T$7:$T$43,SMALL(IF($T$7:$T$43&lt;&gt;"",IF($Q$7:$Q$43&lt;&gt;"",ROW($Q$7:$Q$43)-MIN(ROW($Q$7:$Q$43))+1,""),""),ROW()-ROW(A$45)+1)))," "),"")</f>
        <v/>
      </c>
      <c r="R61" s="0" t="str">
        <f aca="false">IFERROR(CONCATENATE(TEXT(INDEX($Q$7:$Q$43,SMALL(IF($T$7:$T$43&lt;&gt;"",IF($Q$7:$Q$43&lt;&gt;"",ROW($Q$7:$Q$43)-MIN(ROW($Q$7:$Q$43))+1,""),""),ROW()-ROW(A$45)+1)),"##0")," "),"")</f>
        <v/>
      </c>
      <c r="S61" s="0" t="str">
        <f aca="false">IFERROR(CONCATENATE((INDEX($A$7:$A$43,SMALL(IF($T$7:$T$43&lt;&gt;"",IF($Q$7:$Q$43&lt;&gt;"",ROW($Q$7:$Q$43)-MIN(ROW($Q$7:$Q$43))+1,""),""),ROW()-ROW(A$45)+1))),),"")</f>
        <v/>
      </c>
      <c r="W61" s="0" t="str">
        <f aca="false">IFERROR(CONCATENATE((INDEX($Z$7:$Z$43,SMALL(IF($Z$7:$Z$43&lt;&gt;"",IF($W$7:$W$43&lt;&gt;"",ROW($W$7:$W$43)-MIN(ROW($W$7:$W$43))+1,""),""),ROW()-ROW(A$45)+1)))," "),"")</f>
        <v/>
      </c>
      <c r="X61" s="0" t="str">
        <f aca="false">IFERROR(CONCATENATE(TEXT(INDEX($W$7:$W$43,SMALL(IF($Z$7:$Z$43&lt;&gt;"",IF($W$7:$W$43&lt;&gt;"",ROW($W$7:$W$43)-MIN(ROW($W$7:$W$43))+1,""),""),ROW()-ROW(A$45)+1)),"##0")," "),"")</f>
        <v/>
      </c>
      <c r="Y61" s="0" t="str">
        <f aca="false">IFERROR(CONCATENATE((INDEX($A$7:$A$43,SMALL(IF($Z$7:$Z$43&lt;&gt;"",IF($W$7:$W$43&lt;&gt;"",ROW($W$7:$W$43)-MIN(ROW($W$7:$W$43))+1,""),""),ROW()-ROW(A$45)+1))),),"")</f>
        <v/>
      </c>
      <c r="AC61" s="0" t="str">
        <f aca="false">IFERROR(CONCATENATE((INDEX($AF$7:$AF$43,SMALL(IF($AF$7:$AF$43&lt;&gt;"",IF($AC$7:$AC$43&lt;&gt;"",ROW($AC$7:$AC$43)-MIN(ROW($AC$7:$AC$43))+1,""),""),ROW()-ROW(A$45)+1))),","),"")</f>
        <v/>
      </c>
      <c r="AD61" s="0" t="str">
        <f aca="false">IFERROR(CONCATENATE(TEXT(INDEX($AC$7:$AC$43,SMALL(IF($AF$7:$AF$43&lt;&gt;"",IF($AC$7:$AC$43&lt;&gt;"",ROW($AC$7:$AC$43)-MIN(ROW($AC$7:$AC$43))+1,""),""),ROW()-ROW(A$45)+1)),"##0"),","),"")</f>
        <v/>
      </c>
      <c r="AE61" s="0" t="str">
        <f aca="false">IFERROR(CONCATENATE((INDEX($A$7:$A$43,SMALL(IF($AF$7:$AF$43&lt;&gt;"",IF($AC$7:$AC$43&lt;&gt;"",ROW($AC$7:$AC$43)-MIN(ROW($AC$7:$AC$43))+1,""),""),ROW()-ROW(A$45)+1))),),"")</f>
        <v/>
      </c>
      <c r="AI61" s="0" t="str">
        <f aca="false">IFERROR(CONCATENATE((INDEX($AL$7:$AL$43,SMALL(IF($AL$7:$AL$43&lt;&gt;"",IF($AI$7:$AI$43&lt;&gt;"",ROW($AI$7:$AI$43)-MIN(ROW($AI$7:$AI$43))+1,""),""),ROW()-ROW(A$45)+1)))," "),"")</f>
        <v/>
      </c>
      <c r="AJ61" s="0" t="str">
        <f aca="false">IFERROR(CONCATENATE(TEXT(INDEX($AI$7:$AI$43,SMALL(IF($AL$7:$AL$43&lt;&gt;"",IF($AI$7:$AI$43&lt;&gt;"",ROW($AI$7:$AI$43)-MIN(ROW($AI$7:$AI$43))+1,""),""),ROW()-ROW(A$45)+1)),"##0")," "),"")</f>
        <v/>
      </c>
      <c r="AK61" s="0" t="str">
        <f aca="false">IFERROR(CONCATENATE((INDEX($A$7:$A$43,SMALL(IF($AL$7:$AL$43&lt;&gt;"",IF($AI$7:$AI$43&lt;&gt;"",ROW($AI$7:$AI$43)-MIN(ROW($AI$7:$AI$43))+1,""),""),ROW()-ROW(A$45)+1))),),"")</f>
        <v/>
      </c>
    </row>
    <row r="62" customFormat="false" ht="15" hidden="false" customHeight="false" outlineLevel="0" collapsed="false">
      <c r="K62" s="0" t="str">
        <f aca="false">IFERROR(CONCATENATE(TEXT(INDEX($K$7:$K$43,SMALL(IF($N$7:$N$43&lt;&gt;"",IF($K$7:$K$43&lt;&gt;"",ROW($K$7:$K$43)-MIN(ROW($K$7:$K$43))+1,""),""),ROW()-ROW(A$45)+1)),"##0"),","),"")</f>
        <v/>
      </c>
      <c r="L62" s="0" t="str">
        <f aca="false">IFERROR(CONCATENATE((INDEX($N$7:$N$43,SMALL(IF($N$7:$N$43&lt;&gt;"",IF($K$7:$K$43&lt;&gt;"",ROW($K$7:$K$43)-MIN(ROW($K$7:$K$43))+1,""),""),ROW()-ROW(A$45)+1))),","),"")</f>
        <v/>
      </c>
      <c r="M62" s="0" t="str">
        <f aca="false">IFERROR(CONCATENATE((INDEX($A$7:$A$43,SMALL(IF($N$7:$N$43&lt;&gt;"",IF($K$7:$K$43&lt;&gt;"",ROW($K$7:$K$43)-MIN(ROW($K$7:$K$43))+1,""),""),ROW()-ROW(A$45)+1))),),"")</f>
        <v/>
      </c>
      <c r="Q62" s="0" t="str">
        <f aca="false">IFERROR(CONCATENATE((INDEX($T$7:$T$43,SMALL(IF($T$7:$T$43&lt;&gt;"",IF($Q$7:$Q$43&lt;&gt;"",ROW($Q$7:$Q$43)-MIN(ROW($Q$7:$Q$43))+1,""),""),ROW()-ROW(A$45)+1)))," "),"")</f>
        <v/>
      </c>
      <c r="R62" s="0" t="str">
        <f aca="false">IFERROR(CONCATENATE(TEXT(INDEX($Q$7:$Q$43,SMALL(IF($T$7:$T$43&lt;&gt;"",IF($Q$7:$Q$43&lt;&gt;"",ROW($Q$7:$Q$43)-MIN(ROW($Q$7:$Q$43))+1,""),""),ROW()-ROW(A$45)+1)),"##0")," "),"")</f>
        <v/>
      </c>
      <c r="S62" s="0" t="str">
        <f aca="false">IFERROR(CONCATENATE((INDEX($A$7:$A$43,SMALL(IF($T$7:$T$43&lt;&gt;"",IF($Q$7:$Q$43&lt;&gt;"",ROW($Q$7:$Q$43)-MIN(ROW($Q$7:$Q$43))+1,""),""),ROW()-ROW(A$45)+1))),),"")</f>
        <v/>
      </c>
      <c r="W62" s="0" t="str">
        <f aca="false">IFERROR(CONCATENATE((INDEX($Z$7:$Z$43,SMALL(IF($Z$7:$Z$43&lt;&gt;"",IF($W$7:$W$43&lt;&gt;"",ROW($W$7:$W$43)-MIN(ROW($W$7:$W$43))+1,""),""),ROW()-ROW(A$45)+1)))," "),"")</f>
        <v/>
      </c>
      <c r="X62" s="0" t="str">
        <f aca="false">IFERROR(CONCATENATE(TEXT(INDEX($W$7:$W$43,SMALL(IF($Z$7:$Z$43&lt;&gt;"",IF($W$7:$W$43&lt;&gt;"",ROW($W$7:$W$43)-MIN(ROW($W$7:$W$43))+1,""),""),ROW()-ROW(A$45)+1)),"##0")," "),"")</f>
        <v/>
      </c>
      <c r="Y62" s="0" t="str">
        <f aca="false">IFERROR(CONCATENATE((INDEX($A$7:$A$43,SMALL(IF($Z$7:$Z$43&lt;&gt;"",IF($W$7:$W$43&lt;&gt;"",ROW($W$7:$W$43)-MIN(ROW($W$7:$W$43))+1,""),""),ROW()-ROW(A$45)+1))),),"")</f>
        <v/>
      </c>
      <c r="AC62" s="0" t="str">
        <f aca="false">IFERROR(CONCATENATE((INDEX($AF$7:$AF$43,SMALL(IF($AF$7:$AF$43&lt;&gt;"",IF($AC$7:$AC$43&lt;&gt;"",ROW($AC$7:$AC$43)-MIN(ROW($AC$7:$AC$43))+1,""),""),ROW()-ROW(A$45)+1))),","),"")</f>
        <v/>
      </c>
      <c r="AD62" s="0" t="str">
        <f aca="false">IFERROR(CONCATENATE(TEXT(INDEX($AC$7:$AC$43,SMALL(IF($AF$7:$AF$43&lt;&gt;"",IF($AC$7:$AC$43&lt;&gt;"",ROW($AC$7:$AC$43)-MIN(ROW($AC$7:$AC$43))+1,""),""),ROW()-ROW(A$45)+1)),"##0"),","),"")</f>
        <v/>
      </c>
      <c r="AE62" s="0" t="str">
        <f aca="false">IFERROR(CONCATENATE((INDEX($A$7:$A$43,SMALL(IF($AF$7:$AF$43&lt;&gt;"",IF($AC$7:$AC$43&lt;&gt;"",ROW($AC$7:$AC$43)-MIN(ROW($AC$7:$AC$43))+1,""),""),ROW()-ROW(A$45)+1))),),"")</f>
        <v/>
      </c>
      <c r="AI62" s="0" t="str">
        <f aca="false">IFERROR(CONCATENATE((INDEX($AL$7:$AL$43,SMALL(IF($AL$7:$AL$43&lt;&gt;"",IF($AI$7:$AI$43&lt;&gt;"",ROW($AI$7:$AI$43)-MIN(ROW($AI$7:$AI$43))+1,""),""),ROW()-ROW(A$45)+1)))," "),"")</f>
        <v/>
      </c>
      <c r="AJ62" s="0" t="str">
        <f aca="false">IFERROR(CONCATENATE(TEXT(INDEX($AI$7:$AI$43,SMALL(IF($AL$7:$AL$43&lt;&gt;"",IF($AI$7:$AI$43&lt;&gt;"",ROW($AI$7:$AI$43)-MIN(ROW($AI$7:$AI$43))+1,""),""),ROW()-ROW(A$45)+1)),"##0")," "),"")</f>
        <v/>
      </c>
      <c r="AK62" s="0" t="str">
        <f aca="false">IFERROR(CONCATENATE((INDEX($A$7:$A$43,SMALL(IF($AL$7:$AL$43&lt;&gt;"",IF($AI$7:$AI$43&lt;&gt;"",ROW($AI$7:$AI$43)-MIN(ROW($AI$7:$AI$43))+1,""),""),ROW()-ROW(A$45)+1))),),"")</f>
        <v/>
      </c>
    </row>
    <row r="63" customFormat="false" ht="15" hidden="false" customHeight="false" outlineLevel="0" collapsed="false">
      <c r="K63" s="0" t="str">
        <f aca="false">IFERROR(CONCATENATE(TEXT(INDEX($K$7:$K$43,SMALL(IF($N$7:$N$43&lt;&gt;"",IF($K$7:$K$43&lt;&gt;"",ROW($K$7:$K$43)-MIN(ROW($K$7:$K$43))+1,""),""),ROW()-ROW(A$45)+1)),"##0"),","),"")</f>
        <v/>
      </c>
      <c r="L63" s="0" t="str">
        <f aca="false">IFERROR(CONCATENATE((INDEX($N$7:$N$43,SMALL(IF($N$7:$N$43&lt;&gt;"",IF($K$7:$K$43&lt;&gt;"",ROW($K$7:$K$43)-MIN(ROW($K$7:$K$43))+1,""),""),ROW()-ROW(A$45)+1))),","),"")</f>
        <v/>
      </c>
      <c r="M63" s="0" t="str">
        <f aca="false">IFERROR(CONCATENATE((INDEX($A$7:$A$43,SMALL(IF($N$7:$N$43&lt;&gt;"",IF($K$7:$K$43&lt;&gt;"",ROW($K$7:$K$43)-MIN(ROW($K$7:$K$43))+1,""),""),ROW()-ROW(A$45)+1))),),"")</f>
        <v/>
      </c>
      <c r="Q63" s="0" t="str">
        <f aca="false">IFERROR(CONCATENATE((INDEX($T$7:$T$43,SMALL(IF($T$7:$T$43&lt;&gt;"",IF($Q$7:$Q$43&lt;&gt;"",ROW($Q$7:$Q$43)-MIN(ROW($Q$7:$Q$43))+1,""),""),ROW()-ROW(A$45)+1)))," "),"")</f>
        <v/>
      </c>
      <c r="R63" s="0" t="str">
        <f aca="false">IFERROR(CONCATENATE(TEXT(INDEX($Q$7:$Q$43,SMALL(IF($T$7:$T$43&lt;&gt;"",IF($Q$7:$Q$43&lt;&gt;"",ROW($Q$7:$Q$43)-MIN(ROW($Q$7:$Q$43))+1,""),""),ROW()-ROW(A$45)+1)),"##0")," "),"")</f>
        <v/>
      </c>
      <c r="S63" s="0" t="str">
        <f aca="false">IFERROR(CONCATENATE((INDEX($A$7:$A$43,SMALL(IF($T$7:$T$43&lt;&gt;"",IF($Q$7:$Q$43&lt;&gt;"",ROW($Q$7:$Q$43)-MIN(ROW($Q$7:$Q$43))+1,""),""),ROW()-ROW(A$45)+1))),),"")</f>
        <v/>
      </c>
      <c r="W63" s="0" t="str">
        <f aca="false">IFERROR(CONCATENATE((INDEX($Z$7:$Z$43,SMALL(IF($Z$7:$Z$43&lt;&gt;"",IF($W$7:$W$43&lt;&gt;"",ROW($W$7:$W$43)-MIN(ROW($W$7:$W$43))+1,""),""),ROW()-ROW(A$45)+1)))," "),"")</f>
        <v/>
      </c>
      <c r="X63" s="0" t="str">
        <f aca="false">IFERROR(CONCATENATE(TEXT(INDEX($W$7:$W$43,SMALL(IF($Z$7:$Z$43&lt;&gt;"",IF($W$7:$W$43&lt;&gt;"",ROW($W$7:$W$43)-MIN(ROW($W$7:$W$43))+1,""),""),ROW()-ROW(A$45)+1)),"##0")," "),"")</f>
        <v/>
      </c>
      <c r="Y63" s="0" t="str">
        <f aca="false">IFERROR(CONCATENATE((INDEX($A$7:$A$43,SMALL(IF($Z$7:$Z$43&lt;&gt;"",IF($W$7:$W$43&lt;&gt;"",ROW($W$7:$W$43)-MIN(ROW($W$7:$W$43))+1,""),""),ROW()-ROW(A$45)+1))),),"")</f>
        <v/>
      </c>
      <c r="AC63" s="0" t="str">
        <f aca="false">IFERROR(CONCATENATE((INDEX($AF$7:$AF$43,SMALL(IF($AF$7:$AF$43&lt;&gt;"",IF($AC$7:$AC$43&lt;&gt;"",ROW($AC$7:$AC$43)-MIN(ROW($AC$7:$AC$43))+1,""),""),ROW()-ROW(A$45)+1))),","),"")</f>
        <v/>
      </c>
      <c r="AD63" s="0" t="str">
        <f aca="false">IFERROR(CONCATENATE(TEXT(INDEX($AC$7:$AC$43,SMALL(IF($AF$7:$AF$43&lt;&gt;"",IF($AC$7:$AC$43&lt;&gt;"",ROW($AC$7:$AC$43)-MIN(ROW($AC$7:$AC$43))+1,""),""),ROW()-ROW(A$45)+1)),"##0"),","),"")</f>
        <v/>
      </c>
      <c r="AE63" s="0" t="str">
        <f aca="false">IFERROR(CONCATENATE((INDEX($A$7:$A$43,SMALL(IF($AF$7:$AF$43&lt;&gt;"",IF($AC$7:$AC$43&lt;&gt;"",ROW($AC$7:$AC$43)-MIN(ROW($AC$7:$AC$43))+1,""),""),ROW()-ROW(A$45)+1))),),"")</f>
        <v/>
      </c>
      <c r="AI63" s="0" t="str">
        <f aca="false">IFERROR(CONCATENATE((INDEX($AL$7:$AL$43,SMALL(IF($AL$7:$AL$43&lt;&gt;"",IF($AI$7:$AI$43&lt;&gt;"",ROW($AI$7:$AI$43)-MIN(ROW($AI$7:$AI$43))+1,""),""),ROW()-ROW(A$45)+1)))," "),"")</f>
        <v/>
      </c>
      <c r="AJ63" s="0" t="str">
        <f aca="false">IFERROR(CONCATENATE(TEXT(INDEX($AI$7:$AI$43,SMALL(IF($AL$7:$AL$43&lt;&gt;"",IF($AI$7:$AI$43&lt;&gt;"",ROW($AI$7:$AI$43)-MIN(ROW($AI$7:$AI$43))+1,""),""),ROW()-ROW(A$45)+1)),"##0")," "),"")</f>
        <v/>
      </c>
      <c r="AK63" s="0" t="str">
        <f aca="false">IFERROR(CONCATENATE((INDEX($A$7:$A$43,SMALL(IF($AL$7:$AL$43&lt;&gt;"",IF($AI$7:$AI$43&lt;&gt;"",ROW($AI$7:$AI$43)-MIN(ROW($AI$7:$AI$43))+1,""),""),ROW()-ROW(A$45)+1))),),"")</f>
        <v/>
      </c>
    </row>
    <row r="64" customFormat="false" ht="15" hidden="false" customHeight="false" outlineLevel="0" collapsed="false">
      <c r="K64" s="0" t="str">
        <f aca="false">IFERROR(CONCATENATE(TEXT(INDEX($K$7:$K$43,SMALL(IF($N$7:$N$43&lt;&gt;"",IF($K$7:$K$43&lt;&gt;"",ROW($K$7:$K$43)-MIN(ROW($K$7:$K$43))+1,""),""),ROW()-ROW(A$45)+1)),"##0"),","),"")</f>
        <v/>
      </c>
      <c r="L64" s="0" t="str">
        <f aca="false">IFERROR(CONCATENATE((INDEX($N$7:$N$43,SMALL(IF($N$7:$N$43&lt;&gt;"",IF($K$7:$K$43&lt;&gt;"",ROW($K$7:$K$43)-MIN(ROW($K$7:$K$43))+1,""),""),ROW()-ROW(A$45)+1))),","),"")</f>
        <v/>
      </c>
      <c r="M64" s="0" t="str">
        <f aca="false">IFERROR(CONCATENATE((INDEX($A$7:$A$43,SMALL(IF($N$7:$N$43&lt;&gt;"",IF($K$7:$K$43&lt;&gt;"",ROW($K$7:$K$43)-MIN(ROW($K$7:$K$43))+1,""),""),ROW()-ROW(A$45)+1))),),"")</f>
        <v/>
      </c>
      <c r="Q64" s="0" t="str">
        <f aca="false">IFERROR(CONCATENATE((INDEX($T$7:$T$43,SMALL(IF($T$7:$T$43&lt;&gt;"",IF($Q$7:$Q$43&lt;&gt;"",ROW($Q$7:$Q$43)-MIN(ROW($Q$7:$Q$43))+1,""),""),ROW()-ROW(A$45)+1)))," "),"")</f>
        <v/>
      </c>
      <c r="R64" s="0" t="str">
        <f aca="false">IFERROR(CONCATENATE(TEXT(INDEX($Q$7:$Q$43,SMALL(IF($T$7:$T$43&lt;&gt;"",IF($Q$7:$Q$43&lt;&gt;"",ROW($Q$7:$Q$43)-MIN(ROW($Q$7:$Q$43))+1,""),""),ROW()-ROW(A$45)+1)),"##0")," "),"")</f>
        <v/>
      </c>
      <c r="S64" s="0" t="str">
        <f aca="false">IFERROR(CONCATENATE((INDEX($A$7:$A$43,SMALL(IF($T$7:$T$43&lt;&gt;"",IF($Q$7:$Q$43&lt;&gt;"",ROW($Q$7:$Q$43)-MIN(ROW($Q$7:$Q$43))+1,""),""),ROW()-ROW(A$45)+1))),),"")</f>
        <v/>
      </c>
      <c r="W64" s="0" t="str">
        <f aca="false">IFERROR(CONCATENATE((INDEX($Z$7:$Z$43,SMALL(IF($Z$7:$Z$43&lt;&gt;"",IF($W$7:$W$43&lt;&gt;"",ROW($W$7:$W$43)-MIN(ROW($W$7:$W$43))+1,""),""),ROW()-ROW(A$45)+1)))," "),"")</f>
        <v/>
      </c>
      <c r="X64" s="0" t="str">
        <f aca="false">IFERROR(CONCATENATE(TEXT(INDEX($W$7:$W$43,SMALL(IF($Z$7:$Z$43&lt;&gt;"",IF($W$7:$W$43&lt;&gt;"",ROW($W$7:$W$43)-MIN(ROW($W$7:$W$43))+1,""),""),ROW()-ROW(A$45)+1)),"##0")," "),"")</f>
        <v/>
      </c>
      <c r="Y64" s="0" t="str">
        <f aca="false">IFERROR(CONCATENATE((INDEX($A$7:$A$43,SMALL(IF($Z$7:$Z$43&lt;&gt;"",IF($W$7:$W$43&lt;&gt;"",ROW($W$7:$W$43)-MIN(ROW($W$7:$W$43))+1,""),""),ROW()-ROW(A$45)+1))),),"")</f>
        <v/>
      </c>
      <c r="AC64" s="0" t="str">
        <f aca="false">IFERROR(CONCATENATE((INDEX($AF$7:$AF$43,SMALL(IF($AF$7:$AF$43&lt;&gt;"",IF($AC$7:$AC$43&lt;&gt;"",ROW($AC$7:$AC$43)-MIN(ROW($AC$7:$AC$43))+1,""),""),ROW()-ROW(A$45)+1))),","),"")</f>
        <v/>
      </c>
      <c r="AD64" s="0" t="str">
        <f aca="false">IFERROR(CONCATENATE(TEXT(INDEX($AC$7:$AC$43,SMALL(IF($AF$7:$AF$43&lt;&gt;"",IF($AC$7:$AC$43&lt;&gt;"",ROW($AC$7:$AC$43)-MIN(ROW($AC$7:$AC$43))+1,""),""),ROW()-ROW(A$45)+1)),"##0"),","),"")</f>
        <v/>
      </c>
      <c r="AE64" s="0" t="str">
        <f aca="false">IFERROR(CONCATENATE((INDEX($A$7:$A$43,SMALL(IF($AF$7:$AF$43&lt;&gt;"",IF($AC$7:$AC$43&lt;&gt;"",ROW($AC$7:$AC$43)-MIN(ROW($AC$7:$AC$43))+1,""),""),ROW()-ROW(A$45)+1))),),"")</f>
        <v/>
      </c>
      <c r="AI64" s="0" t="str">
        <f aca="false">IFERROR(CONCATENATE((INDEX($AL$7:$AL$43,SMALL(IF($AL$7:$AL$43&lt;&gt;"",IF($AI$7:$AI$43&lt;&gt;"",ROW($AI$7:$AI$43)-MIN(ROW($AI$7:$AI$43))+1,""),""),ROW()-ROW(A$45)+1)))," "),"")</f>
        <v/>
      </c>
      <c r="AJ64" s="0" t="str">
        <f aca="false">IFERROR(CONCATENATE(TEXT(INDEX($AI$7:$AI$43,SMALL(IF($AL$7:$AL$43&lt;&gt;"",IF($AI$7:$AI$43&lt;&gt;"",ROW($AI$7:$AI$43)-MIN(ROW($AI$7:$AI$43))+1,""),""),ROW()-ROW(A$45)+1)),"##0")," "),"")</f>
        <v/>
      </c>
      <c r="AK64" s="0" t="str">
        <f aca="false">IFERROR(CONCATENATE((INDEX($A$7:$A$43,SMALL(IF($AL$7:$AL$43&lt;&gt;"",IF($AI$7:$AI$43&lt;&gt;"",ROW($AI$7:$AI$43)-MIN(ROW($AI$7:$AI$43))+1,""),""),ROW()-ROW(A$45)+1))),),"")</f>
        <v/>
      </c>
    </row>
    <row r="65" customFormat="false" ht="15" hidden="false" customHeight="false" outlineLevel="0" collapsed="false">
      <c r="K65" s="0" t="str">
        <f aca="false">IFERROR(CONCATENATE(TEXT(INDEX($K$7:$K$43,SMALL(IF($N$7:$N$43&lt;&gt;"",IF($K$7:$K$43&lt;&gt;"",ROW($K$7:$K$43)-MIN(ROW($K$7:$K$43))+1,""),""),ROW()-ROW(A$45)+1)),"##0"),","),"")</f>
        <v/>
      </c>
      <c r="L65" s="0" t="str">
        <f aca="false">IFERROR(CONCATENATE((INDEX($N$7:$N$43,SMALL(IF($N$7:$N$43&lt;&gt;"",IF($K$7:$K$43&lt;&gt;"",ROW($K$7:$K$43)-MIN(ROW($K$7:$K$43))+1,""),""),ROW()-ROW(A$45)+1))),","),"")</f>
        <v/>
      </c>
      <c r="M65" s="0" t="str">
        <f aca="false">IFERROR(CONCATENATE((INDEX($A$7:$A$43,SMALL(IF($N$7:$N$43&lt;&gt;"",IF($K$7:$K$43&lt;&gt;"",ROW($K$7:$K$43)-MIN(ROW($K$7:$K$43))+1,""),""),ROW()-ROW(A$45)+1))),),"")</f>
        <v/>
      </c>
      <c r="Q65" s="0" t="str">
        <f aca="false">IFERROR(CONCATENATE((INDEX($T$7:$T$43,SMALL(IF($T$7:$T$43&lt;&gt;"",IF($Q$7:$Q$43&lt;&gt;"",ROW($Q$7:$Q$43)-MIN(ROW($Q$7:$Q$43))+1,""),""),ROW()-ROW(A$45)+1)))," "),"")</f>
        <v/>
      </c>
      <c r="R65" s="0" t="str">
        <f aca="false">IFERROR(CONCATENATE(TEXT(INDEX($Q$7:$Q$43,SMALL(IF($T$7:$T$43&lt;&gt;"",IF($Q$7:$Q$43&lt;&gt;"",ROW($Q$7:$Q$43)-MIN(ROW($Q$7:$Q$43))+1,""),""),ROW()-ROW(A$45)+1)),"##0")," "),"")</f>
        <v/>
      </c>
      <c r="S65" s="0" t="str">
        <f aca="false">IFERROR(CONCATENATE((INDEX($A$7:$A$43,SMALL(IF($T$7:$T$43&lt;&gt;"",IF($Q$7:$Q$43&lt;&gt;"",ROW($Q$7:$Q$43)-MIN(ROW($Q$7:$Q$43))+1,""),""),ROW()-ROW(A$45)+1))),),"")</f>
        <v/>
      </c>
      <c r="W65" s="0" t="str">
        <f aca="false">IFERROR(CONCATENATE((INDEX($Z$7:$Z$43,SMALL(IF($Z$7:$Z$43&lt;&gt;"",IF($W$7:$W$43&lt;&gt;"",ROW($W$7:$W$43)-MIN(ROW($W$7:$W$43))+1,""),""),ROW()-ROW(A$45)+1)))," "),"")</f>
        <v/>
      </c>
      <c r="X65" s="0" t="str">
        <f aca="false">IFERROR(CONCATENATE(TEXT(INDEX($W$7:$W$43,SMALL(IF($Z$7:$Z$43&lt;&gt;"",IF($W$7:$W$43&lt;&gt;"",ROW($W$7:$W$43)-MIN(ROW($W$7:$W$43))+1,""),""),ROW()-ROW(A$45)+1)),"##0")," "),"")</f>
        <v/>
      </c>
      <c r="Y65" s="0" t="str">
        <f aca="false">IFERROR(CONCATENATE((INDEX($A$7:$A$43,SMALL(IF($Z$7:$Z$43&lt;&gt;"",IF($W$7:$W$43&lt;&gt;"",ROW($W$7:$W$43)-MIN(ROW($W$7:$W$43))+1,""),""),ROW()-ROW(A$45)+1))),),"")</f>
        <v/>
      </c>
      <c r="AC65" s="0" t="str">
        <f aca="false">IFERROR(CONCATENATE((INDEX($AF$7:$AF$43,SMALL(IF($AF$7:$AF$43&lt;&gt;"",IF($AC$7:$AC$43&lt;&gt;"",ROW($AC$7:$AC$43)-MIN(ROW($AC$7:$AC$43))+1,""),""),ROW()-ROW(A$45)+1))),","),"")</f>
        <v/>
      </c>
      <c r="AD65" s="0" t="str">
        <f aca="false">IFERROR(CONCATENATE(TEXT(INDEX($AC$7:$AC$43,SMALL(IF($AF$7:$AF$43&lt;&gt;"",IF($AC$7:$AC$43&lt;&gt;"",ROW($AC$7:$AC$43)-MIN(ROW($AC$7:$AC$43))+1,""),""),ROW()-ROW(A$45)+1)),"##0"),","),"")</f>
        <v/>
      </c>
      <c r="AE65" s="0" t="str">
        <f aca="false">IFERROR(CONCATENATE((INDEX($A$7:$A$43,SMALL(IF($AF$7:$AF$43&lt;&gt;"",IF($AC$7:$AC$43&lt;&gt;"",ROW($AC$7:$AC$43)-MIN(ROW($AC$7:$AC$43))+1,""),""),ROW()-ROW(A$45)+1))),),"")</f>
        <v/>
      </c>
      <c r="AI65" s="0" t="str">
        <f aca="false">IFERROR(CONCATENATE((INDEX($AL$7:$AL$43,SMALL(IF($AL$7:$AL$43&lt;&gt;"",IF($AI$7:$AI$43&lt;&gt;"",ROW($AI$7:$AI$43)-MIN(ROW($AI$7:$AI$43))+1,""),""),ROW()-ROW(A$45)+1)))," "),"")</f>
        <v/>
      </c>
      <c r="AJ65" s="0" t="str">
        <f aca="false">IFERROR(CONCATENATE(TEXT(INDEX($AI$7:$AI$43,SMALL(IF($AL$7:$AL$43&lt;&gt;"",IF($AI$7:$AI$43&lt;&gt;"",ROW($AI$7:$AI$43)-MIN(ROW($AI$7:$AI$43))+1,""),""),ROW()-ROW(A$45)+1)),"##0")," "),"")</f>
        <v/>
      </c>
      <c r="AK65" s="0" t="str">
        <f aca="false">IFERROR(CONCATENATE((INDEX($A$7:$A$43,SMALL(IF($AL$7:$AL$43&lt;&gt;"",IF($AI$7:$AI$43&lt;&gt;"",ROW($AI$7:$AI$43)-MIN(ROW($AI$7:$AI$43))+1,""),""),ROW()-ROW(A$45)+1))),),"")</f>
        <v/>
      </c>
    </row>
    <row r="66" customFormat="false" ht="15" hidden="false" customHeight="false" outlineLevel="0" collapsed="false">
      <c r="K66" s="0" t="str">
        <f aca="false">IFERROR(CONCATENATE(TEXT(INDEX($K$7:$K$43,SMALL(IF($N$7:$N$43&lt;&gt;"",IF($K$7:$K$43&lt;&gt;"",ROW($K$7:$K$43)-MIN(ROW($K$7:$K$43))+1,""),""),ROW()-ROW(A$45)+1)),"##0"),","),"")</f>
        <v/>
      </c>
      <c r="L66" s="0" t="str">
        <f aca="false">IFERROR(CONCATENATE((INDEX($N$7:$N$43,SMALL(IF($N$7:$N$43&lt;&gt;"",IF($K$7:$K$43&lt;&gt;"",ROW($K$7:$K$43)-MIN(ROW($K$7:$K$43))+1,""),""),ROW()-ROW(A$45)+1))),","),"")</f>
        <v/>
      </c>
      <c r="M66" s="0" t="str">
        <f aca="false">IFERROR(CONCATENATE((INDEX($A$7:$A$43,SMALL(IF($N$7:$N$43&lt;&gt;"",IF($K$7:$K$43&lt;&gt;"",ROW($K$7:$K$43)-MIN(ROW($K$7:$K$43))+1,""),""),ROW()-ROW(A$45)+1))),),"")</f>
        <v/>
      </c>
      <c r="Q66" s="0" t="str">
        <f aca="false">IFERROR(CONCATENATE((INDEX($T$7:$T$43,SMALL(IF($T$7:$T$43&lt;&gt;"",IF($Q$7:$Q$43&lt;&gt;"",ROW($Q$7:$Q$43)-MIN(ROW($Q$7:$Q$43))+1,""),""),ROW()-ROW(A$45)+1)))," "),"")</f>
        <v/>
      </c>
      <c r="R66" s="0" t="str">
        <f aca="false">IFERROR(CONCATENATE(TEXT(INDEX($Q$7:$Q$43,SMALL(IF($T$7:$T$43&lt;&gt;"",IF($Q$7:$Q$43&lt;&gt;"",ROW($Q$7:$Q$43)-MIN(ROW($Q$7:$Q$43))+1,""),""),ROW()-ROW(A$45)+1)),"##0")," "),"")</f>
        <v/>
      </c>
      <c r="S66" s="0" t="str">
        <f aca="false">IFERROR(CONCATENATE((INDEX($A$7:$A$43,SMALL(IF($T$7:$T$43&lt;&gt;"",IF($Q$7:$Q$43&lt;&gt;"",ROW($Q$7:$Q$43)-MIN(ROW($Q$7:$Q$43))+1,""),""),ROW()-ROW(A$45)+1))),),"")</f>
        <v/>
      </c>
      <c r="W66" s="0" t="str">
        <f aca="false">IFERROR(CONCATENATE((INDEX($Z$7:$Z$43,SMALL(IF($Z$7:$Z$43&lt;&gt;"",IF($W$7:$W$43&lt;&gt;"",ROW($W$7:$W$43)-MIN(ROW($W$7:$W$43))+1,""),""),ROW()-ROW(A$45)+1)))," "),"")</f>
        <v/>
      </c>
      <c r="X66" s="0" t="str">
        <f aca="false">IFERROR(CONCATENATE(TEXT(INDEX($W$7:$W$43,SMALL(IF($Z$7:$Z$43&lt;&gt;"",IF($W$7:$W$43&lt;&gt;"",ROW($W$7:$W$43)-MIN(ROW($W$7:$W$43))+1,""),""),ROW()-ROW(A$45)+1)),"##0")," "),"")</f>
        <v/>
      </c>
      <c r="Y66" s="0" t="str">
        <f aca="false">IFERROR(CONCATENATE((INDEX($A$7:$A$43,SMALL(IF($Z$7:$Z$43&lt;&gt;"",IF($W$7:$W$43&lt;&gt;"",ROW($W$7:$W$43)-MIN(ROW($W$7:$W$43))+1,""),""),ROW()-ROW(A$45)+1))),),"")</f>
        <v/>
      </c>
      <c r="AC66" s="0" t="str">
        <f aca="false">IFERROR(CONCATENATE((INDEX($AF$7:$AF$43,SMALL(IF($AF$7:$AF$43&lt;&gt;"",IF($AC$7:$AC$43&lt;&gt;"",ROW($AC$7:$AC$43)-MIN(ROW($AC$7:$AC$43))+1,""),""),ROW()-ROW(A$45)+1))),","),"")</f>
        <v/>
      </c>
      <c r="AD66" s="0" t="str">
        <f aca="false">IFERROR(CONCATENATE(TEXT(INDEX($AC$7:$AC$43,SMALL(IF($AF$7:$AF$43&lt;&gt;"",IF($AC$7:$AC$43&lt;&gt;"",ROW($AC$7:$AC$43)-MIN(ROW($AC$7:$AC$43))+1,""),""),ROW()-ROW(A$45)+1)),"##0"),","),"")</f>
        <v/>
      </c>
      <c r="AE66" s="0" t="str">
        <f aca="false">IFERROR(CONCATENATE((INDEX($A$7:$A$43,SMALL(IF($AF$7:$AF$43&lt;&gt;"",IF($AC$7:$AC$43&lt;&gt;"",ROW($AC$7:$AC$43)-MIN(ROW($AC$7:$AC$43))+1,""),""),ROW()-ROW(A$45)+1))),),"")</f>
        <v/>
      </c>
      <c r="AI66" s="0" t="str">
        <f aca="false">IFERROR(CONCATENATE((INDEX($AL$7:$AL$43,SMALL(IF($AL$7:$AL$43&lt;&gt;"",IF($AI$7:$AI$43&lt;&gt;"",ROW($AI$7:$AI$43)-MIN(ROW($AI$7:$AI$43))+1,""),""),ROW()-ROW(A$45)+1)))," "),"")</f>
        <v/>
      </c>
      <c r="AJ66" s="0" t="str">
        <f aca="false">IFERROR(CONCATENATE(TEXT(INDEX($AI$7:$AI$43,SMALL(IF($AL$7:$AL$43&lt;&gt;"",IF($AI$7:$AI$43&lt;&gt;"",ROW($AI$7:$AI$43)-MIN(ROW($AI$7:$AI$43))+1,""),""),ROW()-ROW(A$45)+1)),"##0")," "),"")</f>
        <v/>
      </c>
      <c r="AK66" s="0" t="str">
        <f aca="false">IFERROR(CONCATENATE((INDEX($A$7:$A$43,SMALL(IF($AL$7:$AL$43&lt;&gt;"",IF($AI$7:$AI$43&lt;&gt;"",ROW($AI$7:$AI$43)-MIN(ROW($AI$7:$AI$43))+1,""),""),ROW()-ROW(A$45)+1))),),"")</f>
        <v/>
      </c>
    </row>
    <row r="67" customFormat="false" ht="15" hidden="false" customHeight="false" outlineLevel="0" collapsed="false">
      <c r="K67" s="0" t="str">
        <f aca="false">IFERROR(CONCATENATE(TEXT(INDEX($K$7:$K$43,SMALL(IF($N$7:$N$43&lt;&gt;"",IF($K$7:$K$43&lt;&gt;"",ROW($K$7:$K$43)-MIN(ROW($K$7:$K$43))+1,""),""),ROW()-ROW(A$45)+1)),"##0"),","),"")</f>
        <v/>
      </c>
      <c r="L67" s="0" t="str">
        <f aca="false">IFERROR(CONCATENATE((INDEX($N$7:$N$43,SMALL(IF($N$7:$N$43&lt;&gt;"",IF($K$7:$K$43&lt;&gt;"",ROW($K$7:$K$43)-MIN(ROW($K$7:$K$43))+1,""),""),ROW()-ROW(A$45)+1))),","),"")</f>
        <v/>
      </c>
      <c r="M67" s="0" t="str">
        <f aca="false">IFERROR(CONCATENATE((INDEX($A$7:$A$43,SMALL(IF($N$7:$N$43&lt;&gt;"",IF($K$7:$K$43&lt;&gt;"",ROW($K$7:$K$43)-MIN(ROW($K$7:$K$43))+1,""),""),ROW()-ROW(A$45)+1))),),"")</f>
        <v/>
      </c>
      <c r="Q67" s="0" t="str">
        <f aca="false">IFERROR(CONCATENATE((INDEX($T$7:$T$43,SMALL(IF($T$7:$T$43&lt;&gt;"",IF($Q$7:$Q$43&lt;&gt;"",ROW($Q$7:$Q$43)-MIN(ROW($Q$7:$Q$43))+1,""),""),ROW()-ROW(A$45)+1)))," "),"")</f>
        <v/>
      </c>
      <c r="R67" s="0" t="str">
        <f aca="false">IFERROR(CONCATENATE(TEXT(INDEX($Q$7:$Q$43,SMALL(IF($T$7:$T$43&lt;&gt;"",IF($Q$7:$Q$43&lt;&gt;"",ROW($Q$7:$Q$43)-MIN(ROW($Q$7:$Q$43))+1,""),""),ROW()-ROW(A$45)+1)),"##0")," "),"")</f>
        <v/>
      </c>
      <c r="S67" s="0" t="str">
        <f aca="false">IFERROR(CONCATENATE((INDEX($A$7:$A$43,SMALL(IF($T$7:$T$43&lt;&gt;"",IF($Q$7:$Q$43&lt;&gt;"",ROW($Q$7:$Q$43)-MIN(ROW($Q$7:$Q$43))+1,""),""),ROW()-ROW(A$45)+1))),),"")</f>
        <v/>
      </c>
      <c r="W67" s="0" t="str">
        <f aca="false">IFERROR(CONCATENATE((INDEX($Z$7:$Z$43,SMALL(IF($Z$7:$Z$43&lt;&gt;"",IF($W$7:$W$43&lt;&gt;"",ROW($W$7:$W$43)-MIN(ROW($W$7:$W$43))+1,""),""),ROW()-ROW(A$45)+1)))," "),"")</f>
        <v/>
      </c>
      <c r="X67" s="0" t="str">
        <f aca="false">IFERROR(CONCATENATE(TEXT(INDEX($W$7:$W$43,SMALL(IF($Z$7:$Z$43&lt;&gt;"",IF($W$7:$W$43&lt;&gt;"",ROW($W$7:$W$43)-MIN(ROW($W$7:$W$43))+1,""),""),ROW()-ROW(A$45)+1)),"##0")," "),"")</f>
        <v/>
      </c>
      <c r="Y67" s="0" t="str">
        <f aca="false">IFERROR(CONCATENATE((INDEX($A$7:$A$43,SMALL(IF($Z$7:$Z$43&lt;&gt;"",IF($W$7:$W$43&lt;&gt;"",ROW($W$7:$W$43)-MIN(ROW($W$7:$W$43))+1,""),""),ROW()-ROW(A$45)+1))),),"")</f>
        <v/>
      </c>
      <c r="AC67" s="0" t="str">
        <f aca="false">IFERROR(CONCATENATE((INDEX($AF$7:$AF$43,SMALL(IF($AF$7:$AF$43&lt;&gt;"",IF($AC$7:$AC$43&lt;&gt;"",ROW($AC$7:$AC$43)-MIN(ROW($AC$7:$AC$43))+1,""),""),ROW()-ROW(A$45)+1))),","),"")</f>
        <v/>
      </c>
      <c r="AD67" s="0" t="str">
        <f aca="false">IFERROR(CONCATENATE(TEXT(INDEX($AC$7:$AC$43,SMALL(IF($AF$7:$AF$43&lt;&gt;"",IF($AC$7:$AC$43&lt;&gt;"",ROW($AC$7:$AC$43)-MIN(ROW($AC$7:$AC$43))+1,""),""),ROW()-ROW(A$45)+1)),"##0"),","),"")</f>
        <v/>
      </c>
      <c r="AE67" s="0" t="str">
        <f aca="false">IFERROR(CONCATENATE((INDEX($A$7:$A$43,SMALL(IF($AF$7:$AF$43&lt;&gt;"",IF($AC$7:$AC$43&lt;&gt;"",ROW($AC$7:$AC$43)-MIN(ROW($AC$7:$AC$43))+1,""),""),ROW()-ROW(A$45)+1))),),"")</f>
        <v/>
      </c>
      <c r="AI67" s="0" t="str">
        <f aca="false">IFERROR(CONCATENATE((INDEX($AL$7:$AL$43,SMALL(IF($AL$7:$AL$43&lt;&gt;"",IF($AI$7:$AI$43&lt;&gt;"",ROW($AI$7:$AI$43)-MIN(ROW($AI$7:$AI$43))+1,""),""),ROW()-ROW(A$45)+1)))," "),"")</f>
        <v/>
      </c>
      <c r="AJ67" s="0" t="str">
        <f aca="false">IFERROR(CONCATENATE(TEXT(INDEX($AI$7:$AI$43,SMALL(IF($AL$7:$AL$43&lt;&gt;"",IF($AI$7:$AI$43&lt;&gt;"",ROW($AI$7:$AI$43)-MIN(ROW($AI$7:$AI$43))+1,""),""),ROW()-ROW(A$45)+1)),"##0")," "),"")</f>
        <v/>
      </c>
      <c r="AK67" s="0" t="str">
        <f aca="false">IFERROR(CONCATENATE((INDEX($A$7:$A$43,SMALL(IF($AL$7:$AL$43&lt;&gt;"",IF($AI$7:$AI$43&lt;&gt;"",ROW($AI$7:$AI$43)-MIN(ROW($AI$7:$AI$43))+1,""),""),ROW()-ROW(A$45)+1))),),"")</f>
        <v/>
      </c>
    </row>
    <row r="68" customFormat="false" ht="15" hidden="false" customHeight="false" outlineLevel="0" collapsed="false">
      <c r="K68" s="0" t="str">
        <f aca="false">IFERROR(CONCATENATE(TEXT(INDEX($K$7:$K$43,SMALL(IF($N$7:$N$43&lt;&gt;"",IF($K$7:$K$43&lt;&gt;"",ROW($K$7:$K$43)-MIN(ROW($K$7:$K$43))+1,""),""),ROW()-ROW(A$45)+1)),"##0"),","),"")</f>
        <v/>
      </c>
      <c r="L68" s="0" t="str">
        <f aca="false">IFERROR(CONCATENATE((INDEX($N$7:$N$43,SMALL(IF($N$7:$N$43&lt;&gt;"",IF($K$7:$K$43&lt;&gt;"",ROW($K$7:$K$43)-MIN(ROW($K$7:$K$43))+1,""),""),ROW()-ROW(A$45)+1))),","),"")</f>
        <v/>
      </c>
      <c r="M68" s="0" t="str">
        <f aca="false">IFERROR(CONCATENATE((INDEX($A$7:$A$43,SMALL(IF($N$7:$N$43&lt;&gt;"",IF($K$7:$K$43&lt;&gt;"",ROW($K$7:$K$43)-MIN(ROW($K$7:$K$43))+1,""),""),ROW()-ROW(A$45)+1))),),"")</f>
        <v/>
      </c>
      <c r="Q68" s="0" t="str">
        <f aca="false">IFERROR(CONCATENATE((INDEX($T$7:$T$43,SMALL(IF($T$7:$T$43&lt;&gt;"",IF($Q$7:$Q$43&lt;&gt;"",ROW($Q$7:$Q$43)-MIN(ROW($Q$7:$Q$43))+1,""),""),ROW()-ROW(A$45)+1)))," "),"")</f>
        <v/>
      </c>
      <c r="R68" s="0" t="str">
        <f aca="false">IFERROR(CONCATENATE(TEXT(INDEX($Q$7:$Q$43,SMALL(IF($T$7:$T$43&lt;&gt;"",IF($Q$7:$Q$43&lt;&gt;"",ROW($Q$7:$Q$43)-MIN(ROW($Q$7:$Q$43))+1,""),""),ROW()-ROW(A$45)+1)),"##0")," "),"")</f>
        <v/>
      </c>
      <c r="S68" s="0" t="str">
        <f aca="false">IFERROR(CONCATENATE((INDEX($A$7:$A$43,SMALL(IF($T$7:$T$43&lt;&gt;"",IF($Q$7:$Q$43&lt;&gt;"",ROW($Q$7:$Q$43)-MIN(ROW($Q$7:$Q$43))+1,""),""),ROW()-ROW(A$45)+1))),),"")</f>
        <v/>
      </c>
      <c r="W68" s="0" t="str">
        <f aca="false">IFERROR(CONCATENATE((INDEX($Z$7:$Z$43,SMALL(IF($Z$7:$Z$43&lt;&gt;"",IF($W$7:$W$43&lt;&gt;"",ROW($W$7:$W$43)-MIN(ROW($W$7:$W$43))+1,""),""),ROW()-ROW(A$45)+1)))," "),"")</f>
        <v/>
      </c>
      <c r="X68" s="0" t="str">
        <f aca="false">IFERROR(CONCATENATE(TEXT(INDEX($W$7:$W$43,SMALL(IF($Z$7:$Z$43&lt;&gt;"",IF($W$7:$W$43&lt;&gt;"",ROW($W$7:$W$43)-MIN(ROW($W$7:$W$43))+1,""),""),ROW()-ROW(A$45)+1)),"##0")," "),"")</f>
        <v/>
      </c>
      <c r="Y68" s="0" t="str">
        <f aca="false">IFERROR(CONCATENATE((INDEX($A$7:$A$43,SMALL(IF($Z$7:$Z$43&lt;&gt;"",IF($W$7:$W$43&lt;&gt;"",ROW($W$7:$W$43)-MIN(ROW($W$7:$W$43))+1,""),""),ROW()-ROW(A$45)+1))),),"")</f>
        <v/>
      </c>
      <c r="AC68" s="0" t="str">
        <f aca="false">IFERROR(CONCATENATE((INDEX($AF$7:$AF$43,SMALL(IF($AF$7:$AF$43&lt;&gt;"",IF($AC$7:$AC$43&lt;&gt;"",ROW($AC$7:$AC$43)-MIN(ROW($AC$7:$AC$43))+1,""),""),ROW()-ROW(A$45)+1))),","),"")</f>
        <v/>
      </c>
      <c r="AD68" s="0" t="str">
        <f aca="false">IFERROR(CONCATENATE(TEXT(INDEX($AC$7:$AC$43,SMALL(IF($AF$7:$AF$43&lt;&gt;"",IF($AC$7:$AC$43&lt;&gt;"",ROW($AC$7:$AC$43)-MIN(ROW($AC$7:$AC$43))+1,""),""),ROW()-ROW(A$45)+1)),"##0"),","),"")</f>
        <v/>
      </c>
      <c r="AE68" s="0" t="str">
        <f aca="false">IFERROR(CONCATENATE((INDEX($A$7:$A$43,SMALL(IF($AF$7:$AF$43&lt;&gt;"",IF($AC$7:$AC$43&lt;&gt;"",ROW($AC$7:$AC$43)-MIN(ROW($AC$7:$AC$43))+1,""),""),ROW()-ROW(A$45)+1))),),"")</f>
        <v/>
      </c>
      <c r="AI68" s="0" t="str">
        <f aca="false">IFERROR(CONCATENATE((INDEX($AL$7:$AL$43,SMALL(IF($AL$7:$AL$43&lt;&gt;"",IF($AI$7:$AI$43&lt;&gt;"",ROW($AI$7:$AI$43)-MIN(ROW($AI$7:$AI$43))+1,""),""),ROW()-ROW(A$45)+1)))," "),"")</f>
        <v/>
      </c>
      <c r="AJ68" s="0" t="str">
        <f aca="false">IFERROR(CONCATENATE(TEXT(INDEX($AI$7:$AI$43,SMALL(IF($AL$7:$AL$43&lt;&gt;"",IF($AI$7:$AI$43&lt;&gt;"",ROW($AI$7:$AI$43)-MIN(ROW($AI$7:$AI$43))+1,""),""),ROW()-ROW(A$45)+1)),"##0")," "),"")</f>
        <v/>
      </c>
      <c r="AK68" s="0" t="str">
        <f aca="false">IFERROR(CONCATENATE((INDEX($A$7:$A$43,SMALL(IF($AL$7:$AL$43&lt;&gt;"",IF($AI$7:$AI$43&lt;&gt;"",ROW($AI$7:$AI$43)-MIN(ROW($AI$7:$AI$43))+1,""),""),ROW()-ROW(A$45)+1))),),"")</f>
        <v/>
      </c>
    </row>
    <row r="69" customFormat="false" ht="15" hidden="false" customHeight="false" outlineLevel="0" collapsed="false">
      <c r="K69" s="0" t="str">
        <f aca="false">IFERROR(CONCATENATE(TEXT(INDEX($K$7:$K$43,SMALL(IF($N$7:$N$43&lt;&gt;"",IF($K$7:$K$43&lt;&gt;"",ROW($K$7:$K$43)-MIN(ROW($K$7:$K$43))+1,""),""),ROW()-ROW(A$45)+1)),"##0"),","),"")</f>
        <v/>
      </c>
      <c r="L69" s="0" t="str">
        <f aca="false">IFERROR(CONCATENATE((INDEX($N$7:$N$43,SMALL(IF($N$7:$N$43&lt;&gt;"",IF($K$7:$K$43&lt;&gt;"",ROW($K$7:$K$43)-MIN(ROW($K$7:$K$43))+1,""),""),ROW()-ROW(A$45)+1))),","),"")</f>
        <v/>
      </c>
      <c r="M69" s="0" t="str">
        <f aca="false">IFERROR(CONCATENATE((INDEX($A$7:$A$43,SMALL(IF($N$7:$N$43&lt;&gt;"",IF($K$7:$K$43&lt;&gt;"",ROW($K$7:$K$43)-MIN(ROW($K$7:$K$43))+1,""),""),ROW()-ROW(A$45)+1))),),"")</f>
        <v/>
      </c>
      <c r="Q69" s="0" t="str">
        <f aca="false">IFERROR(CONCATENATE((INDEX($T$7:$T$43,SMALL(IF($T$7:$T$43&lt;&gt;"",IF($Q$7:$Q$43&lt;&gt;"",ROW($Q$7:$Q$43)-MIN(ROW($Q$7:$Q$43))+1,""),""),ROW()-ROW(A$45)+1)))," "),"")</f>
        <v/>
      </c>
      <c r="R69" s="0" t="str">
        <f aca="false">IFERROR(CONCATENATE(TEXT(INDEX($Q$7:$Q$43,SMALL(IF($T$7:$T$43&lt;&gt;"",IF($Q$7:$Q$43&lt;&gt;"",ROW($Q$7:$Q$43)-MIN(ROW($Q$7:$Q$43))+1,""),""),ROW()-ROW(A$45)+1)),"##0")," "),"")</f>
        <v/>
      </c>
      <c r="S69" s="0" t="str">
        <f aca="false">IFERROR(CONCATENATE((INDEX($A$7:$A$43,SMALL(IF($T$7:$T$43&lt;&gt;"",IF($Q$7:$Q$43&lt;&gt;"",ROW($Q$7:$Q$43)-MIN(ROW($Q$7:$Q$43))+1,""),""),ROW()-ROW(A$45)+1))),),"")</f>
        <v/>
      </c>
      <c r="W69" s="0" t="str">
        <f aca="false">IFERROR(CONCATENATE((INDEX($Z$7:$Z$43,SMALL(IF($Z$7:$Z$43&lt;&gt;"",IF($W$7:$W$43&lt;&gt;"",ROW($W$7:$W$43)-MIN(ROW($W$7:$W$43))+1,""),""),ROW()-ROW(A$45)+1)))," "),"")</f>
        <v/>
      </c>
      <c r="X69" s="0" t="str">
        <f aca="false">IFERROR(CONCATENATE(TEXT(INDEX($W$7:$W$43,SMALL(IF($Z$7:$Z$43&lt;&gt;"",IF($W$7:$W$43&lt;&gt;"",ROW($W$7:$W$43)-MIN(ROW($W$7:$W$43))+1,""),""),ROW()-ROW(A$45)+1)),"##0")," "),"")</f>
        <v/>
      </c>
      <c r="Y69" s="0" t="str">
        <f aca="false">IFERROR(CONCATENATE((INDEX($A$7:$A$43,SMALL(IF($Z$7:$Z$43&lt;&gt;"",IF($W$7:$W$43&lt;&gt;"",ROW($W$7:$W$43)-MIN(ROW($W$7:$W$43))+1,""),""),ROW()-ROW(A$45)+1))),),"")</f>
        <v/>
      </c>
      <c r="AC69" s="0" t="str">
        <f aca="false">IFERROR(CONCATENATE((INDEX($AF$7:$AF$43,SMALL(IF($AF$7:$AF$43&lt;&gt;"",IF($AC$7:$AC$43&lt;&gt;"",ROW($AC$7:$AC$43)-MIN(ROW($AC$7:$AC$43))+1,""),""),ROW()-ROW(A$45)+1))),","),"")</f>
        <v/>
      </c>
      <c r="AD69" s="0" t="str">
        <f aca="false">IFERROR(CONCATENATE(TEXT(INDEX($AC$7:$AC$43,SMALL(IF($AF$7:$AF$43&lt;&gt;"",IF($AC$7:$AC$43&lt;&gt;"",ROW($AC$7:$AC$43)-MIN(ROW($AC$7:$AC$43))+1,""),""),ROW()-ROW(A$45)+1)),"##0"),","),"")</f>
        <v/>
      </c>
      <c r="AE69" s="0" t="str">
        <f aca="false">IFERROR(CONCATENATE((INDEX($A$7:$A$43,SMALL(IF($AF$7:$AF$43&lt;&gt;"",IF($AC$7:$AC$43&lt;&gt;"",ROW($AC$7:$AC$43)-MIN(ROW($AC$7:$AC$43))+1,""),""),ROW()-ROW(A$45)+1))),),"")</f>
        <v/>
      </c>
      <c r="AI69" s="0" t="str">
        <f aca="false">IFERROR(CONCATENATE((INDEX($AL$7:$AL$43,SMALL(IF($AL$7:$AL$43&lt;&gt;"",IF($AI$7:$AI$43&lt;&gt;"",ROW($AI$7:$AI$43)-MIN(ROW($AI$7:$AI$43))+1,""),""),ROW()-ROW(A$45)+1)))," "),"")</f>
        <v/>
      </c>
      <c r="AJ69" s="0" t="str">
        <f aca="false">IFERROR(CONCATENATE(TEXT(INDEX($AI$7:$AI$43,SMALL(IF($AL$7:$AL$43&lt;&gt;"",IF($AI$7:$AI$43&lt;&gt;"",ROW($AI$7:$AI$43)-MIN(ROW($AI$7:$AI$43))+1,""),""),ROW()-ROW(A$45)+1)),"##0")," "),"")</f>
        <v/>
      </c>
      <c r="AK69" s="0" t="str">
        <f aca="false">IFERROR(CONCATENATE((INDEX($A$7:$A$43,SMALL(IF($AL$7:$AL$43&lt;&gt;"",IF($AI$7:$AI$43&lt;&gt;"",ROW($AI$7:$AI$43)-MIN(ROW($AI$7:$AI$43))+1,""),""),ROW()-ROW(A$45)+1))),),"")</f>
        <v/>
      </c>
    </row>
    <row r="70" customFormat="false" ht="15" hidden="false" customHeight="false" outlineLevel="0" collapsed="false">
      <c r="K70" s="0" t="str">
        <f aca="false">IFERROR(CONCATENATE(TEXT(INDEX($K$7:$K$43,SMALL(IF($N$7:$N$43&lt;&gt;"",IF($K$7:$K$43&lt;&gt;"",ROW($K$7:$K$43)-MIN(ROW($K$7:$K$43))+1,""),""),ROW()-ROW(A$45)+1)),"##0"),","),"")</f>
        <v/>
      </c>
      <c r="L70" s="0" t="str">
        <f aca="false">IFERROR(CONCATENATE((INDEX($N$7:$N$43,SMALL(IF($N$7:$N$43&lt;&gt;"",IF($K$7:$K$43&lt;&gt;"",ROW($K$7:$K$43)-MIN(ROW($K$7:$K$43))+1,""),""),ROW()-ROW(A$45)+1))),","),"")</f>
        <v/>
      </c>
      <c r="M70" s="0" t="str">
        <f aca="false">IFERROR(CONCATENATE((INDEX($A$7:$A$43,SMALL(IF($N$7:$N$43&lt;&gt;"",IF($K$7:$K$43&lt;&gt;"",ROW($K$7:$K$43)-MIN(ROW($K$7:$K$43))+1,""),""),ROW()-ROW(A$45)+1))),),"")</f>
        <v/>
      </c>
      <c r="Q70" s="0" t="str">
        <f aca="false">IFERROR(CONCATENATE((INDEX($T$7:$T$43,SMALL(IF($T$7:$T$43&lt;&gt;"",IF($Q$7:$Q$43&lt;&gt;"",ROW($Q$7:$Q$43)-MIN(ROW($Q$7:$Q$43))+1,""),""),ROW()-ROW(A$45)+1)))," "),"")</f>
        <v/>
      </c>
      <c r="R70" s="0" t="str">
        <f aca="false">IFERROR(CONCATENATE(TEXT(INDEX($Q$7:$Q$43,SMALL(IF($T$7:$T$43&lt;&gt;"",IF($Q$7:$Q$43&lt;&gt;"",ROW($Q$7:$Q$43)-MIN(ROW($Q$7:$Q$43))+1,""),""),ROW()-ROW(A$45)+1)),"##0")," "),"")</f>
        <v/>
      </c>
      <c r="S70" s="0" t="str">
        <f aca="false">IFERROR(CONCATENATE((INDEX($A$7:$A$43,SMALL(IF($T$7:$T$43&lt;&gt;"",IF($Q$7:$Q$43&lt;&gt;"",ROW($Q$7:$Q$43)-MIN(ROW($Q$7:$Q$43))+1,""),""),ROW()-ROW(A$45)+1))),),"")</f>
        <v/>
      </c>
      <c r="W70" s="0" t="str">
        <f aca="false">IFERROR(CONCATENATE((INDEX($Z$7:$Z$43,SMALL(IF($Z$7:$Z$43&lt;&gt;"",IF($W$7:$W$43&lt;&gt;"",ROW($W$7:$W$43)-MIN(ROW($W$7:$W$43))+1,""),""),ROW()-ROW(A$45)+1)))," "),"")</f>
        <v/>
      </c>
      <c r="X70" s="0" t="str">
        <f aca="false">IFERROR(CONCATENATE(TEXT(INDEX($W$7:$W$43,SMALL(IF($Z$7:$Z$43&lt;&gt;"",IF($W$7:$W$43&lt;&gt;"",ROW($W$7:$W$43)-MIN(ROW($W$7:$W$43))+1,""),""),ROW()-ROW(A$45)+1)),"##0")," "),"")</f>
        <v/>
      </c>
      <c r="Y70" s="0" t="str">
        <f aca="false">IFERROR(CONCATENATE((INDEX($A$7:$A$43,SMALL(IF($Z$7:$Z$43&lt;&gt;"",IF($W$7:$W$43&lt;&gt;"",ROW($W$7:$W$43)-MIN(ROW($W$7:$W$43))+1,""),""),ROW()-ROW(A$45)+1))),),"")</f>
        <v/>
      </c>
      <c r="AC70" s="0" t="str">
        <f aca="false">IFERROR(CONCATENATE((INDEX($AF$7:$AF$43,SMALL(IF($AF$7:$AF$43&lt;&gt;"",IF($AC$7:$AC$43&lt;&gt;"",ROW($AC$7:$AC$43)-MIN(ROW($AC$7:$AC$43))+1,""),""),ROW()-ROW(A$45)+1))),","),"")</f>
        <v/>
      </c>
      <c r="AD70" s="0" t="str">
        <f aca="false">IFERROR(CONCATENATE(TEXT(INDEX($AC$7:$AC$43,SMALL(IF($AF$7:$AF$43&lt;&gt;"",IF($AC$7:$AC$43&lt;&gt;"",ROW($AC$7:$AC$43)-MIN(ROW($AC$7:$AC$43))+1,""),""),ROW()-ROW(A$45)+1)),"##0"),","),"")</f>
        <v/>
      </c>
      <c r="AE70" s="0" t="str">
        <f aca="false">IFERROR(CONCATENATE((INDEX($A$7:$A$43,SMALL(IF($AF$7:$AF$43&lt;&gt;"",IF($AC$7:$AC$43&lt;&gt;"",ROW($AC$7:$AC$43)-MIN(ROW($AC$7:$AC$43))+1,""),""),ROW()-ROW(A$45)+1))),),"")</f>
        <v/>
      </c>
      <c r="AI70" s="0" t="str">
        <f aca="false">IFERROR(CONCATENATE((INDEX($AL$7:$AL$43,SMALL(IF($AL$7:$AL$43&lt;&gt;"",IF($AI$7:$AI$43&lt;&gt;"",ROW($AI$7:$AI$43)-MIN(ROW($AI$7:$AI$43))+1,""),""),ROW()-ROW(A$45)+1)))," "),"")</f>
        <v/>
      </c>
      <c r="AJ70" s="0" t="str">
        <f aca="false">IFERROR(CONCATENATE(TEXT(INDEX($AI$7:$AI$43,SMALL(IF($AL$7:$AL$43&lt;&gt;"",IF($AI$7:$AI$43&lt;&gt;"",ROW($AI$7:$AI$43)-MIN(ROW($AI$7:$AI$43))+1,""),""),ROW()-ROW(A$45)+1)),"##0")," "),"")</f>
        <v/>
      </c>
      <c r="AK70" s="0" t="str">
        <f aca="false">IFERROR(CONCATENATE((INDEX($A$7:$A$43,SMALL(IF($AL$7:$AL$43&lt;&gt;"",IF($AI$7:$AI$43&lt;&gt;"",ROW($AI$7:$AI$43)-MIN(ROW($AI$7:$AI$43))+1,""),""),ROW()-ROW(A$45)+1))),),"")</f>
        <v/>
      </c>
    </row>
    <row r="71" customFormat="false" ht="15" hidden="false" customHeight="false" outlineLevel="0" collapsed="false">
      <c r="K71" s="0" t="str">
        <f aca="false">IFERROR(CONCATENATE(TEXT(INDEX($K$7:$K$43,SMALL(IF($N$7:$N$43&lt;&gt;"",IF($K$7:$K$43&lt;&gt;"",ROW($K$7:$K$43)-MIN(ROW($K$7:$K$43))+1,""),""),ROW()-ROW(A$45)+1)),"##0"),","),"")</f>
        <v/>
      </c>
      <c r="L71" s="0" t="str">
        <f aca="false">IFERROR(CONCATENATE((INDEX($N$7:$N$43,SMALL(IF($N$7:$N$43&lt;&gt;"",IF($K$7:$K$43&lt;&gt;"",ROW($K$7:$K$43)-MIN(ROW($K$7:$K$43))+1,""),""),ROW()-ROW(A$45)+1))),","),"")</f>
        <v/>
      </c>
      <c r="M71" s="0" t="str">
        <f aca="false">IFERROR(CONCATENATE((INDEX($A$7:$A$43,SMALL(IF($N$7:$N$43&lt;&gt;"",IF($K$7:$K$43&lt;&gt;"",ROW($K$7:$K$43)-MIN(ROW($K$7:$K$43))+1,""),""),ROW()-ROW(A$45)+1))),),"")</f>
        <v/>
      </c>
      <c r="Q71" s="0" t="str">
        <f aca="false">IFERROR(CONCATENATE((INDEX($T$7:$T$43,SMALL(IF($T$7:$T$43&lt;&gt;"",IF($Q$7:$Q$43&lt;&gt;"",ROW($Q$7:$Q$43)-MIN(ROW($Q$7:$Q$43))+1,""),""),ROW()-ROW(A$45)+1)))," "),"")</f>
        <v/>
      </c>
      <c r="R71" s="0" t="str">
        <f aca="false">IFERROR(CONCATENATE(TEXT(INDEX($Q$7:$Q$43,SMALL(IF($T$7:$T$43&lt;&gt;"",IF($Q$7:$Q$43&lt;&gt;"",ROW($Q$7:$Q$43)-MIN(ROW($Q$7:$Q$43))+1,""),""),ROW()-ROW(A$45)+1)),"##0")," "),"")</f>
        <v/>
      </c>
      <c r="S71" s="0" t="str">
        <f aca="false">IFERROR(CONCATENATE((INDEX($A$7:$A$43,SMALL(IF($T$7:$T$43&lt;&gt;"",IF($Q$7:$Q$43&lt;&gt;"",ROW($Q$7:$Q$43)-MIN(ROW($Q$7:$Q$43))+1,""),""),ROW()-ROW(A$45)+1))),),"")</f>
        <v/>
      </c>
      <c r="W71" s="0" t="str">
        <f aca="false">IFERROR(CONCATENATE((INDEX($Z$7:$Z$43,SMALL(IF($Z$7:$Z$43&lt;&gt;"",IF($W$7:$W$43&lt;&gt;"",ROW($W$7:$W$43)-MIN(ROW($W$7:$W$43))+1,""),""),ROW()-ROW(A$45)+1)))," "),"")</f>
        <v/>
      </c>
      <c r="X71" s="0" t="str">
        <f aca="false">IFERROR(CONCATENATE(TEXT(INDEX($W$7:$W$43,SMALL(IF($Z$7:$Z$43&lt;&gt;"",IF($W$7:$W$43&lt;&gt;"",ROW($W$7:$W$43)-MIN(ROW($W$7:$W$43))+1,""),""),ROW()-ROW(A$45)+1)),"##0")," "),"")</f>
        <v/>
      </c>
      <c r="Y71" s="0" t="str">
        <f aca="false">IFERROR(CONCATENATE((INDEX($A$7:$A$43,SMALL(IF($Z$7:$Z$43&lt;&gt;"",IF($W$7:$W$43&lt;&gt;"",ROW($W$7:$W$43)-MIN(ROW($W$7:$W$43))+1,""),""),ROW()-ROW(A$45)+1))),),"")</f>
        <v/>
      </c>
      <c r="AC71" s="0" t="str">
        <f aca="false">IFERROR(CONCATENATE((INDEX($AF$7:$AF$43,SMALL(IF($AF$7:$AF$43&lt;&gt;"",IF($AC$7:$AC$43&lt;&gt;"",ROW($AC$7:$AC$43)-MIN(ROW($AC$7:$AC$43))+1,""),""),ROW()-ROW(A$45)+1))),","),"")</f>
        <v/>
      </c>
      <c r="AD71" s="0" t="str">
        <f aca="false">IFERROR(CONCATENATE(TEXT(INDEX($AC$7:$AC$43,SMALL(IF($AF$7:$AF$43&lt;&gt;"",IF($AC$7:$AC$43&lt;&gt;"",ROW($AC$7:$AC$43)-MIN(ROW($AC$7:$AC$43))+1,""),""),ROW()-ROW(A$45)+1)),"##0"),","),"")</f>
        <v/>
      </c>
      <c r="AE71" s="0" t="str">
        <f aca="false">IFERROR(CONCATENATE((INDEX($A$7:$A$43,SMALL(IF($AF$7:$AF$43&lt;&gt;"",IF($AC$7:$AC$43&lt;&gt;"",ROW($AC$7:$AC$43)-MIN(ROW($AC$7:$AC$43))+1,""),""),ROW()-ROW(A$45)+1))),),"")</f>
        <v/>
      </c>
      <c r="AI71" s="0" t="str">
        <f aca="false">IFERROR(CONCATENATE((INDEX($AL$7:$AL$43,SMALL(IF($AL$7:$AL$43&lt;&gt;"",IF($AI$7:$AI$43&lt;&gt;"",ROW($AI$7:$AI$43)-MIN(ROW($AI$7:$AI$43))+1,""),""),ROW()-ROW(A$45)+1)))," "),"")</f>
        <v/>
      </c>
      <c r="AJ71" s="0" t="str">
        <f aca="false">IFERROR(CONCATENATE(TEXT(INDEX($AI$7:$AI$43,SMALL(IF($AL$7:$AL$43&lt;&gt;"",IF($AI$7:$AI$43&lt;&gt;"",ROW($AI$7:$AI$43)-MIN(ROW($AI$7:$AI$43))+1,""),""),ROW()-ROW(A$45)+1)),"##0")," "),"")</f>
        <v/>
      </c>
      <c r="AK71" s="0" t="str">
        <f aca="false">IFERROR(CONCATENATE((INDEX($A$7:$A$43,SMALL(IF($AL$7:$AL$43&lt;&gt;"",IF($AI$7:$AI$43&lt;&gt;"",ROW($AI$7:$AI$43)-MIN(ROW($AI$7:$AI$43))+1,""),""),ROW()-ROW(A$45)+1))),),"")</f>
        <v/>
      </c>
    </row>
    <row r="72" customFormat="false" ht="15" hidden="false" customHeight="false" outlineLevel="0" collapsed="false">
      <c r="K72" s="0" t="str">
        <f aca="false">IFERROR(CONCATENATE(TEXT(INDEX($K$7:$K$43,SMALL(IF($N$7:$N$43&lt;&gt;"",IF($K$7:$K$43&lt;&gt;"",ROW($K$7:$K$43)-MIN(ROW($K$7:$K$43))+1,""),""),ROW()-ROW(A$45)+1)),"##0"),","),"")</f>
        <v/>
      </c>
      <c r="L72" s="0" t="str">
        <f aca="false">IFERROR(CONCATENATE((INDEX($N$7:$N$43,SMALL(IF($N$7:$N$43&lt;&gt;"",IF($K$7:$K$43&lt;&gt;"",ROW($K$7:$K$43)-MIN(ROW($K$7:$K$43))+1,""),""),ROW()-ROW(A$45)+1))),","),"")</f>
        <v/>
      </c>
      <c r="M72" s="0" t="str">
        <f aca="false">IFERROR(CONCATENATE((INDEX($A$7:$A$43,SMALL(IF($N$7:$N$43&lt;&gt;"",IF($K$7:$K$43&lt;&gt;"",ROW($K$7:$K$43)-MIN(ROW($K$7:$K$43))+1,""),""),ROW()-ROW(A$45)+1))),),"")</f>
        <v/>
      </c>
      <c r="Q72" s="0" t="str">
        <f aca="false">IFERROR(CONCATENATE((INDEX($T$7:$T$43,SMALL(IF($T$7:$T$43&lt;&gt;"",IF($Q$7:$Q$43&lt;&gt;"",ROW($Q$7:$Q$43)-MIN(ROW($Q$7:$Q$43))+1,""),""),ROW()-ROW(A$45)+1)))," "),"")</f>
        <v/>
      </c>
      <c r="R72" s="0" t="str">
        <f aca="false">IFERROR(CONCATENATE(TEXT(INDEX($Q$7:$Q$43,SMALL(IF($T$7:$T$43&lt;&gt;"",IF($Q$7:$Q$43&lt;&gt;"",ROW($Q$7:$Q$43)-MIN(ROW($Q$7:$Q$43))+1,""),""),ROW()-ROW(A$45)+1)),"##0")," "),"")</f>
        <v/>
      </c>
      <c r="S72" s="0" t="str">
        <f aca="false">IFERROR(CONCATENATE((INDEX($A$7:$A$43,SMALL(IF($T$7:$T$43&lt;&gt;"",IF($Q$7:$Q$43&lt;&gt;"",ROW($Q$7:$Q$43)-MIN(ROW($Q$7:$Q$43))+1,""),""),ROW()-ROW(A$45)+1))),),"")</f>
        <v/>
      </c>
      <c r="W72" s="0" t="str">
        <f aca="false">IFERROR(CONCATENATE((INDEX($Z$7:$Z$43,SMALL(IF($Z$7:$Z$43&lt;&gt;"",IF($W$7:$W$43&lt;&gt;"",ROW($W$7:$W$43)-MIN(ROW($W$7:$W$43))+1,""),""),ROW()-ROW(A$45)+1)))," "),"")</f>
        <v/>
      </c>
      <c r="X72" s="0" t="str">
        <f aca="false">IFERROR(CONCATENATE(TEXT(INDEX($W$7:$W$43,SMALL(IF($Z$7:$Z$43&lt;&gt;"",IF($W$7:$W$43&lt;&gt;"",ROW($W$7:$W$43)-MIN(ROW($W$7:$W$43))+1,""),""),ROW()-ROW(A$45)+1)),"##0")," "),"")</f>
        <v/>
      </c>
      <c r="Y72" s="0" t="str">
        <f aca="false">IFERROR(CONCATENATE((INDEX($A$7:$A$43,SMALL(IF($Z$7:$Z$43&lt;&gt;"",IF($W$7:$W$43&lt;&gt;"",ROW($W$7:$W$43)-MIN(ROW($W$7:$W$43))+1,""),""),ROW()-ROW(A$45)+1))),),"")</f>
        <v/>
      </c>
      <c r="AC72" s="0" t="str">
        <f aca="false">IFERROR(CONCATENATE((INDEX($AF$7:$AF$43,SMALL(IF($AF$7:$AF$43&lt;&gt;"",IF($AC$7:$AC$43&lt;&gt;"",ROW($AC$7:$AC$43)-MIN(ROW($AC$7:$AC$43))+1,""),""),ROW()-ROW(A$45)+1))),","),"")</f>
        <v/>
      </c>
      <c r="AD72" s="0" t="str">
        <f aca="false">IFERROR(CONCATENATE(TEXT(INDEX($AC$7:$AC$43,SMALL(IF($AF$7:$AF$43&lt;&gt;"",IF($AC$7:$AC$43&lt;&gt;"",ROW($AC$7:$AC$43)-MIN(ROW($AC$7:$AC$43))+1,""),""),ROW()-ROW(A$45)+1)),"##0"),","),"")</f>
        <v/>
      </c>
      <c r="AE72" s="0" t="str">
        <f aca="false">IFERROR(CONCATENATE((INDEX($A$7:$A$43,SMALL(IF($AF$7:$AF$43&lt;&gt;"",IF($AC$7:$AC$43&lt;&gt;"",ROW($AC$7:$AC$43)-MIN(ROW($AC$7:$AC$43))+1,""),""),ROW()-ROW(A$45)+1))),),"")</f>
        <v/>
      </c>
      <c r="AI72" s="0" t="str">
        <f aca="false">IFERROR(CONCATENATE((INDEX($AL$7:$AL$43,SMALL(IF($AL$7:$AL$43&lt;&gt;"",IF($AI$7:$AI$43&lt;&gt;"",ROW($AI$7:$AI$43)-MIN(ROW($AI$7:$AI$43))+1,""),""),ROW()-ROW(A$45)+1)))," "),"")</f>
        <v/>
      </c>
      <c r="AJ72" s="0" t="str">
        <f aca="false">IFERROR(CONCATENATE(TEXT(INDEX($AI$7:$AI$43,SMALL(IF($AL$7:$AL$43&lt;&gt;"",IF($AI$7:$AI$43&lt;&gt;"",ROW($AI$7:$AI$43)-MIN(ROW($AI$7:$AI$43))+1,""),""),ROW()-ROW(A$45)+1)),"##0")," "),"")</f>
        <v/>
      </c>
      <c r="AK72" s="0" t="str">
        <f aca="false">IFERROR(CONCATENATE((INDEX($A$7:$A$43,SMALL(IF($AL$7:$AL$43&lt;&gt;"",IF($AI$7:$AI$43&lt;&gt;"",ROW($AI$7:$AI$43)-MIN(ROW($AI$7:$AI$43))+1,""),""),ROW()-ROW(A$45)+1))),),"")</f>
        <v/>
      </c>
    </row>
    <row r="73" customFormat="false" ht="15" hidden="false" customHeight="false" outlineLevel="0" collapsed="false">
      <c r="K73" s="0" t="str">
        <f aca="false">IFERROR(CONCATENATE(TEXT(INDEX($K$7:$K$43,SMALL(IF($N$7:$N$43&lt;&gt;"",IF($K$7:$K$43&lt;&gt;"",ROW($K$7:$K$43)-MIN(ROW($K$7:$K$43))+1,""),""),ROW()-ROW(A$45)+1)),"##0"),","),"")</f>
        <v/>
      </c>
      <c r="L73" s="0" t="str">
        <f aca="false">IFERROR(CONCATENATE((INDEX($N$7:$N$43,SMALL(IF($N$7:$N$43&lt;&gt;"",IF($K$7:$K$43&lt;&gt;"",ROW($K$7:$K$43)-MIN(ROW($K$7:$K$43))+1,""),""),ROW()-ROW(A$45)+1))),","),"")</f>
        <v/>
      </c>
      <c r="M73" s="0" t="str">
        <f aca="false">IFERROR(CONCATENATE((INDEX($A$7:$A$43,SMALL(IF($N$7:$N$43&lt;&gt;"",IF($K$7:$K$43&lt;&gt;"",ROW($K$7:$K$43)-MIN(ROW($K$7:$K$43))+1,""),""),ROW()-ROW(A$45)+1))),),"")</f>
        <v/>
      </c>
      <c r="Q73" s="0" t="str">
        <f aca="false">IFERROR(CONCATENATE((INDEX($T$7:$T$43,SMALL(IF($T$7:$T$43&lt;&gt;"",IF($Q$7:$Q$43&lt;&gt;"",ROW($Q$7:$Q$43)-MIN(ROW($Q$7:$Q$43))+1,""),""),ROW()-ROW(A$45)+1)))," "),"")</f>
        <v/>
      </c>
      <c r="R73" s="0" t="str">
        <f aca="false">IFERROR(CONCATENATE(TEXT(INDEX($Q$7:$Q$43,SMALL(IF($T$7:$T$43&lt;&gt;"",IF($Q$7:$Q$43&lt;&gt;"",ROW($Q$7:$Q$43)-MIN(ROW($Q$7:$Q$43))+1,""),""),ROW()-ROW(A$45)+1)),"##0")," "),"")</f>
        <v/>
      </c>
      <c r="S73" s="0" t="str">
        <f aca="false">IFERROR(CONCATENATE((INDEX($A$7:$A$43,SMALL(IF($T$7:$T$43&lt;&gt;"",IF($Q$7:$Q$43&lt;&gt;"",ROW($Q$7:$Q$43)-MIN(ROW($Q$7:$Q$43))+1,""),""),ROW()-ROW(A$45)+1))),),"")</f>
        <v/>
      </c>
      <c r="W73" s="0" t="str">
        <f aca="false">IFERROR(CONCATENATE((INDEX($Z$7:$Z$43,SMALL(IF($Z$7:$Z$43&lt;&gt;"",IF($W$7:$W$43&lt;&gt;"",ROW($W$7:$W$43)-MIN(ROW($W$7:$W$43))+1,""),""),ROW()-ROW(A$45)+1)))," "),"")</f>
        <v/>
      </c>
      <c r="X73" s="0" t="str">
        <f aca="false">IFERROR(CONCATENATE(TEXT(INDEX($W$7:$W$43,SMALL(IF($Z$7:$Z$43&lt;&gt;"",IF($W$7:$W$43&lt;&gt;"",ROW($W$7:$W$43)-MIN(ROW($W$7:$W$43))+1,""),""),ROW()-ROW(A$45)+1)),"##0")," "),"")</f>
        <v/>
      </c>
      <c r="Y73" s="0" t="str">
        <f aca="false">IFERROR(CONCATENATE((INDEX($A$7:$A$43,SMALL(IF($Z$7:$Z$43&lt;&gt;"",IF($W$7:$W$43&lt;&gt;"",ROW($W$7:$W$43)-MIN(ROW($W$7:$W$43))+1,""),""),ROW()-ROW(A$45)+1))),),"")</f>
        <v/>
      </c>
      <c r="AC73" s="0" t="str">
        <f aca="false">IFERROR(CONCATENATE((INDEX($AF$7:$AF$43,SMALL(IF($AF$7:$AF$43&lt;&gt;"",IF($AC$7:$AC$43&lt;&gt;"",ROW($AC$7:$AC$43)-MIN(ROW($AC$7:$AC$43))+1,""),""),ROW()-ROW(A$45)+1))),","),"")</f>
        <v/>
      </c>
      <c r="AD73" s="0" t="str">
        <f aca="false">IFERROR(CONCATENATE(TEXT(INDEX($AC$7:$AC$43,SMALL(IF($AF$7:$AF$43&lt;&gt;"",IF($AC$7:$AC$43&lt;&gt;"",ROW($AC$7:$AC$43)-MIN(ROW($AC$7:$AC$43))+1,""),""),ROW()-ROW(A$45)+1)),"##0"),","),"")</f>
        <v/>
      </c>
      <c r="AE73" s="0" t="str">
        <f aca="false">IFERROR(CONCATENATE((INDEX($A$7:$A$43,SMALL(IF($AF$7:$AF$43&lt;&gt;"",IF($AC$7:$AC$43&lt;&gt;"",ROW($AC$7:$AC$43)-MIN(ROW($AC$7:$AC$43))+1,""),""),ROW()-ROW(A$45)+1))),),"")</f>
        <v/>
      </c>
      <c r="AI73" s="0" t="str">
        <f aca="false">IFERROR(CONCATENATE((INDEX($AL$7:$AL$43,SMALL(IF($AL$7:$AL$43&lt;&gt;"",IF($AI$7:$AI$43&lt;&gt;"",ROW($AI$7:$AI$43)-MIN(ROW($AI$7:$AI$43))+1,""),""),ROW()-ROW(A$45)+1)))," "),"")</f>
        <v/>
      </c>
      <c r="AJ73" s="0" t="str">
        <f aca="false">IFERROR(CONCATENATE(TEXT(INDEX($AI$7:$AI$43,SMALL(IF($AL$7:$AL$43&lt;&gt;"",IF($AI$7:$AI$43&lt;&gt;"",ROW($AI$7:$AI$43)-MIN(ROW($AI$7:$AI$43))+1,""),""),ROW()-ROW(A$45)+1)),"##0")," "),"")</f>
        <v/>
      </c>
      <c r="AK73" s="0" t="str">
        <f aca="false">IFERROR(CONCATENATE((INDEX($A$7:$A$43,SMALL(IF($AL$7:$AL$43&lt;&gt;"",IF($AI$7:$AI$43&lt;&gt;"",ROW($AI$7:$AI$43)-MIN(ROW($AI$7:$AI$43))+1,""),""),ROW()-ROW(A$45)+1))),),"")</f>
        <v/>
      </c>
    </row>
    <row r="74" customFormat="false" ht="15" hidden="false" customHeight="false" outlineLevel="0" collapsed="false">
      <c r="K74" s="0" t="str">
        <f aca="false">IFERROR(CONCATENATE(TEXT(INDEX($K$7:$K$43,SMALL(IF($N$7:$N$43&lt;&gt;"",IF($K$7:$K$43&lt;&gt;"",ROW($K$7:$K$43)-MIN(ROW($K$7:$K$43))+1,""),""),ROW()-ROW(A$45)+1)),"##0"),","),"")</f>
        <v/>
      </c>
      <c r="L74" s="0" t="str">
        <f aca="false">IFERROR(CONCATENATE((INDEX($N$7:$N$43,SMALL(IF($N$7:$N$43&lt;&gt;"",IF($K$7:$K$43&lt;&gt;"",ROW($K$7:$K$43)-MIN(ROW($K$7:$K$43))+1,""),""),ROW()-ROW(A$45)+1))),","),"")</f>
        <v/>
      </c>
      <c r="M74" s="0" t="str">
        <f aca="false">IFERROR(CONCATENATE((INDEX($A$7:$A$43,SMALL(IF($N$7:$N$43&lt;&gt;"",IF($K$7:$K$43&lt;&gt;"",ROW($K$7:$K$43)-MIN(ROW($K$7:$K$43))+1,""),""),ROW()-ROW(A$45)+1))),),"")</f>
        <v/>
      </c>
      <c r="Q74" s="0" t="str">
        <f aca="false">IFERROR(CONCATENATE((INDEX($T$7:$T$43,SMALL(IF($T$7:$T$43&lt;&gt;"",IF($Q$7:$Q$43&lt;&gt;"",ROW($Q$7:$Q$43)-MIN(ROW($Q$7:$Q$43))+1,""),""),ROW()-ROW(A$45)+1)))," "),"")</f>
        <v/>
      </c>
      <c r="R74" s="0" t="str">
        <f aca="false">IFERROR(CONCATENATE(TEXT(INDEX($Q$7:$Q$43,SMALL(IF($T$7:$T$43&lt;&gt;"",IF($Q$7:$Q$43&lt;&gt;"",ROW($Q$7:$Q$43)-MIN(ROW($Q$7:$Q$43))+1,""),""),ROW()-ROW(A$45)+1)),"##0")," "),"")</f>
        <v/>
      </c>
      <c r="S74" s="0" t="str">
        <f aca="false">IFERROR(CONCATENATE((INDEX($A$7:$A$43,SMALL(IF($T$7:$T$43&lt;&gt;"",IF($Q$7:$Q$43&lt;&gt;"",ROW($Q$7:$Q$43)-MIN(ROW($Q$7:$Q$43))+1,""),""),ROW()-ROW(A$45)+1))),),"")</f>
        <v/>
      </c>
      <c r="W74" s="0" t="str">
        <f aca="false">IFERROR(CONCATENATE((INDEX($Z$7:$Z$43,SMALL(IF($Z$7:$Z$43&lt;&gt;"",IF($W$7:$W$43&lt;&gt;"",ROW($W$7:$W$43)-MIN(ROW($W$7:$W$43))+1,""),""),ROW()-ROW(A$45)+1)))," "),"")</f>
        <v/>
      </c>
      <c r="X74" s="0" t="str">
        <f aca="false">IFERROR(CONCATENATE(TEXT(INDEX($W$7:$W$43,SMALL(IF($Z$7:$Z$43&lt;&gt;"",IF($W$7:$W$43&lt;&gt;"",ROW($W$7:$W$43)-MIN(ROW($W$7:$W$43))+1,""),""),ROW()-ROW(A$45)+1)),"##0")," "),"")</f>
        <v/>
      </c>
      <c r="Y74" s="0" t="str">
        <f aca="false">IFERROR(CONCATENATE((INDEX($A$7:$A$43,SMALL(IF($Z$7:$Z$43&lt;&gt;"",IF($W$7:$W$43&lt;&gt;"",ROW($W$7:$W$43)-MIN(ROW($W$7:$W$43))+1,""),""),ROW()-ROW(A$45)+1))),),"")</f>
        <v/>
      </c>
      <c r="AC74" s="0" t="str">
        <f aca="false">IFERROR(CONCATENATE((INDEX($AF$7:$AF$43,SMALL(IF($AF$7:$AF$43&lt;&gt;"",IF($AC$7:$AC$43&lt;&gt;"",ROW($AC$7:$AC$43)-MIN(ROW($AC$7:$AC$43))+1,""),""),ROW()-ROW(A$45)+1))),","),"")</f>
        <v/>
      </c>
      <c r="AD74" s="0" t="str">
        <f aca="false">IFERROR(CONCATENATE(TEXT(INDEX($AC$7:$AC$43,SMALL(IF($AF$7:$AF$43&lt;&gt;"",IF($AC$7:$AC$43&lt;&gt;"",ROW($AC$7:$AC$43)-MIN(ROW($AC$7:$AC$43))+1,""),""),ROW()-ROW(A$45)+1)),"##0"),","),"")</f>
        <v/>
      </c>
      <c r="AE74" s="0" t="str">
        <f aca="false">IFERROR(CONCATENATE((INDEX($A$7:$A$43,SMALL(IF($AF$7:$AF$43&lt;&gt;"",IF($AC$7:$AC$43&lt;&gt;"",ROW($AC$7:$AC$43)-MIN(ROW($AC$7:$AC$43))+1,""),""),ROW()-ROW(A$45)+1))),),"")</f>
        <v/>
      </c>
      <c r="AI74" s="0" t="str">
        <f aca="false">IFERROR(CONCATENATE((INDEX($AL$7:$AL$43,SMALL(IF($AL$7:$AL$43&lt;&gt;"",IF($AI$7:$AI$43&lt;&gt;"",ROW($AI$7:$AI$43)-MIN(ROW($AI$7:$AI$43))+1,""),""),ROW()-ROW(A$45)+1)))," "),"")</f>
        <v/>
      </c>
      <c r="AJ74" s="0" t="str">
        <f aca="false">IFERROR(CONCATENATE(TEXT(INDEX($AI$7:$AI$43,SMALL(IF($AL$7:$AL$43&lt;&gt;"",IF($AI$7:$AI$43&lt;&gt;"",ROW($AI$7:$AI$43)-MIN(ROW($AI$7:$AI$43))+1,""),""),ROW()-ROW(A$45)+1)),"##0")," "),"")</f>
        <v/>
      </c>
      <c r="AK74" s="0" t="str">
        <f aca="false">IFERROR(CONCATENATE((INDEX($A$7:$A$43,SMALL(IF($AL$7:$AL$43&lt;&gt;"",IF($AI$7:$AI$43&lt;&gt;"",ROW($AI$7:$AI$43)-MIN(ROW($AI$7:$AI$43))+1,""),""),ROW()-ROW(A$45)+1))),),"")</f>
        <v/>
      </c>
    </row>
    <row r="75" customFormat="false" ht="15" hidden="false" customHeight="false" outlineLevel="0" collapsed="false">
      <c r="K75" s="0" t="str">
        <f aca="false">IFERROR(CONCATENATE(TEXT(INDEX($K$7:$K$43,SMALL(IF($N$7:$N$43&lt;&gt;"",IF($K$7:$K$43&lt;&gt;"",ROW($K$7:$K$43)-MIN(ROW($K$7:$K$43))+1,""),""),ROW()-ROW(A$45)+1)),"##0"),","),"")</f>
        <v/>
      </c>
      <c r="L75" s="0" t="str">
        <f aca="false">IFERROR(CONCATENATE((INDEX($N$7:$N$43,SMALL(IF($N$7:$N$43&lt;&gt;"",IF($K$7:$K$43&lt;&gt;"",ROW($K$7:$K$43)-MIN(ROW($K$7:$K$43))+1,""),""),ROW()-ROW(A$45)+1))),","),"")</f>
        <v/>
      </c>
      <c r="M75" s="0" t="str">
        <f aca="false">IFERROR(CONCATENATE((INDEX($A$7:$A$43,SMALL(IF($N$7:$N$43&lt;&gt;"",IF($K$7:$K$43&lt;&gt;"",ROW($K$7:$K$43)-MIN(ROW($K$7:$K$43))+1,""),""),ROW()-ROW(A$45)+1))),),"")</f>
        <v/>
      </c>
      <c r="Q75" s="0" t="str">
        <f aca="false">IFERROR(CONCATENATE((INDEX($T$7:$T$43,SMALL(IF($T$7:$T$43&lt;&gt;"",IF($Q$7:$Q$43&lt;&gt;"",ROW($Q$7:$Q$43)-MIN(ROW($Q$7:$Q$43))+1,""),""),ROW()-ROW(A$45)+1)))," "),"")</f>
        <v/>
      </c>
      <c r="R75" s="0" t="str">
        <f aca="false">IFERROR(CONCATENATE(TEXT(INDEX($Q$7:$Q$43,SMALL(IF($T$7:$T$43&lt;&gt;"",IF($Q$7:$Q$43&lt;&gt;"",ROW($Q$7:$Q$43)-MIN(ROW($Q$7:$Q$43))+1,""),""),ROW()-ROW(A$45)+1)),"##0")," "),"")</f>
        <v/>
      </c>
      <c r="S75" s="0" t="str">
        <f aca="false">IFERROR(CONCATENATE((INDEX($A$7:$A$43,SMALL(IF($T$7:$T$43&lt;&gt;"",IF($Q$7:$Q$43&lt;&gt;"",ROW($Q$7:$Q$43)-MIN(ROW($Q$7:$Q$43))+1,""),""),ROW()-ROW(A$45)+1))),),"")</f>
        <v/>
      </c>
      <c r="W75" s="0" t="str">
        <f aca="false">IFERROR(CONCATENATE((INDEX($Z$7:$Z$43,SMALL(IF($Z$7:$Z$43&lt;&gt;"",IF($W$7:$W$43&lt;&gt;"",ROW($W$7:$W$43)-MIN(ROW($W$7:$W$43))+1,""),""),ROW()-ROW(A$45)+1)))," "),"")</f>
        <v/>
      </c>
      <c r="X75" s="0" t="str">
        <f aca="false">IFERROR(CONCATENATE(TEXT(INDEX($W$7:$W$43,SMALL(IF($Z$7:$Z$43&lt;&gt;"",IF($W$7:$W$43&lt;&gt;"",ROW($W$7:$W$43)-MIN(ROW($W$7:$W$43))+1,""),""),ROW()-ROW(A$45)+1)),"##0")," "),"")</f>
        <v/>
      </c>
      <c r="Y75" s="0" t="str">
        <f aca="false">IFERROR(CONCATENATE((INDEX($A$7:$A$43,SMALL(IF($Z$7:$Z$43&lt;&gt;"",IF($W$7:$W$43&lt;&gt;"",ROW($W$7:$W$43)-MIN(ROW($W$7:$W$43))+1,""),""),ROW()-ROW(A$45)+1))),),"")</f>
        <v/>
      </c>
      <c r="AC75" s="0" t="str">
        <f aca="false">IFERROR(CONCATENATE((INDEX($AF$7:$AF$43,SMALL(IF($AF$7:$AF$43&lt;&gt;"",IF($AC$7:$AC$43&lt;&gt;"",ROW($AC$7:$AC$43)-MIN(ROW($AC$7:$AC$43))+1,""),""),ROW()-ROW(A$45)+1))),","),"")</f>
        <v/>
      </c>
      <c r="AD75" s="0" t="str">
        <f aca="false">IFERROR(CONCATENATE(TEXT(INDEX($AC$7:$AC$43,SMALL(IF($AF$7:$AF$43&lt;&gt;"",IF($AC$7:$AC$43&lt;&gt;"",ROW($AC$7:$AC$43)-MIN(ROW($AC$7:$AC$43))+1,""),""),ROW()-ROW(A$45)+1)),"##0"),","),"")</f>
        <v/>
      </c>
      <c r="AE75" s="0" t="str">
        <f aca="false">IFERROR(CONCATENATE((INDEX($A$7:$A$43,SMALL(IF($AF$7:$AF$43&lt;&gt;"",IF($AC$7:$AC$43&lt;&gt;"",ROW($AC$7:$AC$43)-MIN(ROW($AC$7:$AC$43))+1,""),""),ROW()-ROW(A$45)+1))),),"")</f>
        <v/>
      </c>
      <c r="AI75" s="0" t="str">
        <f aca="false">IFERROR(CONCATENATE((INDEX($AL$7:$AL$43,SMALL(IF($AL$7:$AL$43&lt;&gt;"",IF($AI$7:$AI$43&lt;&gt;"",ROW($AI$7:$AI$43)-MIN(ROW($AI$7:$AI$43))+1,""),""),ROW()-ROW(A$45)+1)))," "),"")</f>
        <v/>
      </c>
      <c r="AJ75" s="0" t="str">
        <f aca="false">IFERROR(CONCATENATE(TEXT(INDEX($AI$7:$AI$43,SMALL(IF($AL$7:$AL$43&lt;&gt;"",IF($AI$7:$AI$43&lt;&gt;"",ROW($AI$7:$AI$43)-MIN(ROW($AI$7:$AI$43))+1,""),""),ROW()-ROW(A$45)+1)),"##0")," "),"")</f>
        <v/>
      </c>
      <c r="AK75" s="0" t="str">
        <f aca="false">IFERROR(CONCATENATE((INDEX($A$7:$A$43,SMALL(IF($AL$7:$AL$43&lt;&gt;"",IF($AI$7:$AI$43&lt;&gt;"",ROW($AI$7:$AI$43)-MIN(ROW($AI$7:$AI$43))+1,""),""),ROW()-ROW(A$45)+1))),),"")</f>
        <v/>
      </c>
    </row>
    <row r="76" customFormat="false" ht="15" hidden="false" customHeight="false" outlineLevel="0" collapsed="false">
      <c r="K76" s="0" t="str">
        <f aca="false">IFERROR(CONCATENATE(TEXT(INDEX($K$7:$K$43,SMALL(IF($N$7:$N$43&lt;&gt;"",IF($K$7:$K$43&lt;&gt;"",ROW($K$7:$K$43)-MIN(ROW($K$7:$K$43))+1,""),""),ROW()-ROW(A$45)+1)),"##0"),","),"")</f>
        <v/>
      </c>
      <c r="L76" s="0" t="str">
        <f aca="false">IFERROR(CONCATENATE((INDEX($N$7:$N$43,SMALL(IF($N$7:$N$43&lt;&gt;"",IF($K$7:$K$43&lt;&gt;"",ROW($K$7:$K$43)-MIN(ROW($K$7:$K$43))+1,""),""),ROW()-ROW(A$45)+1))),","),"")</f>
        <v/>
      </c>
      <c r="M76" s="0" t="str">
        <f aca="false">IFERROR(CONCATENATE((INDEX($A$7:$A$43,SMALL(IF($N$7:$N$43&lt;&gt;"",IF($K$7:$K$43&lt;&gt;"",ROW($K$7:$K$43)-MIN(ROW($K$7:$K$43))+1,""),""),ROW()-ROW(A$45)+1))),),"")</f>
        <v/>
      </c>
      <c r="Q76" s="0" t="str">
        <f aca="false">IFERROR(CONCATENATE((INDEX($T$7:$T$43,SMALL(IF($T$7:$T$43&lt;&gt;"",IF($Q$7:$Q$43&lt;&gt;"",ROW($Q$7:$Q$43)-MIN(ROW($Q$7:$Q$43))+1,""),""),ROW()-ROW(A$45)+1)))," "),"")</f>
        <v/>
      </c>
      <c r="R76" s="0" t="str">
        <f aca="false">IFERROR(CONCATENATE(TEXT(INDEX($Q$7:$Q$43,SMALL(IF($T$7:$T$43&lt;&gt;"",IF($Q$7:$Q$43&lt;&gt;"",ROW($Q$7:$Q$43)-MIN(ROW($Q$7:$Q$43))+1,""),""),ROW()-ROW(A$45)+1)),"##0")," "),"")</f>
        <v/>
      </c>
      <c r="S76" s="0" t="str">
        <f aca="false">IFERROR(CONCATENATE((INDEX($A$7:$A$43,SMALL(IF($T$7:$T$43&lt;&gt;"",IF($Q$7:$Q$43&lt;&gt;"",ROW($Q$7:$Q$43)-MIN(ROW($Q$7:$Q$43))+1,""),""),ROW()-ROW(A$45)+1))),),"")</f>
        <v/>
      </c>
      <c r="W76" s="0" t="str">
        <f aca="false">IFERROR(CONCATENATE((INDEX($Z$7:$Z$43,SMALL(IF($Z$7:$Z$43&lt;&gt;"",IF($W$7:$W$43&lt;&gt;"",ROW($W$7:$W$43)-MIN(ROW($W$7:$W$43))+1,""),""),ROW()-ROW(A$45)+1)))," "),"")</f>
        <v/>
      </c>
      <c r="X76" s="0" t="str">
        <f aca="false">IFERROR(CONCATENATE(TEXT(INDEX($W$7:$W$43,SMALL(IF($Z$7:$Z$43&lt;&gt;"",IF($W$7:$W$43&lt;&gt;"",ROW($W$7:$W$43)-MIN(ROW($W$7:$W$43))+1,""),""),ROW()-ROW(A$45)+1)),"##0")," "),"")</f>
        <v/>
      </c>
      <c r="Y76" s="0" t="str">
        <f aca="false">IFERROR(CONCATENATE((INDEX($A$7:$A$43,SMALL(IF($Z$7:$Z$43&lt;&gt;"",IF($W$7:$W$43&lt;&gt;"",ROW($W$7:$W$43)-MIN(ROW($W$7:$W$43))+1,""),""),ROW()-ROW(A$45)+1))),),"")</f>
        <v/>
      </c>
      <c r="AC76" s="0" t="str">
        <f aca="false">IFERROR(CONCATENATE((INDEX($AF$7:$AF$43,SMALL(IF($AF$7:$AF$43&lt;&gt;"",IF($AC$7:$AC$43&lt;&gt;"",ROW($AC$7:$AC$43)-MIN(ROW($AC$7:$AC$43))+1,""),""),ROW()-ROW(A$45)+1))),","),"")</f>
        <v/>
      </c>
      <c r="AD76" s="0" t="str">
        <f aca="false">IFERROR(CONCATENATE(TEXT(INDEX($AC$7:$AC$43,SMALL(IF($AF$7:$AF$43&lt;&gt;"",IF($AC$7:$AC$43&lt;&gt;"",ROW($AC$7:$AC$43)-MIN(ROW($AC$7:$AC$43))+1,""),""),ROW()-ROW(A$45)+1)),"##0"),","),"")</f>
        <v/>
      </c>
      <c r="AE76" s="0" t="str">
        <f aca="false">IFERROR(CONCATENATE((INDEX($A$7:$A$43,SMALL(IF($AF$7:$AF$43&lt;&gt;"",IF($AC$7:$AC$43&lt;&gt;"",ROW($AC$7:$AC$43)-MIN(ROW($AC$7:$AC$43))+1,""),""),ROW()-ROW(A$45)+1))),),"")</f>
        <v/>
      </c>
      <c r="AI76" s="0" t="str">
        <f aca="false">IFERROR(CONCATENATE((INDEX($AL$7:$AL$43,SMALL(IF($AL$7:$AL$43&lt;&gt;"",IF($AI$7:$AI$43&lt;&gt;"",ROW($AI$7:$AI$43)-MIN(ROW($AI$7:$AI$43))+1,""),""),ROW()-ROW(A$45)+1)))," "),"")</f>
        <v/>
      </c>
      <c r="AJ76" s="0" t="str">
        <f aca="false">IFERROR(CONCATENATE(TEXT(INDEX($AI$7:$AI$43,SMALL(IF($AL$7:$AL$43&lt;&gt;"",IF($AI$7:$AI$43&lt;&gt;"",ROW($AI$7:$AI$43)-MIN(ROW($AI$7:$AI$43))+1,""),""),ROW()-ROW(A$45)+1)),"##0")," "),"")</f>
        <v/>
      </c>
      <c r="AK76" s="0" t="str">
        <f aca="false">IFERROR(CONCATENATE((INDEX($A$7:$A$43,SMALL(IF($AL$7:$AL$43&lt;&gt;"",IF($AI$7:$AI$43&lt;&gt;"",ROW($AI$7:$AI$43)-MIN(ROW($AI$7:$AI$43))+1,""),""),ROW()-ROW(A$45)+1))),),"")</f>
        <v/>
      </c>
    </row>
    <row r="77" customFormat="false" ht="15" hidden="false" customHeight="false" outlineLevel="0" collapsed="false">
      <c r="K77" s="0" t="str">
        <f aca="false">IFERROR(CONCATENATE(TEXT(INDEX($K$7:$K$43,SMALL(IF($N$7:$N$43&lt;&gt;"",IF($K$7:$K$43&lt;&gt;"",ROW($K$7:$K$43)-MIN(ROW($K$7:$K$43))+1,""),""),ROW()-ROW(A$45)+1)),"##0"),","),"")</f>
        <v/>
      </c>
      <c r="L77" s="0" t="str">
        <f aca="false">IFERROR(CONCATENATE((INDEX($N$7:$N$43,SMALL(IF($N$7:$N$43&lt;&gt;"",IF($K$7:$K$43&lt;&gt;"",ROW($K$7:$K$43)-MIN(ROW($K$7:$K$43))+1,""),""),ROW()-ROW(A$45)+1))),","),"")</f>
        <v/>
      </c>
      <c r="M77" s="0" t="str">
        <f aca="false">IFERROR(CONCATENATE((INDEX($A$7:$A$43,SMALL(IF($N$7:$N$43&lt;&gt;"",IF($K$7:$K$43&lt;&gt;"",ROW($K$7:$K$43)-MIN(ROW($K$7:$K$43))+1,""),""),ROW()-ROW(A$45)+1))),),"")</f>
        <v/>
      </c>
      <c r="Q77" s="0" t="str">
        <f aca="false">IFERROR(CONCATENATE((INDEX($T$7:$T$43,SMALL(IF($T$7:$T$43&lt;&gt;"",IF($Q$7:$Q$43&lt;&gt;"",ROW($Q$7:$Q$43)-MIN(ROW($Q$7:$Q$43))+1,""),""),ROW()-ROW(A$45)+1)))," "),"")</f>
        <v/>
      </c>
      <c r="R77" s="0" t="str">
        <f aca="false">IFERROR(CONCATENATE(TEXT(INDEX($Q$7:$Q$43,SMALL(IF($T$7:$T$43&lt;&gt;"",IF($Q$7:$Q$43&lt;&gt;"",ROW($Q$7:$Q$43)-MIN(ROW($Q$7:$Q$43))+1,""),""),ROW()-ROW(A$45)+1)),"##0")," "),"")</f>
        <v/>
      </c>
      <c r="S77" s="0" t="str">
        <f aca="false">IFERROR(CONCATENATE((INDEX($A$7:$A$43,SMALL(IF($T$7:$T$43&lt;&gt;"",IF($Q$7:$Q$43&lt;&gt;"",ROW($Q$7:$Q$43)-MIN(ROW($Q$7:$Q$43))+1,""),""),ROW()-ROW(A$45)+1))),),"")</f>
        <v/>
      </c>
      <c r="W77" s="0" t="str">
        <f aca="false">IFERROR(CONCATENATE((INDEX($Z$7:$Z$43,SMALL(IF($Z$7:$Z$43&lt;&gt;"",IF($W$7:$W$43&lt;&gt;"",ROW($W$7:$W$43)-MIN(ROW($W$7:$W$43))+1,""),""),ROW()-ROW(A$45)+1)))," "),"")</f>
        <v/>
      </c>
      <c r="X77" s="0" t="str">
        <f aca="false">IFERROR(CONCATENATE(TEXT(INDEX($W$7:$W$43,SMALL(IF($Z$7:$Z$43&lt;&gt;"",IF($W$7:$W$43&lt;&gt;"",ROW($W$7:$W$43)-MIN(ROW($W$7:$W$43))+1,""),""),ROW()-ROW(A$45)+1)),"##0")," "),"")</f>
        <v/>
      </c>
      <c r="Y77" s="0" t="str">
        <f aca="false">IFERROR(CONCATENATE((INDEX($A$7:$A$43,SMALL(IF($Z$7:$Z$43&lt;&gt;"",IF($W$7:$W$43&lt;&gt;"",ROW($W$7:$W$43)-MIN(ROW($W$7:$W$43))+1,""),""),ROW()-ROW(A$45)+1))),),"")</f>
        <v/>
      </c>
      <c r="AC77" s="0" t="str">
        <f aca="false">IFERROR(CONCATENATE((INDEX($AF$7:$AF$43,SMALL(IF($AF$7:$AF$43&lt;&gt;"",IF($AC$7:$AC$43&lt;&gt;"",ROW($AC$7:$AC$43)-MIN(ROW($AC$7:$AC$43))+1,""),""),ROW()-ROW(A$45)+1))),","),"")</f>
        <v/>
      </c>
      <c r="AD77" s="0" t="str">
        <f aca="false">IFERROR(CONCATENATE(TEXT(INDEX($AC$7:$AC$43,SMALL(IF($AF$7:$AF$43&lt;&gt;"",IF($AC$7:$AC$43&lt;&gt;"",ROW($AC$7:$AC$43)-MIN(ROW($AC$7:$AC$43))+1,""),""),ROW()-ROW(A$45)+1)),"##0"),","),"")</f>
        <v/>
      </c>
      <c r="AE77" s="0" t="str">
        <f aca="false">IFERROR(CONCATENATE((INDEX($A$7:$A$43,SMALL(IF($AF$7:$AF$43&lt;&gt;"",IF($AC$7:$AC$43&lt;&gt;"",ROW($AC$7:$AC$43)-MIN(ROW($AC$7:$AC$43))+1,""),""),ROW()-ROW(A$45)+1))),),"")</f>
        <v/>
      </c>
      <c r="AI77" s="0" t="str">
        <f aca="false">IFERROR(CONCATENATE((INDEX($AL$7:$AL$43,SMALL(IF($AL$7:$AL$43&lt;&gt;"",IF($AI$7:$AI$43&lt;&gt;"",ROW($AI$7:$AI$43)-MIN(ROW($AI$7:$AI$43))+1,""),""),ROW()-ROW(A$45)+1)))," "),"")</f>
        <v/>
      </c>
      <c r="AJ77" s="0" t="str">
        <f aca="false">IFERROR(CONCATENATE(TEXT(INDEX($AI$7:$AI$43,SMALL(IF($AL$7:$AL$43&lt;&gt;"",IF($AI$7:$AI$43&lt;&gt;"",ROW($AI$7:$AI$43)-MIN(ROW($AI$7:$AI$43))+1,""),""),ROW()-ROW(A$45)+1)),"##0")," "),"")</f>
        <v/>
      </c>
      <c r="AK77" s="0" t="str">
        <f aca="false">IFERROR(CONCATENATE((INDEX($A$7:$A$43,SMALL(IF($AL$7:$AL$43&lt;&gt;"",IF($AI$7:$AI$43&lt;&gt;"",ROW($AI$7:$AI$43)-MIN(ROW($AI$7:$AI$43))+1,""),""),ROW()-ROW(A$45)+1))),),"")</f>
        <v/>
      </c>
    </row>
    <row r="78" customFormat="false" ht="15" hidden="false" customHeight="false" outlineLevel="0" collapsed="false">
      <c r="K78" s="0" t="str">
        <f aca="false">IFERROR(CONCATENATE(TEXT(INDEX($K$7:$K$43,SMALL(IF($N$7:$N$43&lt;&gt;"",IF($K$7:$K$43&lt;&gt;"",ROW($K$7:$K$43)-MIN(ROW($K$7:$K$43))+1,""),""),ROW()-ROW(A$45)+1)),"##0"),","),"")</f>
        <v/>
      </c>
      <c r="L78" s="0" t="str">
        <f aca="false">IFERROR(CONCATENATE((INDEX($N$7:$N$43,SMALL(IF($N$7:$N$43&lt;&gt;"",IF($K$7:$K$43&lt;&gt;"",ROW($K$7:$K$43)-MIN(ROW($K$7:$K$43))+1,""),""),ROW()-ROW(A$45)+1))),","),"")</f>
        <v/>
      </c>
      <c r="M78" s="0" t="str">
        <f aca="false">IFERROR(CONCATENATE((INDEX($A$7:$A$43,SMALL(IF($N$7:$N$43&lt;&gt;"",IF($K$7:$K$43&lt;&gt;"",ROW($K$7:$K$43)-MIN(ROW($K$7:$K$43))+1,""),""),ROW()-ROW(A$45)+1))),),"")</f>
        <v/>
      </c>
      <c r="Q78" s="0" t="str">
        <f aca="false">IFERROR(CONCATENATE((INDEX($T$7:$T$43,SMALL(IF($T$7:$T$43&lt;&gt;"",IF($Q$7:$Q$43&lt;&gt;"",ROW($Q$7:$Q$43)-MIN(ROW($Q$7:$Q$43))+1,""),""),ROW()-ROW(A$45)+1)))," "),"")</f>
        <v/>
      </c>
      <c r="R78" s="0" t="str">
        <f aca="false">IFERROR(CONCATENATE(TEXT(INDEX($Q$7:$Q$43,SMALL(IF($T$7:$T$43&lt;&gt;"",IF($Q$7:$Q$43&lt;&gt;"",ROW($Q$7:$Q$43)-MIN(ROW($Q$7:$Q$43))+1,""),""),ROW()-ROW(A$45)+1)),"##0")," "),"")</f>
        <v/>
      </c>
      <c r="S78" s="0" t="str">
        <f aca="false">IFERROR(CONCATENATE((INDEX($A$7:$A$43,SMALL(IF($T$7:$T$43&lt;&gt;"",IF($Q$7:$Q$43&lt;&gt;"",ROW($Q$7:$Q$43)-MIN(ROW($Q$7:$Q$43))+1,""),""),ROW()-ROW(A$45)+1))),),"")</f>
        <v/>
      </c>
      <c r="W78" s="0" t="str">
        <f aca="false">IFERROR(CONCATENATE((INDEX($Z$7:$Z$43,SMALL(IF($Z$7:$Z$43&lt;&gt;"",IF($W$7:$W$43&lt;&gt;"",ROW($W$7:$W$43)-MIN(ROW($W$7:$W$43))+1,""),""),ROW()-ROW(A$45)+1)))," "),"")</f>
        <v/>
      </c>
      <c r="X78" s="0" t="str">
        <f aca="false">IFERROR(CONCATENATE(TEXT(INDEX($W$7:$W$43,SMALL(IF($Z$7:$Z$43&lt;&gt;"",IF($W$7:$W$43&lt;&gt;"",ROW($W$7:$W$43)-MIN(ROW($W$7:$W$43))+1,""),""),ROW()-ROW(A$45)+1)),"##0")," "),"")</f>
        <v/>
      </c>
      <c r="Y78" s="0" t="str">
        <f aca="false">IFERROR(CONCATENATE((INDEX($A$7:$A$43,SMALL(IF($Z$7:$Z$43&lt;&gt;"",IF($W$7:$W$43&lt;&gt;"",ROW($W$7:$W$43)-MIN(ROW($W$7:$W$43))+1,""),""),ROW()-ROW(A$45)+1))),),"")</f>
        <v/>
      </c>
      <c r="AC78" s="0" t="str">
        <f aca="false">IFERROR(CONCATENATE((INDEX($AF$7:$AF$43,SMALL(IF($AF$7:$AF$43&lt;&gt;"",IF($AC$7:$AC$43&lt;&gt;"",ROW($AC$7:$AC$43)-MIN(ROW($AC$7:$AC$43))+1,""),""),ROW()-ROW(A$45)+1))),","),"")</f>
        <v/>
      </c>
      <c r="AD78" s="0" t="str">
        <f aca="false">IFERROR(CONCATENATE(TEXT(INDEX($AC$7:$AC$43,SMALL(IF($AF$7:$AF$43&lt;&gt;"",IF($AC$7:$AC$43&lt;&gt;"",ROW($AC$7:$AC$43)-MIN(ROW($AC$7:$AC$43))+1,""),""),ROW()-ROW(A$45)+1)),"##0"),","),"")</f>
        <v/>
      </c>
      <c r="AE78" s="0" t="str">
        <f aca="false">IFERROR(CONCATENATE((INDEX($A$7:$A$43,SMALL(IF($AF$7:$AF$43&lt;&gt;"",IF($AC$7:$AC$43&lt;&gt;"",ROW($AC$7:$AC$43)-MIN(ROW($AC$7:$AC$43))+1,""),""),ROW()-ROW(A$45)+1))),),"")</f>
        <v/>
      </c>
      <c r="AI78" s="0" t="str">
        <f aca="false">IFERROR(CONCATENATE((INDEX($AL$7:$AL$43,SMALL(IF($AL$7:$AL$43&lt;&gt;"",IF($AI$7:$AI$43&lt;&gt;"",ROW($AI$7:$AI$43)-MIN(ROW($AI$7:$AI$43))+1,""),""),ROW()-ROW(A$45)+1)))," "),"")</f>
        <v/>
      </c>
      <c r="AJ78" s="0" t="str">
        <f aca="false">IFERROR(CONCATENATE(TEXT(INDEX($AI$7:$AI$43,SMALL(IF($AL$7:$AL$43&lt;&gt;"",IF($AI$7:$AI$43&lt;&gt;"",ROW($AI$7:$AI$43)-MIN(ROW($AI$7:$AI$43))+1,""),""),ROW()-ROW(A$45)+1)),"##0")," "),"")</f>
        <v/>
      </c>
      <c r="AK78" s="0" t="str">
        <f aca="false">IFERROR(CONCATENATE((INDEX($A$7:$A$43,SMALL(IF($AL$7:$AL$43&lt;&gt;"",IF($AI$7:$AI$43&lt;&gt;"",ROW($AI$7:$AI$43)-MIN(ROW($AI$7:$AI$43))+1,""),""),ROW()-ROW(A$45)+1))),),"")</f>
        <v/>
      </c>
    </row>
    <row r="79" customFormat="false" ht="15" hidden="false" customHeight="false" outlineLevel="0" collapsed="false">
      <c r="K79" s="0" t="str">
        <f aca="false">IFERROR(CONCATENATE(TEXT(INDEX($K$7:$K$43,SMALL(IF($N$7:$N$43&lt;&gt;"",IF($K$7:$K$43&lt;&gt;"",ROW($K$7:$K$43)-MIN(ROW($K$7:$K$43))+1,""),""),ROW()-ROW(A$45)+1)),"##0"),","),"")</f>
        <v/>
      </c>
      <c r="L79" s="0" t="str">
        <f aca="false">IFERROR(CONCATENATE((INDEX($N$7:$N$43,SMALL(IF($N$7:$N$43&lt;&gt;"",IF($K$7:$K$43&lt;&gt;"",ROW($K$7:$K$43)-MIN(ROW($K$7:$K$43))+1,""),""),ROW()-ROW(A$45)+1))),","),"")</f>
        <v/>
      </c>
      <c r="M79" s="0" t="str">
        <f aca="false">IFERROR(CONCATENATE((INDEX($A$7:$A$43,SMALL(IF($N$7:$N$43&lt;&gt;"",IF($K$7:$K$43&lt;&gt;"",ROW($K$7:$K$43)-MIN(ROW($K$7:$K$43))+1,""),""),ROW()-ROW(A$45)+1))),),"")</f>
        <v/>
      </c>
      <c r="Q79" s="0" t="str">
        <f aca="false">IFERROR(CONCATENATE((INDEX($T$7:$T$43,SMALL(IF($T$7:$T$43&lt;&gt;"",IF($Q$7:$Q$43&lt;&gt;"",ROW($Q$7:$Q$43)-MIN(ROW($Q$7:$Q$43))+1,""),""),ROW()-ROW(A$45)+1)))," "),"")</f>
        <v/>
      </c>
      <c r="R79" s="0" t="str">
        <f aca="false">IFERROR(CONCATENATE(TEXT(INDEX($Q$7:$Q$43,SMALL(IF($T$7:$T$43&lt;&gt;"",IF($Q$7:$Q$43&lt;&gt;"",ROW($Q$7:$Q$43)-MIN(ROW($Q$7:$Q$43))+1,""),""),ROW()-ROW(A$45)+1)),"##0")," "),"")</f>
        <v/>
      </c>
      <c r="S79" s="0" t="str">
        <f aca="false">IFERROR(CONCATENATE((INDEX($A$7:$A$43,SMALL(IF($T$7:$T$43&lt;&gt;"",IF($Q$7:$Q$43&lt;&gt;"",ROW($Q$7:$Q$43)-MIN(ROW($Q$7:$Q$43))+1,""),""),ROW()-ROW(A$45)+1))),),"")</f>
        <v/>
      </c>
      <c r="W79" s="0" t="str">
        <f aca="false">IFERROR(CONCATENATE((INDEX($Z$7:$Z$43,SMALL(IF($Z$7:$Z$43&lt;&gt;"",IF($W$7:$W$43&lt;&gt;"",ROW($W$7:$W$43)-MIN(ROW($W$7:$W$43))+1,""),""),ROW()-ROW(A$45)+1)))," "),"")</f>
        <v/>
      </c>
      <c r="X79" s="0" t="str">
        <f aca="false">IFERROR(CONCATENATE(TEXT(INDEX($W$7:$W$43,SMALL(IF($Z$7:$Z$43&lt;&gt;"",IF($W$7:$W$43&lt;&gt;"",ROW($W$7:$W$43)-MIN(ROW($W$7:$W$43))+1,""),""),ROW()-ROW(A$45)+1)),"##0")," "),"")</f>
        <v/>
      </c>
      <c r="Y79" s="0" t="str">
        <f aca="false">IFERROR(CONCATENATE((INDEX($A$7:$A$43,SMALL(IF($Z$7:$Z$43&lt;&gt;"",IF($W$7:$W$43&lt;&gt;"",ROW($W$7:$W$43)-MIN(ROW($W$7:$W$43))+1,""),""),ROW()-ROW(A$45)+1))),),"")</f>
        <v/>
      </c>
      <c r="AC79" s="0" t="str">
        <f aca="false">IFERROR(CONCATENATE((INDEX($AF$7:$AF$43,SMALL(IF($AF$7:$AF$43&lt;&gt;"",IF($AC$7:$AC$43&lt;&gt;"",ROW($AC$7:$AC$43)-MIN(ROW($AC$7:$AC$43))+1,""),""),ROW()-ROW(A$45)+1))),","),"")</f>
        <v/>
      </c>
      <c r="AD79" s="0" t="str">
        <f aca="false">IFERROR(CONCATENATE(TEXT(INDEX($AC$7:$AC$43,SMALL(IF($AF$7:$AF$43&lt;&gt;"",IF($AC$7:$AC$43&lt;&gt;"",ROW($AC$7:$AC$43)-MIN(ROW($AC$7:$AC$43))+1,""),""),ROW()-ROW(A$45)+1)),"##0"),","),"")</f>
        <v/>
      </c>
      <c r="AE79" s="0" t="str">
        <f aca="false">IFERROR(CONCATENATE((INDEX($A$7:$A$43,SMALL(IF($AF$7:$AF$43&lt;&gt;"",IF($AC$7:$AC$43&lt;&gt;"",ROW($AC$7:$AC$43)-MIN(ROW($AC$7:$AC$43))+1,""),""),ROW()-ROW(A$45)+1))),),"")</f>
        <v/>
      </c>
      <c r="AI79" s="0" t="str">
        <f aca="false">IFERROR(CONCATENATE((INDEX($AL$7:$AL$43,SMALL(IF($AL$7:$AL$43&lt;&gt;"",IF($AI$7:$AI$43&lt;&gt;"",ROW($AI$7:$AI$43)-MIN(ROW($AI$7:$AI$43))+1,""),""),ROW()-ROW(A$45)+1)))," "),"")</f>
        <v/>
      </c>
      <c r="AJ79" s="0" t="str">
        <f aca="false">IFERROR(CONCATENATE(TEXT(INDEX($AI$7:$AI$43,SMALL(IF($AL$7:$AL$43&lt;&gt;"",IF($AI$7:$AI$43&lt;&gt;"",ROW($AI$7:$AI$43)-MIN(ROW($AI$7:$AI$43))+1,""),""),ROW()-ROW(A$45)+1)),"##0")," "),"")</f>
        <v/>
      </c>
      <c r="AK79" s="0" t="str">
        <f aca="false">IFERROR(CONCATENATE((INDEX($A$7:$A$43,SMALL(IF($AL$7:$AL$43&lt;&gt;"",IF($AI$7:$AI$43&lt;&gt;"",ROW($AI$7:$AI$43)-MIN(ROW($AI$7:$AI$43))+1,""),""),ROW()-ROW(A$45)+1))),),"")</f>
        <v/>
      </c>
    </row>
    <row r="80" customFormat="false" ht="15" hidden="false" customHeight="false" outlineLevel="0" collapsed="false">
      <c r="K80" s="0" t="str">
        <f aca="false">IFERROR(CONCATENATE(TEXT(INDEX($K$7:$K$43,SMALL(IF($N$7:$N$43&lt;&gt;"",IF($K$7:$K$43&lt;&gt;"",ROW($K$7:$K$43)-MIN(ROW($K$7:$K$43))+1,""),""),ROW()-ROW(A$45)+1)),"##0"),","),"")</f>
        <v/>
      </c>
      <c r="L80" s="0" t="str">
        <f aca="false">IFERROR(CONCATENATE((INDEX($N$7:$N$43,SMALL(IF($N$7:$N$43&lt;&gt;"",IF($K$7:$K$43&lt;&gt;"",ROW($K$7:$K$43)-MIN(ROW($K$7:$K$43))+1,""),""),ROW()-ROW(A$45)+1))),","),"")</f>
        <v/>
      </c>
      <c r="M80" s="0" t="str">
        <f aca="false">IFERROR(CONCATENATE((INDEX($A$7:$A$43,SMALL(IF($N$7:$N$43&lt;&gt;"",IF($K$7:$K$43&lt;&gt;"",ROW($K$7:$K$43)-MIN(ROW($K$7:$K$43))+1,""),""),ROW()-ROW(A$45)+1))),),"")</f>
        <v/>
      </c>
      <c r="Q80" s="0" t="str">
        <f aca="false">IFERROR(CONCATENATE((INDEX($T$7:$T$43,SMALL(IF($T$7:$T$43&lt;&gt;"",IF($Q$7:$Q$43&lt;&gt;"",ROW($Q$7:$Q$43)-MIN(ROW($Q$7:$Q$43))+1,""),""),ROW()-ROW(A$45)+1)))," "),"")</f>
        <v/>
      </c>
      <c r="R80" s="0" t="str">
        <f aca="false">IFERROR(CONCATENATE(TEXT(INDEX($Q$7:$Q$43,SMALL(IF($T$7:$T$43&lt;&gt;"",IF($Q$7:$Q$43&lt;&gt;"",ROW($Q$7:$Q$43)-MIN(ROW($Q$7:$Q$43))+1,""),""),ROW()-ROW(A$45)+1)),"##0")," "),"")</f>
        <v/>
      </c>
      <c r="S80" s="0" t="str">
        <f aca="false">IFERROR(CONCATENATE((INDEX($A$7:$A$43,SMALL(IF($T$7:$T$43&lt;&gt;"",IF($Q$7:$Q$43&lt;&gt;"",ROW($Q$7:$Q$43)-MIN(ROW($Q$7:$Q$43))+1,""),""),ROW()-ROW(A$45)+1))),),"")</f>
        <v/>
      </c>
      <c r="W80" s="0" t="str">
        <f aca="false">IFERROR(CONCATENATE((INDEX($Z$7:$Z$43,SMALL(IF($Z$7:$Z$43&lt;&gt;"",IF($W$7:$W$43&lt;&gt;"",ROW($W$7:$W$43)-MIN(ROW($W$7:$W$43))+1,""),""),ROW()-ROW(A$45)+1)))," "),"")</f>
        <v/>
      </c>
      <c r="X80" s="0" t="str">
        <f aca="false">IFERROR(CONCATENATE(TEXT(INDEX($W$7:$W$43,SMALL(IF($Z$7:$Z$43&lt;&gt;"",IF($W$7:$W$43&lt;&gt;"",ROW($W$7:$W$43)-MIN(ROW($W$7:$W$43))+1,""),""),ROW()-ROW(A$45)+1)),"##0")," "),"")</f>
        <v/>
      </c>
      <c r="Y80" s="0" t="str">
        <f aca="false">IFERROR(CONCATENATE((INDEX($A$7:$A$43,SMALL(IF($Z$7:$Z$43&lt;&gt;"",IF($W$7:$W$43&lt;&gt;"",ROW($W$7:$W$43)-MIN(ROW($W$7:$W$43))+1,""),""),ROW()-ROW(A$45)+1))),),"")</f>
        <v/>
      </c>
      <c r="AC80" s="0" t="str">
        <f aca="false">IFERROR(CONCATENATE((INDEX($AF$7:$AF$43,SMALL(IF($AF$7:$AF$43&lt;&gt;"",IF($AC$7:$AC$43&lt;&gt;"",ROW($AC$7:$AC$43)-MIN(ROW($AC$7:$AC$43))+1,""),""),ROW()-ROW(A$45)+1))),","),"")</f>
        <v/>
      </c>
      <c r="AD80" s="0" t="str">
        <f aca="false">IFERROR(CONCATENATE(TEXT(INDEX($AC$7:$AC$43,SMALL(IF($AF$7:$AF$43&lt;&gt;"",IF($AC$7:$AC$43&lt;&gt;"",ROW($AC$7:$AC$43)-MIN(ROW($AC$7:$AC$43))+1,""),""),ROW()-ROW(A$45)+1)),"##0"),","),"")</f>
        <v/>
      </c>
      <c r="AE80" s="0" t="str">
        <f aca="false">IFERROR(CONCATENATE((INDEX($A$7:$A$43,SMALL(IF($AF$7:$AF$43&lt;&gt;"",IF($AC$7:$AC$43&lt;&gt;"",ROW($AC$7:$AC$43)-MIN(ROW($AC$7:$AC$43))+1,""),""),ROW()-ROW(A$45)+1))),),"")</f>
        <v/>
      </c>
      <c r="AI80" s="0" t="str">
        <f aca="false">IFERROR(CONCATENATE((INDEX($AL$7:$AL$43,SMALL(IF($AL$7:$AL$43&lt;&gt;"",IF($AI$7:$AI$43&lt;&gt;"",ROW($AI$7:$AI$43)-MIN(ROW($AI$7:$AI$43))+1,""),""),ROW()-ROW(A$45)+1)))," "),"")</f>
        <v/>
      </c>
      <c r="AJ80" s="0" t="str">
        <f aca="false">IFERROR(CONCATENATE(TEXT(INDEX($AI$7:$AI$43,SMALL(IF($AL$7:$AL$43&lt;&gt;"",IF($AI$7:$AI$43&lt;&gt;"",ROW($AI$7:$AI$43)-MIN(ROW($AI$7:$AI$43))+1,""),""),ROW()-ROW(A$45)+1)),"##0")," "),"")</f>
        <v/>
      </c>
      <c r="AK80" s="0" t="str">
        <f aca="false">IFERROR(CONCATENATE((INDEX($A$7:$A$43,SMALL(IF($AL$7:$AL$43&lt;&gt;"",IF($AI$7:$AI$43&lt;&gt;"",ROW($AI$7:$AI$43)-MIN(ROW($AI$7:$AI$43))+1,""),""),ROW()-ROW(A$45)+1))),),"")</f>
        <v/>
      </c>
    </row>
    <row r="81" customFormat="false" ht="15" hidden="false" customHeight="false" outlineLevel="0" collapsed="false">
      <c r="K81" s="0" t="str">
        <f aca="false">IFERROR(CONCATENATE(TEXT(INDEX($K$7:$K$43,SMALL(IF($N$7:$N$43&lt;&gt;"",IF($K$7:$K$43&lt;&gt;"",ROW($K$7:$K$43)-MIN(ROW($K$7:$K$43))+1,""),""),ROW()-ROW(A$45)+1)),"##0"),","),"")</f>
        <v/>
      </c>
      <c r="L81" s="0" t="str">
        <f aca="false">IFERROR(CONCATENATE((INDEX($N$7:$N$43,SMALL(IF($N$7:$N$43&lt;&gt;"",IF($K$7:$K$43&lt;&gt;"",ROW($K$7:$K$43)-MIN(ROW($K$7:$K$43))+1,""),""),ROW()-ROW(A$45)+1))),","),"")</f>
        <v/>
      </c>
      <c r="M81" s="0" t="str">
        <f aca="false">IFERROR(CONCATENATE((INDEX($A$7:$A$43,SMALL(IF($N$7:$N$43&lt;&gt;"",IF($K$7:$K$43&lt;&gt;"",ROW($K$7:$K$43)-MIN(ROW($K$7:$K$43))+1,""),""),ROW()-ROW(A$45)+1))),),"")</f>
        <v/>
      </c>
      <c r="Q81" s="0" t="str">
        <f aca="false">IFERROR(CONCATENATE((INDEX($T$7:$T$43,SMALL(IF($T$7:$T$43&lt;&gt;"",IF($Q$7:$Q$43&lt;&gt;"",ROW($Q$7:$Q$43)-MIN(ROW($Q$7:$Q$43))+1,""),""),ROW()-ROW(A$45)+1)))," "),"")</f>
        <v/>
      </c>
      <c r="R81" s="0" t="str">
        <f aca="false">IFERROR(CONCATENATE(TEXT(INDEX($Q$7:$Q$43,SMALL(IF($T$7:$T$43&lt;&gt;"",IF($Q$7:$Q$43&lt;&gt;"",ROW($Q$7:$Q$43)-MIN(ROW($Q$7:$Q$43))+1,""),""),ROW()-ROW(A$45)+1)),"##0")," "),"")</f>
        <v/>
      </c>
      <c r="S81" s="0" t="str">
        <f aca="false">IFERROR(CONCATENATE((INDEX($A$7:$A$43,SMALL(IF($T$7:$T$43&lt;&gt;"",IF($Q$7:$Q$43&lt;&gt;"",ROW($Q$7:$Q$43)-MIN(ROW($Q$7:$Q$43))+1,""),""),ROW()-ROW(A$45)+1))),),"")</f>
        <v/>
      </c>
      <c r="W81" s="0" t="str">
        <f aca="false">IFERROR(CONCATENATE((INDEX($Z$7:$Z$43,SMALL(IF($Z$7:$Z$43&lt;&gt;"",IF($W$7:$W$43&lt;&gt;"",ROW($W$7:$W$43)-MIN(ROW($W$7:$W$43))+1,""),""),ROW()-ROW(A$45)+1)))," "),"")</f>
        <v/>
      </c>
      <c r="X81" s="0" t="str">
        <f aca="false">IFERROR(CONCATENATE(TEXT(INDEX($W$7:$W$43,SMALL(IF($Z$7:$Z$43&lt;&gt;"",IF($W$7:$W$43&lt;&gt;"",ROW($W$7:$W$43)-MIN(ROW($W$7:$W$43))+1,""),""),ROW()-ROW(A$45)+1)),"##0")," "),"")</f>
        <v/>
      </c>
      <c r="Y81" s="0" t="str">
        <f aca="false">IFERROR(CONCATENATE((INDEX($A$7:$A$43,SMALL(IF($Z$7:$Z$43&lt;&gt;"",IF($W$7:$W$43&lt;&gt;"",ROW($W$7:$W$43)-MIN(ROW($W$7:$W$43))+1,""),""),ROW()-ROW(A$45)+1))),),"")</f>
        <v/>
      </c>
      <c r="AC81" s="0" t="str">
        <f aca="false">IFERROR(CONCATENATE((INDEX($AF$7:$AF$43,SMALL(IF($AF$7:$AF$43&lt;&gt;"",IF($AC$7:$AC$43&lt;&gt;"",ROW($AC$7:$AC$43)-MIN(ROW($AC$7:$AC$43))+1,""),""),ROW()-ROW(A$45)+1))),","),"")</f>
        <v/>
      </c>
      <c r="AD81" s="0" t="str">
        <f aca="false">IFERROR(CONCATENATE(TEXT(INDEX($AC$7:$AC$43,SMALL(IF($AF$7:$AF$43&lt;&gt;"",IF($AC$7:$AC$43&lt;&gt;"",ROW($AC$7:$AC$43)-MIN(ROW($AC$7:$AC$43))+1,""),""),ROW()-ROW(A$45)+1)),"##0"),","),"")</f>
        <v/>
      </c>
      <c r="AE81" s="0" t="str">
        <f aca="false">IFERROR(CONCATENATE((INDEX($A$7:$A$43,SMALL(IF($AF$7:$AF$43&lt;&gt;"",IF($AC$7:$AC$43&lt;&gt;"",ROW($AC$7:$AC$43)-MIN(ROW($AC$7:$AC$43))+1,""),""),ROW()-ROW(A$45)+1))),),"")</f>
        <v/>
      </c>
      <c r="AI81" s="0" t="str">
        <f aca="false">IFERROR(CONCATENATE((INDEX($AL$7:$AL$43,SMALL(IF($AL$7:$AL$43&lt;&gt;"",IF($AI$7:$AI$43&lt;&gt;"",ROW($AI$7:$AI$43)-MIN(ROW($AI$7:$AI$43))+1,""),""),ROW()-ROW(A$45)+1)))," "),"")</f>
        <v/>
      </c>
      <c r="AJ81" s="0" t="str">
        <f aca="false">IFERROR(CONCATENATE(TEXT(INDEX($AI$7:$AI$43,SMALL(IF($AL$7:$AL$43&lt;&gt;"",IF($AI$7:$AI$43&lt;&gt;"",ROW($AI$7:$AI$43)-MIN(ROW($AI$7:$AI$43))+1,""),""),ROW()-ROW(A$45)+1)),"##0")," "),"")</f>
        <v/>
      </c>
      <c r="AK81" s="0" t="str">
        <f aca="false">IFERROR(CONCATENATE((INDEX($A$7:$A$43,SMALL(IF($AL$7:$AL$43&lt;&gt;"",IF($AI$7:$AI$43&lt;&gt;"",ROW($AI$7:$AI$43)-MIN(ROW($AI$7:$AI$43))+1,""),""),ROW()-ROW(A$45)+1))),),"")</f>
        <v/>
      </c>
    </row>
  </sheetData>
  <mergeCells count="6">
    <mergeCell ref="A5:I5"/>
    <mergeCell ref="J5:O5"/>
    <mergeCell ref="P5:U5"/>
    <mergeCell ref="V5:AA5"/>
    <mergeCell ref="AB5:AG5"/>
    <mergeCell ref="AH5:AM5"/>
  </mergeCells>
  <conditionalFormatting sqref="AD15">
    <cfRule type="cellIs" priority="2" operator="lessThanOrEqual" aboveAverage="0" equalAverage="0" bottom="0" percent="0" rank="0" text="" dxfId="0">
      <formula>H15</formula>
    </cfRule>
  </conditionalFormatting>
  <conditionalFormatting sqref="AD16">
    <cfRule type="cellIs" priority="3" operator="lessThanOrEqual" aboveAverage="0" equalAverage="0" bottom="0" percent="0" rank="0" text="" dxfId="0">
      <formula>H16</formula>
    </cfRule>
  </conditionalFormatting>
  <conditionalFormatting sqref="AD17">
    <cfRule type="cellIs" priority="4" operator="lessThanOrEqual" aboveAverage="0" equalAverage="0" bottom="0" percent="0" rank="0" text="" dxfId="0">
      <formula>H17</formula>
    </cfRule>
  </conditionalFormatting>
  <conditionalFormatting sqref="AD20">
    <cfRule type="cellIs" priority="5" operator="lessThanOrEqual" aboveAverage="0" equalAverage="0" bottom="0" percent="0" rank="0" text="" dxfId="0">
      <formula>H20</formula>
    </cfRule>
  </conditionalFormatting>
  <conditionalFormatting sqref="AD24">
    <cfRule type="cellIs" priority="6" operator="lessThanOrEqual" aboveAverage="0" equalAverage="0" bottom="0" percent="0" rank="0" text="" dxfId="0">
      <formula>H24</formula>
    </cfRule>
  </conditionalFormatting>
  <conditionalFormatting sqref="AD25">
    <cfRule type="cellIs" priority="7" operator="lessThanOrEqual" aboveAverage="0" equalAverage="0" bottom="0" percent="0" rank="0" text="" dxfId="0">
      <formula>H25</formula>
    </cfRule>
  </conditionalFormatting>
  <conditionalFormatting sqref="AD27">
    <cfRule type="cellIs" priority="8" operator="lessThanOrEqual" aboveAverage="0" equalAverage="0" bottom="0" percent="0" rank="0" text="" dxfId="0">
      <formula>H27</formula>
    </cfRule>
  </conditionalFormatting>
  <conditionalFormatting sqref="AD28">
    <cfRule type="cellIs" priority="9" operator="lessThanOrEqual" aboveAverage="0" equalAverage="0" bottom="0" percent="0" rank="0" text="" dxfId="0">
      <formula>H28</formula>
    </cfRule>
  </conditionalFormatting>
  <conditionalFormatting sqref="AD29">
    <cfRule type="cellIs" priority="10" operator="lessThanOrEqual" aboveAverage="0" equalAverage="0" bottom="0" percent="0" rank="0" text="" dxfId="0">
      <formula>H29</formula>
    </cfRule>
  </conditionalFormatting>
  <conditionalFormatting sqref="AD30">
    <cfRule type="cellIs" priority="11" operator="lessThanOrEqual" aboveAverage="0" equalAverage="0" bottom="0" percent="0" rank="0" text="" dxfId="0">
      <formula>H30</formula>
    </cfRule>
  </conditionalFormatting>
  <conditionalFormatting sqref="AD31">
    <cfRule type="cellIs" priority="12" operator="lessThanOrEqual" aboveAverage="0" equalAverage="0" bottom="0" percent="0" rank="0" text="" dxfId="0">
      <formula>H31</formula>
    </cfRule>
  </conditionalFormatting>
  <conditionalFormatting sqref="AD33">
    <cfRule type="cellIs" priority="13" operator="lessThanOrEqual" aboveAverage="0" equalAverage="0" bottom="0" percent="0" rank="0" text="" dxfId="0">
      <formula>H33</formula>
    </cfRule>
  </conditionalFormatting>
  <conditionalFormatting sqref="AD36">
    <cfRule type="cellIs" priority="14" operator="lessThanOrEqual" aboveAverage="0" equalAverage="0" bottom="0" percent="0" rank="0" text="" dxfId="0">
      <formula>H36</formula>
    </cfRule>
  </conditionalFormatting>
  <conditionalFormatting sqref="AD37">
    <cfRule type="cellIs" priority="15" operator="lessThanOrEqual" aboveAverage="0" equalAverage="0" bottom="0" percent="0" rank="0" text="" dxfId="0">
      <formula>H37</formula>
    </cfRule>
  </conditionalFormatting>
  <conditionalFormatting sqref="AD38">
    <cfRule type="cellIs" priority="16" operator="lessThanOrEqual" aboveAverage="0" equalAverage="0" bottom="0" percent="0" rank="0" text="" dxfId="0">
      <formula>H38</formula>
    </cfRule>
  </conditionalFormatting>
  <conditionalFormatting sqref="AD40">
    <cfRule type="cellIs" priority="17" operator="lessThanOrEqual" aboveAverage="0" equalAverage="0" bottom="0" percent="0" rank="0" text="" dxfId="0">
      <formula>H40</formula>
    </cfRule>
  </conditionalFormatting>
  <conditionalFormatting sqref="AD41">
    <cfRule type="cellIs" priority="18" operator="lessThanOrEqual" aboveAverage="0" equalAverage="0" bottom="0" percent="0" rank="0" text="" dxfId="0">
      <formula>H41</formula>
    </cfRule>
  </conditionalFormatting>
  <conditionalFormatting sqref="AD8">
    <cfRule type="cellIs" priority="19" operator="lessThanOrEqual" aboveAverage="0" equalAverage="0" bottom="0" percent="0" rank="0" text="" dxfId="0">
      <formula>H8</formula>
    </cfRule>
  </conditionalFormatting>
  <conditionalFormatting sqref="AD9">
    <cfRule type="cellIs" priority="20" operator="lessThanOrEqual" aboveAverage="0" equalAverage="0" bottom="0" percent="0" rank="0" text="" dxfId="0">
      <formula>H9</formula>
    </cfRule>
  </conditionalFormatting>
  <conditionalFormatting sqref="AE15">
    <cfRule type="cellIs" priority="21" operator="lessThanOrEqual" aboveAverage="0" equalAverage="0" bottom="0" percent="0" rank="0" text="" dxfId="0">
      <formula>I15</formula>
    </cfRule>
  </conditionalFormatting>
  <conditionalFormatting sqref="AE16">
    <cfRule type="cellIs" priority="22" operator="lessThanOrEqual" aboveAverage="0" equalAverage="0" bottom="0" percent="0" rank="0" text="" dxfId="0">
      <formula>I16</formula>
    </cfRule>
  </conditionalFormatting>
  <conditionalFormatting sqref="AE17">
    <cfRule type="cellIs" priority="23" operator="lessThanOrEqual" aboveAverage="0" equalAverage="0" bottom="0" percent="0" rank="0" text="" dxfId="0">
      <formula>I17</formula>
    </cfRule>
  </conditionalFormatting>
  <conditionalFormatting sqref="AE20">
    <cfRule type="cellIs" priority="24" operator="lessThanOrEqual" aboveAverage="0" equalAverage="0" bottom="0" percent="0" rank="0" text="" dxfId="0">
      <formula>I20</formula>
    </cfRule>
  </conditionalFormatting>
  <conditionalFormatting sqref="AE24">
    <cfRule type="cellIs" priority="25" operator="lessThanOrEqual" aboveAverage="0" equalAverage="0" bottom="0" percent="0" rank="0" text="" dxfId="0">
      <formula>I24</formula>
    </cfRule>
  </conditionalFormatting>
  <conditionalFormatting sqref="AE25">
    <cfRule type="cellIs" priority="26" operator="lessThanOrEqual" aboveAverage="0" equalAverage="0" bottom="0" percent="0" rank="0" text="" dxfId="0">
      <formula>I25</formula>
    </cfRule>
  </conditionalFormatting>
  <conditionalFormatting sqref="AE27">
    <cfRule type="cellIs" priority="27" operator="lessThanOrEqual" aboveAverage="0" equalAverage="0" bottom="0" percent="0" rank="0" text="" dxfId="0">
      <formula>I27</formula>
    </cfRule>
  </conditionalFormatting>
  <conditionalFormatting sqref="AE28">
    <cfRule type="cellIs" priority="28" operator="lessThanOrEqual" aboveAverage="0" equalAverage="0" bottom="0" percent="0" rank="0" text="" dxfId="0">
      <formula>I28</formula>
    </cfRule>
  </conditionalFormatting>
  <conditionalFormatting sqref="AE29">
    <cfRule type="cellIs" priority="29" operator="lessThanOrEqual" aboveAverage="0" equalAverage="0" bottom="0" percent="0" rank="0" text="" dxfId="0">
      <formula>I29</formula>
    </cfRule>
  </conditionalFormatting>
  <conditionalFormatting sqref="AE30">
    <cfRule type="cellIs" priority="30" operator="lessThanOrEqual" aboveAverage="0" equalAverage="0" bottom="0" percent="0" rank="0" text="" dxfId="0">
      <formula>I30</formula>
    </cfRule>
  </conditionalFormatting>
  <conditionalFormatting sqref="AE31">
    <cfRule type="cellIs" priority="31" operator="lessThanOrEqual" aboveAverage="0" equalAverage="0" bottom="0" percent="0" rank="0" text="" dxfId="0">
      <formula>I31</formula>
    </cfRule>
  </conditionalFormatting>
  <conditionalFormatting sqref="AE33">
    <cfRule type="cellIs" priority="32" operator="lessThanOrEqual" aboveAverage="0" equalAverage="0" bottom="0" percent="0" rank="0" text="" dxfId="0">
      <formula>I33</formula>
    </cfRule>
  </conditionalFormatting>
  <conditionalFormatting sqref="AE36">
    <cfRule type="cellIs" priority="33" operator="lessThanOrEqual" aboveAverage="0" equalAverage="0" bottom="0" percent="0" rank="0" text="" dxfId="0">
      <formula>I36</formula>
    </cfRule>
  </conditionalFormatting>
  <conditionalFormatting sqref="AE37">
    <cfRule type="cellIs" priority="34" operator="lessThanOrEqual" aboveAverage="0" equalAverage="0" bottom="0" percent="0" rank="0" text="" dxfId="0">
      <formula>I37</formula>
    </cfRule>
  </conditionalFormatting>
  <conditionalFormatting sqref="AE38">
    <cfRule type="cellIs" priority="35" operator="lessThanOrEqual" aboveAverage="0" equalAverage="0" bottom="0" percent="0" rank="0" text="" dxfId="0">
      <formula>I38</formula>
    </cfRule>
  </conditionalFormatting>
  <conditionalFormatting sqref="AE40">
    <cfRule type="cellIs" priority="36" operator="lessThanOrEqual" aboveAverage="0" equalAverage="0" bottom="0" percent="0" rank="0" text="" dxfId="0">
      <formula>I40</formula>
    </cfRule>
  </conditionalFormatting>
  <conditionalFormatting sqref="AE41">
    <cfRule type="cellIs" priority="37" operator="lessThanOrEqual" aboveAverage="0" equalAverage="0" bottom="0" percent="0" rank="0" text="" dxfId="0">
      <formula>I41</formula>
    </cfRule>
  </conditionalFormatting>
  <conditionalFormatting sqref="AE8">
    <cfRule type="cellIs" priority="38" operator="lessThanOrEqual" aboveAverage="0" equalAverage="0" bottom="0" percent="0" rank="0" text="" dxfId="0">
      <formula>I8</formula>
    </cfRule>
  </conditionalFormatting>
  <conditionalFormatting sqref="AE9">
    <cfRule type="cellIs" priority="39" operator="lessThanOrEqual" aboveAverage="0" equalAverage="0" bottom="0" percent="0" rank="0" text="" dxfId="0">
      <formula>I9</formula>
    </cfRule>
  </conditionalFormatting>
  <conditionalFormatting sqref="AJ14">
    <cfRule type="cellIs" priority="40" operator="lessThanOrEqual" aboveAverage="0" equalAverage="0" bottom="0" percent="0" rank="0" text="" dxfId="0">
      <formula>H14</formula>
    </cfRule>
  </conditionalFormatting>
  <conditionalFormatting sqref="AJ15">
    <cfRule type="cellIs" priority="41" operator="lessThanOrEqual" aboveAverage="0" equalAverage="0" bottom="0" percent="0" rank="0" text="" dxfId="0">
      <formula>H15</formula>
    </cfRule>
  </conditionalFormatting>
  <conditionalFormatting sqref="AJ16">
    <cfRule type="cellIs" priority="42" operator="lessThanOrEqual" aboveAverage="0" equalAverage="0" bottom="0" percent="0" rank="0" text="" dxfId="0">
      <formula>H16</formula>
    </cfRule>
  </conditionalFormatting>
  <conditionalFormatting sqref="AJ21">
    <cfRule type="cellIs" priority="43" operator="lessThanOrEqual" aboveAverage="0" equalAverage="0" bottom="0" percent="0" rank="0" text="" dxfId="0">
      <formula>H21</formula>
    </cfRule>
  </conditionalFormatting>
  <conditionalFormatting sqref="AJ24">
    <cfRule type="cellIs" priority="44" operator="lessThanOrEqual" aboveAverage="0" equalAverage="0" bottom="0" percent="0" rank="0" text="" dxfId="0">
      <formula>H24</formula>
    </cfRule>
  </conditionalFormatting>
  <conditionalFormatting sqref="AJ25">
    <cfRule type="cellIs" priority="45" operator="lessThanOrEqual" aboveAverage="0" equalAverage="0" bottom="0" percent="0" rank="0" text="" dxfId="0">
      <formula>H25</formula>
    </cfRule>
  </conditionalFormatting>
  <conditionalFormatting sqref="AJ28">
    <cfRule type="cellIs" priority="46" operator="lessThanOrEqual" aboveAverage="0" equalAverage="0" bottom="0" percent="0" rank="0" text="" dxfId="0">
      <formula>H28</formula>
    </cfRule>
  </conditionalFormatting>
  <conditionalFormatting sqref="AJ29">
    <cfRule type="cellIs" priority="47" operator="lessThanOrEqual" aboveAverage="0" equalAverage="0" bottom="0" percent="0" rank="0" text="" dxfId="0">
      <formula>H29</formula>
    </cfRule>
  </conditionalFormatting>
  <conditionalFormatting sqref="AJ30">
    <cfRule type="cellIs" priority="48" operator="lessThanOrEqual" aboveAverage="0" equalAverage="0" bottom="0" percent="0" rank="0" text="" dxfId="0">
      <formula>H30</formula>
    </cfRule>
  </conditionalFormatting>
  <conditionalFormatting sqref="AJ31">
    <cfRule type="cellIs" priority="49" operator="lessThanOrEqual" aboveAverage="0" equalAverage="0" bottom="0" percent="0" rank="0" text="" dxfId="0">
      <formula>H31</formula>
    </cfRule>
  </conditionalFormatting>
  <conditionalFormatting sqref="AJ33">
    <cfRule type="cellIs" priority="50" operator="lessThanOrEqual" aboveAverage="0" equalAverage="0" bottom="0" percent="0" rank="0" text="" dxfId="0">
      <formula>H33</formula>
    </cfRule>
  </conditionalFormatting>
  <conditionalFormatting sqref="AJ34">
    <cfRule type="cellIs" priority="51" operator="lessThanOrEqual" aboveAverage="0" equalAverage="0" bottom="0" percent="0" rank="0" text="" dxfId="0">
      <formula>H34</formula>
    </cfRule>
  </conditionalFormatting>
  <conditionalFormatting sqref="AJ35">
    <cfRule type="cellIs" priority="52" operator="lessThanOrEqual" aboveAverage="0" equalAverage="0" bottom="0" percent="0" rank="0" text="" dxfId="0">
      <formula>H35</formula>
    </cfRule>
  </conditionalFormatting>
  <conditionalFormatting sqref="AJ36">
    <cfRule type="cellIs" priority="53" operator="lessThanOrEqual" aboveAverage="0" equalAverage="0" bottom="0" percent="0" rank="0" text="" dxfId="0">
      <formula>H36</formula>
    </cfRule>
  </conditionalFormatting>
  <conditionalFormatting sqref="AJ40">
    <cfRule type="cellIs" priority="54" operator="lessThanOrEqual" aboveAverage="0" equalAverage="0" bottom="0" percent="0" rank="0" text="" dxfId="0">
      <formula>H40</formula>
    </cfRule>
  </conditionalFormatting>
  <conditionalFormatting sqref="AJ8">
    <cfRule type="cellIs" priority="55" operator="lessThanOrEqual" aboveAverage="0" equalAverage="0" bottom="0" percent="0" rank="0" text="" dxfId="0">
      <formula>H8</formula>
    </cfRule>
  </conditionalFormatting>
  <conditionalFormatting sqref="AK14">
    <cfRule type="cellIs" priority="56" operator="lessThanOrEqual" aboveAverage="0" equalAverage="0" bottom="0" percent="0" rank="0" text="" dxfId="0">
      <formula>I14</formula>
    </cfRule>
  </conditionalFormatting>
  <conditionalFormatting sqref="AK15">
    <cfRule type="cellIs" priority="57" operator="lessThanOrEqual" aboveAverage="0" equalAverage="0" bottom="0" percent="0" rank="0" text="" dxfId="0">
      <formula>I15</formula>
    </cfRule>
  </conditionalFormatting>
  <conditionalFormatting sqref="AK16">
    <cfRule type="cellIs" priority="58" operator="lessThanOrEqual" aboveAverage="0" equalAverage="0" bottom="0" percent="0" rank="0" text="" dxfId="0">
      <formula>I16</formula>
    </cfRule>
  </conditionalFormatting>
  <conditionalFormatting sqref="AK21">
    <cfRule type="cellIs" priority="59" operator="lessThanOrEqual" aboveAverage="0" equalAverage="0" bottom="0" percent="0" rank="0" text="" dxfId="0">
      <formula>I21</formula>
    </cfRule>
  </conditionalFormatting>
  <conditionalFormatting sqref="AK24">
    <cfRule type="cellIs" priority="60" operator="lessThanOrEqual" aboveAverage="0" equalAverage="0" bottom="0" percent="0" rank="0" text="" dxfId="0">
      <formula>I24</formula>
    </cfRule>
  </conditionalFormatting>
  <conditionalFormatting sqref="AK25">
    <cfRule type="cellIs" priority="61" operator="lessThanOrEqual" aboveAverage="0" equalAverage="0" bottom="0" percent="0" rank="0" text="" dxfId="0">
      <formula>I25</formula>
    </cfRule>
  </conditionalFormatting>
  <conditionalFormatting sqref="AK28">
    <cfRule type="cellIs" priority="62" operator="lessThanOrEqual" aboveAverage="0" equalAverage="0" bottom="0" percent="0" rank="0" text="" dxfId="0">
      <formula>I28</formula>
    </cfRule>
  </conditionalFormatting>
  <conditionalFormatting sqref="AK29">
    <cfRule type="cellIs" priority="63" operator="lessThanOrEqual" aboveAverage="0" equalAverage="0" bottom="0" percent="0" rank="0" text="" dxfId="0">
      <formula>I29</formula>
    </cfRule>
  </conditionalFormatting>
  <conditionalFormatting sqref="AK30">
    <cfRule type="cellIs" priority="64" operator="lessThanOrEqual" aboveAverage="0" equalAverage="0" bottom="0" percent="0" rank="0" text="" dxfId="0">
      <formula>I30</formula>
    </cfRule>
  </conditionalFormatting>
  <conditionalFormatting sqref="AK31">
    <cfRule type="cellIs" priority="65" operator="lessThanOrEqual" aboveAverage="0" equalAverage="0" bottom="0" percent="0" rank="0" text="" dxfId="0">
      <formula>I31</formula>
    </cfRule>
  </conditionalFormatting>
  <conditionalFormatting sqref="AK33">
    <cfRule type="cellIs" priority="66" operator="lessThanOrEqual" aboveAverage="0" equalAverage="0" bottom="0" percent="0" rank="0" text="" dxfId="0">
      <formula>I33</formula>
    </cfRule>
  </conditionalFormatting>
  <conditionalFormatting sqref="AK34">
    <cfRule type="cellIs" priority="67" operator="lessThanOrEqual" aboveAverage="0" equalAverage="0" bottom="0" percent="0" rank="0" text="" dxfId="0">
      <formula>I34</formula>
    </cfRule>
  </conditionalFormatting>
  <conditionalFormatting sqref="AK35">
    <cfRule type="cellIs" priority="68" operator="lessThanOrEqual" aboveAverage="0" equalAverage="0" bottom="0" percent="0" rank="0" text="" dxfId="0">
      <formula>I35</formula>
    </cfRule>
  </conditionalFormatting>
  <conditionalFormatting sqref="AK36">
    <cfRule type="cellIs" priority="69" operator="lessThanOrEqual" aboveAverage="0" equalAverage="0" bottom="0" percent="0" rank="0" text="" dxfId="0">
      <formula>I36</formula>
    </cfRule>
  </conditionalFormatting>
  <conditionalFormatting sqref="AK40">
    <cfRule type="cellIs" priority="70" operator="lessThanOrEqual" aboveAverage="0" equalAverage="0" bottom="0" percent="0" rank="0" text="" dxfId="0">
      <formula>I40</formula>
    </cfRule>
  </conditionalFormatting>
  <conditionalFormatting sqref="AK8">
    <cfRule type="cellIs" priority="71" operator="lessThanOrEqual" aboveAverage="0" equalAverage="0" bottom="0" percent="0" rank="0" text="" dxfId="0">
      <formula>I8</formula>
    </cfRule>
  </conditionalFormatting>
  <conditionalFormatting sqref="R15">
    <cfRule type="cellIs" priority="72" operator="lessThanOrEqual" aboveAverage="0" equalAverage="0" bottom="0" percent="0" rank="0" text="" dxfId="0">
      <formula>H15</formula>
    </cfRule>
  </conditionalFormatting>
  <conditionalFormatting sqref="R16">
    <cfRule type="cellIs" priority="73" operator="lessThanOrEqual" aboveAverage="0" equalAverage="0" bottom="0" percent="0" rank="0" text="" dxfId="0">
      <formula>H16</formula>
    </cfRule>
  </conditionalFormatting>
  <conditionalFormatting sqref="R17">
    <cfRule type="cellIs" priority="74" operator="lessThanOrEqual" aboveAverage="0" equalAverage="0" bottom="0" percent="0" rank="0" text="" dxfId="0">
      <formula>H17</formula>
    </cfRule>
  </conditionalFormatting>
  <conditionalFormatting sqref="R18">
    <cfRule type="cellIs" priority="75" operator="lessThanOrEqual" aboveAverage="0" equalAverage="0" bottom="0" percent="0" rank="0" text="" dxfId="0">
      <formula>H18</formula>
    </cfRule>
  </conditionalFormatting>
  <conditionalFormatting sqref="R22">
    <cfRule type="cellIs" priority="76" operator="lessThanOrEqual" aboveAverage="0" equalAverage="0" bottom="0" percent="0" rank="0" text="" dxfId="0">
      <formula>H22</formula>
    </cfRule>
  </conditionalFormatting>
  <conditionalFormatting sqref="R23">
    <cfRule type="cellIs" priority="77" operator="lessThanOrEqual" aboveAverage="0" equalAverage="0" bottom="0" percent="0" rank="0" text="" dxfId="0">
      <formula>H23</formula>
    </cfRule>
  </conditionalFormatting>
  <conditionalFormatting sqref="R24">
    <cfRule type="cellIs" priority="78" operator="lessThanOrEqual" aboveAverage="0" equalAverage="0" bottom="0" percent="0" rank="0" text="" dxfId="0">
      <formula>H24</formula>
    </cfRule>
  </conditionalFormatting>
  <conditionalFormatting sqref="R25">
    <cfRule type="cellIs" priority="79" operator="lessThanOrEqual" aboveAverage="0" equalAverage="0" bottom="0" percent="0" rank="0" text="" dxfId="0">
      <formula>H25</formula>
    </cfRule>
  </conditionalFormatting>
  <conditionalFormatting sqref="R27">
    <cfRule type="cellIs" priority="80" operator="lessThanOrEqual" aboveAverage="0" equalAverage="0" bottom="0" percent="0" rank="0" text="" dxfId="0">
      <formula>H27</formula>
    </cfRule>
  </conditionalFormatting>
  <conditionalFormatting sqref="R28">
    <cfRule type="cellIs" priority="81" operator="lessThanOrEqual" aboveAverage="0" equalAverage="0" bottom="0" percent="0" rank="0" text="" dxfId="0">
      <formula>H28</formula>
    </cfRule>
  </conditionalFormatting>
  <conditionalFormatting sqref="R29">
    <cfRule type="cellIs" priority="82" operator="lessThanOrEqual" aboveAverage="0" equalAverage="0" bottom="0" percent="0" rank="0" text="" dxfId="0">
      <formula>H29</formula>
    </cfRule>
  </conditionalFormatting>
  <conditionalFormatting sqref="R30">
    <cfRule type="cellIs" priority="83" operator="lessThanOrEqual" aboveAverage="0" equalAverage="0" bottom="0" percent="0" rank="0" text="" dxfId="0">
      <formula>H30</formula>
    </cfRule>
  </conditionalFormatting>
  <conditionalFormatting sqref="R31">
    <cfRule type="cellIs" priority="84" operator="lessThanOrEqual" aboveAverage="0" equalAverage="0" bottom="0" percent="0" rank="0" text="" dxfId="0">
      <formula>H31</formula>
    </cfRule>
  </conditionalFormatting>
  <conditionalFormatting sqref="R33">
    <cfRule type="cellIs" priority="85" operator="lessThanOrEqual" aboveAverage="0" equalAverage="0" bottom="0" percent="0" rank="0" text="" dxfId="0">
      <formula>H33</formula>
    </cfRule>
  </conditionalFormatting>
  <conditionalFormatting sqref="R35">
    <cfRule type="cellIs" priority="86" operator="lessThanOrEqual" aboveAverage="0" equalAverage="0" bottom="0" percent="0" rank="0" text="" dxfId="0">
      <formula>H35</formula>
    </cfRule>
  </conditionalFormatting>
  <conditionalFormatting sqref="R36">
    <cfRule type="cellIs" priority="87" operator="lessThanOrEqual" aboveAverage="0" equalAverage="0" bottom="0" percent="0" rank="0" text="" dxfId="0">
      <formula>H36</formula>
    </cfRule>
  </conditionalFormatting>
  <conditionalFormatting sqref="R37">
    <cfRule type="cellIs" priority="88" operator="lessThanOrEqual" aboveAverage="0" equalAverage="0" bottom="0" percent="0" rank="0" text="" dxfId="0">
      <formula>H37</formula>
    </cfRule>
  </conditionalFormatting>
  <conditionalFormatting sqref="R38">
    <cfRule type="cellIs" priority="89" operator="lessThanOrEqual" aboveAverage="0" equalAverage="0" bottom="0" percent="0" rank="0" text="" dxfId="0">
      <formula>H38</formula>
    </cfRule>
  </conditionalFormatting>
  <conditionalFormatting sqref="R39">
    <cfRule type="cellIs" priority="90" operator="lessThanOrEqual" aboveAverage="0" equalAverage="0" bottom="0" percent="0" rank="0" text="" dxfId="0">
      <formula>H39</formula>
    </cfRule>
  </conditionalFormatting>
  <conditionalFormatting sqref="R41">
    <cfRule type="cellIs" priority="91" operator="lessThanOrEqual" aboveAverage="0" equalAverage="0" bottom="0" percent="0" rank="0" text="" dxfId="0">
      <formula>H41</formula>
    </cfRule>
  </conditionalFormatting>
  <conditionalFormatting sqref="R8">
    <cfRule type="cellIs" priority="92" operator="lessThanOrEqual" aboveAverage="0" equalAverage="0" bottom="0" percent="0" rank="0" text="" dxfId="0">
      <formula>H8</formula>
    </cfRule>
  </conditionalFormatting>
  <conditionalFormatting sqref="R9">
    <cfRule type="cellIs" priority="93" operator="lessThanOrEqual" aboveAverage="0" equalAverage="0" bottom="0" percent="0" rank="0" text="" dxfId="0">
      <formula>H9</formula>
    </cfRule>
  </conditionalFormatting>
  <conditionalFormatting sqref="S15">
    <cfRule type="cellIs" priority="94" operator="lessThanOrEqual" aboveAverage="0" equalAverage="0" bottom="0" percent="0" rank="0" text="" dxfId="0">
      <formula>I15</formula>
    </cfRule>
  </conditionalFormatting>
  <conditionalFormatting sqref="S16">
    <cfRule type="cellIs" priority="95" operator="lessThanOrEqual" aboveAverage="0" equalAverage="0" bottom="0" percent="0" rank="0" text="" dxfId="0">
      <formula>I16</formula>
    </cfRule>
  </conditionalFormatting>
  <conditionalFormatting sqref="S17">
    <cfRule type="cellIs" priority="96" operator="lessThanOrEqual" aboveAverage="0" equalAverage="0" bottom="0" percent="0" rank="0" text="" dxfId="0">
      <formula>I17</formula>
    </cfRule>
  </conditionalFormatting>
  <conditionalFormatting sqref="S18">
    <cfRule type="cellIs" priority="97" operator="lessThanOrEqual" aboveAverage="0" equalAverage="0" bottom="0" percent="0" rank="0" text="" dxfId="0">
      <formula>I18</formula>
    </cfRule>
  </conditionalFormatting>
  <conditionalFormatting sqref="S22">
    <cfRule type="cellIs" priority="98" operator="lessThanOrEqual" aboveAverage="0" equalAverage="0" bottom="0" percent="0" rank="0" text="" dxfId="0">
      <formula>I22</formula>
    </cfRule>
  </conditionalFormatting>
  <conditionalFormatting sqref="S23">
    <cfRule type="cellIs" priority="99" operator="lessThanOrEqual" aboveAverage="0" equalAverage="0" bottom="0" percent="0" rank="0" text="" dxfId="0">
      <formula>I23</formula>
    </cfRule>
  </conditionalFormatting>
  <conditionalFormatting sqref="S24">
    <cfRule type="cellIs" priority="100" operator="lessThanOrEqual" aboveAverage="0" equalAverage="0" bottom="0" percent="0" rank="0" text="" dxfId="0">
      <formula>I24</formula>
    </cfRule>
  </conditionalFormatting>
  <conditionalFormatting sqref="S25">
    <cfRule type="cellIs" priority="101" operator="lessThanOrEqual" aboveAverage="0" equalAverage="0" bottom="0" percent="0" rank="0" text="" dxfId="0">
      <formula>I25</formula>
    </cfRule>
  </conditionalFormatting>
  <conditionalFormatting sqref="S27">
    <cfRule type="cellIs" priority="102" operator="lessThanOrEqual" aboveAverage="0" equalAverage="0" bottom="0" percent="0" rank="0" text="" dxfId="0">
      <formula>I27</formula>
    </cfRule>
  </conditionalFormatting>
  <conditionalFormatting sqref="S28">
    <cfRule type="cellIs" priority="103" operator="lessThanOrEqual" aboveAverage="0" equalAverage="0" bottom="0" percent="0" rank="0" text="" dxfId="0">
      <formula>I28</formula>
    </cfRule>
  </conditionalFormatting>
  <conditionalFormatting sqref="S29">
    <cfRule type="cellIs" priority="104" operator="lessThanOrEqual" aboveAverage="0" equalAverage="0" bottom="0" percent="0" rank="0" text="" dxfId="0">
      <formula>I29</formula>
    </cfRule>
  </conditionalFormatting>
  <conditionalFormatting sqref="S30">
    <cfRule type="cellIs" priority="105" operator="lessThanOrEqual" aboveAverage="0" equalAverage="0" bottom="0" percent="0" rank="0" text="" dxfId="0">
      <formula>I30</formula>
    </cfRule>
  </conditionalFormatting>
  <conditionalFormatting sqref="S31">
    <cfRule type="cellIs" priority="106" operator="lessThanOrEqual" aboveAverage="0" equalAverage="0" bottom="0" percent="0" rank="0" text="" dxfId="0">
      <formula>I31</formula>
    </cfRule>
  </conditionalFormatting>
  <conditionalFormatting sqref="S33">
    <cfRule type="cellIs" priority="107" operator="lessThanOrEqual" aboveAverage="0" equalAverage="0" bottom="0" percent="0" rank="0" text="" dxfId="0">
      <formula>I33</formula>
    </cfRule>
  </conditionalFormatting>
  <conditionalFormatting sqref="S35">
    <cfRule type="cellIs" priority="108" operator="lessThanOrEqual" aboveAverage="0" equalAverage="0" bottom="0" percent="0" rank="0" text="" dxfId="0">
      <formula>I35</formula>
    </cfRule>
  </conditionalFormatting>
  <conditionalFormatting sqref="S36">
    <cfRule type="cellIs" priority="109" operator="lessThanOrEqual" aboveAverage="0" equalAverage="0" bottom="0" percent="0" rank="0" text="" dxfId="0">
      <formula>I36</formula>
    </cfRule>
  </conditionalFormatting>
  <conditionalFormatting sqref="S37">
    <cfRule type="cellIs" priority="110" operator="lessThanOrEqual" aboveAverage="0" equalAverage="0" bottom="0" percent="0" rank="0" text="" dxfId="0">
      <formula>I37</formula>
    </cfRule>
  </conditionalFormatting>
  <conditionalFormatting sqref="S38">
    <cfRule type="cellIs" priority="111" operator="lessThanOrEqual" aboveAverage="0" equalAverage="0" bottom="0" percent="0" rank="0" text="" dxfId="0">
      <formula>I38</formula>
    </cfRule>
  </conditionalFormatting>
  <conditionalFormatting sqref="S39">
    <cfRule type="cellIs" priority="112" operator="lessThanOrEqual" aboveAverage="0" equalAverage="0" bottom="0" percent="0" rank="0" text="" dxfId="0">
      <formula>I39</formula>
    </cfRule>
  </conditionalFormatting>
  <conditionalFormatting sqref="S41">
    <cfRule type="cellIs" priority="113" operator="lessThanOrEqual" aboveAverage="0" equalAverage="0" bottom="0" percent="0" rank="0" text="" dxfId="0">
      <formula>I41</formula>
    </cfRule>
  </conditionalFormatting>
  <conditionalFormatting sqref="S8">
    <cfRule type="cellIs" priority="114" operator="lessThanOrEqual" aboveAverage="0" equalAverage="0" bottom="0" percent="0" rank="0" text="" dxfId="0">
      <formula>I8</formula>
    </cfRule>
  </conditionalFormatting>
  <conditionalFormatting sqref="S9">
    <cfRule type="cellIs" priority="115" operator="lessThanOrEqual" aboveAverage="0" equalAverage="0" bottom="0" percent="0" rank="0" text="" dxfId="0">
      <formula>I9</formula>
    </cfRule>
  </conditionalFormatting>
  <conditionalFormatting sqref="X11">
    <cfRule type="cellIs" priority="116" operator="lessThanOrEqual" aboveAverage="0" equalAverage="0" bottom="0" percent="0" rank="0" text="" dxfId="0">
      <formula>H11</formula>
    </cfRule>
  </conditionalFormatting>
  <conditionalFormatting sqref="X14">
    <cfRule type="cellIs" priority="117" operator="lessThanOrEqual" aboveAverage="0" equalAverage="0" bottom="0" percent="0" rank="0" text="" dxfId="0">
      <formula>H14</formula>
    </cfRule>
  </conditionalFormatting>
  <conditionalFormatting sqref="X21">
    <cfRule type="cellIs" priority="118" operator="lessThanOrEqual" aboveAverage="0" equalAverage="0" bottom="0" percent="0" rank="0" text="" dxfId="0">
      <formula>H21</formula>
    </cfRule>
  </conditionalFormatting>
  <conditionalFormatting sqref="X23">
    <cfRule type="cellIs" priority="119" operator="lessThanOrEqual" aboveAverage="0" equalAverage="0" bottom="0" percent="0" rank="0" text="" dxfId="0">
      <formula>H23</formula>
    </cfRule>
  </conditionalFormatting>
  <conditionalFormatting sqref="X24">
    <cfRule type="cellIs" priority="120" operator="lessThanOrEqual" aboveAverage="0" equalAverage="0" bottom="0" percent="0" rank="0" text="" dxfId="0">
      <formula>H24</formula>
    </cfRule>
  </conditionalFormatting>
  <conditionalFormatting sqref="X25">
    <cfRule type="cellIs" priority="121" operator="lessThanOrEqual" aboveAverage="0" equalAverage="0" bottom="0" percent="0" rank="0" text="" dxfId="0">
      <formula>H25</formula>
    </cfRule>
  </conditionalFormatting>
  <conditionalFormatting sqref="X27">
    <cfRule type="cellIs" priority="122" operator="lessThanOrEqual" aboveAverage="0" equalAverage="0" bottom="0" percent="0" rank="0" text="" dxfId="0">
      <formula>H27</formula>
    </cfRule>
  </conditionalFormatting>
  <conditionalFormatting sqref="X30">
    <cfRule type="cellIs" priority="123" operator="lessThanOrEqual" aboveAverage="0" equalAverage="0" bottom="0" percent="0" rank="0" text="" dxfId="0">
      <formula>H30</formula>
    </cfRule>
  </conditionalFormatting>
  <conditionalFormatting sqref="X8">
    <cfRule type="cellIs" priority="124" operator="lessThanOrEqual" aboveAverage="0" equalAverage="0" bottom="0" percent="0" rank="0" text="" dxfId="0">
      <formula>H8</formula>
    </cfRule>
  </conditionalFormatting>
  <conditionalFormatting sqref="Y11">
    <cfRule type="cellIs" priority="125" operator="lessThanOrEqual" aboveAverage="0" equalAverage="0" bottom="0" percent="0" rank="0" text="" dxfId="0">
      <formula>I11</formula>
    </cfRule>
  </conditionalFormatting>
  <conditionalFormatting sqref="Y14">
    <cfRule type="cellIs" priority="126" operator="lessThanOrEqual" aboveAverage="0" equalAverage="0" bottom="0" percent="0" rank="0" text="" dxfId="0">
      <formula>I14</formula>
    </cfRule>
  </conditionalFormatting>
  <conditionalFormatting sqref="Y21">
    <cfRule type="cellIs" priority="127" operator="lessThanOrEqual" aboveAverage="0" equalAverage="0" bottom="0" percent="0" rank="0" text="" dxfId="0">
      <formula>I21</formula>
    </cfRule>
  </conditionalFormatting>
  <conditionalFormatting sqref="Y23">
    <cfRule type="cellIs" priority="128" operator="lessThanOrEqual" aboveAverage="0" equalAverage="0" bottom="0" percent="0" rank="0" text="" dxfId="0">
      <formula>I23</formula>
    </cfRule>
  </conditionalFormatting>
  <conditionalFormatting sqref="Y24">
    <cfRule type="cellIs" priority="129" operator="lessThanOrEqual" aboveAverage="0" equalAverage="0" bottom="0" percent="0" rank="0" text="" dxfId="0">
      <formula>I24</formula>
    </cfRule>
  </conditionalFormatting>
  <conditionalFormatting sqref="Y25">
    <cfRule type="cellIs" priority="130" operator="lessThanOrEqual" aboveAverage="0" equalAverage="0" bottom="0" percent="0" rank="0" text="" dxfId="0">
      <formula>I25</formula>
    </cfRule>
  </conditionalFormatting>
  <conditionalFormatting sqref="Y27">
    <cfRule type="cellIs" priority="131" operator="lessThanOrEqual" aboveAverage="0" equalAverage="0" bottom="0" percent="0" rank="0" text="" dxfId="0">
      <formula>I27</formula>
    </cfRule>
  </conditionalFormatting>
  <conditionalFormatting sqref="Y30">
    <cfRule type="cellIs" priority="132" operator="lessThanOrEqual" aboveAverage="0" equalAverage="0" bottom="0" percent="0" rank="0" text="" dxfId="0">
      <formula>I30</formula>
    </cfRule>
  </conditionalFormatting>
  <conditionalFormatting sqref="Y8">
    <cfRule type="cellIs" priority="133" operator="lessThanOrEqual" aboveAverage="0" equalAverage="0" bottom="0" percent="0" rank="0" text="" dxfId="0">
      <formula>I8</formula>
    </cfRule>
  </conditionalFormatting>
  <hyperlinks>
    <hyperlink ref="U8" r:id="rId2" display="Link"/>
    <hyperlink ref="AA8" r:id="rId3" display="Link"/>
    <hyperlink ref="AG8" r:id="rId4" display="Link"/>
    <hyperlink ref="AM8" r:id="rId5" display="Link"/>
    <hyperlink ref="U9" r:id="rId6" display="Link"/>
    <hyperlink ref="AG9" r:id="rId7" display="Link"/>
    <hyperlink ref="AA11" r:id="rId8" display="Link"/>
    <hyperlink ref="AG11" r:id="rId9" display="Link"/>
    <hyperlink ref="AA12" r:id="rId10" display="Link"/>
    <hyperlink ref="AG12" r:id="rId11" display="Link"/>
    <hyperlink ref="AA13" r:id="rId12" display="Link"/>
    <hyperlink ref="AA14" r:id="rId13" display="Link"/>
    <hyperlink ref="AM14" r:id="rId14" display="Link"/>
    <hyperlink ref="U15" r:id="rId15" display="Link"/>
    <hyperlink ref="AG15" r:id="rId16" display="Link"/>
    <hyperlink ref="AM15" r:id="rId17" display="Link"/>
    <hyperlink ref="U16" r:id="rId18" display="Link"/>
    <hyperlink ref="AG16" r:id="rId19" display="Link"/>
    <hyperlink ref="AM16" r:id="rId20" display="Link"/>
    <hyperlink ref="U17" r:id="rId21" display="Link"/>
    <hyperlink ref="AG17" r:id="rId22" display="Link"/>
    <hyperlink ref="AM17" r:id="rId23" display="Link"/>
    <hyperlink ref="U18" r:id="rId24" display="Link"/>
    <hyperlink ref="AG18" r:id="rId25" display="Link"/>
    <hyperlink ref="U20" r:id="rId26" display="Link"/>
    <hyperlink ref="AG20" r:id="rId27" display="Link"/>
    <hyperlink ref="U21" r:id="rId28" display="Link"/>
    <hyperlink ref="AA21" r:id="rId29" display="Link"/>
    <hyperlink ref="AG21" r:id="rId30" display="Link"/>
    <hyperlink ref="AM21" r:id="rId31" display="Link"/>
    <hyperlink ref="U22" r:id="rId32" display="Link"/>
    <hyperlink ref="AG22" r:id="rId33" display="Link"/>
    <hyperlink ref="U23" r:id="rId34" display="Link"/>
    <hyperlink ref="AA23" r:id="rId35" display="Link"/>
    <hyperlink ref="AG23" r:id="rId36" display="Link"/>
    <hyperlink ref="AM23" r:id="rId37" display="Link"/>
    <hyperlink ref="U24" r:id="rId38" display="Link"/>
    <hyperlink ref="AA24" r:id="rId39" display="Link"/>
    <hyperlink ref="AG24" r:id="rId40" display="Link"/>
    <hyperlink ref="AM24" r:id="rId41" display="Link"/>
    <hyperlink ref="U25" r:id="rId42" display="Link"/>
    <hyperlink ref="AA25" r:id="rId43" display="Link"/>
    <hyperlink ref="AG25" r:id="rId44" display="Link"/>
    <hyperlink ref="AM25" r:id="rId45" display="Link"/>
    <hyperlink ref="U27" r:id="rId46" display="Link"/>
    <hyperlink ref="AA27" r:id="rId47" display="Link"/>
    <hyperlink ref="AG27" r:id="rId48" display="Link"/>
    <hyperlink ref="U28" r:id="rId49" display="Link"/>
    <hyperlink ref="AG28" r:id="rId50" display="Link"/>
    <hyperlink ref="AM28" r:id="rId51" display="Link"/>
    <hyperlink ref="U29" r:id="rId52" display="Link"/>
    <hyperlink ref="AG29" r:id="rId53" display="Link"/>
    <hyperlink ref="AM29" r:id="rId54" display="Link"/>
    <hyperlink ref="U30" r:id="rId55" display="Link"/>
    <hyperlink ref="AA30" r:id="rId56" display="Link"/>
    <hyperlink ref="AG30" r:id="rId57" display="Link"/>
    <hyperlink ref="AM30" r:id="rId58" display="Link"/>
    <hyperlink ref="U31" r:id="rId59" display="Link"/>
    <hyperlink ref="AG31" r:id="rId60" display="Link"/>
    <hyperlink ref="AM31" r:id="rId61" display="Link"/>
    <hyperlink ref="U33" r:id="rId62" display="Link"/>
    <hyperlink ref="AG33" r:id="rId63" display="Link"/>
    <hyperlink ref="AM33" r:id="rId64" display="Link"/>
    <hyperlink ref="U34" r:id="rId65" display="Link"/>
    <hyperlink ref="AG34" r:id="rId66" display="Link"/>
    <hyperlink ref="AM34" r:id="rId67" display="Link"/>
    <hyperlink ref="U35" r:id="rId68" display="Link"/>
    <hyperlink ref="AG35" r:id="rId69" display="Link"/>
    <hyperlink ref="AM35" r:id="rId70" display="Link"/>
    <hyperlink ref="U36" r:id="rId71" display="Link"/>
    <hyperlink ref="AG36" r:id="rId72" display="Link"/>
    <hyperlink ref="AM36" r:id="rId73" display="Link"/>
    <hyperlink ref="U37" r:id="rId74" display="Link"/>
    <hyperlink ref="AG37" r:id="rId75" display="Link"/>
    <hyperlink ref="U38" r:id="rId76" display="Link"/>
    <hyperlink ref="AG38" r:id="rId77" display="Link"/>
    <hyperlink ref="U39" r:id="rId78" display="Link"/>
    <hyperlink ref="AG39" r:id="rId79" display="Link"/>
    <hyperlink ref="U40" r:id="rId80" display="Link"/>
    <hyperlink ref="AG40" r:id="rId81" display="Link"/>
    <hyperlink ref="AM40" r:id="rId82" display="Link"/>
    <hyperlink ref="U41" r:id="rId83" display="Link"/>
    <hyperlink ref="AG41" r:id="rId84" display="Link"/>
    <hyperlink ref="AM41" r:id="rId85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8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2017-04-03T20:10:28Z</dcterms:created>
  <dc:language>en-GB</dc:language>
  <dcterms:modified xsi:type="dcterms:W3CDTF">2017-04-03T20:10:28Z</dcterms:modified>
  <cp:revision>0</cp:revision>
</cp:coreProperties>
</file>