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EEG32" sheetId="1" r:id="rId1"/>
  </sheets>
  <definedNames>
    <definedName name="BoardQty">'FreeEEG32'!$I$1</definedName>
    <definedName name="digikey_part_data">'FreeEEG32'!$J$5:$O$34</definedName>
    <definedName name="farnell_part_data">'FreeEEG32'!$P$5:$U$34</definedName>
    <definedName name="global_part_data">'FreeEEG32'!$A$5:$I$34</definedName>
    <definedName name="mouser_part_data">'FreeEEG32'!$V$5:$AA$34</definedName>
    <definedName name="newark_part_data">'FreeEEG32'!$AB$5:$AG$34</definedName>
    <definedName name="rs_part_data">'FreeEEG32'!$AH$5:$AM$34</definedName>
    <definedName name="TotalCost">'FreeEEG32'!$I$2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<sst xmlns="http://schemas.openxmlformats.org/spreadsheetml/2006/main" count="263" uniqueCount="170">
  <si>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</si>
  <si>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</si>
  <si>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</si>
  <si>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</si>
  <si>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</si>
  <si>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</si>
  <si>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</si>
  <si>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</si>
  <si>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</si>
  <si>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</si>
  <si>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P5</t>
  </si>
  <si>
    <t>Socket_Strips:Socket_Strip_Straight_1x02</t>
  </si>
  <si>
    <t>CONN_01X02</t>
  </si>
  <si>
    <t>U6</t>
  </si>
  <si>
    <t>SN6505BDBVT</t>
  </si>
  <si>
    <t>TO_SOT_Packages_SMD:SOT-23-6</t>
  </si>
  <si>
    <t>SN6505A</t>
  </si>
  <si>
    <t>P11</t>
  </si>
  <si>
    <t>Socket_Strips:Socket_Strip_Straight_1x03</t>
  </si>
  <si>
    <t>CONN_01X03</t>
  </si>
  <si>
    <t>U35</t>
  </si>
  <si>
    <t>ISO7342CDW</t>
  </si>
  <si>
    <t>Housings_SOIC:SOIC-16_7.5x10.3mm_Pitch1.27mm</t>
  </si>
  <si>
    <t>ISO7342c_uart</t>
  </si>
  <si>
    <t>R1</t>
  </si>
  <si>
    <t>Resistors_SMD:R_0603</t>
  </si>
  <si>
    <t>REXT</t>
  </si>
  <si>
    <t>T1</t>
  </si>
  <si>
    <t>DA2303-ALD</t>
  </si>
  <si>
    <t>SMT_Power_Transformer:SMT Power Transformer</t>
  </si>
  <si>
    <t>da2303</t>
  </si>
  <si>
    <t>Y2</t>
  </si>
  <si>
    <t>KX-9A 8.0 MHz</t>
  </si>
  <si>
    <t>Crystals:Crystal_SMD_5032-4pin_5.0x3.2mm</t>
  </si>
  <si>
    <t>8MHz</t>
  </si>
  <si>
    <t>D1,D2</t>
  </si>
  <si>
    <t>MBR0520LT1G</t>
  </si>
  <si>
    <t>SOD-123:SOD−123</t>
  </si>
  <si>
    <t>D_Schottky_SMD</t>
  </si>
  <si>
    <t>Y1</t>
  </si>
  <si>
    <t>Crystals:Crystal_SMD_0603_2Pads_obsolete</t>
  </si>
  <si>
    <t>32.768kHz</t>
  </si>
  <si>
    <t>C102</t>
  </si>
  <si>
    <t>Capacitors_SMD:C_0402</t>
  </si>
  <si>
    <t>2.2u</t>
  </si>
  <si>
    <t>U4</t>
  </si>
  <si>
    <t>STM32F427ZI_4side</t>
  </si>
  <si>
    <t>C5-C11,C16-C23,C26-C28,C34,C39-C41,C43-C50,C57,C62-C72,C78,C83-C93,C99-C101,C103-C105</t>
  </si>
  <si>
    <t>MC0402B104K160CT</t>
  </si>
  <si>
    <t>100n</t>
  </si>
  <si>
    <t>U1,U2,U39</t>
  </si>
  <si>
    <t>ADP7118AUJZ</t>
  </si>
  <si>
    <t>TO_SOT_Packages_SMD:SOT-23-5</t>
  </si>
  <si>
    <t>ADP7118_TSOT</t>
  </si>
  <si>
    <t>U36</t>
  </si>
  <si>
    <t>ISO7341CDW</t>
  </si>
  <si>
    <t>ISO7341c_spi</t>
  </si>
  <si>
    <t>SW1</t>
  </si>
  <si>
    <t>Buttons_Switches_SMD:SW_SPST_B3U-1000P-B</t>
  </si>
  <si>
    <t>NRST</t>
  </si>
  <si>
    <t>U3</t>
  </si>
  <si>
    <t>7W-8.192MBC-T</t>
  </si>
  <si>
    <t>Crystals:Crystal_SMD_7050-4pin_7.0x5.0mm</t>
  </si>
  <si>
    <t>8.192MHz</t>
  </si>
  <si>
    <t>C2,C4</t>
  </si>
  <si>
    <t>CL2</t>
  </si>
  <si>
    <t>C106</t>
  </si>
  <si>
    <t>4.7u</t>
  </si>
  <si>
    <t>C12-C15,C24,C25,C29-C33,C35-C38,C51,C53-C56,C58-C61,C73-C77,C79-C82,C94-C98</t>
  </si>
  <si>
    <t>GRM155R60J105KE19D</t>
  </si>
  <si>
    <t>1u</t>
  </si>
  <si>
    <t>U8-U12,U15-U19,U22-U26,U29-U33</t>
  </si>
  <si>
    <t>TPD4E1B06DCKR</t>
  </si>
  <si>
    <t>TO_SOT_Packages_SMD:SC-70-6</t>
  </si>
  <si>
    <t>TPD4E1B06</t>
  </si>
  <si>
    <t>U37</t>
  </si>
  <si>
    <t>STM32F427ZIT6</t>
  </si>
  <si>
    <t>Housings_QFP:LQFP-144_20x20mm_Pitch0.5mm</t>
  </si>
  <si>
    <t>STM32F427ZI_4side_short</t>
  </si>
  <si>
    <t>P6,P7</t>
  </si>
  <si>
    <t>Socket_Strips:Socket_Strip_Straight_1x06</t>
  </si>
  <si>
    <t>CONN_01X06</t>
  </si>
  <si>
    <t>U7,U14,U21,U28</t>
  </si>
  <si>
    <t>ADR4525BRZ</t>
  </si>
  <si>
    <t>Housings_SOIC:SOIC-8_3.9x4.9mm_Pitch1.27mm</t>
  </si>
  <si>
    <t>ADR4525</t>
  </si>
  <si>
    <t>U5</t>
  </si>
  <si>
    <t>ESP-12E</t>
  </si>
  <si>
    <t>ESP-12E:ESP-12E</t>
  </si>
  <si>
    <t>U13,U20,U27,U34</t>
  </si>
  <si>
    <t>AD7770ACPZ</t>
  </si>
  <si>
    <t>Housings_DFN_QFN:QFN-64-1EP_9x9mm_Pitch0.5mm</t>
  </si>
  <si>
    <t>AD7770</t>
  </si>
  <si>
    <t>P1-P4</t>
  </si>
  <si>
    <t>PLD-10R</t>
  </si>
  <si>
    <t>Pin_Headers:Pin_Header_Angled_2x10</t>
  </si>
  <si>
    <t>CONN_02X10</t>
  </si>
  <si>
    <t>U38</t>
  </si>
  <si>
    <t>LP5907MFX-3.3/NOPB</t>
  </si>
  <si>
    <t>LP5907_WIFI</t>
  </si>
  <si>
    <t>C1,C3</t>
  </si>
  <si>
    <t>CL1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</si>
  <si>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</si>
  <si>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</si>
  <si>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</si>
  <si>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</si>
  <si>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</si>
  <si>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</si>
  <si>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</si>
  <si>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</si>
  <si>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</si>
  <si>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296-43154-1-ND</t>
  </si>
  <si>
    <t>296-38515-5-ND</t>
  </si>
  <si>
    <t>MBR0520LT1GOSCT-ND</t>
  </si>
  <si>
    <t>ADP7118AUJZ-R7CT-ND</t>
  </si>
  <si>
    <t>296-38680-5-ND</t>
  </si>
  <si>
    <t>7W-8.192MBC-T-ND</t>
  </si>
  <si>
    <t>490-1320-1-ND</t>
  </si>
  <si>
    <t>296-39346-1-ND</t>
  </si>
  <si>
    <t>497-14050-ND</t>
  </si>
  <si>
    <t>ADR4525BRZ-ND</t>
  </si>
  <si>
    <t>AD7770ACPZ-ND</t>
  </si>
  <si>
    <t>296-38557-1-ND</t>
  </si>
  <si>
    <t>Farnell</t>
  </si>
  <si>
    <t>2455501</t>
  </si>
  <si>
    <t>9556915</t>
  </si>
  <si>
    <t>1758896</t>
  </si>
  <si>
    <t>2473018</t>
  </si>
  <si>
    <t>2396800</t>
  </si>
  <si>
    <t>1845729</t>
  </si>
  <si>
    <t>2496528</t>
  </si>
  <si>
    <t>2333371</t>
  </si>
  <si>
    <t>2112686</t>
  </si>
  <si>
    <t>2576407</t>
  </si>
  <si>
    <t>2492304</t>
  </si>
  <si>
    <t>Mouser</t>
  </si>
  <si>
    <t>595-SN6505BDBVT</t>
  </si>
  <si>
    <t>595-ISO7342CDW</t>
  </si>
  <si>
    <t>863-MBR0520LT1G</t>
  </si>
  <si>
    <t>584-ADP7118AUJZ-R7</t>
  </si>
  <si>
    <t>595-ISO7341CDW</t>
  </si>
  <si>
    <t>81-GRM155R60J105KE19</t>
  </si>
  <si>
    <t>595-TPD4E1B06DCKR</t>
  </si>
  <si>
    <t>511-STM32F427ZIT6</t>
  </si>
  <si>
    <t>584-ADR4525BRZ</t>
  </si>
  <si>
    <t>485-2491</t>
  </si>
  <si>
    <t>584-AD7770ACPZ</t>
  </si>
  <si>
    <t>595-LP5907MFX-3.3NPB</t>
  </si>
  <si>
    <t>Newark</t>
  </si>
  <si>
    <t>93X6704</t>
  </si>
  <si>
    <t>48K7498</t>
  </si>
  <si>
    <t>33R0276</t>
  </si>
  <si>
    <t>53Y0648</t>
  </si>
  <si>
    <t>29X6514</t>
  </si>
  <si>
    <t>13T1188</t>
  </si>
  <si>
    <t>58Y3907</t>
  </si>
  <si>
    <t>99W9929</t>
  </si>
  <si>
    <t>93T9995</t>
  </si>
  <si>
    <t>84Y7163</t>
  </si>
  <si>
    <t>Rs Components</t>
  </si>
  <si>
    <t>133-0701</t>
  </si>
  <si>
    <t>900-9905</t>
  </si>
  <si>
    <t>463-432</t>
  </si>
  <si>
    <t>865-2252</t>
  </si>
  <si>
    <t>900-9891</t>
  </si>
  <si>
    <t>723-5180</t>
  </si>
  <si>
    <t>825-5330</t>
  </si>
  <si>
    <t>880-5402</t>
  </si>
  <si>
    <t>802-3884</t>
  </si>
  <si>
    <t>456-8162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</si>
</sst>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texas-instruments/SN6505BDBVT/296-43154-1-ND/5724138" TargetMode="External"/><Relationship Id="rId2" Type="http://schemas.openxmlformats.org/officeDocument/2006/relationships/hyperlink" Target="http://it.farnell.com/texas-instruments/sn6505bdbvt/driver-trasformat-424khz-5v-sot/dp/2507108" TargetMode="External"/><Relationship Id="rId3" Type="http://schemas.openxmlformats.org/officeDocument/2006/relationships/hyperlink" Target="http://www.mouser.com/Search/../ProductDetail/Texas-Instruments/SN6505BDBVT/?qs=sGAEpiMZZMuzIDJVHEkzubXRhAui2AREvZMdJFJ%252bi04%3d" TargetMode="External"/><Relationship Id="rId4" Type="http://schemas.openxmlformats.org/officeDocument/2006/relationships/hyperlink" Target="http://www.newark.com/webapp/wcs/stores/servlet/Search?catalogId=15003&amp;langId=-1&amp;storeId=10194&amp;gs=true&amp;st=SN6505BDBVT%20" TargetMode="External"/><Relationship Id="rId5" Type="http://schemas.openxmlformats.org/officeDocument/2006/relationships/hyperlink" Target="http://it.rs-online.com/web/c/?searchTerm=SN6505BDBVT%20" TargetMode="External"/><Relationship Id="rId6" Type="http://schemas.openxmlformats.org/officeDocument/2006/relationships/hyperlink" Target="http://www.digikey.com/product-detail/en/texas-instruments/ISO7342CDW/296-38515-5-ND/5031882" TargetMode="External"/><Relationship Id="rId7" Type="http://schemas.openxmlformats.org/officeDocument/2006/relationships/hyperlink" Target="http://it.farnell.com/webapp/wcs/stores/servlet/Search?catalogId=15001&amp;langId=-4&amp;storeId=10165&amp;gs=true&amp;st=ISO7342CDW%20" TargetMode="External"/><Relationship Id="rId8" Type="http://schemas.openxmlformats.org/officeDocument/2006/relationships/hyperlink" Target="http://www.mouser.com/Search/../ProductDetail/Texas-Instruments/ISO7342CDW/?qs=sGAEpiMZZMssyD0wnx%2fymGwBWbGrwQzUCjbBJ4vlDWGKvlXRMluQAw%3d%3d" TargetMode="External"/><Relationship Id="rId9" Type="http://schemas.openxmlformats.org/officeDocument/2006/relationships/hyperlink" Target="http://www.newark.com/texas-instruments/iso7342cdw/digital-isolator-quad-31ns-wsoic/dp/93X6704" TargetMode="External"/><Relationship Id="rId10" Type="http://schemas.openxmlformats.org/officeDocument/2006/relationships/hyperlink" Target="http://it.rs-online.com/web/c/?searchTerm=ISO7342CDW%20" TargetMode="External"/><Relationship Id="rId11" Type="http://schemas.openxmlformats.org/officeDocument/2006/relationships/hyperlink" Target="http://www.digikey.com/product-detail/en/on-semiconductor/MBR0520LT1G/MBR0520LT1GOSCT-ND/917965" TargetMode="External"/><Relationship Id="rId12" Type="http://schemas.openxmlformats.org/officeDocument/2006/relationships/hyperlink" Target="http://it.farnell.com/on-semiconductor/mbr0520lt1g/diodo-schottky-0-5a-20v-smc/dp/9556915" TargetMode="External"/><Relationship Id="rId13" Type="http://schemas.openxmlformats.org/officeDocument/2006/relationships/hyperlink" Target="http://www.mouser.com/Search/../ProductDetail/ON-Semiconductor/MBR0520LT1G/?qs=sGAEpiMZZMtQ8nqTKtFS%2fCKUxMvjsmGzA9NL%252bHfdx4I%3d" TargetMode="External"/><Relationship Id="rId14" Type="http://schemas.openxmlformats.org/officeDocument/2006/relationships/hyperlink" Target="http://www.newark.com/on-semiconductor/mbr0520lt1g/schottky-rectifier-500ma-20v-sod/dp/48K7498" TargetMode="External"/><Relationship Id="rId15" Type="http://schemas.openxmlformats.org/officeDocument/2006/relationships/hyperlink" Target="http://it.rs-online.com/web/p/diodi-rettificatori-e-schottky/0463432/" TargetMode="External"/><Relationship Id="rId16" Type="http://schemas.openxmlformats.org/officeDocument/2006/relationships/hyperlink" Target="http://it.farnell.com/multicomp/mc0402b104k160ct/condensatore-mlcc-x7r-100nf-16v/dp/1758896" TargetMode="External"/><Relationship Id="rId17" Type="http://schemas.openxmlformats.org/officeDocument/2006/relationships/hyperlink" Target="http://www.newark.com/multicomp/mc0402b104k160ct/multilayer-ceramic-capacitor-mc/dp/33R0276" TargetMode="External"/><Relationship Id="rId18" Type="http://schemas.openxmlformats.org/officeDocument/2006/relationships/hyperlink" Target="http://www.digikey.com/product-detail/en/analog-devices-inc/ADP7118AUJZ-R7/ADP7118AUJZ-R7CT-ND/6568645" TargetMode="External"/><Relationship Id="rId19" Type="http://schemas.openxmlformats.org/officeDocument/2006/relationships/hyperlink" Target="http://www.mouser.com/Search/../ProductDetail/Analog-Devices/ADP7118AUJZ-R7/?qs=sGAEpiMZZMsGz1a6aV8DcC5eZL%252bqXMyl%252blob83FT3CE%3d" TargetMode="External"/><Relationship Id="rId20" Type="http://schemas.openxmlformats.org/officeDocument/2006/relationships/hyperlink" Target="http://www.newark.com/analog-devices/adp7118aujz-r7/20v-200ma-ldo-adjvo/dp/93X6226" TargetMode="External"/><Relationship Id="rId21" Type="http://schemas.openxmlformats.org/officeDocument/2006/relationships/hyperlink" Target="http://it.rs-online.com/web/c/?searchTerm=ADP7118AUJZ%20" TargetMode="External"/><Relationship Id="rId22" Type="http://schemas.openxmlformats.org/officeDocument/2006/relationships/hyperlink" Target="http://www.digikey.com/product-detail/en/texas-instruments/ISO7341CDW/296-38680-5-ND/5125383" TargetMode="External"/><Relationship Id="rId23" Type="http://schemas.openxmlformats.org/officeDocument/2006/relationships/hyperlink" Target="http://it.farnell.com/webapp/wcs/stores/servlet/Search?catalogId=15001&amp;langId=-4&amp;storeId=10165&amp;gs=true&amp;st=ISO7341CDW%20" TargetMode="External"/><Relationship Id="rId24" Type="http://schemas.openxmlformats.org/officeDocument/2006/relationships/hyperlink" Target="http://www.mouser.com/Search/../ProductDetail/Texas-Instruments/ISO7341CDW/?qs=sGAEpiMZZMssyD0wnx%2fymGwBWbGrwQzUnJpiZznUbzI%252bqVDS8AIh8g%3d%3d" TargetMode="External"/><Relationship Id="rId25" Type="http://schemas.openxmlformats.org/officeDocument/2006/relationships/hyperlink" Target="http://www.newark.com/webapp/wcs/stores/servlet/Search?catalogId=15003&amp;langId=-1&amp;storeId=10194&amp;gs=true&amp;st=ISO7341CDW%20" TargetMode="External"/><Relationship Id="rId26" Type="http://schemas.openxmlformats.org/officeDocument/2006/relationships/hyperlink" Target="http://it.rs-online.com/web/c/?searchTerm=ISO7341CDW%20" TargetMode="External"/><Relationship Id="rId27" Type="http://schemas.openxmlformats.org/officeDocument/2006/relationships/hyperlink" Target="http://www.digikey.com/scripts/DkSearch/dksus.dll?WT.z_header=search_go&amp;lang=en&amp;keywords=7W-8.192MBC-T%20" TargetMode="External"/><Relationship Id="rId28" Type="http://schemas.openxmlformats.org/officeDocument/2006/relationships/hyperlink" Target="http://it.farnell.com/webapp/wcs/stores/servlet/Search?catalogId=15001&amp;langId=-4&amp;storeId=10165&amp;gs=true&amp;st=7W-8.192MBC-T%20" TargetMode="External"/><Relationship Id="rId29" Type="http://schemas.openxmlformats.org/officeDocument/2006/relationships/hyperlink" Target="http://www.mouser.com/Search/Refine.aspx?Keyword=7W-8.192MBC-T%20" TargetMode="External"/><Relationship Id="rId30" Type="http://schemas.openxmlformats.org/officeDocument/2006/relationships/hyperlink" Target="http://www.newark.com/txc/7w-8-192mbc-t/oscillator-8-192mhz-7-x-5mm-cmos/dp/29X6514" TargetMode="External"/><Relationship Id="rId31" Type="http://schemas.openxmlformats.org/officeDocument/2006/relationships/hyperlink" Target="http://www.digikey.com/product-detail/en/murata-electronics-north-america/GRM155R60J105KE19D/490-1320-1-ND/587919" TargetMode="External"/><Relationship Id="rId32" Type="http://schemas.openxmlformats.org/officeDocument/2006/relationships/hyperlink" Target="http://it.farnell.com/murata/grm155r60j105ke19d/condensatore-mlcc-x5r-1uf-6-3v/dp/1845729" TargetMode="External"/><Relationship Id="rId33" Type="http://schemas.openxmlformats.org/officeDocument/2006/relationships/hyperlink" Target="http://www.mouser.com/Search/Refine.aspx?Keyword=GRM155R60J105KE19D%20" TargetMode="External"/><Relationship Id="rId34" Type="http://schemas.openxmlformats.org/officeDocument/2006/relationships/hyperlink" Target="http://www.newark.com/murata/grm155r60j105ke19d/multilayer-ceramic-capacitor-grm/dp/13T1188" TargetMode="External"/><Relationship Id="rId35" Type="http://schemas.openxmlformats.org/officeDocument/2006/relationships/hyperlink" Target="http://it.rs-online.com/web/c/?searchTerm=GRM155R60J105KE19D%20" TargetMode="External"/><Relationship Id="rId36" Type="http://schemas.openxmlformats.org/officeDocument/2006/relationships/hyperlink" Target="http://www.digikey.com/product-detail/en/texas-instruments/TPD4E1B06DCKR/296-39346-1-ND/5143298" TargetMode="External"/><Relationship Id="rId37" Type="http://schemas.openxmlformats.org/officeDocument/2006/relationships/hyperlink" Target="http://it.farnell.com/webapp/wcs/stores/servlet/Search?catalogId=15001&amp;langId=-4&amp;storeId=10165&amp;gs=true&amp;st=TPD4E1B06DCKR%20" TargetMode="External"/><Relationship Id="rId38" Type="http://schemas.openxmlformats.org/officeDocument/2006/relationships/hyperlink" Target="http://www.mouser.com/Search/Refine.aspx?Keyword=TPD4E1B06DCKR%20" TargetMode="External"/><Relationship Id="rId39" Type="http://schemas.openxmlformats.org/officeDocument/2006/relationships/hyperlink" Target="http://www.newark.com/webapp/wcs/stores/servlet/Search?catalogId=15003&amp;langId=-1&amp;storeId=10194&amp;gs=true&amp;st=TPD4E1B06DCKR%20" TargetMode="External"/><Relationship Id="rId40" Type="http://schemas.openxmlformats.org/officeDocument/2006/relationships/hyperlink" Target="http://it.rs-online.com/web/c/?searchTerm=TPD4E1B06DCKR%20" TargetMode="External"/><Relationship Id="rId41" Type="http://schemas.openxmlformats.org/officeDocument/2006/relationships/hyperlink" Target="http://www.digikey.com/scripts/DkSearch/dksus.dll?WT.z_header=search_go&amp;lang=en&amp;keywords=STM32F427ZIT6%20" TargetMode="External"/><Relationship Id="rId42" Type="http://schemas.openxmlformats.org/officeDocument/2006/relationships/hyperlink" Target="http://it.farnell.com/stmicroelectronics/stm32f427zit6/mcu-32bit-cortex-m4-168mhz-lqfp/dp/2333371" TargetMode="External"/><Relationship Id="rId43" Type="http://schemas.openxmlformats.org/officeDocument/2006/relationships/hyperlink" Target="http://www.mouser.com/Search/Refine.aspx?Keyword=STM32F427ZIT6%20" TargetMode="External"/><Relationship Id="rId44" Type="http://schemas.openxmlformats.org/officeDocument/2006/relationships/hyperlink" Target="http://www.newark.com/stmicroelectronics/stm32f427zit6/microcontroller-mcu-32-bit-cortex/dp/99W9929" TargetMode="External"/><Relationship Id="rId45" Type="http://schemas.openxmlformats.org/officeDocument/2006/relationships/hyperlink" Target="http://it.rs-online.com/web/c/?searchTerm=STM32F427ZIT6%20" TargetMode="External"/><Relationship Id="rId46" Type="http://schemas.openxmlformats.org/officeDocument/2006/relationships/hyperlink" Target="http://www.digikey.com/product-detail/en/analog-devices-inc/ADR4525BRZ/ADR4525BRZ-ND/3196871" TargetMode="External"/><Relationship Id="rId47" Type="http://schemas.openxmlformats.org/officeDocument/2006/relationships/hyperlink" Target="http://it.farnell.com/webapp/wcs/stores/servlet/Search?catalogId=15001&amp;langId=-4&amp;storeId=10165&amp;gs=true&amp;st=ADR4525BRZ%20" TargetMode="External"/><Relationship Id="rId48" Type="http://schemas.openxmlformats.org/officeDocument/2006/relationships/hyperlink" Target="http://www.mouser.com/Search/../ProductDetail/Analog-Devices/ADR4525BRZ/?qs=sGAEpiMZZMuBck1X%252b7j9fJ909qbP0fXHcYFnyZI29HA%3d" TargetMode="External"/><Relationship Id="rId49" Type="http://schemas.openxmlformats.org/officeDocument/2006/relationships/hyperlink" Target="http://www.newark.com/analog-devices/adr4525brz/voltage-ref-series-2-5v-nsoic/dp/93T9995" TargetMode="External"/><Relationship Id="rId50" Type="http://schemas.openxmlformats.org/officeDocument/2006/relationships/hyperlink" Target="http://it.rs-online.com/web/c/?searchTerm=ADR4525BRZ%20" TargetMode="External"/><Relationship Id="rId51" Type="http://schemas.openxmlformats.org/officeDocument/2006/relationships/hyperlink" Target="http://www.mouser.com/Search/Refine.aspx?Keyword=ESP-12E%20" TargetMode="External"/><Relationship Id="rId52" Type="http://schemas.openxmlformats.org/officeDocument/2006/relationships/hyperlink" Target="http://www.newark.com/webapp/wcs/stores/servlet/Search?catalogId=15003&amp;langId=-1&amp;storeId=10194&amp;gs=true&amp;st=ESP-12E%20" TargetMode="External"/><Relationship Id="rId53" Type="http://schemas.openxmlformats.org/officeDocument/2006/relationships/hyperlink" Target="http://it.rs-online.com/web/c/?searchTerm=ESP-12E%20" TargetMode="External"/><Relationship Id="rId54" Type="http://schemas.openxmlformats.org/officeDocument/2006/relationships/hyperlink" Target="http://www.digikey.com/product-detail/en/analog-devices-inc/AD7770ACPZ/AD7770ACPZ-ND/6072262" TargetMode="External"/><Relationship Id="rId55" Type="http://schemas.openxmlformats.org/officeDocument/2006/relationships/hyperlink" Target="http://it.farnell.com/webapp/wcs/stores/servlet/Search?catalogId=15001&amp;langId=-4&amp;storeId=10165&amp;gs=true&amp;st=AD7770ACPZ%20" TargetMode="External"/><Relationship Id="rId56" Type="http://schemas.openxmlformats.org/officeDocument/2006/relationships/hyperlink" Target="http://www.mouser.com/Search/../ProductDetail/Analog-Devices/AD7770ACPZ/?qs=sGAEpiMZZMvTvDTV69d2Qi%2fLvSr2sd1YD5UCctgE8hA%3d" TargetMode="External"/><Relationship Id="rId57" Type="http://schemas.openxmlformats.org/officeDocument/2006/relationships/hyperlink" Target="http://www.newark.com/webapp/wcs/stores/servlet/Search?catalogId=15003&amp;langId=-1&amp;storeId=10194&amp;gs=true&amp;st=AD7770ACPZ%20" TargetMode="External"/><Relationship Id="rId58" Type="http://schemas.openxmlformats.org/officeDocument/2006/relationships/hyperlink" Target="http://www.digikey.com/product-detail/en/texas-instruments/LP5907MFX-3.3-NOPB/296-38557-1-ND/5034443" TargetMode="External"/><Relationship Id="rId59" Type="http://schemas.openxmlformats.org/officeDocument/2006/relationships/hyperlink" Target="http://it.farnell.com/webapp/wcs/stores/servlet/Search?catalogId=15001&amp;langId=-4&amp;storeId=10165&amp;gs=true&amp;st=LP5907MFX-3.3%2FNOPB%20" TargetMode="External"/><Relationship Id="rId60" Type="http://schemas.openxmlformats.org/officeDocument/2006/relationships/hyperlink" Target="http://www.mouser.com/Search/Refine.aspx?Keyword=LP5907MFX-3.3%2FNOPB%20" TargetMode="External"/><Relationship Id="rId61" Type="http://schemas.openxmlformats.org/officeDocument/2006/relationships/vmlDrawing" Target="../drawings/vmlDrawing1.vml"/><Relationship Id="rId6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102</v>
      </c>
      <c r="I1" s="2">
        <v>100</v>
      </c>
    </row>
    <row r="2" spans="1:39">
      <c r="H2" s="3" t="s">
        <v>103</v>
      </c>
      <c r="I2" s="4">
        <f>sum(I7:I34)</f>
        <v>0</v>
      </c>
      <c r="M2" s="4">
        <f>sum(M7:M34)</f>
        <v>0</v>
      </c>
      <c r="S2" s="4">
        <f>sum(S7:S34)</f>
        <v>0</v>
      </c>
      <c r="Y2" s="4">
        <f>sum(Y7:Y34)</f>
        <v>0</v>
      </c>
      <c r="AE2" s="4">
        <f>sum(AE7:AE34)</f>
        <v>0</v>
      </c>
      <c r="AK2" s="4">
        <f>sum(AK7:AK34)</f>
        <v>0</v>
      </c>
    </row>
    <row r="3" spans="1:39">
      <c r="H3" s="3" t="s">
        <v>104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105</v>
      </c>
      <c r="K5" s="7"/>
      <c r="L5" s="7"/>
      <c r="M5" s="7"/>
      <c r="N5" s="7"/>
      <c r="O5" s="7"/>
      <c r="P5" s="8" t="s">
        <v>123</v>
      </c>
      <c r="Q5" s="8"/>
      <c r="R5" s="8"/>
      <c r="S5" s="8"/>
      <c r="T5" s="8"/>
      <c r="U5" s="8"/>
      <c r="V5" s="9" t="s">
        <v>135</v>
      </c>
      <c r="W5" s="9"/>
      <c r="X5" s="9"/>
      <c r="Y5" s="9"/>
      <c r="Z5" s="9"/>
      <c r="AA5" s="9"/>
      <c r="AB5" s="10" t="s">
        <v>148</v>
      </c>
      <c r="AC5" s="10"/>
      <c r="AD5" s="10"/>
      <c r="AE5" s="10"/>
      <c r="AF5" s="10"/>
      <c r="AG5" s="10"/>
      <c r="AH5" s="11" t="s">
        <v>159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107</v>
      </c>
      <c r="K6" s="12" t="s">
        <v>108</v>
      </c>
      <c r="L6" s="12" t="s">
        <v>3</v>
      </c>
      <c r="M6" s="12" t="s">
        <v>2</v>
      </c>
      <c r="N6" s="12" t="s">
        <v>109</v>
      </c>
      <c r="O6" s="12" t="s">
        <v>106</v>
      </c>
      <c r="P6" s="12" t="s">
        <v>107</v>
      </c>
      <c r="Q6" s="12" t="s">
        <v>108</v>
      </c>
      <c r="R6" s="12" t="s">
        <v>3</v>
      </c>
      <c r="S6" s="12" t="s">
        <v>2</v>
      </c>
      <c r="T6" s="12" t="s">
        <v>109</v>
      </c>
      <c r="U6" s="12" t="s">
        <v>106</v>
      </c>
      <c r="V6" s="12" t="s">
        <v>107</v>
      </c>
      <c r="W6" s="12" t="s">
        <v>108</v>
      </c>
      <c r="X6" s="12" t="s">
        <v>3</v>
      </c>
      <c r="Y6" s="12" t="s">
        <v>2</v>
      </c>
      <c r="Z6" s="12" t="s">
        <v>109</v>
      </c>
      <c r="AA6" s="12" t="s">
        <v>106</v>
      </c>
      <c r="AB6" s="12" t="s">
        <v>107</v>
      </c>
      <c r="AC6" s="12" t="s">
        <v>108</v>
      </c>
      <c r="AD6" s="12" t="s">
        <v>3</v>
      </c>
      <c r="AE6" s="12" t="s">
        <v>2</v>
      </c>
      <c r="AF6" s="12" t="s">
        <v>109</v>
      </c>
      <c r="AG6" s="12" t="s">
        <v>106</v>
      </c>
      <c r="AH6" s="12" t="s">
        <v>107</v>
      </c>
      <c r="AI6" s="12" t="s">
        <v>108</v>
      </c>
      <c r="AJ6" s="12" t="s">
        <v>3</v>
      </c>
      <c r="AK6" s="12" t="s">
        <v>2</v>
      </c>
      <c r="AL6" s="12" t="s">
        <v>109</v>
      </c>
      <c r="AM6" s="12" t="s">
        <v>106</v>
      </c>
    </row>
    <row r="7" spans="1:39">
      <c r="A7" t="s">
        <v>10</v>
      </c>
      <c r="B7" t="s">
        <v>12</v>
      </c>
      <c r="D7" t="s">
        <v>11</v>
      </c>
      <c r="G7">
        <f>BoardQty*1</f>
        <v>0</v>
      </c>
      <c r="H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3">
        <f>iferror(G7*H7,"")</f>
        <v>0</v>
      </c>
    </row>
    <row r="8" spans="1:39">
      <c r="A8" t="s">
        <v>13</v>
      </c>
      <c r="B8" t="s">
        <v>16</v>
      </c>
      <c r="D8" t="s">
        <v>15</v>
      </c>
      <c r="F8" t="s">
        <v>14</v>
      </c>
      <c r="G8">
        <f>BoardQty*1</f>
        <v>0</v>
      </c>
      <c r="H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3">
        <f>iferror(G8*H8,"")</f>
        <v>0</v>
      </c>
      <c r="J8">
        <v>555</v>
      </c>
      <c r="L8" s="13">
        <f>iferror(lookup(if(K8="",G8,K8),{0,1,10,100,250,500,1250,3000},{0.0,5.51,4.949,4.0552,3.73516,3.35154,2.52375,2.19377}),"")</f>
        <v>0</v>
      </c>
      <c r="M8" s="13">
        <f>iferror(if(K8="",G8,K8)*L8,"")</f>
        <v>0</v>
      </c>
      <c r="N8" t="s">
        <v>111</v>
      </c>
      <c r="O8" s="14" t="s">
        <v>110</v>
      </c>
      <c r="U8" s="14" t="s">
        <v>110</v>
      </c>
      <c r="V8">
        <v>1092</v>
      </c>
      <c r="X8" s="13">
        <f>iferror(lookup(if(W8="",G8,W8),{0,1,10,25,50,100,250,500,1000},{0.0,5.34,4.8,4.47,4.23,3.93,3.73,3.35,2.62}),"")</f>
        <v>0</v>
      </c>
      <c r="Y8" s="13">
        <f>iferror(if(W8="",G8,W8)*X8,"")</f>
        <v>0</v>
      </c>
      <c r="Z8" t="s">
        <v>136</v>
      </c>
      <c r="AA8" s="14" t="s">
        <v>110</v>
      </c>
      <c r="AG8" s="14" t="s">
        <v>110</v>
      </c>
      <c r="AH8">
        <v>238</v>
      </c>
      <c r="AJ8" s="13">
        <f>iferror(lookup(if(AI8="",G8,AI8),{0,1,10},{0.0,6.25756,5.625375}),"")</f>
        <v>0</v>
      </c>
      <c r="AK8" s="13">
        <f>iferror(if(AI8="",G8,AI8)*AJ8,"")</f>
        <v>0</v>
      </c>
      <c r="AL8" t="s">
        <v>160</v>
      </c>
      <c r="AM8" s="14" t="s">
        <v>110</v>
      </c>
    </row>
    <row r="9" spans="1:39">
      <c r="A9" t="s">
        <v>17</v>
      </c>
      <c r="B9" t="s">
        <v>19</v>
      </c>
      <c r="D9" t="s">
        <v>18</v>
      </c>
      <c r="G9">
        <f>BoardQty*1</f>
        <v>0</v>
      </c>
      <c r="H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3">
        <f>iferror(G9*H9,"")</f>
        <v>0</v>
      </c>
    </row>
    <row r="10" spans="1:39">
      <c r="A10" t="s">
        <v>20</v>
      </c>
      <c r="B10" t="s">
        <v>23</v>
      </c>
      <c r="D10" t="s">
        <v>22</v>
      </c>
      <c r="F10" t="s">
        <v>21</v>
      </c>
      <c r="G10">
        <f>BoardQty*1</f>
        <v>0</v>
      </c>
      <c r="H1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3">
        <f>iferror(G10*H10,"")</f>
        <v>0</v>
      </c>
      <c r="J10">
        <v>1372</v>
      </c>
      <c r="L10" s="13">
        <f>iferror(lookup(if(K10="",G10,K10),{0,1,10,100,500,1000,2000},{0.0,5.15,4.627,3.7908,3.22704,2.7216,2.025}),"")</f>
        <v>0</v>
      </c>
      <c r="M10" s="13">
        <f>iferror(if(K10="",G10,K10)*L10,"")</f>
        <v>0</v>
      </c>
      <c r="N10" t="s">
        <v>112</v>
      </c>
      <c r="O10" s="14" t="s">
        <v>110</v>
      </c>
      <c r="P10">
        <v>51</v>
      </c>
      <c r="R10" s="13">
        <f>iferror(lookup(if(Q10="",G10,Q10),{0,1,5,10,40,100,400,1250},{0.0,5.796815,5.20749,4.361005,4.125275,3.632385,3.075205,2.50731}),"")</f>
        <v>0</v>
      </c>
      <c r="S10" s="13">
        <f>iferror(if(Q10="",G10,Q10)*R10,"")</f>
        <v>0</v>
      </c>
      <c r="T10" t="s">
        <v>124</v>
      </c>
      <c r="U10" s="14" t="s">
        <v>110</v>
      </c>
      <c r="V10">
        <v>311</v>
      </c>
      <c r="X10" s="13">
        <f>iferror(lookup(if(W10="",G10,W10),{0,1,10,25,50,100,250,500,1000},{0.0,5.15,4.62,4.3,4.08,3.78,3.59,3.22,2.52}),"")</f>
        <v>0</v>
      </c>
      <c r="Y10" s="13">
        <f>iferror(if(W10="",G10,W10)*X10,"")</f>
        <v>0</v>
      </c>
      <c r="Z10" t="s">
        <v>137</v>
      </c>
      <c r="AA10" s="14" t="s">
        <v>110</v>
      </c>
      <c r="AB10">
        <v>18</v>
      </c>
      <c r="AD10" s="13">
        <f>iferror(lookup(if(AC10="",G10,AC10),{0,1,10,25,50,100,250,500},{0.0,5.81,5.14,4.8,4.54,4.22,4.0,3.59}),"")</f>
        <v>0</v>
      </c>
      <c r="AE10" s="13">
        <f>iferror(if(AC10="",G10,AC10)*AD10,"")</f>
        <v>0</v>
      </c>
      <c r="AF10" t="s">
        <v>149</v>
      </c>
      <c r="AG10" s="14" t="s">
        <v>110</v>
      </c>
      <c r="AH10">
        <v>40</v>
      </c>
      <c r="AJ10" s="13">
        <f>iferror(lookup(if(AI10="",G10,AI10),{0,1,2,10},{0.0,4.56459,4.56459,4.3342175}),"")</f>
        <v>0</v>
      </c>
      <c r="AK10" s="13">
        <f>iferror(if(AI10="",G10,AI10)*AJ10,"")</f>
        <v>0</v>
      </c>
      <c r="AL10" t="s">
        <v>161</v>
      </c>
      <c r="AM10" s="14" t="s">
        <v>110</v>
      </c>
    </row>
    <row r="11" spans="1:39">
      <c r="A11" t="s">
        <v>24</v>
      </c>
      <c r="B11" t="s">
        <v>26</v>
      </c>
      <c r="D11" t="s">
        <v>25</v>
      </c>
      <c r="G11">
        <f>BoardQty*1</f>
        <v>0</v>
      </c>
      <c r="H1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3">
        <f>iferror(G11*H11,"")</f>
        <v>0</v>
      </c>
    </row>
    <row r="12" spans="1:39">
      <c r="A12" t="s">
        <v>27</v>
      </c>
      <c r="B12" t="s">
        <v>30</v>
      </c>
      <c r="D12" t="s">
        <v>29</v>
      </c>
      <c r="F12" t="s">
        <v>28</v>
      </c>
      <c r="G12">
        <f>BoardQty*1</f>
        <v>0</v>
      </c>
      <c r="H1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3">
        <f>iferror(G12*H12,"")</f>
        <v>0</v>
      </c>
    </row>
    <row r="13" spans="1:39">
      <c r="A13" t="s">
        <v>31</v>
      </c>
      <c r="B13" t="s">
        <v>34</v>
      </c>
      <c r="D13" t="s">
        <v>33</v>
      </c>
      <c r="F13" t="s">
        <v>32</v>
      </c>
      <c r="G13">
        <f>BoardQty*1</f>
        <v>0</v>
      </c>
      <c r="H1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3">
        <f>iferror(G13*H13,"")</f>
        <v>0</v>
      </c>
    </row>
    <row r="14" spans="1:39">
      <c r="A14" t="s">
        <v>35</v>
      </c>
      <c r="B14" t="s">
        <v>38</v>
      </c>
      <c r="D14" t="s">
        <v>37</v>
      </c>
      <c r="F14" t="s">
        <v>36</v>
      </c>
      <c r="G14">
        <f>BoardQty*2</f>
        <v>0</v>
      </c>
      <c r="H1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3">
        <f>iferror(G14*H14,"")</f>
        <v>0</v>
      </c>
      <c r="J14">
        <v>75911</v>
      </c>
      <c r="L14" s="13">
        <f>iferror(lookup(if(K14="",G14,K14),{0,1,10,100,500,1000,3000,6000,15000,30000,75000},{0.0,0.35,0.286,0.1517,0.09978,0.06785,0.05941,0.05166,0.04391,0.04133,0.03875}),"")</f>
        <v>0</v>
      </c>
      <c r="M14" s="13">
        <f>iferror(if(K14="",G14,K14)*L14,"")</f>
        <v>0</v>
      </c>
      <c r="N14" t="s">
        <v>113</v>
      </c>
      <c r="O14" s="14" t="s">
        <v>110</v>
      </c>
      <c r="P14">
        <v>20276</v>
      </c>
      <c r="R14" s="13">
        <f>iferror(lookup(if(Q14="",G14,Q14),{0,1,80,250,750,1500},{0.0,0.09997095,0.09997095,0.0912918,0.06289705,0.05603945}),"")</f>
        <v>0</v>
      </c>
      <c r="S14" s="13">
        <f>iferror(if(Q14="",G14,Q14)*R14,"")</f>
        <v>0</v>
      </c>
      <c r="T14" t="s">
        <v>125</v>
      </c>
      <c r="U14" s="14" t="s">
        <v>110</v>
      </c>
      <c r="V14">
        <v>50491</v>
      </c>
      <c r="X14" s="13">
        <f>iferror(lookup(if(W14="",G14,W14),{0,1,10,100,1000,3000,9000,24000,45000,99000},{0.0,0.32,0.22,0.092,0.063,0.049,0.042,0.039,0.037,0.032}),"")</f>
        <v>0</v>
      </c>
      <c r="Y14" s="13">
        <f>iferror(if(W14="",G14,W14)*X14,"")</f>
        <v>0</v>
      </c>
      <c r="Z14" t="s">
        <v>138</v>
      </c>
      <c r="AA14" s="14" t="s">
        <v>110</v>
      </c>
      <c r="AB14">
        <v>1038</v>
      </c>
      <c r="AD14" s="13">
        <f>iferror(lookup(if(AC14="",G14,AC14),{0,1,10,25,50,100,500,1000},{0.0,0.32,0.221,0.178,0.135,0.092,0.078,0.063}),"")</f>
        <v>0</v>
      </c>
      <c r="AE14" s="13">
        <f>iferror(if(AC14="",G14,AC14)*AD14,"")</f>
        <v>0</v>
      </c>
      <c r="AF14" t="s">
        <v>150</v>
      </c>
      <c r="AG14" s="14" t="s">
        <v>110</v>
      </c>
      <c r="AH14">
        <v>400</v>
      </c>
      <c r="AJ14" s="13">
        <f>iferror(lookup(if(AI14="",G14,AI14),{0,1,100,200},{0.0,0.08572,0.08572,0.077148}),"")</f>
        <v>0</v>
      </c>
      <c r="AK14" s="13">
        <f>iferror(if(AI14="",G14,AI14)*AJ14,"")</f>
        <v>0</v>
      </c>
      <c r="AL14" t="s">
        <v>162</v>
      </c>
      <c r="AM14" s="14" t="s">
        <v>110</v>
      </c>
    </row>
    <row r="15" spans="1:39">
      <c r="A15" t="s">
        <v>39</v>
      </c>
      <c r="B15" t="s">
        <v>41</v>
      </c>
      <c r="D15" t="s">
        <v>40</v>
      </c>
      <c r="G15">
        <f>BoardQty*1</f>
        <v>0</v>
      </c>
      <c r="H1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3">
        <f>iferror(G15*H15,"")</f>
        <v>0</v>
      </c>
    </row>
    <row r="16" spans="1:39">
      <c r="A16" t="s">
        <v>42</v>
      </c>
      <c r="B16" t="s">
        <v>44</v>
      </c>
      <c r="D16" t="s">
        <v>43</v>
      </c>
      <c r="G16">
        <f>BoardQty*1</f>
        <v>0</v>
      </c>
      <c r="H1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3">
        <f>iferror(G16*H16,"")</f>
        <v>0</v>
      </c>
    </row>
    <row r="17" spans="1:39">
      <c r="A17" t="s">
        <v>45</v>
      </c>
      <c r="B17" t="s">
        <v>46</v>
      </c>
      <c r="G17">
        <f>BoardQty*1</f>
        <v>0</v>
      </c>
      <c r="H1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3">
        <f>iferror(G17*H17,"")</f>
        <v>0</v>
      </c>
    </row>
    <row r="18" spans="1:39">
      <c r="A18" t="s">
        <v>47</v>
      </c>
      <c r="B18" t="s">
        <v>49</v>
      </c>
      <c r="D18" t="s">
        <v>43</v>
      </c>
      <c r="F18" t="s">
        <v>48</v>
      </c>
      <c r="G18">
        <f>BoardQty*60</f>
        <v>0</v>
      </c>
      <c r="H1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3">
        <f>iferror(G18*H18,"")</f>
        <v>0</v>
      </c>
      <c r="P18">
        <v>387480</v>
      </c>
      <c r="R18" s="13">
        <f>iferror(lookup(if(Q18="",G18,Q18),{0,1,100,500,2500,5000},{0.0,0.00482175,0.00482175,0.004286,0.0030002,0.0025716}),"")</f>
        <v>0</v>
      </c>
      <c r="S18" s="13">
        <f>iferror(if(Q18="",G18,Q18)*R18,"")</f>
        <v>0</v>
      </c>
      <c r="T18" t="s">
        <v>126</v>
      </c>
      <c r="U18" s="14" t="s">
        <v>110</v>
      </c>
      <c r="AB18">
        <v>348075</v>
      </c>
      <c r="AD18" s="13">
        <f>iferror(lookup(if(AC18="",G18,AC18),{0,1,10,25,100,250,500,1000},{0.0,0.014,0.014,0.01,0.007,0.006,0.005,0.004}),"")</f>
        <v>0</v>
      </c>
      <c r="AE18" s="13">
        <f>iferror(if(AC18="",G18,AC18)*AD18,"")</f>
        <v>0</v>
      </c>
      <c r="AF18" t="s">
        <v>151</v>
      </c>
      <c r="AG18" s="14" t="s">
        <v>110</v>
      </c>
    </row>
    <row r="19" spans="1:39">
      <c r="A19" t="s">
        <v>50</v>
      </c>
      <c r="B19" t="s">
        <v>53</v>
      </c>
      <c r="D19" t="s">
        <v>52</v>
      </c>
      <c r="F19" t="s">
        <v>51</v>
      </c>
      <c r="G19">
        <f>BoardQty*3</f>
        <v>0</v>
      </c>
      <c r="H1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3">
        <f>iferror(G19*H19,"")</f>
        <v>0</v>
      </c>
      <c r="J19">
        <v>2786</v>
      </c>
      <c r="L19" s="13">
        <f>iferror(lookup(if(K19="",G19,K19),{0,1,10,100,500,1000,3000,6000},{0.0,2.34,2.102,1.6893,1.38792,1.15,1.0395,1.001}),"")</f>
        <v>0</v>
      </c>
      <c r="M19" s="13">
        <f>iferror(if(K19="",G19,K19)*L19,"")</f>
        <v>0</v>
      </c>
      <c r="N19" t="s">
        <v>114</v>
      </c>
      <c r="O19" s="14" t="s">
        <v>110</v>
      </c>
      <c r="V19">
        <v>3238</v>
      </c>
      <c r="X19" s="13">
        <f>iferror(lookup(if(W19="",G19,W19),{0,1,10,25,100,250,500,1000,3000},{0.0,2.14,1.94,1.73,1.55,1.38,1.21,1.0,1.0}),"")</f>
        <v>0</v>
      </c>
      <c r="Y19" s="13">
        <f>iferror(if(W19="",G19,W19)*X19,"")</f>
        <v>0</v>
      </c>
      <c r="Z19" t="s">
        <v>139</v>
      </c>
      <c r="AA19" s="14" t="s">
        <v>110</v>
      </c>
      <c r="AG19" s="14" t="s">
        <v>110</v>
      </c>
      <c r="AH19">
        <v>12</v>
      </c>
      <c r="AJ19" s="13">
        <f>iferror(lookup(if(AI19="",G19,AI19),{0,1,2,10},{0.0,2.01442,2.01442,1.97156}),"")</f>
        <v>0</v>
      </c>
      <c r="AK19" s="13">
        <f>iferror(if(AI19="",G19,AI19)*AJ19,"")</f>
        <v>0</v>
      </c>
      <c r="AL19" t="s">
        <v>163</v>
      </c>
      <c r="AM19" s="14" t="s">
        <v>110</v>
      </c>
    </row>
    <row r="20" spans="1:39">
      <c r="A20" t="s">
        <v>54</v>
      </c>
      <c r="B20" t="s">
        <v>56</v>
      </c>
      <c r="D20" t="s">
        <v>22</v>
      </c>
      <c r="F20" t="s">
        <v>55</v>
      </c>
      <c r="G20">
        <f>BoardQty*1</f>
        <v>0</v>
      </c>
      <c r="H2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3">
        <f>iferror(G20*H20,"")</f>
        <v>0</v>
      </c>
      <c r="J20">
        <v>98</v>
      </c>
      <c r="L20" s="13">
        <f>iferror(lookup(if(K20="",G20,K20),{0,1,10,100,500,1000,2000},{0.0,5.15,4.627,3.7908,3.22704,2.7216,2.025}),"")</f>
        <v>0</v>
      </c>
      <c r="M20" s="13">
        <f>iferror(if(K20="",G20,K20)*L20,"")</f>
        <v>0</v>
      </c>
      <c r="N20" t="s">
        <v>115</v>
      </c>
      <c r="O20" s="14" t="s">
        <v>110</v>
      </c>
      <c r="P20">
        <v>44</v>
      </c>
      <c r="R20" s="13">
        <f>iferror(lookup(if(Q20="",G20,Q20),{0,1,10,100,250,500,1000},{0.0,5.711095,4.082415,3.803825,3.60024,3.23593,2.539455}),"")</f>
        <v>0</v>
      </c>
      <c r="S20" s="13">
        <f>iferror(if(Q20="",G20,Q20)*R20,"")</f>
        <v>0</v>
      </c>
      <c r="T20" t="s">
        <v>127</v>
      </c>
      <c r="U20" s="14" t="s">
        <v>110</v>
      </c>
      <c r="V20">
        <v>641</v>
      </c>
      <c r="X20" s="13">
        <f>iferror(lookup(if(W20="",G20,W20),{0,1,10,25,50,100,250,500,1000},{0.0,5.15,4.62,4.3,4.08,3.78,3.59,3.22,2.52}),"")</f>
        <v>0</v>
      </c>
      <c r="Y20" s="13">
        <f>iferror(if(W20="",G20,W20)*X20,"")</f>
        <v>0</v>
      </c>
      <c r="Z20" t="s">
        <v>140</v>
      </c>
      <c r="AA20" s="14" t="s">
        <v>110</v>
      </c>
      <c r="AB20">
        <v>44</v>
      </c>
      <c r="AD20" s="13">
        <f>iferror(lookup(if(AC20="",G20,AC20),{0,1,10,25,50,100,250,500,1000},{0.0,5.92,5.24,4.88,4.62,4.29,4.07,3.65,2.75}),"")</f>
        <v>0</v>
      </c>
      <c r="AE20" s="13">
        <f>iferror(if(AC20="",G20,AC20)*AD20,"")</f>
        <v>0</v>
      </c>
      <c r="AF20" t="s">
        <v>152</v>
      </c>
      <c r="AG20" s="14" t="s">
        <v>110</v>
      </c>
      <c r="AH20">
        <v>140</v>
      </c>
      <c r="AJ20" s="13">
        <f>iferror(lookup(if(AI20="",G20,AI20),{0,1,2,10},{0.0,4.56459,4.56459,4.3342175}),"")</f>
        <v>0</v>
      </c>
      <c r="AK20" s="13">
        <f>iferror(if(AI20="",G20,AI20)*AJ20,"")</f>
        <v>0</v>
      </c>
      <c r="AL20" t="s">
        <v>164</v>
      </c>
      <c r="AM20" s="14" t="s">
        <v>110</v>
      </c>
    </row>
    <row r="21" spans="1:39">
      <c r="A21" t="s">
        <v>57</v>
      </c>
      <c r="B21" t="s">
        <v>59</v>
      </c>
      <c r="D21" t="s">
        <v>58</v>
      </c>
      <c r="G21">
        <f>BoardQty*1</f>
        <v>0</v>
      </c>
      <c r="H2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3">
        <f>iferror(G21*H21,"")</f>
        <v>0</v>
      </c>
    </row>
    <row r="22" spans="1:39">
      <c r="A22" t="s">
        <v>60</v>
      </c>
      <c r="B22" t="s">
        <v>63</v>
      </c>
      <c r="D22" t="s">
        <v>62</v>
      </c>
      <c r="F22" t="s">
        <v>61</v>
      </c>
      <c r="G22">
        <f>BoardQty*1</f>
        <v>0</v>
      </c>
      <c r="H2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3">
        <f>iferror(G22*H22,"")</f>
        <v>0</v>
      </c>
      <c r="J22">
        <v>0</v>
      </c>
      <c r="L22" s="13">
        <f>iferror(lookup(if(K22="",G22,K22),{0,1,1000},{0.0,0.9558,0.9558}),"")</f>
        <v>0</v>
      </c>
      <c r="M22" s="13">
        <f>iferror(if(K22="",G22,K22)*L22,"")</f>
        <v>0</v>
      </c>
      <c r="N22" t="s">
        <v>116</v>
      </c>
      <c r="O22" s="14" t="s">
        <v>110</v>
      </c>
      <c r="P22">
        <v>790</v>
      </c>
      <c r="R22" s="13">
        <f>iferror(lookup(if(Q22="",G22,Q22),{0,1,10,50,100,500},{0.0,1.60725,1.510815,1.489385,1.275085,1.24294}),"")</f>
        <v>0</v>
      </c>
      <c r="S22" s="13">
        <f>iferror(if(Q22="",G22,Q22)*R22,"")</f>
        <v>0</v>
      </c>
      <c r="T22" t="s">
        <v>128</v>
      </c>
      <c r="U22" s="14" t="s">
        <v>110</v>
      </c>
      <c r="AA22" s="14" t="s">
        <v>110</v>
      </c>
      <c r="AB22">
        <v>790</v>
      </c>
      <c r="AD22" s="13">
        <f>iferror(lookup(if(AC22="",G22,AC22),{0,1,10,50,100,500},{0.0,1.47,1.4,1.37,1.17,1.14}),"")</f>
        <v>0</v>
      </c>
      <c r="AE22" s="13">
        <f>iferror(if(AC22="",G22,AC22)*AD22,"")</f>
        <v>0</v>
      </c>
      <c r="AF22" t="s">
        <v>153</v>
      </c>
      <c r="AG22" s="14" t="s">
        <v>110</v>
      </c>
    </row>
    <row r="23" spans="1:39">
      <c r="A23" t="s">
        <v>64</v>
      </c>
      <c r="B23" t="s">
        <v>65</v>
      </c>
      <c r="D23" t="s">
        <v>43</v>
      </c>
      <c r="G23">
        <f>BoardQty*2</f>
        <v>0</v>
      </c>
      <c r="H2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3">
        <f>iferror(G23*H23,"")</f>
        <v>0</v>
      </c>
    </row>
    <row r="24" spans="1:39">
      <c r="A24" t="s">
        <v>66</v>
      </c>
      <c r="B24" t="s">
        <v>67</v>
      </c>
      <c r="D24" t="s">
        <v>43</v>
      </c>
      <c r="G24">
        <f>BoardQty*1</f>
        <v>0</v>
      </c>
      <c r="H2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3">
        <f>iferror(G24*H24,"")</f>
        <v>0</v>
      </c>
    </row>
    <row r="25" spans="1:39">
      <c r="A25" t="s">
        <v>68</v>
      </c>
      <c r="B25" t="s">
        <v>70</v>
      </c>
      <c r="D25" t="s">
        <v>43</v>
      </c>
      <c r="F25" t="s">
        <v>69</v>
      </c>
      <c r="G25">
        <f>BoardQty*38</f>
        <v>0</v>
      </c>
      <c r="H2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3">
        <f>iferror(G25*H25,"")</f>
        <v>0</v>
      </c>
      <c r="J25">
        <v>5025266</v>
      </c>
      <c r="L25" s="13">
        <f>iferror(lookup(if(K25="",G25,K25),{0,1,10,50,100,250,500,1000,5000,10000,20000,30000,50000,100000},{0.0,0.1,0.021,0.0114,0.0097,0.00792,0.00676,0.00527,0.00439,0.00369,0.00352,0.00334,0.00299,0.00242}),"")</f>
        <v>0</v>
      </c>
      <c r="M25" s="13">
        <f>iferror(if(K25="",G25,K25)*L25,"")</f>
        <v>0</v>
      </c>
      <c r="N25" t="s">
        <v>117</v>
      </c>
      <c r="O25" s="14" t="s">
        <v>110</v>
      </c>
      <c r="P25">
        <v>97017</v>
      </c>
      <c r="R25" s="13">
        <f>iferror(lookup(if(Q25="",G25,Q25),{0,1,100,500,2500,5000},{0.0,0.0218586,0.0218586,0.01703685,0.0139295,0.01275085}),"")</f>
        <v>0</v>
      </c>
      <c r="S25" s="13">
        <f>iferror(if(Q25="",G25,Q25)*R25,"")</f>
        <v>0</v>
      </c>
      <c r="T25" t="s">
        <v>129</v>
      </c>
      <c r="U25" s="14" t="s">
        <v>110</v>
      </c>
      <c r="V25">
        <v>229980</v>
      </c>
      <c r="X25" s="13">
        <f>iferror(lookup(if(W25="",G25,W25),{0,1,10,100,500,10000},{0.0,0.1,0.011,0.007,0.006,0.006}),"")</f>
        <v>0</v>
      </c>
      <c r="Y25" s="13">
        <f>iferror(if(W25="",G25,W25)*X25,"")</f>
        <v>0</v>
      </c>
      <c r="Z25" t="s">
        <v>141</v>
      </c>
      <c r="AA25" s="14" t="s">
        <v>110</v>
      </c>
      <c r="AB25">
        <v>43124</v>
      </c>
      <c r="AD25" s="13">
        <f>iferror(lookup(if(AC25="",G25,AC25),{0,1,250,500,1000,5000},{0.0,0.037,0.028,0.025,0.023,0.021}),"")</f>
        <v>0</v>
      </c>
      <c r="AE25" s="13">
        <f>iferror(if(AC25="",G25,AC25)*AD25,"")</f>
        <v>0</v>
      </c>
      <c r="AF25" t="s">
        <v>154</v>
      </c>
      <c r="AG25" s="14" t="s">
        <v>110</v>
      </c>
      <c r="AH25">
        <v>500</v>
      </c>
      <c r="AJ25" s="13">
        <f>iferror(lookup(if(AI25="",G25,AI25),{0,1,100,500},{0.0,0.023573,0.023573,0.0182155}),"")</f>
        <v>0</v>
      </c>
      <c r="AK25" s="13">
        <f>iferror(if(AI25="",G25,AI25)*AJ25,"")</f>
        <v>0</v>
      </c>
      <c r="AL25" t="s">
        <v>165</v>
      </c>
      <c r="AM25" s="14" t="s">
        <v>110</v>
      </c>
    </row>
    <row r="26" spans="1:39">
      <c r="A26" t="s">
        <v>71</v>
      </c>
      <c r="B26" t="s">
        <v>74</v>
      </c>
      <c r="D26" t="s">
        <v>73</v>
      </c>
      <c r="F26" t="s">
        <v>72</v>
      </c>
      <c r="G26">
        <f>BoardQty*20</f>
        <v>0</v>
      </c>
      <c r="H2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3">
        <f>iferror(G26*H26,"")</f>
        <v>0</v>
      </c>
      <c r="J26">
        <v>1997</v>
      </c>
      <c r="L26" s="13">
        <f>iferror(lookup(if(K26="",G26,K26),{0,1,10,100,500,1000,3000,6000,15000},{0.0,0.58,0.494,0.3692,0.29004,0.22413,0.1984,0.1856,0.1728}),"")</f>
        <v>0</v>
      </c>
      <c r="M26" s="13">
        <f>iferror(if(K26="",G26,K26)*L26,"")</f>
        <v>0</v>
      </c>
      <c r="N26" t="s">
        <v>118</v>
      </c>
      <c r="O26" s="14" t="s">
        <v>110</v>
      </c>
      <c r="P26">
        <v>2768</v>
      </c>
      <c r="R26" s="13">
        <f>iferror(lookup(if(Q26="",G26,Q26),{0,1,10,100,250,500,1000},{0.0,0.6375425,0.330022,0.285019,0.252874,0.2196575,0.1875125}),"")</f>
        <v>0</v>
      </c>
      <c r="S26" s="13">
        <f>iferror(if(Q26="",G26,Q26)*R26,"")</f>
        <v>0</v>
      </c>
      <c r="T26" t="s">
        <v>130</v>
      </c>
      <c r="U26" s="14" t="s">
        <v>110</v>
      </c>
      <c r="V26">
        <v>287</v>
      </c>
      <c r="X26" s="13">
        <f>iferror(lookup(if(W26="",G26,W26),{0,1,10,100,1000,3000,9000,24000},{0.0,0.55,0.462,0.282,0.218,0.186,0.173,0.166}),"")</f>
        <v>0</v>
      </c>
      <c r="Y26" s="13">
        <f>iferror(if(W26="",G26,W26)*X26,"")</f>
        <v>0</v>
      </c>
      <c r="Z26" t="s">
        <v>142</v>
      </c>
      <c r="AA26" s="14" t="s">
        <v>110</v>
      </c>
      <c r="AB26">
        <v>2755</v>
      </c>
      <c r="AD26" s="13">
        <f>iferror(lookup(if(AC26="",G26,AC26),{0,1,10,100,1000,2500,10000,25000,50000},{0.0,0.635,0.533,0.324,0.251,0.214,0.199,0.188,0.181}),"")</f>
        <v>0</v>
      </c>
      <c r="AE26" s="13">
        <f>iferror(if(AC26="",G26,AC26)*AD26,"")</f>
        <v>0</v>
      </c>
      <c r="AF26" t="s">
        <v>155</v>
      </c>
      <c r="AG26" s="14" t="s">
        <v>110</v>
      </c>
      <c r="AH26">
        <v>80</v>
      </c>
      <c r="AJ26" s="13">
        <f>iferror(lookup(if(AI26="",G26,AI26),{0,1,20,200},{0.0,0.2153715,0.2153715,0.199299}),"")</f>
        <v>0</v>
      </c>
      <c r="AK26" s="13">
        <f>iferror(if(AI26="",G26,AI26)*AJ26,"")</f>
        <v>0</v>
      </c>
      <c r="AL26" t="s">
        <v>166</v>
      </c>
      <c r="AM26" s="14" t="s">
        <v>110</v>
      </c>
    </row>
    <row r="27" spans="1:39">
      <c r="A27" t="s">
        <v>75</v>
      </c>
      <c r="B27" t="s">
        <v>78</v>
      </c>
      <c r="D27" t="s">
        <v>77</v>
      </c>
      <c r="F27" t="s">
        <v>76</v>
      </c>
      <c r="G27">
        <f>BoardQty*1</f>
        <v>0</v>
      </c>
      <c r="H2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7" s="13">
        <f>iferror(G27*H27,"")</f>
        <v>0</v>
      </c>
      <c r="J27">
        <v>620</v>
      </c>
      <c r="L27" s="13">
        <f>iferror(lookup(if(K27="",G27,K27),{0,1,10,100,500,1000},{0.0,15.43,14.184,11.9789,10.65606,9.77417}),"")</f>
        <v>0</v>
      </c>
      <c r="M27" s="13">
        <f>iferror(if(K27="",G27,K27)*L27,"")</f>
        <v>0</v>
      </c>
      <c r="N27" t="s">
        <v>119</v>
      </c>
      <c r="O27" s="14" t="s">
        <v>110</v>
      </c>
      <c r="P27">
        <v>160</v>
      </c>
      <c r="R27" s="13">
        <f>iferror(lookup(if(Q27="",G27,Q27),{0,1,5,10,40,150,400},{0.0,17.10114,16.383235,14.561685,12.718705,12.12938,10.13639}),"")</f>
        <v>0</v>
      </c>
      <c r="S27" s="13">
        <f>iferror(if(Q27="",G27,Q27)*R27,"")</f>
        <v>0</v>
      </c>
      <c r="T27" t="s">
        <v>131</v>
      </c>
      <c r="U27" s="14" t="s">
        <v>110</v>
      </c>
      <c r="V27">
        <v>769</v>
      </c>
      <c r="X27" s="13">
        <f>iferror(lookup(if(W27="",G27,W27),{0,1,10,25,50,100,250,500,1000},{0.0,15.41,14.17,13.59,12.86,11.97,11.31,10.6,9.55}),"")</f>
        <v>0</v>
      </c>
      <c r="Y27" s="13">
        <f>iferror(if(W27="",G27,W27)*X27,"")</f>
        <v>0</v>
      </c>
      <c r="Z27" t="s">
        <v>143</v>
      </c>
      <c r="AA27" s="14" t="s">
        <v>110</v>
      </c>
      <c r="AB27">
        <v>186</v>
      </c>
      <c r="AD27" s="13">
        <f>iferror(lookup(if(AC27="",G27,AC27),{0,1,10,25,50,100,250,500},{0.0,15.42,14.18,13.59,12.86,11.97,11.32,10.6}),"")</f>
        <v>0</v>
      </c>
      <c r="AE27" s="13">
        <f>iferror(if(AC27="",G27,AC27)*AD27,"")</f>
        <v>0</v>
      </c>
      <c r="AF27" t="s">
        <v>156</v>
      </c>
      <c r="AG27" s="14" t="s">
        <v>110</v>
      </c>
      <c r="AH27">
        <v>29</v>
      </c>
      <c r="AJ27" s="13">
        <f>iferror(lookup(if(AI27="",G27,AI27),{0,1,30},{0.0,14.647405,12.911575}),"")</f>
        <v>0</v>
      </c>
      <c r="AK27" s="13">
        <f>iferror(if(AI27="",G27,AI27)*AJ27,"")</f>
        <v>0</v>
      </c>
      <c r="AL27" t="s">
        <v>167</v>
      </c>
      <c r="AM27" s="14" t="s">
        <v>110</v>
      </c>
    </row>
    <row r="28" spans="1:39">
      <c r="A28" t="s">
        <v>79</v>
      </c>
      <c r="B28" t="s">
        <v>81</v>
      </c>
      <c r="D28" t="s">
        <v>80</v>
      </c>
      <c r="G28">
        <f>BoardQty*2</f>
        <v>0</v>
      </c>
      <c r="H2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3">
        <f>iferror(G28*H28,"")</f>
        <v>0</v>
      </c>
    </row>
    <row r="29" spans="1:39">
      <c r="A29" t="s">
        <v>82</v>
      </c>
      <c r="B29" t="s">
        <v>85</v>
      </c>
      <c r="D29" t="s">
        <v>84</v>
      </c>
      <c r="F29" t="s">
        <v>83</v>
      </c>
      <c r="G29">
        <f>BoardQty*4</f>
        <v>0</v>
      </c>
      <c r="H2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3">
        <f>iferror(G29*H29,"")</f>
        <v>0</v>
      </c>
      <c r="J29">
        <v>395</v>
      </c>
      <c r="L29" s="13">
        <f>iferror(lookup(if(K29="",G29,K29),{0,1,10,100,196,500,588,1000,1078,2000},{0.0,8.21,7.418,6.1671,6.14102,5.37022,5.3475,4.6575,4.6575,4.485}),"")</f>
        <v>0</v>
      </c>
      <c r="M29" s="13">
        <f>iferror(if(K29="",G29,K29)*L29,"")</f>
        <v>0</v>
      </c>
      <c r="N29" t="s">
        <v>120</v>
      </c>
      <c r="O29" s="14" t="s">
        <v>110</v>
      </c>
      <c r="P29">
        <v>734</v>
      </c>
      <c r="R29" s="13">
        <f>iferror(lookup(if(Q29="",G29,Q29),{0,1,5,20,60,200,600},{0.0,8.475565,6.975465,5.93611,5.76467,4.811035,4.5003}),"")</f>
        <v>0</v>
      </c>
      <c r="S29" s="13">
        <f>iferror(if(Q29="",G29,Q29)*R29,"")</f>
        <v>0</v>
      </c>
      <c r="T29" t="s">
        <v>132</v>
      </c>
      <c r="U29" s="14" t="s">
        <v>110</v>
      </c>
      <c r="V29">
        <v>196</v>
      </c>
      <c r="X29" s="13">
        <f>iferror(lookup(if(W29="",G29,W29),{0,1,10,25,50,100,250,500,1000},{0.0,7.76,6.97,6.36,5.93,5.73,5.27,4.79,4.48}),"")</f>
        <v>0</v>
      </c>
      <c r="Y29" s="13">
        <f>iferror(if(W29="",G29,W29)*X29,"")</f>
        <v>0</v>
      </c>
      <c r="Z29" t="s">
        <v>144</v>
      </c>
      <c r="AA29" s="14" t="s">
        <v>110</v>
      </c>
      <c r="AB29">
        <v>30</v>
      </c>
      <c r="AD29" s="13">
        <f>iferror(lookup(if(AC29="",G29,AC29),{0,1,10,25,50,100,250,500},{0.0,7.76,6.98,6.36,5.93,5.74,5.27,4.79}),"")</f>
        <v>0</v>
      </c>
      <c r="AE29" s="13">
        <f>iferror(if(AC29="",G29,AC29)*AD29,"")</f>
        <v>0</v>
      </c>
      <c r="AF29" t="s">
        <v>157</v>
      </c>
      <c r="AG29" s="14" t="s">
        <v>110</v>
      </c>
      <c r="AH29">
        <v>28</v>
      </c>
      <c r="AJ29" s="13">
        <f>iferror(lookup(if(AI29="",G29,AI29),{0,1,10},{0.0,6.92189,6.225415}),"")</f>
        <v>0</v>
      </c>
      <c r="AK29" s="13">
        <f>iferror(if(AI29="",G29,AI29)*AJ29,"")</f>
        <v>0</v>
      </c>
      <c r="AL29" t="s">
        <v>168</v>
      </c>
      <c r="AM29" s="14" t="s">
        <v>110</v>
      </c>
    </row>
    <row r="30" spans="1:39">
      <c r="A30" t="s">
        <v>86</v>
      </c>
      <c r="B30" t="s">
        <v>87</v>
      </c>
      <c r="D30" t="s">
        <v>88</v>
      </c>
      <c r="F30" t="s">
        <v>87</v>
      </c>
      <c r="G30">
        <f>BoardQty*1</f>
        <v>0</v>
      </c>
      <c r="H3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3">
        <f>iferror(G30*H30,"")</f>
        <v>0</v>
      </c>
      <c r="V30">
        <v>0</v>
      </c>
      <c r="X30" s="13">
        <f>iferror(lookup(if(W30="",G30,W30),{0,1,10},{0.0,6.94,6.37}),"")</f>
        <v>0</v>
      </c>
      <c r="Y30" s="13">
        <f>iferror(if(W30="",G30,W30)*X30,"")</f>
        <v>0</v>
      </c>
      <c r="Z30" t="s">
        <v>145</v>
      </c>
      <c r="AA30" s="14" t="s">
        <v>110</v>
      </c>
      <c r="AG30" s="14" t="s">
        <v>110</v>
      </c>
      <c r="AH30">
        <v>16</v>
      </c>
      <c r="AJ30" s="13">
        <f>iferror(lookup(if(AI30="",G30,AI30),{0,1,10},{0.0,99.32805,95.3635}),"")</f>
        <v>0</v>
      </c>
      <c r="AK30" s="13">
        <f>iferror(if(AI30="",G30,AI30)*AJ30,"")</f>
        <v>0</v>
      </c>
      <c r="AL30" t="s">
        <v>169</v>
      </c>
      <c r="AM30" s="14" t="s">
        <v>110</v>
      </c>
    </row>
    <row r="31" spans="1:39">
      <c r="A31" t="s">
        <v>89</v>
      </c>
      <c r="B31" t="s">
        <v>92</v>
      </c>
      <c r="D31" t="s">
        <v>91</v>
      </c>
      <c r="F31" t="s">
        <v>90</v>
      </c>
      <c r="G31">
        <f>BoardQty*4</f>
        <v>0</v>
      </c>
      <c r="H3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3">
        <f>iferror(G31*H31,"")</f>
        <v>0</v>
      </c>
      <c r="J31">
        <v>34</v>
      </c>
      <c r="L31" s="13">
        <f>iferror(lookup(if(K31="",G31,K31),{0,1,10,100,500,1000,2500},{0.0,15.48,14.224,12.0131,10.6865,9.8021,9.4336}),"")</f>
        <v>0</v>
      </c>
      <c r="M31" s="13">
        <f>iferror(if(K31="",G31,K31)*L31,"")</f>
        <v>0</v>
      </c>
      <c r="N31" t="s">
        <v>121</v>
      </c>
      <c r="O31" s="14" t="s">
        <v>110</v>
      </c>
      <c r="P31">
        <v>43</v>
      </c>
      <c r="R31" s="13">
        <f>iferror(lookup(if(Q31="",G31,Q31),{0,1,10,25,50,100,250},{0.0,14.65812,12.654415,11.304325,10.86501,9.77208,9.397055}),"")</f>
        <v>0</v>
      </c>
      <c r="S31" s="13">
        <f>iferror(if(Q31="",G31,Q31)*R31,"")</f>
        <v>0</v>
      </c>
      <c r="T31" t="s">
        <v>133</v>
      </c>
      <c r="U31" s="14" t="s">
        <v>110</v>
      </c>
      <c r="V31">
        <v>173</v>
      </c>
      <c r="X31" s="13">
        <f>iferror(lookup(if(W31="",G31,W31),{0,1,5,10,25,50,100,250,500},{0.0,14.59,13.65,13.25,12.26,11.6,11.27,10.24,9.58}),"")</f>
        <v>0</v>
      </c>
      <c r="Y31" s="13">
        <f>iferror(if(W31="",G31,W31)*X31,"")</f>
        <v>0</v>
      </c>
      <c r="Z31" t="s">
        <v>146</v>
      </c>
      <c r="AA31" s="14" t="s">
        <v>110</v>
      </c>
      <c r="AB31">
        <v>10</v>
      </c>
      <c r="AD31" s="13">
        <f>iferror(lookup(if(AC31="",G31,AC31),{0,1,5,10,25,50,100,250,500},{0.0,14.6,13.64,13.27,12.24,11.57,11.28,10.25,9.59}),"")</f>
        <v>0</v>
      </c>
      <c r="AE31" s="13">
        <f>iferror(if(AC31="",G31,AC31)*AD31,"")</f>
        <v>0</v>
      </c>
      <c r="AF31" t="s">
        <v>158</v>
      </c>
      <c r="AG31" s="14" t="s">
        <v>110</v>
      </c>
    </row>
    <row r="32" spans="1:39">
      <c r="A32" t="s">
        <v>93</v>
      </c>
      <c r="B32" t="s">
        <v>96</v>
      </c>
      <c r="D32" t="s">
        <v>95</v>
      </c>
      <c r="F32" t="s">
        <v>94</v>
      </c>
      <c r="G32">
        <f>BoardQty*4</f>
        <v>0</v>
      </c>
      <c r="H3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3">
        <f>iferror(G32*H32,"")</f>
        <v>0</v>
      </c>
    </row>
    <row r="33" spans="1:37">
      <c r="A33" t="s">
        <v>97</v>
      </c>
      <c r="B33" t="s">
        <v>99</v>
      </c>
      <c r="D33" t="s">
        <v>52</v>
      </c>
      <c r="F33" t="s">
        <v>98</v>
      </c>
      <c r="G33">
        <f>BoardQty*1</f>
        <v>0</v>
      </c>
      <c r="H3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3" s="13">
        <f>iferror(G33*H33,"")</f>
        <v>0</v>
      </c>
      <c r="J33">
        <v>59016</v>
      </c>
      <c r="L33" s="13">
        <f>iferror(lookup(if(K33="",G33,K33),{0,1,10,100,500,1000,3000},{0.0,0.57,0.487,0.3634,0.28552,0.22063,0.1575}),"")</f>
        <v>0</v>
      </c>
      <c r="M33" s="13">
        <f>iferror(if(K33="",G33,K33)*L33,"")</f>
        <v>0</v>
      </c>
      <c r="N33" t="s">
        <v>122</v>
      </c>
      <c r="O33" s="14" t="s">
        <v>110</v>
      </c>
      <c r="P33">
        <v>358</v>
      </c>
      <c r="R33" s="13">
        <f>iferror(lookup(if(Q33="",G33,Q33),{0,1,10,100,250,500,1000},{0.0,0.632185,0.426457,0.362167,0.3268075,0.276447,0.162868}),"")</f>
        <v>0</v>
      </c>
      <c r="S33" s="13">
        <f>iferror(if(Q33="",G33,Q33)*R33,"")</f>
        <v>0</v>
      </c>
      <c r="T33" t="s">
        <v>134</v>
      </c>
      <c r="U33" s="14" t="s">
        <v>110</v>
      </c>
      <c r="V33">
        <v>6</v>
      </c>
      <c r="X33" s="13">
        <f>iferror(lookup(if(W33="",G33,W33),{0,1,10,25,50,100,250,500,1000,3000},{0.0,0.56,0.487,0.428,0.383,0.364,0.328,0.277,0.164,0.164}),"")</f>
        <v>0</v>
      </c>
      <c r="Y33" s="13">
        <f>iferror(if(W33="",G33,W33)*X33,"")</f>
        <v>0</v>
      </c>
      <c r="Z33" t="s">
        <v>147</v>
      </c>
      <c r="AA33" s="14" t="s">
        <v>110</v>
      </c>
    </row>
    <row r="34" spans="1:37">
      <c r="A34" t="s">
        <v>100</v>
      </c>
      <c r="B34" t="s">
        <v>101</v>
      </c>
      <c r="D34" t="s">
        <v>43</v>
      </c>
      <c r="G34">
        <f>BoardQty*2</f>
        <v>0</v>
      </c>
      <c r="H3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4" s="13">
        <f>iferror(G34*H34,"")</f>
        <v>0</v>
      </c>
    </row>
    <row r="36" spans="1:37">
      <c r="K36">
        <f t="array" ref="K36">IFERROR(CONCATENATE(TEXT(INDEX($K$7:$K$34,SMALL(IF($N$7:$N$34&lt;&gt;"",IF($K$7:$K$34&lt;&gt;"",ROW($K$7:$K$34)-MIN(ROW($K$7:$K$34))+1,""),""),ROW()-ROW(A$36)+1)),"##0"),","),"")</f>
        <v>0</v>
      </c>
      <c r="L36">
        <f t="array" ref="L36">IFERROR(CONCATENATE((INDEX($N$7:$N$34,SMALL(IF($N$7:$N$34&lt;&gt;"",IF($K$7:$K$34&lt;&gt;"",ROW($K$7:$K$34)-MIN(ROW($K$7:$K$34))+1,""),""),ROW()-ROW(A$36)+1))),","),"")</f>
        <v>0</v>
      </c>
      <c r="M36">
        <f t="array" ref="M36">IFERROR(CONCATENATE((INDEX($A$7:$A$34,SMALL(IF($N$7:$N$34&lt;&gt;"",IF($K$7:$K$34&lt;&gt;"",ROW($K$7:$K$34)-MIN(ROW($K$7:$K$34))+1,""),""),ROW()-ROW(A$36)+1))),),"")</f>
        <v>0</v>
      </c>
      <c r="Q36">
        <f t="array" ref="Q36">IFERROR(CONCATENATE((INDEX($T$7:$T$34,SMALL(IF($T$7:$T$34&lt;&gt;"",IF($Q$7:$Q$34&lt;&gt;"",ROW($Q$7:$Q$34)-MIN(ROW($Q$7:$Q$34))+1,""),""),ROW()-ROW(A$36)+1)))," "),"")</f>
        <v>0</v>
      </c>
      <c r="R36">
        <f t="array" ref="R36">IFERROR(CONCATENATE(TEXT(INDEX($Q$7:$Q$34,SMALL(IF($T$7:$T$34&lt;&gt;"",IF($Q$7:$Q$34&lt;&gt;"",ROW($Q$7:$Q$34)-MIN(ROW($Q$7:$Q$34))+1,""),""),ROW()-ROW(A$36)+1)),"##0")," "),"")</f>
        <v>0</v>
      </c>
      <c r="S36">
        <f t="array" ref="S36">IFERROR(CONCATENATE((INDEX($A$7:$A$34,SMALL(IF($T$7:$T$34&lt;&gt;"",IF($Q$7:$Q$34&lt;&gt;"",ROW($Q$7:$Q$34)-MIN(ROW($Q$7:$Q$34))+1,""),""),ROW()-ROW(A$36)+1))),),"")</f>
        <v>0</v>
      </c>
      <c r="W36">
        <f t="array" ref="W36">IFERROR(CONCATENATE((INDEX($Z$7:$Z$34,SMALL(IF($Z$7:$Z$34&lt;&gt;"",IF($W$7:$W$34&lt;&gt;"",ROW($W$7:$W$34)-MIN(ROW($W$7:$W$34))+1,""),""),ROW()-ROW(A$36)+1)))," "),"")</f>
        <v>0</v>
      </c>
      <c r="X36">
        <f t="array" ref="X36">IFERROR(CONCATENATE(TEXT(INDEX($W$7:$W$34,SMALL(IF($Z$7:$Z$34&lt;&gt;"",IF($W$7:$W$34&lt;&gt;"",ROW($W$7:$W$34)-MIN(ROW($W$7:$W$34))+1,""),""),ROW()-ROW(A$36)+1)),"##0")," "),"")</f>
        <v>0</v>
      </c>
      <c r="Y36">
        <f t="array" ref="Y36">IFERROR(CONCATENATE((INDEX($A$7:$A$34,SMALL(IF($Z$7:$Z$34&lt;&gt;"",IF($W$7:$W$34&lt;&gt;"",ROW($W$7:$W$34)-MIN(ROW($W$7:$W$34))+1,""),""),ROW()-ROW(A$36)+1))),),"")</f>
        <v>0</v>
      </c>
      <c r="AC36">
        <f t="array" ref="AC36">IFERROR(CONCATENATE((INDEX($AF$7:$AF$34,SMALL(IF($AF$7:$AF$34&lt;&gt;"",IF($AC$7:$AC$34&lt;&gt;"",ROW($AC$7:$AC$34)-MIN(ROW($AC$7:$AC$34))+1,""),""),ROW()-ROW(A$36)+1))),","),"")</f>
        <v>0</v>
      </c>
      <c r="AD36">
        <f t="array" ref="AD36">IFERROR(CONCATENATE(TEXT(INDEX($AC$7:$AC$34,SMALL(IF($AF$7:$AF$34&lt;&gt;"",IF($AC$7:$AC$34&lt;&gt;"",ROW($AC$7:$AC$34)-MIN(ROW($AC$7:$AC$34))+1,""),""),ROW()-ROW(A$36)+1)),"##0"),","),"")</f>
        <v>0</v>
      </c>
      <c r="AE36">
        <f t="array" ref="AE36">IFERROR(CONCATENATE((INDEX($A$7:$A$34,SMALL(IF($AF$7:$AF$34&lt;&gt;"",IF($AC$7:$AC$34&lt;&gt;"",ROW($AC$7:$AC$34)-MIN(ROW($AC$7:$AC$34))+1,""),""),ROW()-ROW(A$36)+1))),),"")</f>
        <v>0</v>
      </c>
      <c r="AI36">
        <f t="array" ref="AI36">IFERROR(CONCATENATE((INDEX($AL$7:$AL$34,SMALL(IF($AL$7:$AL$34&lt;&gt;"",IF($AI$7:$AI$34&lt;&gt;"",ROW($AI$7:$AI$34)-MIN(ROW($AI$7:$AI$34))+1,""),""),ROW()-ROW(A$36)+1)))," "),"")</f>
        <v>0</v>
      </c>
      <c r="AJ36">
        <f t="array" ref="AJ36">IFERROR(CONCATENATE(TEXT(INDEX($AI$7:$AI$34,SMALL(IF($AL$7:$AL$34&lt;&gt;"",IF($AI$7:$AI$34&lt;&gt;"",ROW($AI$7:$AI$34)-MIN(ROW($AI$7:$AI$34))+1,""),""),ROW()-ROW(A$36)+1)),"##0")," "),"")</f>
        <v>0</v>
      </c>
      <c r="AK36">
        <f t="array" ref="AK36">IFERROR(CONCATENATE((INDEX($A$7:$A$34,SMALL(IF($AL$7:$AL$34&lt;&gt;"",IF($AI$7:$AI$34&lt;&gt;"",ROW($AI$7:$AI$34)-MIN(ROW($AI$7:$AI$34))+1,""),""),ROW()-ROW(A$36)+1))),),"")</f>
        <v>0</v>
      </c>
    </row>
    <row r="37" spans="1:37">
      <c r="K37">
        <f t="array" ref="K37">IFERROR(CONCATENATE(TEXT(INDEX($K$7:$K$34,SMALL(IF($N$7:$N$34&lt;&gt;"",IF($K$7:$K$34&lt;&gt;"",ROW($K$7:$K$34)-MIN(ROW($K$7:$K$34))+1,""),""),ROW()-ROW(A$36)+1)),"##0"),","),"")</f>
        <v>0</v>
      </c>
      <c r="L37">
        <f t="array" ref="L37">IFERROR(CONCATENATE((INDEX($N$7:$N$34,SMALL(IF($N$7:$N$34&lt;&gt;"",IF($K$7:$K$34&lt;&gt;"",ROW($K$7:$K$34)-MIN(ROW($K$7:$K$34))+1,""),""),ROW()-ROW(A$36)+1))),","),"")</f>
        <v>0</v>
      </c>
      <c r="M37">
        <f t="array" ref="M37">IFERROR(CONCATENATE((INDEX($A$7:$A$34,SMALL(IF($N$7:$N$34&lt;&gt;"",IF($K$7:$K$34&lt;&gt;"",ROW($K$7:$K$34)-MIN(ROW($K$7:$K$34))+1,""),""),ROW()-ROW(A$36)+1))),),"")</f>
        <v>0</v>
      </c>
      <c r="Q37">
        <f t="array" ref="Q37">IFERROR(CONCATENATE((INDEX($T$7:$T$34,SMALL(IF($T$7:$T$34&lt;&gt;"",IF($Q$7:$Q$34&lt;&gt;"",ROW($Q$7:$Q$34)-MIN(ROW($Q$7:$Q$34))+1,""),""),ROW()-ROW(A$36)+1)))," "),"")</f>
        <v>0</v>
      </c>
      <c r="R37">
        <f t="array" ref="R37">IFERROR(CONCATENATE(TEXT(INDEX($Q$7:$Q$34,SMALL(IF($T$7:$T$34&lt;&gt;"",IF($Q$7:$Q$34&lt;&gt;"",ROW($Q$7:$Q$34)-MIN(ROW($Q$7:$Q$34))+1,""),""),ROW()-ROW(A$36)+1)),"##0")," "),"")</f>
        <v>0</v>
      </c>
      <c r="S37">
        <f t="array" ref="S37">IFERROR(CONCATENATE((INDEX($A$7:$A$34,SMALL(IF($T$7:$T$34&lt;&gt;"",IF($Q$7:$Q$34&lt;&gt;"",ROW($Q$7:$Q$34)-MIN(ROW($Q$7:$Q$34))+1,""),""),ROW()-ROW(A$36)+1))),),"")</f>
        <v>0</v>
      </c>
      <c r="W37">
        <f t="array" ref="W37">IFERROR(CONCATENATE((INDEX($Z$7:$Z$34,SMALL(IF($Z$7:$Z$34&lt;&gt;"",IF($W$7:$W$34&lt;&gt;"",ROW($W$7:$W$34)-MIN(ROW($W$7:$W$34))+1,""),""),ROW()-ROW(A$36)+1)))," "),"")</f>
        <v>0</v>
      </c>
      <c r="X37">
        <f t="array" ref="X37">IFERROR(CONCATENATE(TEXT(INDEX($W$7:$W$34,SMALL(IF($Z$7:$Z$34&lt;&gt;"",IF($W$7:$W$34&lt;&gt;"",ROW($W$7:$W$34)-MIN(ROW($W$7:$W$34))+1,""),""),ROW()-ROW(A$36)+1)),"##0")," "),"")</f>
        <v>0</v>
      </c>
      <c r="Y37">
        <f t="array" ref="Y37">IFERROR(CONCATENATE((INDEX($A$7:$A$34,SMALL(IF($Z$7:$Z$34&lt;&gt;"",IF($W$7:$W$34&lt;&gt;"",ROW($W$7:$W$34)-MIN(ROW($W$7:$W$34))+1,""),""),ROW()-ROW(A$36)+1))),),"")</f>
        <v>0</v>
      </c>
      <c r="AC37">
        <f t="array" ref="AC37">IFERROR(CONCATENATE((INDEX($AF$7:$AF$34,SMALL(IF($AF$7:$AF$34&lt;&gt;"",IF($AC$7:$AC$34&lt;&gt;"",ROW($AC$7:$AC$34)-MIN(ROW($AC$7:$AC$34))+1,""),""),ROW()-ROW(A$36)+1))),","),"")</f>
        <v>0</v>
      </c>
      <c r="AD37">
        <f t="array" ref="AD37">IFERROR(CONCATENATE(TEXT(INDEX($AC$7:$AC$34,SMALL(IF($AF$7:$AF$34&lt;&gt;"",IF($AC$7:$AC$34&lt;&gt;"",ROW($AC$7:$AC$34)-MIN(ROW($AC$7:$AC$34))+1,""),""),ROW()-ROW(A$36)+1)),"##0"),","),"")</f>
        <v>0</v>
      </c>
      <c r="AE37">
        <f t="array" ref="AE37">IFERROR(CONCATENATE((INDEX($A$7:$A$34,SMALL(IF($AF$7:$AF$34&lt;&gt;"",IF($AC$7:$AC$34&lt;&gt;"",ROW($AC$7:$AC$34)-MIN(ROW($AC$7:$AC$34))+1,""),""),ROW()-ROW(A$36)+1))),),"")</f>
        <v>0</v>
      </c>
      <c r="AI37">
        <f t="array" ref="AI37">IFERROR(CONCATENATE((INDEX($AL$7:$AL$34,SMALL(IF($AL$7:$AL$34&lt;&gt;"",IF($AI$7:$AI$34&lt;&gt;"",ROW($AI$7:$AI$34)-MIN(ROW($AI$7:$AI$34))+1,""),""),ROW()-ROW(A$36)+1)))," "),"")</f>
        <v>0</v>
      </c>
      <c r="AJ37">
        <f t="array" ref="AJ37">IFERROR(CONCATENATE(TEXT(INDEX($AI$7:$AI$34,SMALL(IF($AL$7:$AL$34&lt;&gt;"",IF($AI$7:$AI$34&lt;&gt;"",ROW($AI$7:$AI$34)-MIN(ROW($AI$7:$AI$34))+1,""),""),ROW()-ROW(A$36)+1)),"##0")," "),"")</f>
        <v>0</v>
      </c>
      <c r="AK37">
        <f t="array" ref="AK37">IFERROR(CONCATENATE((INDEX($A$7:$A$34,SMALL(IF($AL$7:$AL$34&lt;&gt;"",IF($AI$7:$AI$34&lt;&gt;"",ROW($AI$7:$AI$34)-MIN(ROW($AI$7:$AI$34))+1,""),""),ROW()-ROW(A$36)+1))),),"")</f>
        <v>0</v>
      </c>
    </row>
    <row r="38" spans="1:37">
      <c r="K38">
        <f t="array" ref="K38">IFERROR(CONCATENATE(TEXT(INDEX($K$7:$K$34,SMALL(IF($N$7:$N$34&lt;&gt;"",IF($K$7:$K$34&lt;&gt;"",ROW($K$7:$K$34)-MIN(ROW($K$7:$K$34))+1,""),""),ROW()-ROW(A$36)+1)),"##0"),","),"")</f>
        <v>0</v>
      </c>
      <c r="L38">
        <f t="array" ref="L38">IFERROR(CONCATENATE((INDEX($N$7:$N$34,SMALL(IF($N$7:$N$34&lt;&gt;"",IF($K$7:$K$34&lt;&gt;"",ROW($K$7:$K$34)-MIN(ROW($K$7:$K$34))+1,""),""),ROW()-ROW(A$36)+1))),","),"")</f>
        <v>0</v>
      </c>
      <c r="M38">
        <f t="array" ref="M38">IFERROR(CONCATENATE((INDEX($A$7:$A$34,SMALL(IF($N$7:$N$34&lt;&gt;"",IF($K$7:$K$34&lt;&gt;"",ROW($K$7:$K$34)-MIN(ROW($K$7:$K$34))+1,""),""),ROW()-ROW(A$36)+1))),),"")</f>
        <v>0</v>
      </c>
      <c r="Q38">
        <f t="array" ref="Q38">IFERROR(CONCATENATE((INDEX($T$7:$T$34,SMALL(IF($T$7:$T$34&lt;&gt;"",IF($Q$7:$Q$34&lt;&gt;"",ROW($Q$7:$Q$34)-MIN(ROW($Q$7:$Q$34))+1,""),""),ROW()-ROW(A$36)+1)))," "),"")</f>
        <v>0</v>
      </c>
      <c r="R38">
        <f t="array" ref="R38">IFERROR(CONCATENATE(TEXT(INDEX($Q$7:$Q$34,SMALL(IF($T$7:$T$34&lt;&gt;"",IF($Q$7:$Q$34&lt;&gt;"",ROW($Q$7:$Q$34)-MIN(ROW($Q$7:$Q$34))+1,""),""),ROW()-ROW(A$36)+1)),"##0")," "),"")</f>
        <v>0</v>
      </c>
      <c r="S38">
        <f t="array" ref="S38">IFERROR(CONCATENATE((INDEX($A$7:$A$34,SMALL(IF($T$7:$T$34&lt;&gt;"",IF($Q$7:$Q$34&lt;&gt;"",ROW($Q$7:$Q$34)-MIN(ROW($Q$7:$Q$34))+1,""),""),ROW()-ROW(A$36)+1))),),"")</f>
        <v>0</v>
      </c>
      <c r="W38">
        <f t="array" ref="W38">IFERROR(CONCATENATE((INDEX($Z$7:$Z$34,SMALL(IF($Z$7:$Z$34&lt;&gt;"",IF($W$7:$W$34&lt;&gt;"",ROW($W$7:$W$34)-MIN(ROW($W$7:$W$34))+1,""),""),ROW()-ROW(A$36)+1)))," "),"")</f>
        <v>0</v>
      </c>
      <c r="X38">
        <f t="array" ref="X38">IFERROR(CONCATENATE(TEXT(INDEX($W$7:$W$34,SMALL(IF($Z$7:$Z$34&lt;&gt;"",IF($W$7:$W$34&lt;&gt;"",ROW($W$7:$W$34)-MIN(ROW($W$7:$W$34))+1,""),""),ROW()-ROW(A$36)+1)),"##0")," "),"")</f>
        <v>0</v>
      </c>
      <c r="Y38">
        <f t="array" ref="Y38">IFERROR(CONCATENATE((INDEX($A$7:$A$34,SMALL(IF($Z$7:$Z$34&lt;&gt;"",IF($W$7:$W$34&lt;&gt;"",ROW($W$7:$W$34)-MIN(ROW($W$7:$W$34))+1,""),""),ROW()-ROW(A$36)+1))),),"")</f>
        <v>0</v>
      </c>
      <c r="AC38">
        <f t="array" ref="AC38">IFERROR(CONCATENATE((INDEX($AF$7:$AF$34,SMALL(IF($AF$7:$AF$34&lt;&gt;"",IF($AC$7:$AC$34&lt;&gt;"",ROW($AC$7:$AC$34)-MIN(ROW($AC$7:$AC$34))+1,""),""),ROW()-ROW(A$36)+1))),","),"")</f>
        <v>0</v>
      </c>
      <c r="AD38">
        <f t="array" ref="AD38">IFERROR(CONCATENATE(TEXT(INDEX($AC$7:$AC$34,SMALL(IF($AF$7:$AF$34&lt;&gt;"",IF($AC$7:$AC$34&lt;&gt;"",ROW($AC$7:$AC$34)-MIN(ROW($AC$7:$AC$34))+1,""),""),ROW()-ROW(A$36)+1)),"##0"),","),"")</f>
        <v>0</v>
      </c>
      <c r="AE38">
        <f t="array" ref="AE38">IFERROR(CONCATENATE((INDEX($A$7:$A$34,SMALL(IF($AF$7:$AF$34&lt;&gt;"",IF($AC$7:$AC$34&lt;&gt;"",ROW($AC$7:$AC$34)-MIN(ROW($AC$7:$AC$34))+1,""),""),ROW()-ROW(A$36)+1))),),"")</f>
        <v>0</v>
      </c>
      <c r="AI38">
        <f t="array" ref="AI38">IFERROR(CONCATENATE((INDEX($AL$7:$AL$34,SMALL(IF($AL$7:$AL$34&lt;&gt;"",IF($AI$7:$AI$34&lt;&gt;"",ROW($AI$7:$AI$34)-MIN(ROW($AI$7:$AI$34))+1,""),""),ROW()-ROW(A$36)+1)))," "),"")</f>
        <v>0</v>
      </c>
      <c r="AJ38">
        <f t="array" ref="AJ38">IFERROR(CONCATENATE(TEXT(INDEX($AI$7:$AI$34,SMALL(IF($AL$7:$AL$34&lt;&gt;"",IF($AI$7:$AI$34&lt;&gt;"",ROW($AI$7:$AI$34)-MIN(ROW($AI$7:$AI$34))+1,""),""),ROW()-ROW(A$36)+1)),"##0")," "),"")</f>
        <v>0</v>
      </c>
      <c r="AK38">
        <f t="array" ref="AK38">IFERROR(CONCATENATE((INDEX($A$7:$A$34,SMALL(IF($AL$7:$AL$34&lt;&gt;"",IF($AI$7:$AI$34&lt;&gt;"",ROW($AI$7:$AI$34)-MIN(ROW($AI$7:$AI$34))+1,""),""),ROW()-ROW(A$36)+1))),),"")</f>
        <v>0</v>
      </c>
    </row>
    <row r="39" spans="1:37">
      <c r="K39">
        <f t="array" ref="K39">IFERROR(CONCATENATE(TEXT(INDEX($K$7:$K$34,SMALL(IF($N$7:$N$34&lt;&gt;"",IF($K$7:$K$34&lt;&gt;"",ROW($K$7:$K$34)-MIN(ROW($K$7:$K$34))+1,""),""),ROW()-ROW(A$36)+1)),"##0"),","),"")</f>
        <v>0</v>
      </c>
      <c r="L39">
        <f t="array" ref="L39">IFERROR(CONCATENATE((INDEX($N$7:$N$34,SMALL(IF($N$7:$N$34&lt;&gt;"",IF($K$7:$K$34&lt;&gt;"",ROW($K$7:$K$34)-MIN(ROW($K$7:$K$34))+1,""),""),ROW()-ROW(A$36)+1))),","),"")</f>
        <v>0</v>
      </c>
      <c r="M39">
        <f t="array" ref="M39">IFERROR(CONCATENATE((INDEX($A$7:$A$34,SMALL(IF($N$7:$N$34&lt;&gt;"",IF($K$7:$K$34&lt;&gt;"",ROW($K$7:$K$34)-MIN(ROW($K$7:$K$34))+1,""),""),ROW()-ROW(A$36)+1))),),"")</f>
        <v>0</v>
      </c>
      <c r="Q39">
        <f t="array" ref="Q39">IFERROR(CONCATENATE((INDEX($T$7:$T$34,SMALL(IF($T$7:$T$34&lt;&gt;"",IF($Q$7:$Q$34&lt;&gt;"",ROW($Q$7:$Q$34)-MIN(ROW($Q$7:$Q$34))+1,""),""),ROW()-ROW(A$36)+1)))," "),"")</f>
        <v>0</v>
      </c>
      <c r="R39">
        <f t="array" ref="R39">IFERROR(CONCATENATE(TEXT(INDEX($Q$7:$Q$34,SMALL(IF($T$7:$T$34&lt;&gt;"",IF($Q$7:$Q$34&lt;&gt;"",ROW($Q$7:$Q$34)-MIN(ROW($Q$7:$Q$34))+1,""),""),ROW()-ROW(A$36)+1)),"##0")," "),"")</f>
        <v>0</v>
      </c>
      <c r="S39">
        <f t="array" ref="S39">IFERROR(CONCATENATE((INDEX($A$7:$A$34,SMALL(IF($T$7:$T$34&lt;&gt;"",IF($Q$7:$Q$34&lt;&gt;"",ROW($Q$7:$Q$34)-MIN(ROW($Q$7:$Q$34))+1,""),""),ROW()-ROW(A$36)+1))),),"")</f>
        <v>0</v>
      </c>
      <c r="W39">
        <f t="array" ref="W39">IFERROR(CONCATENATE((INDEX($Z$7:$Z$34,SMALL(IF($Z$7:$Z$34&lt;&gt;"",IF($W$7:$W$34&lt;&gt;"",ROW($W$7:$W$34)-MIN(ROW($W$7:$W$34))+1,""),""),ROW()-ROW(A$36)+1)))," "),"")</f>
        <v>0</v>
      </c>
      <c r="X39">
        <f t="array" ref="X39">IFERROR(CONCATENATE(TEXT(INDEX($W$7:$W$34,SMALL(IF($Z$7:$Z$34&lt;&gt;"",IF($W$7:$W$34&lt;&gt;"",ROW($W$7:$W$34)-MIN(ROW($W$7:$W$34))+1,""),""),ROW()-ROW(A$36)+1)),"##0")," "),"")</f>
        <v>0</v>
      </c>
      <c r="Y39">
        <f t="array" ref="Y39">IFERROR(CONCATENATE((INDEX($A$7:$A$34,SMALL(IF($Z$7:$Z$34&lt;&gt;"",IF($W$7:$W$34&lt;&gt;"",ROW($W$7:$W$34)-MIN(ROW($W$7:$W$34))+1,""),""),ROW()-ROW(A$36)+1))),),"")</f>
        <v>0</v>
      </c>
      <c r="AC39">
        <f t="array" ref="AC39">IFERROR(CONCATENATE((INDEX($AF$7:$AF$34,SMALL(IF($AF$7:$AF$34&lt;&gt;"",IF($AC$7:$AC$34&lt;&gt;"",ROW($AC$7:$AC$34)-MIN(ROW($AC$7:$AC$34))+1,""),""),ROW()-ROW(A$36)+1))),","),"")</f>
        <v>0</v>
      </c>
      <c r="AD39">
        <f t="array" ref="AD39">IFERROR(CONCATENATE(TEXT(INDEX($AC$7:$AC$34,SMALL(IF($AF$7:$AF$34&lt;&gt;"",IF($AC$7:$AC$34&lt;&gt;"",ROW($AC$7:$AC$34)-MIN(ROW($AC$7:$AC$34))+1,""),""),ROW()-ROW(A$36)+1)),"##0"),","),"")</f>
        <v>0</v>
      </c>
      <c r="AE39">
        <f t="array" ref="AE39">IFERROR(CONCATENATE((INDEX($A$7:$A$34,SMALL(IF($AF$7:$AF$34&lt;&gt;"",IF($AC$7:$AC$34&lt;&gt;"",ROW($AC$7:$AC$34)-MIN(ROW($AC$7:$AC$34))+1,""),""),ROW()-ROW(A$36)+1))),),"")</f>
        <v>0</v>
      </c>
      <c r="AI39">
        <f t="array" ref="AI39">IFERROR(CONCATENATE((INDEX($AL$7:$AL$34,SMALL(IF($AL$7:$AL$34&lt;&gt;"",IF($AI$7:$AI$34&lt;&gt;"",ROW($AI$7:$AI$34)-MIN(ROW($AI$7:$AI$34))+1,""),""),ROW()-ROW(A$36)+1)))," "),"")</f>
        <v>0</v>
      </c>
      <c r="AJ39">
        <f t="array" ref="AJ39">IFERROR(CONCATENATE(TEXT(INDEX($AI$7:$AI$34,SMALL(IF($AL$7:$AL$34&lt;&gt;"",IF($AI$7:$AI$34&lt;&gt;"",ROW($AI$7:$AI$34)-MIN(ROW($AI$7:$AI$34))+1,""),""),ROW()-ROW(A$36)+1)),"##0")," "),"")</f>
        <v>0</v>
      </c>
      <c r="AK39">
        <f t="array" ref="AK39">IFERROR(CONCATENATE((INDEX($A$7:$A$34,SMALL(IF($AL$7:$AL$34&lt;&gt;"",IF($AI$7:$AI$34&lt;&gt;"",ROW($AI$7:$AI$34)-MIN(ROW($AI$7:$AI$34))+1,""),""),ROW()-ROW(A$36)+1))),),"")</f>
        <v>0</v>
      </c>
    </row>
    <row r="40" spans="1:37">
      <c r="K40">
        <f t="array" ref="K40">IFERROR(CONCATENATE(TEXT(INDEX($K$7:$K$34,SMALL(IF($N$7:$N$34&lt;&gt;"",IF($K$7:$K$34&lt;&gt;"",ROW($K$7:$K$34)-MIN(ROW($K$7:$K$34))+1,""),""),ROW()-ROW(A$36)+1)),"##0"),","),"")</f>
        <v>0</v>
      </c>
      <c r="L40">
        <f t="array" ref="L40">IFERROR(CONCATENATE((INDEX($N$7:$N$34,SMALL(IF($N$7:$N$34&lt;&gt;"",IF($K$7:$K$34&lt;&gt;"",ROW($K$7:$K$34)-MIN(ROW($K$7:$K$34))+1,""),""),ROW()-ROW(A$36)+1))),","),"")</f>
        <v>0</v>
      </c>
      <c r="M40">
        <f t="array" ref="M40">IFERROR(CONCATENATE((INDEX($A$7:$A$34,SMALL(IF($N$7:$N$34&lt;&gt;"",IF($K$7:$K$34&lt;&gt;"",ROW($K$7:$K$34)-MIN(ROW($K$7:$K$34))+1,""),""),ROW()-ROW(A$36)+1))),),"")</f>
        <v>0</v>
      </c>
      <c r="Q40">
        <f t="array" ref="Q40">IFERROR(CONCATENATE((INDEX($T$7:$T$34,SMALL(IF($T$7:$T$34&lt;&gt;"",IF($Q$7:$Q$34&lt;&gt;"",ROW($Q$7:$Q$34)-MIN(ROW($Q$7:$Q$34))+1,""),""),ROW()-ROW(A$36)+1)))," "),"")</f>
        <v>0</v>
      </c>
      <c r="R40">
        <f t="array" ref="R40">IFERROR(CONCATENATE(TEXT(INDEX($Q$7:$Q$34,SMALL(IF($T$7:$T$34&lt;&gt;"",IF($Q$7:$Q$34&lt;&gt;"",ROW($Q$7:$Q$34)-MIN(ROW($Q$7:$Q$34))+1,""),""),ROW()-ROW(A$36)+1)),"##0")," "),"")</f>
        <v>0</v>
      </c>
      <c r="S40">
        <f t="array" ref="S40">IFERROR(CONCATENATE((INDEX($A$7:$A$34,SMALL(IF($T$7:$T$34&lt;&gt;"",IF($Q$7:$Q$34&lt;&gt;"",ROW($Q$7:$Q$34)-MIN(ROW($Q$7:$Q$34))+1,""),""),ROW()-ROW(A$36)+1))),),"")</f>
        <v>0</v>
      </c>
      <c r="W40">
        <f t="array" ref="W40">IFERROR(CONCATENATE((INDEX($Z$7:$Z$34,SMALL(IF($Z$7:$Z$34&lt;&gt;"",IF($W$7:$W$34&lt;&gt;"",ROW($W$7:$W$34)-MIN(ROW($W$7:$W$34))+1,""),""),ROW()-ROW(A$36)+1)))," "),"")</f>
        <v>0</v>
      </c>
      <c r="X40">
        <f t="array" ref="X40">IFERROR(CONCATENATE(TEXT(INDEX($W$7:$W$34,SMALL(IF($Z$7:$Z$34&lt;&gt;"",IF($W$7:$W$34&lt;&gt;"",ROW($W$7:$W$34)-MIN(ROW($W$7:$W$34))+1,""),""),ROW()-ROW(A$36)+1)),"##0")," "),"")</f>
        <v>0</v>
      </c>
      <c r="Y40">
        <f t="array" ref="Y40">IFERROR(CONCATENATE((INDEX($A$7:$A$34,SMALL(IF($Z$7:$Z$34&lt;&gt;"",IF($W$7:$W$34&lt;&gt;"",ROW($W$7:$W$34)-MIN(ROW($W$7:$W$34))+1,""),""),ROW()-ROW(A$36)+1))),),"")</f>
        <v>0</v>
      </c>
      <c r="AC40">
        <f t="array" ref="AC40">IFERROR(CONCATENATE((INDEX($AF$7:$AF$34,SMALL(IF($AF$7:$AF$34&lt;&gt;"",IF($AC$7:$AC$34&lt;&gt;"",ROW($AC$7:$AC$34)-MIN(ROW($AC$7:$AC$34))+1,""),""),ROW()-ROW(A$36)+1))),","),"")</f>
        <v>0</v>
      </c>
      <c r="AD40">
        <f t="array" ref="AD40">IFERROR(CONCATENATE(TEXT(INDEX($AC$7:$AC$34,SMALL(IF($AF$7:$AF$34&lt;&gt;"",IF($AC$7:$AC$34&lt;&gt;"",ROW($AC$7:$AC$34)-MIN(ROW($AC$7:$AC$34))+1,""),""),ROW()-ROW(A$36)+1)),"##0"),","),"")</f>
        <v>0</v>
      </c>
      <c r="AE40">
        <f t="array" ref="AE40">IFERROR(CONCATENATE((INDEX($A$7:$A$34,SMALL(IF($AF$7:$AF$34&lt;&gt;"",IF($AC$7:$AC$34&lt;&gt;"",ROW($AC$7:$AC$34)-MIN(ROW($AC$7:$AC$34))+1,""),""),ROW()-ROW(A$36)+1))),),"")</f>
        <v>0</v>
      </c>
      <c r="AI40">
        <f t="array" ref="AI40">IFERROR(CONCATENATE((INDEX($AL$7:$AL$34,SMALL(IF($AL$7:$AL$34&lt;&gt;"",IF($AI$7:$AI$34&lt;&gt;"",ROW($AI$7:$AI$34)-MIN(ROW($AI$7:$AI$34))+1,""),""),ROW()-ROW(A$36)+1)))," "),"")</f>
        <v>0</v>
      </c>
      <c r="AJ40">
        <f t="array" ref="AJ40">IFERROR(CONCATENATE(TEXT(INDEX($AI$7:$AI$34,SMALL(IF($AL$7:$AL$34&lt;&gt;"",IF($AI$7:$AI$34&lt;&gt;"",ROW($AI$7:$AI$34)-MIN(ROW($AI$7:$AI$34))+1,""),""),ROW()-ROW(A$36)+1)),"##0")," "),"")</f>
        <v>0</v>
      </c>
      <c r="AK40">
        <f t="array" ref="AK40">IFERROR(CONCATENATE((INDEX($A$7:$A$34,SMALL(IF($AL$7:$AL$34&lt;&gt;"",IF($AI$7:$AI$34&lt;&gt;"",ROW($AI$7:$AI$34)-MIN(ROW($AI$7:$AI$34))+1,""),""),ROW()-ROW(A$36)+1))),),"")</f>
        <v>0</v>
      </c>
    </row>
    <row r="41" spans="1:37">
      <c r="K41">
        <f t="array" ref="K41">IFERROR(CONCATENATE(TEXT(INDEX($K$7:$K$34,SMALL(IF($N$7:$N$34&lt;&gt;"",IF($K$7:$K$34&lt;&gt;"",ROW($K$7:$K$34)-MIN(ROW($K$7:$K$34))+1,""),""),ROW()-ROW(A$36)+1)),"##0"),","),"")</f>
        <v>0</v>
      </c>
      <c r="L41">
        <f t="array" ref="L41">IFERROR(CONCATENATE((INDEX($N$7:$N$34,SMALL(IF($N$7:$N$34&lt;&gt;"",IF($K$7:$K$34&lt;&gt;"",ROW($K$7:$K$34)-MIN(ROW($K$7:$K$34))+1,""),""),ROW()-ROW(A$36)+1))),","),"")</f>
        <v>0</v>
      </c>
      <c r="M41">
        <f t="array" ref="M41">IFERROR(CONCATENATE((INDEX($A$7:$A$34,SMALL(IF($N$7:$N$34&lt;&gt;"",IF($K$7:$K$34&lt;&gt;"",ROW($K$7:$K$34)-MIN(ROW($K$7:$K$34))+1,""),""),ROW()-ROW(A$36)+1))),),"")</f>
        <v>0</v>
      </c>
      <c r="Q41">
        <f t="array" ref="Q41">IFERROR(CONCATENATE((INDEX($T$7:$T$34,SMALL(IF($T$7:$T$34&lt;&gt;"",IF($Q$7:$Q$34&lt;&gt;"",ROW($Q$7:$Q$34)-MIN(ROW($Q$7:$Q$34))+1,""),""),ROW()-ROW(A$36)+1)))," "),"")</f>
        <v>0</v>
      </c>
      <c r="R41">
        <f t="array" ref="R41">IFERROR(CONCATENATE(TEXT(INDEX($Q$7:$Q$34,SMALL(IF($T$7:$T$34&lt;&gt;"",IF($Q$7:$Q$34&lt;&gt;"",ROW($Q$7:$Q$34)-MIN(ROW($Q$7:$Q$34))+1,""),""),ROW()-ROW(A$36)+1)),"##0")," "),"")</f>
        <v>0</v>
      </c>
      <c r="S41">
        <f t="array" ref="S41">IFERROR(CONCATENATE((INDEX($A$7:$A$34,SMALL(IF($T$7:$T$34&lt;&gt;"",IF($Q$7:$Q$34&lt;&gt;"",ROW($Q$7:$Q$34)-MIN(ROW($Q$7:$Q$34))+1,""),""),ROW()-ROW(A$36)+1))),),"")</f>
        <v>0</v>
      </c>
      <c r="W41">
        <f t="array" ref="W41">IFERROR(CONCATENATE((INDEX($Z$7:$Z$34,SMALL(IF($Z$7:$Z$34&lt;&gt;"",IF($W$7:$W$34&lt;&gt;"",ROW($W$7:$W$34)-MIN(ROW($W$7:$W$34))+1,""),""),ROW()-ROW(A$36)+1)))," "),"")</f>
        <v>0</v>
      </c>
      <c r="X41">
        <f t="array" ref="X41">IFERROR(CONCATENATE(TEXT(INDEX($W$7:$W$34,SMALL(IF($Z$7:$Z$34&lt;&gt;"",IF($W$7:$W$34&lt;&gt;"",ROW($W$7:$W$34)-MIN(ROW($W$7:$W$34))+1,""),""),ROW()-ROW(A$36)+1)),"##0")," "),"")</f>
        <v>0</v>
      </c>
      <c r="Y41">
        <f t="array" ref="Y41">IFERROR(CONCATENATE((INDEX($A$7:$A$34,SMALL(IF($Z$7:$Z$34&lt;&gt;"",IF($W$7:$W$34&lt;&gt;"",ROW($W$7:$W$34)-MIN(ROW($W$7:$W$34))+1,""),""),ROW()-ROW(A$36)+1))),),"")</f>
        <v>0</v>
      </c>
      <c r="AC41">
        <f t="array" ref="AC41">IFERROR(CONCATENATE((INDEX($AF$7:$AF$34,SMALL(IF($AF$7:$AF$34&lt;&gt;"",IF($AC$7:$AC$34&lt;&gt;"",ROW($AC$7:$AC$34)-MIN(ROW($AC$7:$AC$34))+1,""),""),ROW()-ROW(A$36)+1))),","),"")</f>
        <v>0</v>
      </c>
      <c r="AD41">
        <f t="array" ref="AD41">IFERROR(CONCATENATE(TEXT(INDEX($AC$7:$AC$34,SMALL(IF($AF$7:$AF$34&lt;&gt;"",IF($AC$7:$AC$34&lt;&gt;"",ROW($AC$7:$AC$34)-MIN(ROW($AC$7:$AC$34))+1,""),""),ROW()-ROW(A$36)+1)),"##0"),","),"")</f>
        <v>0</v>
      </c>
      <c r="AE41">
        <f t="array" ref="AE41">IFERROR(CONCATENATE((INDEX($A$7:$A$34,SMALL(IF($AF$7:$AF$34&lt;&gt;"",IF($AC$7:$AC$34&lt;&gt;"",ROW($AC$7:$AC$34)-MIN(ROW($AC$7:$AC$34))+1,""),""),ROW()-ROW(A$36)+1))),),"")</f>
        <v>0</v>
      </c>
      <c r="AI41">
        <f t="array" ref="AI41">IFERROR(CONCATENATE((INDEX($AL$7:$AL$34,SMALL(IF($AL$7:$AL$34&lt;&gt;"",IF($AI$7:$AI$34&lt;&gt;"",ROW($AI$7:$AI$34)-MIN(ROW($AI$7:$AI$34))+1,""),""),ROW()-ROW(A$36)+1)))," "),"")</f>
        <v>0</v>
      </c>
      <c r="AJ41">
        <f t="array" ref="AJ41">IFERROR(CONCATENATE(TEXT(INDEX($AI$7:$AI$34,SMALL(IF($AL$7:$AL$34&lt;&gt;"",IF($AI$7:$AI$34&lt;&gt;"",ROW($AI$7:$AI$34)-MIN(ROW($AI$7:$AI$34))+1,""),""),ROW()-ROW(A$36)+1)),"##0")," "),"")</f>
        <v>0</v>
      </c>
      <c r="AK41">
        <f t="array" ref="AK41">IFERROR(CONCATENATE((INDEX($A$7:$A$34,SMALL(IF($AL$7:$AL$34&lt;&gt;"",IF($AI$7:$AI$34&lt;&gt;"",ROW($AI$7:$AI$34)-MIN(ROW($AI$7:$AI$34))+1,""),""),ROW()-ROW(A$36)+1))),),"")</f>
        <v>0</v>
      </c>
    </row>
    <row r="42" spans="1:37">
      <c r="K42">
        <f t="array" ref="K42">IFERROR(CONCATENATE(TEXT(INDEX($K$7:$K$34,SMALL(IF($N$7:$N$34&lt;&gt;"",IF($K$7:$K$34&lt;&gt;"",ROW($K$7:$K$34)-MIN(ROW($K$7:$K$34))+1,""),""),ROW()-ROW(A$36)+1)),"##0"),","),"")</f>
        <v>0</v>
      </c>
      <c r="L42">
        <f t="array" ref="L42">IFERROR(CONCATENATE((INDEX($N$7:$N$34,SMALL(IF($N$7:$N$34&lt;&gt;"",IF($K$7:$K$34&lt;&gt;"",ROW($K$7:$K$34)-MIN(ROW($K$7:$K$34))+1,""),""),ROW()-ROW(A$36)+1))),","),"")</f>
        <v>0</v>
      </c>
      <c r="M42">
        <f t="array" ref="M42">IFERROR(CONCATENATE((INDEX($A$7:$A$34,SMALL(IF($N$7:$N$34&lt;&gt;"",IF($K$7:$K$34&lt;&gt;"",ROW($K$7:$K$34)-MIN(ROW($K$7:$K$34))+1,""),""),ROW()-ROW(A$36)+1))),),"")</f>
        <v>0</v>
      </c>
      <c r="Q42">
        <f t="array" ref="Q42">IFERROR(CONCATENATE((INDEX($T$7:$T$34,SMALL(IF($T$7:$T$34&lt;&gt;"",IF($Q$7:$Q$34&lt;&gt;"",ROW($Q$7:$Q$34)-MIN(ROW($Q$7:$Q$34))+1,""),""),ROW()-ROW(A$36)+1)))," "),"")</f>
        <v>0</v>
      </c>
      <c r="R42">
        <f t="array" ref="R42">IFERROR(CONCATENATE(TEXT(INDEX($Q$7:$Q$34,SMALL(IF($T$7:$T$34&lt;&gt;"",IF($Q$7:$Q$34&lt;&gt;"",ROW($Q$7:$Q$34)-MIN(ROW($Q$7:$Q$34))+1,""),""),ROW()-ROW(A$36)+1)),"##0")," "),"")</f>
        <v>0</v>
      </c>
      <c r="S42">
        <f t="array" ref="S42">IFERROR(CONCATENATE((INDEX($A$7:$A$34,SMALL(IF($T$7:$T$34&lt;&gt;"",IF($Q$7:$Q$34&lt;&gt;"",ROW($Q$7:$Q$34)-MIN(ROW($Q$7:$Q$34))+1,""),""),ROW()-ROW(A$36)+1))),),"")</f>
        <v>0</v>
      </c>
      <c r="W42">
        <f t="array" ref="W42">IFERROR(CONCATENATE((INDEX($Z$7:$Z$34,SMALL(IF($Z$7:$Z$34&lt;&gt;"",IF($W$7:$W$34&lt;&gt;"",ROW($W$7:$W$34)-MIN(ROW($W$7:$W$34))+1,""),""),ROW()-ROW(A$36)+1)))," "),"")</f>
        <v>0</v>
      </c>
      <c r="X42">
        <f t="array" ref="X42">IFERROR(CONCATENATE(TEXT(INDEX($W$7:$W$34,SMALL(IF($Z$7:$Z$34&lt;&gt;"",IF($W$7:$W$34&lt;&gt;"",ROW($W$7:$W$34)-MIN(ROW($W$7:$W$34))+1,""),""),ROW()-ROW(A$36)+1)),"##0")," "),"")</f>
        <v>0</v>
      </c>
      <c r="Y42">
        <f t="array" ref="Y42">IFERROR(CONCATENATE((INDEX($A$7:$A$34,SMALL(IF($Z$7:$Z$34&lt;&gt;"",IF($W$7:$W$34&lt;&gt;"",ROW($W$7:$W$34)-MIN(ROW($W$7:$W$34))+1,""),""),ROW()-ROW(A$36)+1))),),"")</f>
        <v>0</v>
      </c>
      <c r="AC42">
        <f t="array" ref="AC42">IFERROR(CONCATENATE((INDEX($AF$7:$AF$34,SMALL(IF($AF$7:$AF$34&lt;&gt;"",IF($AC$7:$AC$34&lt;&gt;"",ROW($AC$7:$AC$34)-MIN(ROW($AC$7:$AC$34))+1,""),""),ROW()-ROW(A$36)+1))),","),"")</f>
        <v>0</v>
      </c>
      <c r="AD42">
        <f t="array" ref="AD42">IFERROR(CONCATENATE(TEXT(INDEX($AC$7:$AC$34,SMALL(IF($AF$7:$AF$34&lt;&gt;"",IF($AC$7:$AC$34&lt;&gt;"",ROW($AC$7:$AC$34)-MIN(ROW($AC$7:$AC$34))+1,""),""),ROW()-ROW(A$36)+1)),"##0"),","),"")</f>
        <v>0</v>
      </c>
      <c r="AE42">
        <f t="array" ref="AE42">IFERROR(CONCATENATE((INDEX($A$7:$A$34,SMALL(IF($AF$7:$AF$34&lt;&gt;"",IF($AC$7:$AC$34&lt;&gt;"",ROW($AC$7:$AC$34)-MIN(ROW($AC$7:$AC$34))+1,""),""),ROW()-ROW(A$36)+1))),),"")</f>
        <v>0</v>
      </c>
      <c r="AI42">
        <f t="array" ref="AI42">IFERROR(CONCATENATE((INDEX($AL$7:$AL$34,SMALL(IF($AL$7:$AL$34&lt;&gt;"",IF($AI$7:$AI$34&lt;&gt;"",ROW($AI$7:$AI$34)-MIN(ROW($AI$7:$AI$34))+1,""),""),ROW()-ROW(A$36)+1)))," "),"")</f>
        <v>0</v>
      </c>
      <c r="AJ42">
        <f t="array" ref="AJ42">IFERROR(CONCATENATE(TEXT(INDEX($AI$7:$AI$34,SMALL(IF($AL$7:$AL$34&lt;&gt;"",IF($AI$7:$AI$34&lt;&gt;"",ROW($AI$7:$AI$34)-MIN(ROW($AI$7:$AI$34))+1,""),""),ROW()-ROW(A$36)+1)),"##0")," "),"")</f>
        <v>0</v>
      </c>
      <c r="AK42">
        <f t="array" ref="AK42">IFERROR(CONCATENATE((INDEX($A$7:$A$34,SMALL(IF($AL$7:$AL$34&lt;&gt;"",IF($AI$7:$AI$34&lt;&gt;"",ROW($AI$7:$AI$34)-MIN(ROW($AI$7:$AI$34))+1,""),""),ROW()-ROW(A$36)+1))),),"")</f>
        <v>0</v>
      </c>
    </row>
    <row r="43" spans="1:37">
      <c r="K43">
        <f t="array" ref="K43">IFERROR(CONCATENATE(TEXT(INDEX($K$7:$K$34,SMALL(IF($N$7:$N$34&lt;&gt;"",IF($K$7:$K$34&lt;&gt;"",ROW($K$7:$K$34)-MIN(ROW($K$7:$K$34))+1,""),""),ROW()-ROW(A$36)+1)),"##0"),","),"")</f>
        <v>0</v>
      </c>
      <c r="L43">
        <f t="array" ref="L43">IFERROR(CONCATENATE((INDEX($N$7:$N$34,SMALL(IF($N$7:$N$34&lt;&gt;"",IF($K$7:$K$34&lt;&gt;"",ROW($K$7:$K$34)-MIN(ROW($K$7:$K$34))+1,""),""),ROW()-ROW(A$36)+1))),","),"")</f>
        <v>0</v>
      </c>
      <c r="M43">
        <f t="array" ref="M43">IFERROR(CONCATENATE((INDEX($A$7:$A$34,SMALL(IF($N$7:$N$34&lt;&gt;"",IF($K$7:$K$34&lt;&gt;"",ROW($K$7:$K$34)-MIN(ROW($K$7:$K$34))+1,""),""),ROW()-ROW(A$36)+1))),),"")</f>
        <v>0</v>
      </c>
      <c r="Q43">
        <f t="array" ref="Q43">IFERROR(CONCATENATE((INDEX($T$7:$T$34,SMALL(IF($T$7:$T$34&lt;&gt;"",IF($Q$7:$Q$34&lt;&gt;"",ROW($Q$7:$Q$34)-MIN(ROW($Q$7:$Q$34))+1,""),""),ROW()-ROW(A$36)+1)))," "),"")</f>
        <v>0</v>
      </c>
      <c r="R43">
        <f t="array" ref="R43">IFERROR(CONCATENATE(TEXT(INDEX($Q$7:$Q$34,SMALL(IF($T$7:$T$34&lt;&gt;"",IF($Q$7:$Q$34&lt;&gt;"",ROW($Q$7:$Q$34)-MIN(ROW($Q$7:$Q$34))+1,""),""),ROW()-ROW(A$36)+1)),"##0")," "),"")</f>
        <v>0</v>
      </c>
      <c r="S43">
        <f t="array" ref="S43">IFERROR(CONCATENATE((INDEX($A$7:$A$34,SMALL(IF($T$7:$T$34&lt;&gt;"",IF($Q$7:$Q$34&lt;&gt;"",ROW($Q$7:$Q$34)-MIN(ROW($Q$7:$Q$34))+1,""),""),ROW()-ROW(A$36)+1))),),"")</f>
        <v>0</v>
      </c>
      <c r="W43">
        <f t="array" ref="W43">IFERROR(CONCATENATE((INDEX($Z$7:$Z$34,SMALL(IF($Z$7:$Z$34&lt;&gt;"",IF($W$7:$W$34&lt;&gt;"",ROW($W$7:$W$34)-MIN(ROW($W$7:$W$34))+1,""),""),ROW()-ROW(A$36)+1)))," "),"")</f>
        <v>0</v>
      </c>
      <c r="X43">
        <f t="array" ref="X43">IFERROR(CONCATENATE(TEXT(INDEX($W$7:$W$34,SMALL(IF($Z$7:$Z$34&lt;&gt;"",IF($W$7:$W$34&lt;&gt;"",ROW($W$7:$W$34)-MIN(ROW($W$7:$W$34))+1,""),""),ROW()-ROW(A$36)+1)),"##0")," "),"")</f>
        <v>0</v>
      </c>
      <c r="Y43">
        <f t="array" ref="Y43">IFERROR(CONCATENATE((INDEX($A$7:$A$34,SMALL(IF($Z$7:$Z$34&lt;&gt;"",IF($W$7:$W$34&lt;&gt;"",ROW($W$7:$W$34)-MIN(ROW($W$7:$W$34))+1,""),""),ROW()-ROW(A$36)+1))),),"")</f>
        <v>0</v>
      </c>
      <c r="AC43">
        <f t="array" ref="AC43">IFERROR(CONCATENATE((INDEX($AF$7:$AF$34,SMALL(IF($AF$7:$AF$34&lt;&gt;"",IF($AC$7:$AC$34&lt;&gt;"",ROW($AC$7:$AC$34)-MIN(ROW($AC$7:$AC$34))+1,""),""),ROW()-ROW(A$36)+1))),","),"")</f>
        <v>0</v>
      </c>
      <c r="AD43">
        <f t="array" ref="AD43">IFERROR(CONCATENATE(TEXT(INDEX($AC$7:$AC$34,SMALL(IF($AF$7:$AF$34&lt;&gt;"",IF($AC$7:$AC$34&lt;&gt;"",ROW($AC$7:$AC$34)-MIN(ROW($AC$7:$AC$34))+1,""),""),ROW()-ROW(A$36)+1)),"##0"),","),"")</f>
        <v>0</v>
      </c>
      <c r="AE43">
        <f t="array" ref="AE43">IFERROR(CONCATENATE((INDEX($A$7:$A$34,SMALL(IF($AF$7:$AF$34&lt;&gt;"",IF($AC$7:$AC$34&lt;&gt;"",ROW($AC$7:$AC$34)-MIN(ROW($AC$7:$AC$34))+1,""),""),ROW()-ROW(A$36)+1))),),"")</f>
        <v>0</v>
      </c>
      <c r="AI43">
        <f t="array" ref="AI43">IFERROR(CONCATENATE((INDEX($AL$7:$AL$34,SMALL(IF($AL$7:$AL$34&lt;&gt;"",IF($AI$7:$AI$34&lt;&gt;"",ROW($AI$7:$AI$34)-MIN(ROW($AI$7:$AI$34))+1,""),""),ROW()-ROW(A$36)+1)))," "),"")</f>
        <v>0</v>
      </c>
      <c r="AJ43">
        <f t="array" ref="AJ43">IFERROR(CONCATENATE(TEXT(INDEX($AI$7:$AI$34,SMALL(IF($AL$7:$AL$34&lt;&gt;"",IF($AI$7:$AI$34&lt;&gt;"",ROW($AI$7:$AI$34)-MIN(ROW($AI$7:$AI$34))+1,""),""),ROW()-ROW(A$36)+1)),"##0")," "),"")</f>
        <v>0</v>
      </c>
      <c r="AK43">
        <f t="array" ref="AK43">IFERROR(CONCATENATE((INDEX($A$7:$A$34,SMALL(IF($AL$7:$AL$34&lt;&gt;"",IF($AI$7:$AI$34&lt;&gt;"",ROW($AI$7:$AI$34)-MIN(ROW($AI$7:$AI$34))+1,""),""),ROW()-ROW(A$36)+1))),),"")</f>
        <v>0</v>
      </c>
    </row>
    <row r="44" spans="1:37">
      <c r="K44">
        <f t="array" ref="K44">IFERROR(CONCATENATE(TEXT(INDEX($K$7:$K$34,SMALL(IF($N$7:$N$34&lt;&gt;"",IF($K$7:$K$34&lt;&gt;"",ROW($K$7:$K$34)-MIN(ROW($K$7:$K$34))+1,""),""),ROW()-ROW(A$36)+1)),"##0"),","),"")</f>
        <v>0</v>
      </c>
      <c r="L44">
        <f t="array" ref="L44">IFERROR(CONCATENATE((INDEX($N$7:$N$34,SMALL(IF($N$7:$N$34&lt;&gt;"",IF($K$7:$K$34&lt;&gt;"",ROW($K$7:$K$34)-MIN(ROW($K$7:$K$34))+1,""),""),ROW()-ROW(A$36)+1))),","),"")</f>
        <v>0</v>
      </c>
      <c r="M44">
        <f t="array" ref="M44">IFERROR(CONCATENATE((INDEX($A$7:$A$34,SMALL(IF($N$7:$N$34&lt;&gt;"",IF($K$7:$K$34&lt;&gt;"",ROW($K$7:$K$34)-MIN(ROW($K$7:$K$34))+1,""),""),ROW()-ROW(A$36)+1))),),"")</f>
        <v>0</v>
      </c>
      <c r="Q44">
        <f t="array" ref="Q44">IFERROR(CONCATENATE((INDEX($T$7:$T$34,SMALL(IF($T$7:$T$34&lt;&gt;"",IF($Q$7:$Q$34&lt;&gt;"",ROW($Q$7:$Q$34)-MIN(ROW($Q$7:$Q$34))+1,""),""),ROW()-ROW(A$36)+1)))," "),"")</f>
        <v>0</v>
      </c>
      <c r="R44">
        <f t="array" ref="R44">IFERROR(CONCATENATE(TEXT(INDEX($Q$7:$Q$34,SMALL(IF($T$7:$T$34&lt;&gt;"",IF($Q$7:$Q$34&lt;&gt;"",ROW($Q$7:$Q$34)-MIN(ROW($Q$7:$Q$34))+1,""),""),ROW()-ROW(A$36)+1)),"##0")," "),"")</f>
        <v>0</v>
      </c>
      <c r="S44">
        <f t="array" ref="S44">IFERROR(CONCATENATE((INDEX($A$7:$A$34,SMALL(IF($T$7:$T$34&lt;&gt;"",IF($Q$7:$Q$34&lt;&gt;"",ROW($Q$7:$Q$34)-MIN(ROW($Q$7:$Q$34))+1,""),""),ROW()-ROW(A$36)+1))),),"")</f>
        <v>0</v>
      </c>
      <c r="W44">
        <f t="array" ref="W44">IFERROR(CONCATENATE((INDEX($Z$7:$Z$34,SMALL(IF($Z$7:$Z$34&lt;&gt;"",IF($W$7:$W$34&lt;&gt;"",ROW($W$7:$W$34)-MIN(ROW($W$7:$W$34))+1,""),""),ROW()-ROW(A$36)+1)))," "),"")</f>
        <v>0</v>
      </c>
      <c r="X44">
        <f t="array" ref="X44">IFERROR(CONCATENATE(TEXT(INDEX($W$7:$W$34,SMALL(IF($Z$7:$Z$34&lt;&gt;"",IF($W$7:$W$34&lt;&gt;"",ROW($W$7:$W$34)-MIN(ROW($W$7:$W$34))+1,""),""),ROW()-ROW(A$36)+1)),"##0")," "),"")</f>
        <v>0</v>
      </c>
      <c r="Y44">
        <f t="array" ref="Y44">IFERROR(CONCATENATE((INDEX($A$7:$A$34,SMALL(IF($Z$7:$Z$34&lt;&gt;"",IF($W$7:$W$34&lt;&gt;"",ROW($W$7:$W$34)-MIN(ROW($W$7:$W$34))+1,""),""),ROW()-ROW(A$36)+1))),),"")</f>
        <v>0</v>
      </c>
      <c r="AC44">
        <f t="array" ref="AC44">IFERROR(CONCATENATE((INDEX($AF$7:$AF$34,SMALL(IF($AF$7:$AF$34&lt;&gt;"",IF($AC$7:$AC$34&lt;&gt;"",ROW($AC$7:$AC$34)-MIN(ROW($AC$7:$AC$34))+1,""),""),ROW()-ROW(A$36)+1))),","),"")</f>
        <v>0</v>
      </c>
      <c r="AD44">
        <f t="array" ref="AD44">IFERROR(CONCATENATE(TEXT(INDEX($AC$7:$AC$34,SMALL(IF($AF$7:$AF$34&lt;&gt;"",IF($AC$7:$AC$34&lt;&gt;"",ROW($AC$7:$AC$34)-MIN(ROW($AC$7:$AC$34))+1,""),""),ROW()-ROW(A$36)+1)),"##0"),","),"")</f>
        <v>0</v>
      </c>
      <c r="AE44">
        <f t="array" ref="AE44">IFERROR(CONCATENATE((INDEX($A$7:$A$34,SMALL(IF($AF$7:$AF$34&lt;&gt;"",IF($AC$7:$AC$34&lt;&gt;"",ROW($AC$7:$AC$34)-MIN(ROW($AC$7:$AC$34))+1,""),""),ROW()-ROW(A$36)+1))),),"")</f>
        <v>0</v>
      </c>
      <c r="AI44">
        <f t="array" ref="AI44">IFERROR(CONCATENATE((INDEX($AL$7:$AL$34,SMALL(IF($AL$7:$AL$34&lt;&gt;"",IF($AI$7:$AI$34&lt;&gt;"",ROW($AI$7:$AI$34)-MIN(ROW($AI$7:$AI$34))+1,""),""),ROW()-ROW(A$36)+1)))," "),"")</f>
        <v>0</v>
      </c>
      <c r="AJ44">
        <f t="array" ref="AJ44">IFERROR(CONCATENATE(TEXT(INDEX($AI$7:$AI$34,SMALL(IF($AL$7:$AL$34&lt;&gt;"",IF($AI$7:$AI$34&lt;&gt;"",ROW($AI$7:$AI$34)-MIN(ROW($AI$7:$AI$34))+1,""),""),ROW()-ROW(A$36)+1)),"##0")," "),"")</f>
        <v>0</v>
      </c>
      <c r="AK44">
        <f t="array" ref="AK44">IFERROR(CONCATENATE((INDEX($A$7:$A$34,SMALL(IF($AL$7:$AL$34&lt;&gt;"",IF($AI$7:$AI$34&lt;&gt;"",ROW($AI$7:$AI$34)-MIN(ROW($AI$7:$AI$34))+1,""),""),ROW()-ROW(A$36)+1))),),"")</f>
        <v>0</v>
      </c>
    </row>
    <row r="45" spans="1:37">
      <c r="K45">
        <f t="array" ref="K45">IFERROR(CONCATENATE(TEXT(INDEX($K$7:$K$34,SMALL(IF($N$7:$N$34&lt;&gt;"",IF($K$7:$K$34&lt;&gt;"",ROW($K$7:$K$34)-MIN(ROW($K$7:$K$34))+1,""),""),ROW()-ROW(A$36)+1)),"##0"),","),"")</f>
        <v>0</v>
      </c>
      <c r="L45">
        <f t="array" ref="L45">IFERROR(CONCATENATE((INDEX($N$7:$N$34,SMALL(IF($N$7:$N$34&lt;&gt;"",IF($K$7:$K$34&lt;&gt;"",ROW($K$7:$K$34)-MIN(ROW($K$7:$K$34))+1,""),""),ROW()-ROW(A$36)+1))),","),"")</f>
        <v>0</v>
      </c>
      <c r="M45">
        <f t="array" ref="M45">IFERROR(CONCATENATE((INDEX($A$7:$A$34,SMALL(IF($N$7:$N$34&lt;&gt;"",IF($K$7:$K$34&lt;&gt;"",ROW($K$7:$K$34)-MIN(ROW($K$7:$K$34))+1,""),""),ROW()-ROW(A$36)+1))),),"")</f>
        <v>0</v>
      </c>
      <c r="Q45">
        <f t="array" ref="Q45">IFERROR(CONCATENATE((INDEX($T$7:$T$34,SMALL(IF($T$7:$T$34&lt;&gt;"",IF($Q$7:$Q$34&lt;&gt;"",ROW($Q$7:$Q$34)-MIN(ROW($Q$7:$Q$34))+1,""),""),ROW()-ROW(A$36)+1)))," "),"")</f>
        <v>0</v>
      </c>
      <c r="R45">
        <f t="array" ref="R45">IFERROR(CONCATENATE(TEXT(INDEX($Q$7:$Q$34,SMALL(IF($T$7:$T$34&lt;&gt;"",IF($Q$7:$Q$34&lt;&gt;"",ROW($Q$7:$Q$34)-MIN(ROW($Q$7:$Q$34))+1,""),""),ROW()-ROW(A$36)+1)),"##0")," "),"")</f>
        <v>0</v>
      </c>
      <c r="S45">
        <f t="array" ref="S45">IFERROR(CONCATENATE((INDEX($A$7:$A$34,SMALL(IF($T$7:$T$34&lt;&gt;"",IF($Q$7:$Q$34&lt;&gt;"",ROW($Q$7:$Q$34)-MIN(ROW($Q$7:$Q$34))+1,""),""),ROW()-ROW(A$36)+1))),),"")</f>
        <v>0</v>
      </c>
      <c r="W45">
        <f t="array" ref="W45">IFERROR(CONCATENATE((INDEX($Z$7:$Z$34,SMALL(IF($Z$7:$Z$34&lt;&gt;"",IF($W$7:$W$34&lt;&gt;"",ROW($W$7:$W$34)-MIN(ROW($W$7:$W$34))+1,""),""),ROW()-ROW(A$36)+1)))," "),"")</f>
        <v>0</v>
      </c>
      <c r="X45">
        <f t="array" ref="X45">IFERROR(CONCATENATE(TEXT(INDEX($W$7:$W$34,SMALL(IF($Z$7:$Z$34&lt;&gt;"",IF($W$7:$W$34&lt;&gt;"",ROW($W$7:$W$34)-MIN(ROW($W$7:$W$34))+1,""),""),ROW()-ROW(A$36)+1)),"##0")," "),"")</f>
        <v>0</v>
      </c>
      <c r="Y45">
        <f t="array" ref="Y45">IFERROR(CONCATENATE((INDEX($A$7:$A$34,SMALL(IF($Z$7:$Z$34&lt;&gt;"",IF($W$7:$W$34&lt;&gt;"",ROW($W$7:$W$34)-MIN(ROW($W$7:$W$34))+1,""),""),ROW()-ROW(A$36)+1))),),"")</f>
        <v>0</v>
      </c>
      <c r="AC45">
        <f t="array" ref="AC45">IFERROR(CONCATENATE((INDEX($AF$7:$AF$34,SMALL(IF($AF$7:$AF$34&lt;&gt;"",IF($AC$7:$AC$34&lt;&gt;"",ROW($AC$7:$AC$34)-MIN(ROW($AC$7:$AC$34))+1,""),""),ROW()-ROW(A$36)+1))),","),"")</f>
        <v>0</v>
      </c>
      <c r="AD45">
        <f t="array" ref="AD45">IFERROR(CONCATENATE(TEXT(INDEX($AC$7:$AC$34,SMALL(IF($AF$7:$AF$34&lt;&gt;"",IF($AC$7:$AC$34&lt;&gt;"",ROW($AC$7:$AC$34)-MIN(ROW($AC$7:$AC$34))+1,""),""),ROW()-ROW(A$36)+1)),"##0"),","),"")</f>
        <v>0</v>
      </c>
      <c r="AE45">
        <f t="array" ref="AE45">IFERROR(CONCATENATE((INDEX($A$7:$A$34,SMALL(IF($AF$7:$AF$34&lt;&gt;"",IF($AC$7:$AC$34&lt;&gt;"",ROW($AC$7:$AC$34)-MIN(ROW($AC$7:$AC$34))+1,""),""),ROW()-ROW(A$36)+1))),),"")</f>
        <v>0</v>
      </c>
      <c r="AI45">
        <f t="array" ref="AI45">IFERROR(CONCATENATE((INDEX($AL$7:$AL$34,SMALL(IF($AL$7:$AL$34&lt;&gt;"",IF($AI$7:$AI$34&lt;&gt;"",ROW($AI$7:$AI$34)-MIN(ROW($AI$7:$AI$34))+1,""),""),ROW()-ROW(A$36)+1)))," "),"")</f>
        <v>0</v>
      </c>
      <c r="AJ45">
        <f t="array" ref="AJ45">IFERROR(CONCATENATE(TEXT(INDEX($AI$7:$AI$34,SMALL(IF($AL$7:$AL$34&lt;&gt;"",IF($AI$7:$AI$34&lt;&gt;"",ROW($AI$7:$AI$34)-MIN(ROW($AI$7:$AI$34))+1,""),""),ROW()-ROW(A$36)+1)),"##0")," "),"")</f>
        <v>0</v>
      </c>
      <c r="AK45">
        <f t="array" ref="AK45">IFERROR(CONCATENATE((INDEX($A$7:$A$34,SMALL(IF($AL$7:$AL$34&lt;&gt;"",IF($AI$7:$AI$34&lt;&gt;"",ROW($AI$7:$AI$34)-MIN(ROW($AI$7:$AI$34))+1,""),""),ROW()-ROW(A$36)+1))),),"")</f>
        <v>0</v>
      </c>
    </row>
    <row r="46" spans="1:37">
      <c r="K46">
        <f t="array" ref="K46">IFERROR(CONCATENATE(TEXT(INDEX($K$7:$K$34,SMALL(IF($N$7:$N$34&lt;&gt;"",IF($K$7:$K$34&lt;&gt;"",ROW($K$7:$K$34)-MIN(ROW($K$7:$K$34))+1,""),""),ROW()-ROW(A$36)+1)),"##0"),","),"")</f>
        <v>0</v>
      </c>
      <c r="L46">
        <f t="array" ref="L46">IFERROR(CONCATENATE((INDEX($N$7:$N$34,SMALL(IF($N$7:$N$34&lt;&gt;"",IF($K$7:$K$34&lt;&gt;"",ROW($K$7:$K$34)-MIN(ROW($K$7:$K$34))+1,""),""),ROW()-ROW(A$36)+1))),","),"")</f>
        <v>0</v>
      </c>
      <c r="M46">
        <f t="array" ref="M46">IFERROR(CONCATENATE((INDEX($A$7:$A$34,SMALL(IF($N$7:$N$34&lt;&gt;"",IF($K$7:$K$34&lt;&gt;"",ROW($K$7:$K$34)-MIN(ROW($K$7:$K$34))+1,""),""),ROW()-ROW(A$36)+1))),),"")</f>
        <v>0</v>
      </c>
      <c r="Q46">
        <f t="array" ref="Q46">IFERROR(CONCATENATE((INDEX($T$7:$T$34,SMALL(IF($T$7:$T$34&lt;&gt;"",IF($Q$7:$Q$34&lt;&gt;"",ROW($Q$7:$Q$34)-MIN(ROW($Q$7:$Q$34))+1,""),""),ROW()-ROW(A$36)+1)))," "),"")</f>
        <v>0</v>
      </c>
      <c r="R46">
        <f t="array" ref="R46">IFERROR(CONCATENATE(TEXT(INDEX($Q$7:$Q$34,SMALL(IF($T$7:$T$34&lt;&gt;"",IF($Q$7:$Q$34&lt;&gt;"",ROW($Q$7:$Q$34)-MIN(ROW($Q$7:$Q$34))+1,""),""),ROW()-ROW(A$36)+1)),"##0")," "),"")</f>
        <v>0</v>
      </c>
      <c r="S46">
        <f t="array" ref="S46">IFERROR(CONCATENATE((INDEX($A$7:$A$34,SMALL(IF($T$7:$T$34&lt;&gt;"",IF($Q$7:$Q$34&lt;&gt;"",ROW($Q$7:$Q$34)-MIN(ROW($Q$7:$Q$34))+1,""),""),ROW()-ROW(A$36)+1))),),"")</f>
        <v>0</v>
      </c>
      <c r="W46">
        <f t="array" ref="W46">IFERROR(CONCATENATE((INDEX($Z$7:$Z$34,SMALL(IF($Z$7:$Z$34&lt;&gt;"",IF($W$7:$W$34&lt;&gt;"",ROW($W$7:$W$34)-MIN(ROW($W$7:$W$34))+1,""),""),ROW()-ROW(A$36)+1)))," "),"")</f>
        <v>0</v>
      </c>
      <c r="X46">
        <f t="array" ref="X46">IFERROR(CONCATENATE(TEXT(INDEX($W$7:$W$34,SMALL(IF($Z$7:$Z$34&lt;&gt;"",IF($W$7:$W$34&lt;&gt;"",ROW($W$7:$W$34)-MIN(ROW($W$7:$W$34))+1,""),""),ROW()-ROW(A$36)+1)),"##0")," "),"")</f>
        <v>0</v>
      </c>
      <c r="Y46">
        <f t="array" ref="Y46">IFERROR(CONCATENATE((INDEX($A$7:$A$34,SMALL(IF($Z$7:$Z$34&lt;&gt;"",IF($W$7:$W$34&lt;&gt;"",ROW($W$7:$W$34)-MIN(ROW($W$7:$W$34))+1,""),""),ROW()-ROW(A$36)+1))),),"")</f>
        <v>0</v>
      </c>
      <c r="AC46">
        <f t="array" ref="AC46">IFERROR(CONCATENATE((INDEX($AF$7:$AF$34,SMALL(IF($AF$7:$AF$34&lt;&gt;"",IF($AC$7:$AC$34&lt;&gt;"",ROW($AC$7:$AC$34)-MIN(ROW($AC$7:$AC$34))+1,""),""),ROW()-ROW(A$36)+1))),","),"")</f>
        <v>0</v>
      </c>
      <c r="AD46">
        <f t="array" ref="AD46">IFERROR(CONCATENATE(TEXT(INDEX($AC$7:$AC$34,SMALL(IF($AF$7:$AF$34&lt;&gt;"",IF($AC$7:$AC$34&lt;&gt;"",ROW($AC$7:$AC$34)-MIN(ROW($AC$7:$AC$34))+1,""),""),ROW()-ROW(A$36)+1)),"##0"),","),"")</f>
        <v>0</v>
      </c>
      <c r="AE46">
        <f t="array" ref="AE46">IFERROR(CONCATENATE((INDEX($A$7:$A$34,SMALL(IF($AF$7:$AF$34&lt;&gt;"",IF($AC$7:$AC$34&lt;&gt;"",ROW($AC$7:$AC$34)-MIN(ROW($AC$7:$AC$34))+1,""),""),ROW()-ROW(A$36)+1))),),"")</f>
        <v>0</v>
      </c>
      <c r="AI46">
        <f t="array" ref="AI46">IFERROR(CONCATENATE((INDEX($AL$7:$AL$34,SMALL(IF($AL$7:$AL$34&lt;&gt;"",IF($AI$7:$AI$34&lt;&gt;"",ROW($AI$7:$AI$34)-MIN(ROW($AI$7:$AI$34))+1,""),""),ROW()-ROW(A$36)+1)))," "),"")</f>
        <v>0</v>
      </c>
      <c r="AJ46">
        <f t="array" ref="AJ46">IFERROR(CONCATENATE(TEXT(INDEX($AI$7:$AI$34,SMALL(IF($AL$7:$AL$34&lt;&gt;"",IF($AI$7:$AI$34&lt;&gt;"",ROW($AI$7:$AI$34)-MIN(ROW($AI$7:$AI$34))+1,""),""),ROW()-ROW(A$36)+1)),"##0")," "),"")</f>
        <v>0</v>
      </c>
      <c r="AK46">
        <f t="array" ref="AK46">IFERROR(CONCATENATE((INDEX($A$7:$A$34,SMALL(IF($AL$7:$AL$34&lt;&gt;"",IF($AI$7:$AI$34&lt;&gt;"",ROW($AI$7:$AI$34)-MIN(ROW($AI$7:$AI$34))+1,""),""),ROW()-ROW(A$36)+1))),),"")</f>
        <v>0</v>
      </c>
    </row>
    <row r="47" spans="1:37">
      <c r="K47">
        <f t="array" ref="K47">IFERROR(CONCATENATE(TEXT(INDEX($K$7:$K$34,SMALL(IF($N$7:$N$34&lt;&gt;"",IF($K$7:$K$34&lt;&gt;"",ROW($K$7:$K$34)-MIN(ROW($K$7:$K$34))+1,""),""),ROW()-ROW(A$36)+1)),"##0"),","),"")</f>
        <v>0</v>
      </c>
      <c r="L47">
        <f t="array" ref="L47">IFERROR(CONCATENATE((INDEX($N$7:$N$34,SMALL(IF($N$7:$N$34&lt;&gt;"",IF($K$7:$K$34&lt;&gt;"",ROW($K$7:$K$34)-MIN(ROW($K$7:$K$34))+1,""),""),ROW()-ROW(A$36)+1))),","),"")</f>
        <v>0</v>
      </c>
      <c r="M47">
        <f t="array" ref="M47">IFERROR(CONCATENATE((INDEX($A$7:$A$34,SMALL(IF($N$7:$N$34&lt;&gt;"",IF($K$7:$K$34&lt;&gt;"",ROW($K$7:$K$34)-MIN(ROW($K$7:$K$34))+1,""),""),ROW()-ROW(A$36)+1))),),"")</f>
        <v>0</v>
      </c>
      <c r="Q47">
        <f t="array" ref="Q47">IFERROR(CONCATENATE((INDEX($T$7:$T$34,SMALL(IF($T$7:$T$34&lt;&gt;"",IF($Q$7:$Q$34&lt;&gt;"",ROW($Q$7:$Q$34)-MIN(ROW($Q$7:$Q$34))+1,""),""),ROW()-ROW(A$36)+1)))," "),"")</f>
        <v>0</v>
      </c>
      <c r="R47">
        <f t="array" ref="R47">IFERROR(CONCATENATE(TEXT(INDEX($Q$7:$Q$34,SMALL(IF($T$7:$T$34&lt;&gt;"",IF($Q$7:$Q$34&lt;&gt;"",ROW($Q$7:$Q$34)-MIN(ROW($Q$7:$Q$34))+1,""),""),ROW()-ROW(A$36)+1)),"##0")," "),"")</f>
        <v>0</v>
      </c>
      <c r="S47">
        <f t="array" ref="S47">IFERROR(CONCATENATE((INDEX($A$7:$A$34,SMALL(IF($T$7:$T$34&lt;&gt;"",IF($Q$7:$Q$34&lt;&gt;"",ROW($Q$7:$Q$34)-MIN(ROW($Q$7:$Q$34))+1,""),""),ROW()-ROW(A$36)+1))),),"")</f>
        <v>0</v>
      </c>
      <c r="W47">
        <f t="array" ref="W47">IFERROR(CONCATENATE((INDEX($Z$7:$Z$34,SMALL(IF($Z$7:$Z$34&lt;&gt;"",IF($W$7:$W$34&lt;&gt;"",ROW($W$7:$W$34)-MIN(ROW($W$7:$W$34))+1,""),""),ROW()-ROW(A$36)+1)))," "),"")</f>
        <v>0</v>
      </c>
      <c r="X47">
        <f t="array" ref="X47">IFERROR(CONCATENATE(TEXT(INDEX($W$7:$W$34,SMALL(IF($Z$7:$Z$34&lt;&gt;"",IF($W$7:$W$34&lt;&gt;"",ROW($W$7:$W$34)-MIN(ROW($W$7:$W$34))+1,""),""),ROW()-ROW(A$36)+1)),"##0")," "),"")</f>
        <v>0</v>
      </c>
      <c r="Y47">
        <f t="array" ref="Y47">IFERROR(CONCATENATE((INDEX($A$7:$A$34,SMALL(IF($Z$7:$Z$34&lt;&gt;"",IF($W$7:$W$34&lt;&gt;"",ROW($W$7:$W$34)-MIN(ROW($W$7:$W$34))+1,""),""),ROW()-ROW(A$36)+1))),),"")</f>
        <v>0</v>
      </c>
      <c r="AC47">
        <f t="array" ref="AC47">IFERROR(CONCATENATE((INDEX($AF$7:$AF$34,SMALL(IF($AF$7:$AF$34&lt;&gt;"",IF($AC$7:$AC$34&lt;&gt;"",ROW($AC$7:$AC$34)-MIN(ROW($AC$7:$AC$34))+1,""),""),ROW()-ROW(A$36)+1))),","),"")</f>
        <v>0</v>
      </c>
      <c r="AD47">
        <f t="array" ref="AD47">IFERROR(CONCATENATE(TEXT(INDEX($AC$7:$AC$34,SMALL(IF($AF$7:$AF$34&lt;&gt;"",IF($AC$7:$AC$34&lt;&gt;"",ROW($AC$7:$AC$34)-MIN(ROW($AC$7:$AC$34))+1,""),""),ROW()-ROW(A$36)+1)),"##0"),","),"")</f>
        <v>0</v>
      </c>
      <c r="AE47">
        <f t="array" ref="AE47">IFERROR(CONCATENATE((INDEX($A$7:$A$34,SMALL(IF($AF$7:$AF$34&lt;&gt;"",IF($AC$7:$AC$34&lt;&gt;"",ROW($AC$7:$AC$34)-MIN(ROW($AC$7:$AC$34))+1,""),""),ROW()-ROW(A$36)+1))),),"")</f>
        <v>0</v>
      </c>
      <c r="AI47">
        <f t="array" ref="AI47">IFERROR(CONCATENATE((INDEX($AL$7:$AL$34,SMALL(IF($AL$7:$AL$34&lt;&gt;"",IF($AI$7:$AI$34&lt;&gt;"",ROW($AI$7:$AI$34)-MIN(ROW($AI$7:$AI$34))+1,""),""),ROW()-ROW(A$36)+1)))," "),"")</f>
        <v>0</v>
      </c>
      <c r="AJ47">
        <f t="array" ref="AJ47">IFERROR(CONCATENATE(TEXT(INDEX($AI$7:$AI$34,SMALL(IF($AL$7:$AL$34&lt;&gt;"",IF($AI$7:$AI$34&lt;&gt;"",ROW($AI$7:$AI$34)-MIN(ROW($AI$7:$AI$34))+1,""),""),ROW()-ROW(A$36)+1)),"##0")," "),"")</f>
        <v>0</v>
      </c>
      <c r="AK47">
        <f t="array" ref="AK47">IFERROR(CONCATENATE((INDEX($A$7:$A$34,SMALL(IF($AL$7:$AL$34&lt;&gt;"",IF($AI$7:$AI$34&lt;&gt;"",ROW($AI$7:$AI$34)-MIN(ROW($AI$7:$AI$34))+1,""),""),ROW()-ROW(A$36)+1))),),"")</f>
        <v>0</v>
      </c>
    </row>
    <row r="48" spans="1:37">
      <c r="K48">
        <f t="array" ref="K48">IFERROR(CONCATENATE(TEXT(INDEX($K$7:$K$34,SMALL(IF($N$7:$N$34&lt;&gt;"",IF($K$7:$K$34&lt;&gt;"",ROW($K$7:$K$34)-MIN(ROW($K$7:$K$34))+1,""),""),ROW()-ROW(A$36)+1)),"##0"),","),"")</f>
        <v>0</v>
      </c>
      <c r="L48">
        <f t="array" ref="L48">IFERROR(CONCATENATE((INDEX($N$7:$N$34,SMALL(IF($N$7:$N$34&lt;&gt;"",IF($K$7:$K$34&lt;&gt;"",ROW($K$7:$K$34)-MIN(ROW($K$7:$K$34))+1,""),""),ROW()-ROW(A$36)+1))),","),"")</f>
        <v>0</v>
      </c>
      <c r="M48">
        <f t="array" ref="M48">IFERROR(CONCATENATE((INDEX($A$7:$A$34,SMALL(IF($N$7:$N$34&lt;&gt;"",IF($K$7:$K$34&lt;&gt;"",ROW($K$7:$K$34)-MIN(ROW($K$7:$K$34))+1,""),""),ROW()-ROW(A$36)+1))),),"")</f>
        <v>0</v>
      </c>
      <c r="Q48">
        <f t="array" ref="Q48">IFERROR(CONCATENATE((INDEX($T$7:$T$34,SMALL(IF($T$7:$T$34&lt;&gt;"",IF($Q$7:$Q$34&lt;&gt;"",ROW($Q$7:$Q$34)-MIN(ROW($Q$7:$Q$34))+1,""),""),ROW()-ROW(A$36)+1)))," "),"")</f>
        <v>0</v>
      </c>
      <c r="R48">
        <f t="array" ref="R48">IFERROR(CONCATENATE(TEXT(INDEX($Q$7:$Q$34,SMALL(IF($T$7:$T$34&lt;&gt;"",IF($Q$7:$Q$34&lt;&gt;"",ROW($Q$7:$Q$34)-MIN(ROW($Q$7:$Q$34))+1,""),""),ROW()-ROW(A$36)+1)),"##0")," "),"")</f>
        <v>0</v>
      </c>
      <c r="S48">
        <f t="array" ref="S48">IFERROR(CONCATENATE((INDEX($A$7:$A$34,SMALL(IF($T$7:$T$34&lt;&gt;"",IF($Q$7:$Q$34&lt;&gt;"",ROW($Q$7:$Q$34)-MIN(ROW($Q$7:$Q$34))+1,""),""),ROW()-ROW(A$36)+1))),),"")</f>
        <v>0</v>
      </c>
      <c r="W48">
        <f t="array" ref="W48">IFERROR(CONCATENATE((INDEX($Z$7:$Z$34,SMALL(IF($Z$7:$Z$34&lt;&gt;"",IF($W$7:$W$34&lt;&gt;"",ROW($W$7:$W$34)-MIN(ROW($W$7:$W$34))+1,""),""),ROW()-ROW(A$36)+1)))," "),"")</f>
        <v>0</v>
      </c>
      <c r="X48">
        <f t="array" ref="X48">IFERROR(CONCATENATE(TEXT(INDEX($W$7:$W$34,SMALL(IF($Z$7:$Z$34&lt;&gt;"",IF($W$7:$W$34&lt;&gt;"",ROW($W$7:$W$34)-MIN(ROW($W$7:$W$34))+1,""),""),ROW()-ROW(A$36)+1)),"##0")," "),"")</f>
        <v>0</v>
      </c>
      <c r="Y48">
        <f t="array" ref="Y48">IFERROR(CONCATENATE((INDEX($A$7:$A$34,SMALL(IF($Z$7:$Z$34&lt;&gt;"",IF($W$7:$W$34&lt;&gt;"",ROW($W$7:$W$34)-MIN(ROW($W$7:$W$34))+1,""),""),ROW()-ROW(A$36)+1))),),"")</f>
        <v>0</v>
      </c>
      <c r="AC48">
        <f t="array" ref="AC48">IFERROR(CONCATENATE((INDEX($AF$7:$AF$34,SMALL(IF($AF$7:$AF$34&lt;&gt;"",IF($AC$7:$AC$34&lt;&gt;"",ROW($AC$7:$AC$34)-MIN(ROW($AC$7:$AC$34))+1,""),""),ROW()-ROW(A$36)+1))),","),"")</f>
        <v>0</v>
      </c>
      <c r="AD48">
        <f t="array" ref="AD48">IFERROR(CONCATENATE(TEXT(INDEX($AC$7:$AC$34,SMALL(IF($AF$7:$AF$34&lt;&gt;"",IF($AC$7:$AC$34&lt;&gt;"",ROW($AC$7:$AC$34)-MIN(ROW($AC$7:$AC$34))+1,""),""),ROW()-ROW(A$36)+1)),"##0"),","),"")</f>
        <v>0</v>
      </c>
      <c r="AE48">
        <f t="array" ref="AE48">IFERROR(CONCATENATE((INDEX($A$7:$A$34,SMALL(IF($AF$7:$AF$34&lt;&gt;"",IF($AC$7:$AC$34&lt;&gt;"",ROW($AC$7:$AC$34)-MIN(ROW($AC$7:$AC$34))+1,""),""),ROW()-ROW(A$36)+1))),),"")</f>
        <v>0</v>
      </c>
      <c r="AI48">
        <f t="array" ref="AI48">IFERROR(CONCATENATE((INDEX($AL$7:$AL$34,SMALL(IF($AL$7:$AL$34&lt;&gt;"",IF($AI$7:$AI$34&lt;&gt;"",ROW($AI$7:$AI$34)-MIN(ROW($AI$7:$AI$34))+1,""),""),ROW()-ROW(A$36)+1)))," "),"")</f>
        <v>0</v>
      </c>
      <c r="AJ48">
        <f t="array" ref="AJ48">IFERROR(CONCATENATE(TEXT(INDEX($AI$7:$AI$34,SMALL(IF($AL$7:$AL$34&lt;&gt;"",IF($AI$7:$AI$34&lt;&gt;"",ROW($AI$7:$AI$34)-MIN(ROW($AI$7:$AI$34))+1,""),""),ROW()-ROW(A$36)+1)),"##0")," "),"")</f>
        <v>0</v>
      </c>
      <c r="AK48">
        <f t="array" ref="AK48">IFERROR(CONCATENATE((INDEX($A$7:$A$34,SMALL(IF($AL$7:$AL$34&lt;&gt;"",IF($AI$7:$AI$34&lt;&gt;"",ROW($AI$7:$AI$34)-MIN(ROW($AI$7:$AI$34))+1,""),""),ROW()-ROW(A$36)+1))),),"")</f>
        <v>0</v>
      </c>
    </row>
    <row r="49" spans="11:37">
      <c r="K49">
        <f t="array" ref="K49">IFERROR(CONCATENATE(TEXT(INDEX($K$7:$K$34,SMALL(IF($N$7:$N$34&lt;&gt;"",IF($K$7:$K$34&lt;&gt;"",ROW($K$7:$K$34)-MIN(ROW($K$7:$K$34))+1,""),""),ROW()-ROW(A$36)+1)),"##0"),","),"")</f>
        <v>0</v>
      </c>
      <c r="L49">
        <f t="array" ref="L49">IFERROR(CONCATENATE((INDEX($N$7:$N$34,SMALL(IF($N$7:$N$34&lt;&gt;"",IF($K$7:$K$34&lt;&gt;"",ROW($K$7:$K$34)-MIN(ROW($K$7:$K$34))+1,""),""),ROW()-ROW(A$36)+1))),","),"")</f>
        <v>0</v>
      </c>
      <c r="M49">
        <f t="array" ref="M49">IFERROR(CONCATENATE((INDEX($A$7:$A$34,SMALL(IF($N$7:$N$34&lt;&gt;"",IF($K$7:$K$34&lt;&gt;"",ROW($K$7:$K$34)-MIN(ROW($K$7:$K$34))+1,""),""),ROW()-ROW(A$36)+1))),),"")</f>
        <v>0</v>
      </c>
      <c r="Q49">
        <f t="array" ref="Q49">IFERROR(CONCATENATE((INDEX($T$7:$T$34,SMALL(IF($T$7:$T$34&lt;&gt;"",IF($Q$7:$Q$34&lt;&gt;"",ROW($Q$7:$Q$34)-MIN(ROW($Q$7:$Q$34))+1,""),""),ROW()-ROW(A$36)+1)))," "),"")</f>
        <v>0</v>
      </c>
      <c r="R49">
        <f t="array" ref="R49">IFERROR(CONCATENATE(TEXT(INDEX($Q$7:$Q$34,SMALL(IF($T$7:$T$34&lt;&gt;"",IF($Q$7:$Q$34&lt;&gt;"",ROW($Q$7:$Q$34)-MIN(ROW($Q$7:$Q$34))+1,""),""),ROW()-ROW(A$36)+1)),"##0")," "),"")</f>
        <v>0</v>
      </c>
      <c r="S49">
        <f t="array" ref="S49">IFERROR(CONCATENATE((INDEX($A$7:$A$34,SMALL(IF($T$7:$T$34&lt;&gt;"",IF($Q$7:$Q$34&lt;&gt;"",ROW($Q$7:$Q$34)-MIN(ROW($Q$7:$Q$34))+1,""),""),ROW()-ROW(A$36)+1))),),"")</f>
        <v>0</v>
      </c>
      <c r="W49">
        <f t="array" ref="W49">IFERROR(CONCATENATE((INDEX($Z$7:$Z$34,SMALL(IF($Z$7:$Z$34&lt;&gt;"",IF($W$7:$W$34&lt;&gt;"",ROW($W$7:$W$34)-MIN(ROW($W$7:$W$34))+1,""),""),ROW()-ROW(A$36)+1)))," "),"")</f>
        <v>0</v>
      </c>
      <c r="X49">
        <f t="array" ref="X49">IFERROR(CONCATENATE(TEXT(INDEX($W$7:$W$34,SMALL(IF($Z$7:$Z$34&lt;&gt;"",IF($W$7:$W$34&lt;&gt;"",ROW($W$7:$W$34)-MIN(ROW($W$7:$W$34))+1,""),""),ROW()-ROW(A$36)+1)),"##0")," "),"")</f>
        <v>0</v>
      </c>
      <c r="Y49">
        <f t="array" ref="Y49">IFERROR(CONCATENATE((INDEX($A$7:$A$34,SMALL(IF($Z$7:$Z$34&lt;&gt;"",IF($W$7:$W$34&lt;&gt;"",ROW($W$7:$W$34)-MIN(ROW($W$7:$W$34))+1,""),""),ROW()-ROW(A$36)+1))),),"")</f>
        <v>0</v>
      </c>
      <c r="AC49">
        <f t="array" ref="AC49">IFERROR(CONCATENATE((INDEX($AF$7:$AF$34,SMALL(IF($AF$7:$AF$34&lt;&gt;"",IF($AC$7:$AC$34&lt;&gt;"",ROW($AC$7:$AC$34)-MIN(ROW($AC$7:$AC$34))+1,""),""),ROW()-ROW(A$36)+1))),","),"")</f>
        <v>0</v>
      </c>
      <c r="AD49">
        <f t="array" ref="AD49">IFERROR(CONCATENATE(TEXT(INDEX($AC$7:$AC$34,SMALL(IF($AF$7:$AF$34&lt;&gt;"",IF($AC$7:$AC$34&lt;&gt;"",ROW($AC$7:$AC$34)-MIN(ROW($AC$7:$AC$34))+1,""),""),ROW()-ROW(A$36)+1)),"##0"),","),"")</f>
        <v>0</v>
      </c>
      <c r="AE49">
        <f t="array" ref="AE49">IFERROR(CONCATENATE((INDEX($A$7:$A$34,SMALL(IF($AF$7:$AF$34&lt;&gt;"",IF($AC$7:$AC$34&lt;&gt;"",ROW($AC$7:$AC$34)-MIN(ROW($AC$7:$AC$34))+1,""),""),ROW()-ROW(A$36)+1))),),"")</f>
        <v>0</v>
      </c>
      <c r="AI49">
        <f t="array" ref="AI49">IFERROR(CONCATENATE((INDEX($AL$7:$AL$34,SMALL(IF($AL$7:$AL$34&lt;&gt;"",IF($AI$7:$AI$34&lt;&gt;"",ROW($AI$7:$AI$34)-MIN(ROW($AI$7:$AI$34))+1,""),""),ROW()-ROW(A$36)+1)))," "),"")</f>
        <v>0</v>
      </c>
      <c r="AJ49">
        <f t="array" ref="AJ49">IFERROR(CONCATENATE(TEXT(INDEX($AI$7:$AI$34,SMALL(IF($AL$7:$AL$34&lt;&gt;"",IF($AI$7:$AI$34&lt;&gt;"",ROW($AI$7:$AI$34)-MIN(ROW($AI$7:$AI$34))+1,""),""),ROW()-ROW(A$36)+1)),"##0")," "),"")</f>
        <v>0</v>
      </c>
      <c r="AK49">
        <f t="array" ref="AK49">IFERROR(CONCATENATE((INDEX($A$7:$A$34,SMALL(IF($AL$7:$AL$34&lt;&gt;"",IF($AI$7:$AI$34&lt;&gt;"",ROW($AI$7:$AI$34)-MIN(ROW($AI$7:$AI$34))+1,""),""),ROW()-ROW(A$36)+1))),),"")</f>
        <v>0</v>
      </c>
    </row>
    <row r="50" spans="11:37">
      <c r="K50">
        <f t="array" ref="K50">IFERROR(CONCATENATE(TEXT(INDEX($K$7:$K$34,SMALL(IF($N$7:$N$34&lt;&gt;"",IF($K$7:$K$34&lt;&gt;"",ROW($K$7:$K$34)-MIN(ROW($K$7:$K$34))+1,""),""),ROW()-ROW(A$36)+1)),"##0"),","),"")</f>
        <v>0</v>
      </c>
      <c r="L50">
        <f t="array" ref="L50">IFERROR(CONCATENATE((INDEX($N$7:$N$34,SMALL(IF($N$7:$N$34&lt;&gt;"",IF($K$7:$K$34&lt;&gt;"",ROW($K$7:$K$34)-MIN(ROW($K$7:$K$34))+1,""),""),ROW()-ROW(A$36)+1))),","),"")</f>
        <v>0</v>
      </c>
      <c r="M50">
        <f t="array" ref="M50">IFERROR(CONCATENATE((INDEX($A$7:$A$34,SMALL(IF($N$7:$N$34&lt;&gt;"",IF($K$7:$K$34&lt;&gt;"",ROW($K$7:$K$34)-MIN(ROW($K$7:$K$34))+1,""),""),ROW()-ROW(A$36)+1))),),"")</f>
        <v>0</v>
      </c>
      <c r="Q50">
        <f t="array" ref="Q50">IFERROR(CONCATENATE((INDEX($T$7:$T$34,SMALL(IF($T$7:$T$34&lt;&gt;"",IF($Q$7:$Q$34&lt;&gt;"",ROW($Q$7:$Q$34)-MIN(ROW($Q$7:$Q$34))+1,""),""),ROW()-ROW(A$36)+1)))," "),"")</f>
        <v>0</v>
      </c>
      <c r="R50">
        <f t="array" ref="R50">IFERROR(CONCATENATE(TEXT(INDEX($Q$7:$Q$34,SMALL(IF($T$7:$T$34&lt;&gt;"",IF($Q$7:$Q$34&lt;&gt;"",ROW($Q$7:$Q$34)-MIN(ROW($Q$7:$Q$34))+1,""),""),ROW()-ROW(A$36)+1)),"##0")," "),"")</f>
        <v>0</v>
      </c>
      <c r="S50">
        <f t="array" ref="S50">IFERROR(CONCATENATE((INDEX($A$7:$A$34,SMALL(IF($T$7:$T$34&lt;&gt;"",IF($Q$7:$Q$34&lt;&gt;"",ROW($Q$7:$Q$34)-MIN(ROW($Q$7:$Q$34))+1,""),""),ROW()-ROW(A$36)+1))),),"")</f>
        <v>0</v>
      </c>
      <c r="W50">
        <f t="array" ref="W50">IFERROR(CONCATENATE((INDEX($Z$7:$Z$34,SMALL(IF($Z$7:$Z$34&lt;&gt;"",IF($W$7:$W$34&lt;&gt;"",ROW($W$7:$W$34)-MIN(ROW($W$7:$W$34))+1,""),""),ROW()-ROW(A$36)+1)))," "),"")</f>
        <v>0</v>
      </c>
      <c r="X50">
        <f t="array" ref="X50">IFERROR(CONCATENATE(TEXT(INDEX($W$7:$W$34,SMALL(IF($Z$7:$Z$34&lt;&gt;"",IF($W$7:$W$34&lt;&gt;"",ROW($W$7:$W$34)-MIN(ROW($W$7:$W$34))+1,""),""),ROW()-ROW(A$36)+1)),"##0")," "),"")</f>
        <v>0</v>
      </c>
      <c r="Y50">
        <f t="array" ref="Y50">IFERROR(CONCATENATE((INDEX($A$7:$A$34,SMALL(IF($Z$7:$Z$34&lt;&gt;"",IF($W$7:$W$34&lt;&gt;"",ROW($W$7:$W$34)-MIN(ROW($W$7:$W$34))+1,""),""),ROW()-ROW(A$36)+1))),),"")</f>
        <v>0</v>
      </c>
      <c r="AC50">
        <f t="array" ref="AC50">IFERROR(CONCATENATE((INDEX($AF$7:$AF$34,SMALL(IF($AF$7:$AF$34&lt;&gt;"",IF($AC$7:$AC$34&lt;&gt;"",ROW($AC$7:$AC$34)-MIN(ROW($AC$7:$AC$34))+1,""),""),ROW()-ROW(A$36)+1))),","),"")</f>
        <v>0</v>
      </c>
      <c r="AD50">
        <f t="array" ref="AD50">IFERROR(CONCATENATE(TEXT(INDEX($AC$7:$AC$34,SMALL(IF($AF$7:$AF$34&lt;&gt;"",IF($AC$7:$AC$34&lt;&gt;"",ROW($AC$7:$AC$34)-MIN(ROW($AC$7:$AC$34))+1,""),""),ROW()-ROW(A$36)+1)),"##0"),","),"")</f>
        <v>0</v>
      </c>
      <c r="AE50">
        <f t="array" ref="AE50">IFERROR(CONCATENATE((INDEX($A$7:$A$34,SMALL(IF($AF$7:$AF$34&lt;&gt;"",IF($AC$7:$AC$34&lt;&gt;"",ROW($AC$7:$AC$34)-MIN(ROW($AC$7:$AC$34))+1,""),""),ROW()-ROW(A$36)+1))),),"")</f>
        <v>0</v>
      </c>
      <c r="AI50">
        <f t="array" ref="AI50">IFERROR(CONCATENATE((INDEX($AL$7:$AL$34,SMALL(IF($AL$7:$AL$34&lt;&gt;"",IF($AI$7:$AI$34&lt;&gt;"",ROW($AI$7:$AI$34)-MIN(ROW($AI$7:$AI$34))+1,""),""),ROW()-ROW(A$36)+1)))," "),"")</f>
        <v>0</v>
      </c>
      <c r="AJ50">
        <f t="array" ref="AJ50">IFERROR(CONCATENATE(TEXT(INDEX($AI$7:$AI$34,SMALL(IF($AL$7:$AL$34&lt;&gt;"",IF($AI$7:$AI$34&lt;&gt;"",ROW($AI$7:$AI$34)-MIN(ROW($AI$7:$AI$34))+1,""),""),ROW()-ROW(A$36)+1)),"##0")," "),"")</f>
        <v>0</v>
      </c>
      <c r="AK50">
        <f t="array" ref="AK50">IFERROR(CONCATENATE((INDEX($A$7:$A$34,SMALL(IF($AL$7:$AL$34&lt;&gt;"",IF($AI$7:$AI$34&lt;&gt;"",ROW($AI$7:$AI$34)-MIN(ROW($AI$7:$AI$34))+1,""),""),ROW()-ROW(A$36)+1))),),"")</f>
        <v>0</v>
      </c>
    </row>
    <row r="51" spans="11:37">
      <c r="K51">
        <f t="array" ref="K51">IFERROR(CONCATENATE(TEXT(INDEX($K$7:$K$34,SMALL(IF($N$7:$N$34&lt;&gt;"",IF($K$7:$K$34&lt;&gt;"",ROW($K$7:$K$34)-MIN(ROW($K$7:$K$34))+1,""),""),ROW()-ROW(A$36)+1)),"##0"),","),"")</f>
        <v>0</v>
      </c>
      <c r="L51">
        <f t="array" ref="L51">IFERROR(CONCATENATE((INDEX($N$7:$N$34,SMALL(IF($N$7:$N$34&lt;&gt;"",IF($K$7:$K$34&lt;&gt;"",ROW($K$7:$K$34)-MIN(ROW($K$7:$K$34))+1,""),""),ROW()-ROW(A$36)+1))),","),"")</f>
        <v>0</v>
      </c>
      <c r="M51">
        <f t="array" ref="M51">IFERROR(CONCATENATE((INDEX($A$7:$A$34,SMALL(IF($N$7:$N$34&lt;&gt;"",IF($K$7:$K$34&lt;&gt;"",ROW($K$7:$K$34)-MIN(ROW($K$7:$K$34))+1,""),""),ROW()-ROW(A$36)+1))),),"")</f>
        <v>0</v>
      </c>
      <c r="Q51">
        <f t="array" ref="Q51">IFERROR(CONCATENATE((INDEX($T$7:$T$34,SMALL(IF($T$7:$T$34&lt;&gt;"",IF($Q$7:$Q$34&lt;&gt;"",ROW($Q$7:$Q$34)-MIN(ROW($Q$7:$Q$34))+1,""),""),ROW()-ROW(A$36)+1)))," "),"")</f>
        <v>0</v>
      </c>
      <c r="R51">
        <f t="array" ref="R51">IFERROR(CONCATENATE(TEXT(INDEX($Q$7:$Q$34,SMALL(IF($T$7:$T$34&lt;&gt;"",IF($Q$7:$Q$34&lt;&gt;"",ROW($Q$7:$Q$34)-MIN(ROW($Q$7:$Q$34))+1,""),""),ROW()-ROW(A$36)+1)),"##0")," "),"")</f>
        <v>0</v>
      </c>
      <c r="S51">
        <f t="array" ref="S51">IFERROR(CONCATENATE((INDEX($A$7:$A$34,SMALL(IF($T$7:$T$34&lt;&gt;"",IF($Q$7:$Q$34&lt;&gt;"",ROW($Q$7:$Q$34)-MIN(ROW($Q$7:$Q$34))+1,""),""),ROW()-ROW(A$36)+1))),),"")</f>
        <v>0</v>
      </c>
      <c r="W51">
        <f t="array" ref="W51">IFERROR(CONCATENATE((INDEX($Z$7:$Z$34,SMALL(IF($Z$7:$Z$34&lt;&gt;"",IF($W$7:$W$34&lt;&gt;"",ROW($W$7:$W$34)-MIN(ROW($W$7:$W$34))+1,""),""),ROW()-ROW(A$36)+1)))," "),"")</f>
        <v>0</v>
      </c>
      <c r="X51">
        <f t="array" ref="X51">IFERROR(CONCATENATE(TEXT(INDEX($W$7:$W$34,SMALL(IF($Z$7:$Z$34&lt;&gt;"",IF($W$7:$W$34&lt;&gt;"",ROW($W$7:$W$34)-MIN(ROW($W$7:$W$34))+1,""),""),ROW()-ROW(A$36)+1)),"##0")," "),"")</f>
        <v>0</v>
      </c>
      <c r="Y51">
        <f t="array" ref="Y51">IFERROR(CONCATENATE((INDEX($A$7:$A$34,SMALL(IF($Z$7:$Z$34&lt;&gt;"",IF($W$7:$W$34&lt;&gt;"",ROW($W$7:$W$34)-MIN(ROW($W$7:$W$34))+1,""),""),ROW()-ROW(A$36)+1))),),"")</f>
        <v>0</v>
      </c>
      <c r="AC51">
        <f t="array" ref="AC51">IFERROR(CONCATENATE((INDEX($AF$7:$AF$34,SMALL(IF($AF$7:$AF$34&lt;&gt;"",IF($AC$7:$AC$34&lt;&gt;"",ROW($AC$7:$AC$34)-MIN(ROW($AC$7:$AC$34))+1,""),""),ROW()-ROW(A$36)+1))),","),"")</f>
        <v>0</v>
      </c>
      <c r="AD51">
        <f t="array" ref="AD51">IFERROR(CONCATENATE(TEXT(INDEX($AC$7:$AC$34,SMALL(IF($AF$7:$AF$34&lt;&gt;"",IF($AC$7:$AC$34&lt;&gt;"",ROW($AC$7:$AC$34)-MIN(ROW($AC$7:$AC$34))+1,""),""),ROW()-ROW(A$36)+1)),"##0"),","),"")</f>
        <v>0</v>
      </c>
      <c r="AE51">
        <f t="array" ref="AE51">IFERROR(CONCATENATE((INDEX($A$7:$A$34,SMALL(IF($AF$7:$AF$34&lt;&gt;"",IF($AC$7:$AC$34&lt;&gt;"",ROW($AC$7:$AC$34)-MIN(ROW($AC$7:$AC$34))+1,""),""),ROW()-ROW(A$36)+1))),),"")</f>
        <v>0</v>
      </c>
      <c r="AI51">
        <f t="array" ref="AI51">IFERROR(CONCATENATE((INDEX($AL$7:$AL$34,SMALL(IF($AL$7:$AL$34&lt;&gt;"",IF($AI$7:$AI$34&lt;&gt;"",ROW($AI$7:$AI$34)-MIN(ROW($AI$7:$AI$34))+1,""),""),ROW()-ROW(A$36)+1)))," "),"")</f>
        <v>0</v>
      </c>
      <c r="AJ51">
        <f t="array" ref="AJ51">IFERROR(CONCATENATE(TEXT(INDEX($AI$7:$AI$34,SMALL(IF($AL$7:$AL$34&lt;&gt;"",IF($AI$7:$AI$34&lt;&gt;"",ROW($AI$7:$AI$34)-MIN(ROW($AI$7:$AI$34))+1,""),""),ROW()-ROW(A$36)+1)),"##0")," "),"")</f>
        <v>0</v>
      </c>
      <c r="AK51">
        <f t="array" ref="AK51">IFERROR(CONCATENATE((INDEX($A$7:$A$34,SMALL(IF($AL$7:$AL$34&lt;&gt;"",IF($AI$7:$AI$34&lt;&gt;"",ROW($AI$7:$AI$34)-MIN(ROW($AI$7:$AI$34))+1,""),""),ROW()-ROW(A$36)+1))),),"")</f>
        <v>0</v>
      </c>
    </row>
    <row r="52" spans="11:37">
      <c r="K52">
        <f t="array" ref="K52">IFERROR(CONCATENATE(TEXT(INDEX($K$7:$K$34,SMALL(IF($N$7:$N$34&lt;&gt;"",IF($K$7:$K$34&lt;&gt;"",ROW($K$7:$K$34)-MIN(ROW($K$7:$K$34))+1,""),""),ROW()-ROW(A$36)+1)),"##0"),","),"")</f>
        <v>0</v>
      </c>
      <c r="L52">
        <f t="array" ref="L52">IFERROR(CONCATENATE((INDEX($N$7:$N$34,SMALL(IF($N$7:$N$34&lt;&gt;"",IF($K$7:$K$34&lt;&gt;"",ROW($K$7:$K$34)-MIN(ROW($K$7:$K$34))+1,""),""),ROW()-ROW(A$36)+1))),","),"")</f>
        <v>0</v>
      </c>
      <c r="M52">
        <f t="array" ref="M52">IFERROR(CONCATENATE((INDEX($A$7:$A$34,SMALL(IF($N$7:$N$34&lt;&gt;"",IF($K$7:$K$34&lt;&gt;"",ROW($K$7:$K$34)-MIN(ROW($K$7:$K$34))+1,""),""),ROW()-ROW(A$36)+1))),),"")</f>
        <v>0</v>
      </c>
      <c r="Q52">
        <f t="array" ref="Q52">IFERROR(CONCATENATE((INDEX($T$7:$T$34,SMALL(IF($T$7:$T$34&lt;&gt;"",IF($Q$7:$Q$34&lt;&gt;"",ROW($Q$7:$Q$34)-MIN(ROW($Q$7:$Q$34))+1,""),""),ROW()-ROW(A$36)+1)))," "),"")</f>
        <v>0</v>
      </c>
      <c r="R52">
        <f t="array" ref="R52">IFERROR(CONCATENATE(TEXT(INDEX($Q$7:$Q$34,SMALL(IF($T$7:$T$34&lt;&gt;"",IF($Q$7:$Q$34&lt;&gt;"",ROW($Q$7:$Q$34)-MIN(ROW($Q$7:$Q$34))+1,""),""),ROW()-ROW(A$36)+1)),"##0")," "),"")</f>
        <v>0</v>
      </c>
      <c r="S52">
        <f t="array" ref="S52">IFERROR(CONCATENATE((INDEX($A$7:$A$34,SMALL(IF($T$7:$T$34&lt;&gt;"",IF($Q$7:$Q$34&lt;&gt;"",ROW($Q$7:$Q$34)-MIN(ROW($Q$7:$Q$34))+1,""),""),ROW()-ROW(A$36)+1))),),"")</f>
        <v>0</v>
      </c>
      <c r="W52">
        <f t="array" ref="W52">IFERROR(CONCATENATE((INDEX($Z$7:$Z$34,SMALL(IF($Z$7:$Z$34&lt;&gt;"",IF($W$7:$W$34&lt;&gt;"",ROW($W$7:$W$34)-MIN(ROW($W$7:$W$34))+1,""),""),ROW()-ROW(A$36)+1)))," "),"")</f>
        <v>0</v>
      </c>
      <c r="X52">
        <f t="array" ref="X52">IFERROR(CONCATENATE(TEXT(INDEX($W$7:$W$34,SMALL(IF($Z$7:$Z$34&lt;&gt;"",IF($W$7:$W$34&lt;&gt;"",ROW($W$7:$W$34)-MIN(ROW($W$7:$W$34))+1,""),""),ROW()-ROW(A$36)+1)),"##0")," "),"")</f>
        <v>0</v>
      </c>
      <c r="Y52">
        <f t="array" ref="Y52">IFERROR(CONCATENATE((INDEX($A$7:$A$34,SMALL(IF($Z$7:$Z$34&lt;&gt;"",IF($W$7:$W$34&lt;&gt;"",ROW($W$7:$W$34)-MIN(ROW($W$7:$W$34))+1,""),""),ROW()-ROW(A$36)+1))),),"")</f>
        <v>0</v>
      </c>
      <c r="AC52">
        <f t="array" ref="AC52">IFERROR(CONCATENATE((INDEX($AF$7:$AF$34,SMALL(IF($AF$7:$AF$34&lt;&gt;"",IF($AC$7:$AC$34&lt;&gt;"",ROW($AC$7:$AC$34)-MIN(ROW($AC$7:$AC$34))+1,""),""),ROW()-ROW(A$36)+1))),","),"")</f>
        <v>0</v>
      </c>
      <c r="AD52">
        <f t="array" ref="AD52">IFERROR(CONCATENATE(TEXT(INDEX($AC$7:$AC$34,SMALL(IF($AF$7:$AF$34&lt;&gt;"",IF($AC$7:$AC$34&lt;&gt;"",ROW($AC$7:$AC$34)-MIN(ROW($AC$7:$AC$34))+1,""),""),ROW()-ROW(A$36)+1)),"##0"),","),"")</f>
        <v>0</v>
      </c>
      <c r="AE52">
        <f t="array" ref="AE52">IFERROR(CONCATENATE((INDEX($A$7:$A$34,SMALL(IF($AF$7:$AF$34&lt;&gt;"",IF($AC$7:$AC$34&lt;&gt;"",ROW($AC$7:$AC$34)-MIN(ROW($AC$7:$AC$34))+1,""),""),ROW()-ROW(A$36)+1))),),"")</f>
        <v>0</v>
      </c>
      <c r="AI52">
        <f t="array" ref="AI52">IFERROR(CONCATENATE((INDEX($AL$7:$AL$34,SMALL(IF($AL$7:$AL$34&lt;&gt;"",IF($AI$7:$AI$34&lt;&gt;"",ROW($AI$7:$AI$34)-MIN(ROW($AI$7:$AI$34))+1,""),""),ROW()-ROW(A$36)+1)))," "),"")</f>
        <v>0</v>
      </c>
      <c r="AJ52">
        <f t="array" ref="AJ52">IFERROR(CONCATENATE(TEXT(INDEX($AI$7:$AI$34,SMALL(IF($AL$7:$AL$34&lt;&gt;"",IF($AI$7:$AI$34&lt;&gt;"",ROW($AI$7:$AI$34)-MIN(ROW($AI$7:$AI$34))+1,""),""),ROW()-ROW(A$36)+1)),"##0")," "),"")</f>
        <v>0</v>
      </c>
      <c r="AK52">
        <f t="array" ref="AK52">IFERROR(CONCATENATE((INDEX($A$7:$A$34,SMALL(IF($AL$7:$AL$34&lt;&gt;"",IF($AI$7:$AI$34&lt;&gt;"",ROW($AI$7:$AI$34)-MIN(ROW($AI$7:$AI$34))+1,""),""),ROW()-ROW(A$36)+1))),),"")</f>
        <v>0</v>
      </c>
    </row>
    <row r="53" spans="11:37">
      <c r="K53">
        <f t="array" ref="K53">IFERROR(CONCATENATE(TEXT(INDEX($K$7:$K$34,SMALL(IF($N$7:$N$34&lt;&gt;"",IF($K$7:$K$34&lt;&gt;"",ROW($K$7:$K$34)-MIN(ROW($K$7:$K$34))+1,""),""),ROW()-ROW(A$36)+1)),"##0"),","),"")</f>
        <v>0</v>
      </c>
      <c r="L53">
        <f t="array" ref="L53">IFERROR(CONCATENATE((INDEX($N$7:$N$34,SMALL(IF($N$7:$N$34&lt;&gt;"",IF($K$7:$K$34&lt;&gt;"",ROW($K$7:$K$34)-MIN(ROW($K$7:$K$34))+1,""),""),ROW()-ROW(A$36)+1))),","),"")</f>
        <v>0</v>
      </c>
      <c r="M53">
        <f t="array" ref="M53">IFERROR(CONCATENATE((INDEX($A$7:$A$34,SMALL(IF($N$7:$N$34&lt;&gt;"",IF($K$7:$K$34&lt;&gt;"",ROW($K$7:$K$34)-MIN(ROW($K$7:$K$34))+1,""),""),ROW()-ROW(A$36)+1))),),"")</f>
        <v>0</v>
      </c>
      <c r="Q53">
        <f t="array" ref="Q53">IFERROR(CONCATENATE((INDEX($T$7:$T$34,SMALL(IF($T$7:$T$34&lt;&gt;"",IF($Q$7:$Q$34&lt;&gt;"",ROW($Q$7:$Q$34)-MIN(ROW($Q$7:$Q$34))+1,""),""),ROW()-ROW(A$36)+1)))," "),"")</f>
        <v>0</v>
      </c>
      <c r="R53">
        <f t="array" ref="R53">IFERROR(CONCATENATE(TEXT(INDEX($Q$7:$Q$34,SMALL(IF($T$7:$T$34&lt;&gt;"",IF($Q$7:$Q$34&lt;&gt;"",ROW($Q$7:$Q$34)-MIN(ROW($Q$7:$Q$34))+1,""),""),ROW()-ROW(A$36)+1)),"##0")," "),"")</f>
        <v>0</v>
      </c>
      <c r="S53">
        <f t="array" ref="S53">IFERROR(CONCATENATE((INDEX($A$7:$A$34,SMALL(IF($T$7:$T$34&lt;&gt;"",IF($Q$7:$Q$34&lt;&gt;"",ROW($Q$7:$Q$34)-MIN(ROW($Q$7:$Q$34))+1,""),""),ROW()-ROW(A$36)+1))),),"")</f>
        <v>0</v>
      </c>
      <c r="W53">
        <f t="array" ref="W53">IFERROR(CONCATENATE((INDEX($Z$7:$Z$34,SMALL(IF($Z$7:$Z$34&lt;&gt;"",IF($W$7:$W$34&lt;&gt;"",ROW($W$7:$W$34)-MIN(ROW($W$7:$W$34))+1,""),""),ROW()-ROW(A$36)+1)))," "),"")</f>
        <v>0</v>
      </c>
      <c r="X53">
        <f t="array" ref="X53">IFERROR(CONCATENATE(TEXT(INDEX($W$7:$W$34,SMALL(IF($Z$7:$Z$34&lt;&gt;"",IF($W$7:$W$34&lt;&gt;"",ROW($W$7:$W$34)-MIN(ROW($W$7:$W$34))+1,""),""),ROW()-ROW(A$36)+1)),"##0")," "),"")</f>
        <v>0</v>
      </c>
      <c r="Y53">
        <f t="array" ref="Y53">IFERROR(CONCATENATE((INDEX($A$7:$A$34,SMALL(IF($Z$7:$Z$34&lt;&gt;"",IF($W$7:$W$34&lt;&gt;"",ROW($W$7:$W$34)-MIN(ROW($W$7:$W$34))+1,""),""),ROW()-ROW(A$36)+1))),),"")</f>
        <v>0</v>
      </c>
      <c r="AC53">
        <f t="array" ref="AC53">IFERROR(CONCATENATE((INDEX($AF$7:$AF$34,SMALL(IF($AF$7:$AF$34&lt;&gt;"",IF($AC$7:$AC$34&lt;&gt;"",ROW($AC$7:$AC$34)-MIN(ROW($AC$7:$AC$34))+1,""),""),ROW()-ROW(A$36)+1))),","),"")</f>
        <v>0</v>
      </c>
      <c r="AD53">
        <f t="array" ref="AD53">IFERROR(CONCATENATE(TEXT(INDEX($AC$7:$AC$34,SMALL(IF($AF$7:$AF$34&lt;&gt;"",IF($AC$7:$AC$34&lt;&gt;"",ROW($AC$7:$AC$34)-MIN(ROW($AC$7:$AC$34))+1,""),""),ROW()-ROW(A$36)+1)),"##0"),","),"")</f>
        <v>0</v>
      </c>
      <c r="AE53">
        <f t="array" ref="AE53">IFERROR(CONCATENATE((INDEX($A$7:$A$34,SMALL(IF($AF$7:$AF$34&lt;&gt;"",IF($AC$7:$AC$34&lt;&gt;"",ROW($AC$7:$AC$34)-MIN(ROW($AC$7:$AC$34))+1,""),""),ROW()-ROW(A$36)+1))),),"")</f>
        <v>0</v>
      </c>
      <c r="AI53">
        <f t="array" ref="AI53">IFERROR(CONCATENATE((INDEX($AL$7:$AL$34,SMALL(IF($AL$7:$AL$34&lt;&gt;"",IF($AI$7:$AI$34&lt;&gt;"",ROW($AI$7:$AI$34)-MIN(ROW($AI$7:$AI$34))+1,""),""),ROW()-ROW(A$36)+1)))," "),"")</f>
        <v>0</v>
      </c>
      <c r="AJ53">
        <f t="array" ref="AJ53">IFERROR(CONCATENATE(TEXT(INDEX($AI$7:$AI$34,SMALL(IF($AL$7:$AL$34&lt;&gt;"",IF($AI$7:$AI$34&lt;&gt;"",ROW($AI$7:$AI$34)-MIN(ROW($AI$7:$AI$34))+1,""),""),ROW()-ROW(A$36)+1)),"##0")," "),"")</f>
        <v>0</v>
      </c>
      <c r="AK53">
        <f t="array" ref="AK53">IFERROR(CONCATENATE((INDEX($A$7:$A$34,SMALL(IF($AL$7:$AL$34&lt;&gt;"",IF($AI$7:$AI$34&lt;&gt;"",ROW($AI$7:$AI$34)-MIN(ROW($AI$7:$AI$34))+1,""),""),ROW()-ROW(A$36)+1))),),"")</f>
        <v>0</v>
      </c>
    </row>
    <row r="54" spans="11:37">
      <c r="K54">
        <f t="array" ref="K54">IFERROR(CONCATENATE(TEXT(INDEX($K$7:$K$34,SMALL(IF($N$7:$N$34&lt;&gt;"",IF($K$7:$K$34&lt;&gt;"",ROW($K$7:$K$34)-MIN(ROW($K$7:$K$34))+1,""),""),ROW()-ROW(A$36)+1)),"##0"),","),"")</f>
        <v>0</v>
      </c>
      <c r="L54">
        <f t="array" ref="L54">IFERROR(CONCATENATE((INDEX($N$7:$N$34,SMALL(IF($N$7:$N$34&lt;&gt;"",IF($K$7:$K$34&lt;&gt;"",ROW($K$7:$K$34)-MIN(ROW($K$7:$K$34))+1,""),""),ROW()-ROW(A$36)+1))),","),"")</f>
        <v>0</v>
      </c>
      <c r="M54">
        <f t="array" ref="M54">IFERROR(CONCATENATE((INDEX($A$7:$A$34,SMALL(IF($N$7:$N$34&lt;&gt;"",IF($K$7:$K$34&lt;&gt;"",ROW($K$7:$K$34)-MIN(ROW($K$7:$K$34))+1,""),""),ROW()-ROW(A$36)+1))),),"")</f>
        <v>0</v>
      </c>
      <c r="Q54">
        <f t="array" ref="Q54">IFERROR(CONCATENATE((INDEX($T$7:$T$34,SMALL(IF($T$7:$T$34&lt;&gt;"",IF($Q$7:$Q$34&lt;&gt;"",ROW($Q$7:$Q$34)-MIN(ROW($Q$7:$Q$34))+1,""),""),ROW()-ROW(A$36)+1)))," "),"")</f>
        <v>0</v>
      </c>
      <c r="R54">
        <f t="array" ref="R54">IFERROR(CONCATENATE(TEXT(INDEX($Q$7:$Q$34,SMALL(IF($T$7:$T$34&lt;&gt;"",IF($Q$7:$Q$34&lt;&gt;"",ROW($Q$7:$Q$34)-MIN(ROW($Q$7:$Q$34))+1,""),""),ROW()-ROW(A$36)+1)),"##0")," "),"")</f>
        <v>0</v>
      </c>
      <c r="S54">
        <f t="array" ref="S54">IFERROR(CONCATENATE((INDEX($A$7:$A$34,SMALL(IF($T$7:$T$34&lt;&gt;"",IF($Q$7:$Q$34&lt;&gt;"",ROW($Q$7:$Q$34)-MIN(ROW($Q$7:$Q$34))+1,""),""),ROW()-ROW(A$36)+1))),),"")</f>
        <v>0</v>
      </c>
      <c r="W54">
        <f t="array" ref="W54">IFERROR(CONCATENATE((INDEX($Z$7:$Z$34,SMALL(IF($Z$7:$Z$34&lt;&gt;"",IF($W$7:$W$34&lt;&gt;"",ROW($W$7:$W$34)-MIN(ROW($W$7:$W$34))+1,""),""),ROW()-ROW(A$36)+1)))," "),"")</f>
        <v>0</v>
      </c>
      <c r="X54">
        <f t="array" ref="X54">IFERROR(CONCATENATE(TEXT(INDEX($W$7:$W$34,SMALL(IF($Z$7:$Z$34&lt;&gt;"",IF($W$7:$W$34&lt;&gt;"",ROW($W$7:$W$34)-MIN(ROW($W$7:$W$34))+1,""),""),ROW()-ROW(A$36)+1)),"##0")," "),"")</f>
        <v>0</v>
      </c>
      <c r="Y54">
        <f t="array" ref="Y54">IFERROR(CONCATENATE((INDEX($A$7:$A$34,SMALL(IF($Z$7:$Z$34&lt;&gt;"",IF($W$7:$W$34&lt;&gt;"",ROW($W$7:$W$34)-MIN(ROW($W$7:$W$34))+1,""),""),ROW()-ROW(A$36)+1))),),"")</f>
        <v>0</v>
      </c>
      <c r="AC54">
        <f t="array" ref="AC54">IFERROR(CONCATENATE((INDEX($AF$7:$AF$34,SMALL(IF($AF$7:$AF$34&lt;&gt;"",IF($AC$7:$AC$34&lt;&gt;"",ROW($AC$7:$AC$34)-MIN(ROW($AC$7:$AC$34))+1,""),""),ROW()-ROW(A$36)+1))),","),"")</f>
        <v>0</v>
      </c>
      <c r="AD54">
        <f t="array" ref="AD54">IFERROR(CONCATENATE(TEXT(INDEX($AC$7:$AC$34,SMALL(IF($AF$7:$AF$34&lt;&gt;"",IF($AC$7:$AC$34&lt;&gt;"",ROW($AC$7:$AC$34)-MIN(ROW($AC$7:$AC$34))+1,""),""),ROW()-ROW(A$36)+1)),"##0"),","),"")</f>
        <v>0</v>
      </c>
      <c r="AE54">
        <f t="array" ref="AE54">IFERROR(CONCATENATE((INDEX($A$7:$A$34,SMALL(IF($AF$7:$AF$34&lt;&gt;"",IF($AC$7:$AC$34&lt;&gt;"",ROW($AC$7:$AC$34)-MIN(ROW($AC$7:$AC$34))+1,""),""),ROW()-ROW(A$36)+1))),),"")</f>
        <v>0</v>
      </c>
      <c r="AI54">
        <f t="array" ref="AI54">IFERROR(CONCATENATE((INDEX($AL$7:$AL$34,SMALL(IF($AL$7:$AL$34&lt;&gt;"",IF($AI$7:$AI$34&lt;&gt;"",ROW($AI$7:$AI$34)-MIN(ROW($AI$7:$AI$34))+1,""),""),ROW()-ROW(A$36)+1)))," "),"")</f>
        <v>0</v>
      </c>
      <c r="AJ54">
        <f t="array" ref="AJ54">IFERROR(CONCATENATE(TEXT(INDEX($AI$7:$AI$34,SMALL(IF($AL$7:$AL$34&lt;&gt;"",IF($AI$7:$AI$34&lt;&gt;"",ROW($AI$7:$AI$34)-MIN(ROW($AI$7:$AI$34))+1,""),""),ROW()-ROW(A$36)+1)),"##0")," "),"")</f>
        <v>0</v>
      </c>
      <c r="AK54">
        <f t="array" ref="AK54">IFERROR(CONCATENATE((INDEX($A$7:$A$34,SMALL(IF($AL$7:$AL$34&lt;&gt;"",IF($AI$7:$AI$34&lt;&gt;"",ROW($AI$7:$AI$34)-MIN(ROW($AI$7:$AI$34))+1,""),""),ROW()-ROW(A$36)+1))),),"")</f>
        <v>0</v>
      </c>
    </row>
    <row r="55" spans="11:37">
      <c r="K55">
        <f t="array" ref="K55">IFERROR(CONCATENATE(TEXT(INDEX($K$7:$K$34,SMALL(IF($N$7:$N$34&lt;&gt;"",IF($K$7:$K$34&lt;&gt;"",ROW($K$7:$K$34)-MIN(ROW($K$7:$K$34))+1,""),""),ROW()-ROW(A$36)+1)),"##0"),","),"")</f>
        <v>0</v>
      </c>
      <c r="L55">
        <f t="array" ref="L55">IFERROR(CONCATENATE((INDEX($N$7:$N$34,SMALL(IF($N$7:$N$34&lt;&gt;"",IF($K$7:$K$34&lt;&gt;"",ROW($K$7:$K$34)-MIN(ROW($K$7:$K$34))+1,""),""),ROW()-ROW(A$36)+1))),","),"")</f>
        <v>0</v>
      </c>
      <c r="M55">
        <f t="array" ref="M55">IFERROR(CONCATENATE((INDEX($A$7:$A$34,SMALL(IF($N$7:$N$34&lt;&gt;"",IF($K$7:$K$34&lt;&gt;"",ROW($K$7:$K$34)-MIN(ROW($K$7:$K$34))+1,""),""),ROW()-ROW(A$36)+1))),),"")</f>
        <v>0</v>
      </c>
      <c r="Q55">
        <f t="array" ref="Q55">IFERROR(CONCATENATE((INDEX($T$7:$T$34,SMALL(IF($T$7:$T$34&lt;&gt;"",IF($Q$7:$Q$34&lt;&gt;"",ROW($Q$7:$Q$34)-MIN(ROW($Q$7:$Q$34))+1,""),""),ROW()-ROW(A$36)+1)))," "),"")</f>
        <v>0</v>
      </c>
      <c r="R55">
        <f t="array" ref="R55">IFERROR(CONCATENATE(TEXT(INDEX($Q$7:$Q$34,SMALL(IF($T$7:$T$34&lt;&gt;"",IF($Q$7:$Q$34&lt;&gt;"",ROW($Q$7:$Q$34)-MIN(ROW($Q$7:$Q$34))+1,""),""),ROW()-ROW(A$36)+1)),"##0")," "),"")</f>
        <v>0</v>
      </c>
      <c r="S55">
        <f t="array" ref="S55">IFERROR(CONCATENATE((INDEX($A$7:$A$34,SMALL(IF($T$7:$T$34&lt;&gt;"",IF($Q$7:$Q$34&lt;&gt;"",ROW($Q$7:$Q$34)-MIN(ROW($Q$7:$Q$34))+1,""),""),ROW()-ROW(A$36)+1))),),"")</f>
        <v>0</v>
      </c>
      <c r="W55">
        <f t="array" ref="W55">IFERROR(CONCATENATE((INDEX($Z$7:$Z$34,SMALL(IF($Z$7:$Z$34&lt;&gt;"",IF($W$7:$W$34&lt;&gt;"",ROW($W$7:$W$34)-MIN(ROW($W$7:$W$34))+1,""),""),ROW()-ROW(A$36)+1)))," "),"")</f>
        <v>0</v>
      </c>
      <c r="X55">
        <f t="array" ref="X55">IFERROR(CONCATENATE(TEXT(INDEX($W$7:$W$34,SMALL(IF($Z$7:$Z$34&lt;&gt;"",IF($W$7:$W$34&lt;&gt;"",ROW($W$7:$W$34)-MIN(ROW($W$7:$W$34))+1,""),""),ROW()-ROW(A$36)+1)),"##0")," "),"")</f>
        <v>0</v>
      </c>
      <c r="Y55">
        <f t="array" ref="Y55">IFERROR(CONCATENATE((INDEX($A$7:$A$34,SMALL(IF($Z$7:$Z$34&lt;&gt;"",IF($W$7:$W$34&lt;&gt;"",ROW($W$7:$W$34)-MIN(ROW($W$7:$W$34))+1,""),""),ROW()-ROW(A$36)+1))),),"")</f>
        <v>0</v>
      </c>
      <c r="AC55">
        <f t="array" ref="AC55">IFERROR(CONCATENATE((INDEX($AF$7:$AF$34,SMALL(IF($AF$7:$AF$34&lt;&gt;"",IF($AC$7:$AC$34&lt;&gt;"",ROW($AC$7:$AC$34)-MIN(ROW($AC$7:$AC$34))+1,""),""),ROW()-ROW(A$36)+1))),","),"")</f>
        <v>0</v>
      </c>
      <c r="AD55">
        <f t="array" ref="AD55">IFERROR(CONCATENATE(TEXT(INDEX($AC$7:$AC$34,SMALL(IF($AF$7:$AF$34&lt;&gt;"",IF($AC$7:$AC$34&lt;&gt;"",ROW($AC$7:$AC$34)-MIN(ROW($AC$7:$AC$34))+1,""),""),ROW()-ROW(A$36)+1)),"##0"),","),"")</f>
        <v>0</v>
      </c>
      <c r="AE55">
        <f t="array" ref="AE55">IFERROR(CONCATENATE((INDEX($A$7:$A$34,SMALL(IF($AF$7:$AF$34&lt;&gt;"",IF($AC$7:$AC$34&lt;&gt;"",ROW($AC$7:$AC$34)-MIN(ROW($AC$7:$AC$34))+1,""),""),ROW()-ROW(A$36)+1))),),"")</f>
        <v>0</v>
      </c>
      <c r="AI55">
        <f t="array" ref="AI55">IFERROR(CONCATENATE((INDEX($AL$7:$AL$34,SMALL(IF($AL$7:$AL$34&lt;&gt;"",IF($AI$7:$AI$34&lt;&gt;"",ROW($AI$7:$AI$34)-MIN(ROW($AI$7:$AI$34))+1,""),""),ROW()-ROW(A$36)+1)))," "),"")</f>
        <v>0</v>
      </c>
      <c r="AJ55">
        <f t="array" ref="AJ55">IFERROR(CONCATENATE(TEXT(INDEX($AI$7:$AI$34,SMALL(IF($AL$7:$AL$34&lt;&gt;"",IF($AI$7:$AI$34&lt;&gt;"",ROW($AI$7:$AI$34)-MIN(ROW($AI$7:$AI$34))+1,""),""),ROW()-ROW(A$36)+1)),"##0")," "),"")</f>
        <v>0</v>
      </c>
      <c r="AK55">
        <f t="array" ref="AK55">IFERROR(CONCATENATE((INDEX($A$7:$A$34,SMALL(IF($AL$7:$AL$34&lt;&gt;"",IF($AI$7:$AI$34&lt;&gt;"",ROW($AI$7:$AI$34)-MIN(ROW($AI$7:$AI$34))+1,""),""),ROW()-ROW(A$36)+1))),),"")</f>
        <v>0</v>
      </c>
    </row>
    <row r="56" spans="11:37">
      <c r="K56">
        <f t="array" ref="K56">IFERROR(CONCATENATE(TEXT(INDEX($K$7:$K$34,SMALL(IF($N$7:$N$34&lt;&gt;"",IF($K$7:$K$34&lt;&gt;"",ROW($K$7:$K$34)-MIN(ROW($K$7:$K$34))+1,""),""),ROW()-ROW(A$36)+1)),"##0"),","),"")</f>
        <v>0</v>
      </c>
      <c r="L56">
        <f t="array" ref="L56">IFERROR(CONCATENATE((INDEX($N$7:$N$34,SMALL(IF($N$7:$N$34&lt;&gt;"",IF($K$7:$K$34&lt;&gt;"",ROW($K$7:$K$34)-MIN(ROW($K$7:$K$34))+1,""),""),ROW()-ROW(A$36)+1))),","),"")</f>
        <v>0</v>
      </c>
      <c r="M56">
        <f t="array" ref="M56">IFERROR(CONCATENATE((INDEX($A$7:$A$34,SMALL(IF($N$7:$N$34&lt;&gt;"",IF($K$7:$K$34&lt;&gt;"",ROW($K$7:$K$34)-MIN(ROW($K$7:$K$34))+1,""),""),ROW()-ROW(A$36)+1))),),"")</f>
        <v>0</v>
      </c>
      <c r="Q56">
        <f t="array" ref="Q56">IFERROR(CONCATENATE((INDEX($T$7:$T$34,SMALL(IF($T$7:$T$34&lt;&gt;"",IF($Q$7:$Q$34&lt;&gt;"",ROW($Q$7:$Q$34)-MIN(ROW($Q$7:$Q$34))+1,""),""),ROW()-ROW(A$36)+1)))," "),"")</f>
        <v>0</v>
      </c>
      <c r="R56">
        <f t="array" ref="R56">IFERROR(CONCATENATE(TEXT(INDEX($Q$7:$Q$34,SMALL(IF($T$7:$T$34&lt;&gt;"",IF($Q$7:$Q$34&lt;&gt;"",ROW($Q$7:$Q$34)-MIN(ROW($Q$7:$Q$34))+1,""),""),ROW()-ROW(A$36)+1)),"##0")," "),"")</f>
        <v>0</v>
      </c>
      <c r="S56">
        <f t="array" ref="S56">IFERROR(CONCATENATE((INDEX($A$7:$A$34,SMALL(IF($T$7:$T$34&lt;&gt;"",IF($Q$7:$Q$34&lt;&gt;"",ROW($Q$7:$Q$34)-MIN(ROW($Q$7:$Q$34))+1,""),""),ROW()-ROW(A$36)+1))),),"")</f>
        <v>0</v>
      </c>
      <c r="W56">
        <f t="array" ref="W56">IFERROR(CONCATENATE((INDEX($Z$7:$Z$34,SMALL(IF($Z$7:$Z$34&lt;&gt;"",IF($W$7:$W$34&lt;&gt;"",ROW($W$7:$W$34)-MIN(ROW($W$7:$W$34))+1,""),""),ROW()-ROW(A$36)+1)))," "),"")</f>
        <v>0</v>
      </c>
      <c r="X56">
        <f t="array" ref="X56">IFERROR(CONCATENATE(TEXT(INDEX($W$7:$W$34,SMALL(IF($Z$7:$Z$34&lt;&gt;"",IF($W$7:$W$34&lt;&gt;"",ROW($W$7:$W$34)-MIN(ROW($W$7:$W$34))+1,""),""),ROW()-ROW(A$36)+1)),"##0")," "),"")</f>
        <v>0</v>
      </c>
      <c r="Y56">
        <f t="array" ref="Y56">IFERROR(CONCATENATE((INDEX($A$7:$A$34,SMALL(IF($Z$7:$Z$34&lt;&gt;"",IF($W$7:$W$34&lt;&gt;"",ROW($W$7:$W$34)-MIN(ROW($W$7:$W$34))+1,""),""),ROW()-ROW(A$36)+1))),),"")</f>
        <v>0</v>
      </c>
      <c r="AC56">
        <f t="array" ref="AC56">IFERROR(CONCATENATE((INDEX($AF$7:$AF$34,SMALL(IF($AF$7:$AF$34&lt;&gt;"",IF($AC$7:$AC$34&lt;&gt;"",ROW($AC$7:$AC$34)-MIN(ROW($AC$7:$AC$34))+1,""),""),ROW()-ROW(A$36)+1))),","),"")</f>
        <v>0</v>
      </c>
      <c r="AD56">
        <f t="array" ref="AD56">IFERROR(CONCATENATE(TEXT(INDEX($AC$7:$AC$34,SMALL(IF($AF$7:$AF$34&lt;&gt;"",IF($AC$7:$AC$34&lt;&gt;"",ROW($AC$7:$AC$34)-MIN(ROW($AC$7:$AC$34))+1,""),""),ROW()-ROW(A$36)+1)),"##0"),","),"")</f>
        <v>0</v>
      </c>
      <c r="AE56">
        <f t="array" ref="AE56">IFERROR(CONCATENATE((INDEX($A$7:$A$34,SMALL(IF($AF$7:$AF$34&lt;&gt;"",IF($AC$7:$AC$34&lt;&gt;"",ROW($AC$7:$AC$34)-MIN(ROW($AC$7:$AC$34))+1,""),""),ROW()-ROW(A$36)+1))),),"")</f>
        <v>0</v>
      </c>
      <c r="AI56">
        <f t="array" ref="AI56">IFERROR(CONCATENATE((INDEX($AL$7:$AL$34,SMALL(IF($AL$7:$AL$34&lt;&gt;"",IF($AI$7:$AI$34&lt;&gt;"",ROW($AI$7:$AI$34)-MIN(ROW($AI$7:$AI$34))+1,""),""),ROW()-ROW(A$36)+1)))," "),"")</f>
        <v>0</v>
      </c>
      <c r="AJ56">
        <f t="array" ref="AJ56">IFERROR(CONCATENATE(TEXT(INDEX($AI$7:$AI$34,SMALL(IF($AL$7:$AL$34&lt;&gt;"",IF($AI$7:$AI$34&lt;&gt;"",ROW($AI$7:$AI$34)-MIN(ROW($AI$7:$AI$34))+1,""),""),ROW()-ROW(A$36)+1)),"##0")," "),"")</f>
        <v>0</v>
      </c>
      <c r="AK56">
        <f t="array" ref="AK56">IFERROR(CONCATENATE((INDEX($A$7:$A$34,SMALL(IF($AL$7:$AL$34&lt;&gt;"",IF($AI$7:$AI$34&lt;&gt;"",ROW($AI$7:$AI$34)-MIN(ROW($AI$7:$AI$34))+1,""),""),ROW()-ROW(A$36)+1))),),"")</f>
        <v>0</v>
      </c>
    </row>
    <row r="57" spans="11:37">
      <c r="K57">
        <f t="array" ref="K57">IFERROR(CONCATENATE(TEXT(INDEX($K$7:$K$34,SMALL(IF($N$7:$N$34&lt;&gt;"",IF($K$7:$K$34&lt;&gt;"",ROW($K$7:$K$34)-MIN(ROW($K$7:$K$34))+1,""),""),ROW()-ROW(A$36)+1)),"##0"),","),"")</f>
        <v>0</v>
      </c>
      <c r="L57">
        <f t="array" ref="L57">IFERROR(CONCATENATE((INDEX($N$7:$N$34,SMALL(IF($N$7:$N$34&lt;&gt;"",IF($K$7:$K$34&lt;&gt;"",ROW($K$7:$K$34)-MIN(ROW($K$7:$K$34))+1,""),""),ROW()-ROW(A$36)+1))),","),"")</f>
        <v>0</v>
      </c>
      <c r="M57">
        <f t="array" ref="M57">IFERROR(CONCATENATE((INDEX($A$7:$A$34,SMALL(IF($N$7:$N$34&lt;&gt;"",IF($K$7:$K$34&lt;&gt;"",ROW($K$7:$K$34)-MIN(ROW($K$7:$K$34))+1,""),""),ROW()-ROW(A$36)+1))),),"")</f>
        <v>0</v>
      </c>
      <c r="Q57">
        <f t="array" ref="Q57">IFERROR(CONCATENATE((INDEX($T$7:$T$34,SMALL(IF($T$7:$T$34&lt;&gt;"",IF($Q$7:$Q$34&lt;&gt;"",ROW($Q$7:$Q$34)-MIN(ROW($Q$7:$Q$34))+1,""),""),ROW()-ROW(A$36)+1)))," "),"")</f>
        <v>0</v>
      </c>
      <c r="R57">
        <f t="array" ref="R57">IFERROR(CONCATENATE(TEXT(INDEX($Q$7:$Q$34,SMALL(IF($T$7:$T$34&lt;&gt;"",IF($Q$7:$Q$34&lt;&gt;"",ROW($Q$7:$Q$34)-MIN(ROW($Q$7:$Q$34))+1,""),""),ROW()-ROW(A$36)+1)),"##0")," "),"")</f>
        <v>0</v>
      </c>
      <c r="S57">
        <f t="array" ref="S57">IFERROR(CONCATENATE((INDEX($A$7:$A$34,SMALL(IF($T$7:$T$34&lt;&gt;"",IF($Q$7:$Q$34&lt;&gt;"",ROW($Q$7:$Q$34)-MIN(ROW($Q$7:$Q$34))+1,""),""),ROW()-ROW(A$36)+1))),),"")</f>
        <v>0</v>
      </c>
      <c r="W57">
        <f t="array" ref="W57">IFERROR(CONCATENATE((INDEX($Z$7:$Z$34,SMALL(IF($Z$7:$Z$34&lt;&gt;"",IF($W$7:$W$34&lt;&gt;"",ROW($W$7:$W$34)-MIN(ROW($W$7:$W$34))+1,""),""),ROW()-ROW(A$36)+1)))," "),"")</f>
        <v>0</v>
      </c>
      <c r="X57">
        <f t="array" ref="X57">IFERROR(CONCATENATE(TEXT(INDEX($W$7:$W$34,SMALL(IF($Z$7:$Z$34&lt;&gt;"",IF($W$7:$W$34&lt;&gt;"",ROW($W$7:$W$34)-MIN(ROW($W$7:$W$34))+1,""),""),ROW()-ROW(A$36)+1)),"##0")," "),"")</f>
        <v>0</v>
      </c>
      <c r="Y57">
        <f t="array" ref="Y57">IFERROR(CONCATENATE((INDEX($A$7:$A$34,SMALL(IF($Z$7:$Z$34&lt;&gt;"",IF($W$7:$W$34&lt;&gt;"",ROW($W$7:$W$34)-MIN(ROW($W$7:$W$34))+1,""),""),ROW()-ROW(A$36)+1))),),"")</f>
        <v>0</v>
      </c>
      <c r="AC57">
        <f t="array" ref="AC57">IFERROR(CONCATENATE((INDEX($AF$7:$AF$34,SMALL(IF($AF$7:$AF$34&lt;&gt;"",IF($AC$7:$AC$34&lt;&gt;"",ROW($AC$7:$AC$34)-MIN(ROW($AC$7:$AC$34))+1,""),""),ROW()-ROW(A$36)+1))),","),"")</f>
        <v>0</v>
      </c>
      <c r="AD57">
        <f t="array" ref="AD57">IFERROR(CONCATENATE(TEXT(INDEX($AC$7:$AC$34,SMALL(IF($AF$7:$AF$34&lt;&gt;"",IF($AC$7:$AC$34&lt;&gt;"",ROW($AC$7:$AC$34)-MIN(ROW($AC$7:$AC$34))+1,""),""),ROW()-ROW(A$36)+1)),"##0"),","),"")</f>
        <v>0</v>
      </c>
      <c r="AE57">
        <f t="array" ref="AE57">IFERROR(CONCATENATE((INDEX($A$7:$A$34,SMALL(IF($AF$7:$AF$34&lt;&gt;"",IF($AC$7:$AC$34&lt;&gt;"",ROW($AC$7:$AC$34)-MIN(ROW($AC$7:$AC$34))+1,""),""),ROW()-ROW(A$36)+1))),),"")</f>
        <v>0</v>
      </c>
      <c r="AI57">
        <f t="array" ref="AI57">IFERROR(CONCATENATE((INDEX($AL$7:$AL$34,SMALL(IF($AL$7:$AL$34&lt;&gt;"",IF($AI$7:$AI$34&lt;&gt;"",ROW($AI$7:$AI$34)-MIN(ROW($AI$7:$AI$34))+1,""),""),ROW()-ROW(A$36)+1)))," "),"")</f>
        <v>0</v>
      </c>
      <c r="AJ57">
        <f t="array" ref="AJ57">IFERROR(CONCATENATE(TEXT(INDEX($AI$7:$AI$34,SMALL(IF($AL$7:$AL$34&lt;&gt;"",IF($AI$7:$AI$34&lt;&gt;"",ROW($AI$7:$AI$34)-MIN(ROW($AI$7:$AI$34))+1,""),""),ROW()-ROW(A$36)+1)),"##0")," "),"")</f>
        <v>0</v>
      </c>
      <c r="AK57">
        <f t="array" ref="AK57">IFERROR(CONCATENATE((INDEX($A$7:$A$34,SMALL(IF($AL$7:$AL$34&lt;&gt;"",IF($AI$7:$AI$34&lt;&gt;"",ROW($AI$7:$AI$34)-MIN(ROW($AI$7:$AI$34))+1,""),""),ROW()-ROW(A$36)+1))),),"")</f>
        <v>0</v>
      </c>
    </row>
    <row r="58" spans="11:37">
      <c r="K58">
        <f t="array" ref="K58">IFERROR(CONCATENATE(TEXT(INDEX($K$7:$K$34,SMALL(IF($N$7:$N$34&lt;&gt;"",IF($K$7:$K$34&lt;&gt;"",ROW($K$7:$K$34)-MIN(ROW($K$7:$K$34))+1,""),""),ROW()-ROW(A$36)+1)),"##0"),","),"")</f>
        <v>0</v>
      </c>
      <c r="L58">
        <f t="array" ref="L58">IFERROR(CONCATENATE((INDEX($N$7:$N$34,SMALL(IF($N$7:$N$34&lt;&gt;"",IF($K$7:$K$34&lt;&gt;"",ROW($K$7:$K$34)-MIN(ROW($K$7:$K$34))+1,""),""),ROW()-ROW(A$36)+1))),","),"")</f>
        <v>0</v>
      </c>
      <c r="M58">
        <f t="array" ref="M58">IFERROR(CONCATENATE((INDEX($A$7:$A$34,SMALL(IF($N$7:$N$34&lt;&gt;"",IF($K$7:$K$34&lt;&gt;"",ROW($K$7:$K$34)-MIN(ROW($K$7:$K$34))+1,""),""),ROW()-ROW(A$36)+1))),),"")</f>
        <v>0</v>
      </c>
      <c r="Q58">
        <f t="array" ref="Q58">IFERROR(CONCATENATE((INDEX($T$7:$T$34,SMALL(IF($T$7:$T$34&lt;&gt;"",IF($Q$7:$Q$34&lt;&gt;"",ROW($Q$7:$Q$34)-MIN(ROW($Q$7:$Q$34))+1,""),""),ROW()-ROW(A$36)+1)))," "),"")</f>
        <v>0</v>
      </c>
      <c r="R58">
        <f t="array" ref="R58">IFERROR(CONCATENATE(TEXT(INDEX($Q$7:$Q$34,SMALL(IF($T$7:$T$34&lt;&gt;"",IF($Q$7:$Q$34&lt;&gt;"",ROW($Q$7:$Q$34)-MIN(ROW($Q$7:$Q$34))+1,""),""),ROW()-ROW(A$36)+1)),"##0")," "),"")</f>
        <v>0</v>
      </c>
      <c r="S58">
        <f t="array" ref="S58">IFERROR(CONCATENATE((INDEX($A$7:$A$34,SMALL(IF($T$7:$T$34&lt;&gt;"",IF($Q$7:$Q$34&lt;&gt;"",ROW($Q$7:$Q$34)-MIN(ROW($Q$7:$Q$34))+1,""),""),ROW()-ROW(A$36)+1))),),"")</f>
        <v>0</v>
      </c>
      <c r="W58">
        <f t="array" ref="W58">IFERROR(CONCATENATE((INDEX($Z$7:$Z$34,SMALL(IF($Z$7:$Z$34&lt;&gt;"",IF($W$7:$W$34&lt;&gt;"",ROW($W$7:$W$34)-MIN(ROW($W$7:$W$34))+1,""),""),ROW()-ROW(A$36)+1)))," "),"")</f>
        <v>0</v>
      </c>
      <c r="X58">
        <f t="array" ref="X58">IFERROR(CONCATENATE(TEXT(INDEX($W$7:$W$34,SMALL(IF($Z$7:$Z$34&lt;&gt;"",IF($W$7:$W$34&lt;&gt;"",ROW($W$7:$W$34)-MIN(ROW($W$7:$W$34))+1,""),""),ROW()-ROW(A$36)+1)),"##0")," "),"")</f>
        <v>0</v>
      </c>
      <c r="Y58">
        <f t="array" ref="Y58">IFERROR(CONCATENATE((INDEX($A$7:$A$34,SMALL(IF($Z$7:$Z$34&lt;&gt;"",IF($W$7:$W$34&lt;&gt;"",ROW($W$7:$W$34)-MIN(ROW($W$7:$W$34))+1,""),""),ROW()-ROW(A$36)+1))),),"")</f>
        <v>0</v>
      </c>
      <c r="AC58">
        <f t="array" ref="AC58">IFERROR(CONCATENATE((INDEX($AF$7:$AF$34,SMALL(IF($AF$7:$AF$34&lt;&gt;"",IF($AC$7:$AC$34&lt;&gt;"",ROW($AC$7:$AC$34)-MIN(ROW($AC$7:$AC$34))+1,""),""),ROW()-ROW(A$36)+1))),","),"")</f>
        <v>0</v>
      </c>
      <c r="AD58">
        <f t="array" ref="AD58">IFERROR(CONCATENATE(TEXT(INDEX($AC$7:$AC$34,SMALL(IF($AF$7:$AF$34&lt;&gt;"",IF($AC$7:$AC$34&lt;&gt;"",ROW($AC$7:$AC$34)-MIN(ROW($AC$7:$AC$34))+1,""),""),ROW()-ROW(A$36)+1)),"##0"),","),"")</f>
        <v>0</v>
      </c>
      <c r="AE58">
        <f t="array" ref="AE58">IFERROR(CONCATENATE((INDEX($A$7:$A$34,SMALL(IF($AF$7:$AF$34&lt;&gt;"",IF($AC$7:$AC$34&lt;&gt;"",ROW($AC$7:$AC$34)-MIN(ROW($AC$7:$AC$34))+1,""),""),ROW()-ROW(A$36)+1))),),"")</f>
        <v>0</v>
      </c>
      <c r="AI58">
        <f t="array" ref="AI58">IFERROR(CONCATENATE((INDEX($AL$7:$AL$34,SMALL(IF($AL$7:$AL$34&lt;&gt;"",IF($AI$7:$AI$34&lt;&gt;"",ROW($AI$7:$AI$34)-MIN(ROW($AI$7:$AI$34))+1,""),""),ROW()-ROW(A$36)+1)))," "),"")</f>
        <v>0</v>
      </c>
      <c r="AJ58">
        <f t="array" ref="AJ58">IFERROR(CONCATENATE(TEXT(INDEX($AI$7:$AI$34,SMALL(IF($AL$7:$AL$34&lt;&gt;"",IF($AI$7:$AI$34&lt;&gt;"",ROW($AI$7:$AI$34)-MIN(ROW($AI$7:$AI$34))+1,""),""),ROW()-ROW(A$36)+1)),"##0")," "),"")</f>
        <v>0</v>
      </c>
      <c r="AK58">
        <f t="array" ref="AK58">IFERROR(CONCATENATE((INDEX($A$7:$A$34,SMALL(IF($AL$7:$AL$34&lt;&gt;"",IF($AI$7:$AI$34&lt;&gt;"",ROW($AI$7:$AI$34)-MIN(ROW($AI$7:$AI$34))+1,""),""),ROW()-ROW(A$36)+1))),),"")</f>
        <v>0</v>
      </c>
    </row>
    <row r="59" spans="11:37">
      <c r="K59">
        <f t="array" ref="K59">IFERROR(CONCATENATE(TEXT(INDEX($K$7:$K$34,SMALL(IF($N$7:$N$34&lt;&gt;"",IF($K$7:$K$34&lt;&gt;"",ROW($K$7:$K$34)-MIN(ROW($K$7:$K$34))+1,""),""),ROW()-ROW(A$36)+1)),"##0"),","),"")</f>
        <v>0</v>
      </c>
      <c r="L59">
        <f t="array" ref="L59">IFERROR(CONCATENATE((INDEX($N$7:$N$34,SMALL(IF($N$7:$N$34&lt;&gt;"",IF($K$7:$K$34&lt;&gt;"",ROW($K$7:$K$34)-MIN(ROW($K$7:$K$34))+1,""),""),ROW()-ROW(A$36)+1))),","),"")</f>
        <v>0</v>
      </c>
      <c r="M59">
        <f t="array" ref="M59">IFERROR(CONCATENATE((INDEX($A$7:$A$34,SMALL(IF($N$7:$N$34&lt;&gt;"",IF($K$7:$K$34&lt;&gt;"",ROW($K$7:$K$34)-MIN(ROW($K$7:$K$34))+1,""),""),ROW()-ROW(A$36)+1))),),"")</f>
        <v>0</v>
      </c>
      <c r="Q59">
        <f t="array" ref="Q59">IFERROR(CONCATENATE((INDEX($T$7:$T$34,SMALL(IF($T$7:$T$34&lt;&gt;"",IF($Q$7:$Q$34&lt;&gt;"",ROW($Q$7:$Q$34)-MIN(ROW($Q$7:$Q$34))+1,""),""),ROW()-ROW(A$36)+1)))," "),"")</f>
        <v>0</v>
      </c>
      <c r="R59">
        <f t="array" ref="R59">IFERROR(CONCATENATE(TEXT(INDEX($Q$7:$Q$34,SMALL(IF($T$7:$T$34&lt;&gt;"",IF($Q$7:$Q$34&lt;&gt;"",ROW($Q$7:$Q$34)-MIN(ROW($Q$7:$Q$34))+1,""),""),ROW()-ROW(A$36)+1)),"##0")," "),"")</f>
        <v>0</v>
      </c>
      <c r="S59">
        <f t="array" ref="S59">IFERROR(CONCATENATE((INDEX($A$7:$A$34,SMALL(IF($T$7:$T$34&lt;&gt;"",IF($Q$7:$Q$34&lt;&gt;"",ROW($Q$7:$Q$34)-MIN(ROW($Q$7:$Q$34))+1,""),""),ROW()-ROW(A$36)+1))),),"")</f>
        <v>0</v>
      </c>
      <c r="W59">
        <f t="array" ref="W59">IFERROR(CONCATENATE((INDEX($Z$7:$Z$34,SMALL(IF($Z$7:$Z$34&lt;&gt;"",IF($W$7:$W$34&lt;&gt;"",ROW($W$7:$W$34)-MIN(ROW($W$7:$W$34))+1,""),""),ROW()-ROW(A$36)+1)))," "),"")</f>
        <v>0</v>
      </c>
      <c r="X59">
        <f t="array" ref="X59">IFERROR(CONCATENATE(TEXT(INDEX($W$7:$W$34,SMALL(IF($Z$7:$Z$34&lt;&gt;"",IF($W$7:$W$34&lt;&gt;"",ROW($W$7:$W$34)-MIN(ROW($W$7:$W$34))+1,""),""),ROW()-ROW(A$36)+1)),"##0")," "),"")</f>
        <v>0</v>
      </c>
      <c r="Y59">
        <f t="array" ref="Y59">IFERROR(CONCATENATE((INDEX($A$7:$A$34,SMALL(IF($Z$7:$Z$34&lt;&gt;"",IF($W$7:$W$34&lt;&gt;"",ROW($W$7:$W$34)-MIN(ROW($W$7:$W$34))+1,""),""),ROW()-ROW(A$36)+1))),),"")</f>
        <v>0</v>
      </c>
      <c r="AC59">
        <f t="array" ref="AC59">IFERROR(CONCATENATE((INDEX($AF$7:$AF$34,SMALL(IF($AF$7:$AF$34&lt;&gt;"",IF($AC$7:$AC$34&lt;&gt;"",ROW($AC$7:$AC$34)-MIN(ROW($AC$7:$AC$34))+1,""),""),ROW()-ROW(A$36)+1))),","),"")</f>
        <v>0</v>
      </c>
      <c r="AD59">
        <f t="array" ref="AD59">IFERROR(CONCATENATE(TEXT(INDEX($AC$7:$AC$34,SMALL(IF($AF$7:$AF$34&lt;&gt;"",IF($AC$7:$AC$34&lt;&gt;"",ROW($AC$7:$AC$34)-MIN(ROW($AC$7:$AC$34))+1,""),""),ROW()-ROW(A$36)+1)),"##0"),","),"")</f>
        <v>0</v>
      </c>
      <c r="AE59">
        <f t="array" ref="AE59">IFERROR(CONCATENATE((INDEX($A$7:$A$34,SMALL(IF($AF$7:$AF$34&lt;&gt;"",IF($AC$7:$AC$34&lt;&gt;"",ROW($AC$7:$AC$34)-MIN(ROW($AC$7:$AC$34))+1,""),""),ROW()-ROW(A$36)+1))),),"")</f>
        <v>0</v>
      </c>
      <c r="AI59">
        <f t="array" ref="AI59">IFERROR(CONCATENATE((INDEX($AL$7:$AL$34,SMALL(IF($AL$7:$AL$34&lt;&gt;"",IF($AI$7:$AI$34&lt;&gt;"",ROW($AI$7:$AI$34)-MIN(ROW($AI$7:$AI$34))+1,""),""),ROW()-ROW(A$36)+1)))," "),"")</f>
        <v>0</v>
      </c>
      <c r="AJ59">
        <f t="array" ref="AJ59">IFERROR(CONCATENATE(TEXT(INDEX($AI$7:$AI$34,SMALL(IF($AL$7:$AL$34&lt;&gt;"",IF($AI$7:$AI$34&lt;&gt;"",ROW($AI$7:$AI$34)-MIN(ROW($AI$7:$AI$34))+1,""),""),ROW()-ROW(A$36)+1)),"##0")," "),"")</f>
        <v>0</v>
      </c>
      <c r="AK59">
        <f t="array" ref="AK59">IFERROR(CONCATENATE((INDEX($A$7:$A$34,SMALL(IF($AL$7:$AL$34&lt;&gt;"",IF($AI$7:$AI$34&lt;&gt;"",ROW($AI$7:$AI$34)-MIN(ROW($AI$7:$AI$34))+1,""),""),ROW()-ROW(A$36)+1))),),"")</f>
        <v>0</v>
      </c>
    </row>
    <row r="60" spans="11:37">
      <c r="K60">
        <f t="array" ref="K60">IFERROR(CONCATENATE(TEXT(INDEX($K$7:$K$34,SMALL(IF($N$7:$N$34&lt;&gt;"",IF($K$7:$K$34&lt;&gt;"",ROW($K$7:$K$34)-MIN(ROW($K$7:$K$34))+1,""),""),ROW()-ROW(A$36)+1)),"##0"),","),"")</f>
        <v>0</v>
      </c>
      <c r="L60">
        <f t="array" ref="L60">IFERROR(CONCATENATE((INDEX($N$7:$N$34,SMALL(IF($N$7:$N$34&lt;&gt;"",IF($K$7:$K$34&lt;&gt;"",ROW($K$7:$K$34)-MIN(ROW($K$7:$K$34))+1,""),""),ROW()-ROW(A$36)+1))),","),"")</f>
        <v>0</v>
      </c>
      <c r="M60">
        <f t="array" ref="M60">IFERROR(CONCATENATE((INDEX($A$7:$A$34,SMALL(IF($N$7:$N$34&lt;&gt;"",IF($K$7:$K$34&lt;&gt;"",ROW($K$7:$K$34)-MIN(ROW($K$7:$K$34))+1,""),""),ROW()-ROW(A$36)+1))),),"")</f>
        <v>0</v>
      </c>
      <c r="Q60">
        <f t="array" ref="Q60">IFERROR(CONCATENATE((INDEX($T$7:$T$34,SMALL(IF($T$7:$T$34&lt;&gt;"",IF($Q$7:$Q$34&lt;&gt;"",ROW($Q$7:$Q$34)-MIN(ROW($Q$7:$Q$34))+1,""),""),ROW()-ROW(A$36)+1)))," "),"")</f>
        <v>0</v>
      </c>
      <c r="R60">
        <f t="array" ref="R60">IFERROR(CONCATENATE(TEXT(INDEX($Q$7:$Q$34,SMALL(IF($T$7:$T$34&lt;&gt;"",IF($Q$7:$Q$34&lt;&gt;"",ROW($Q$7:$Q$34)-MIN(ROW($Q$7:$Q$34))+1,""),""),ROW()-ROW(A$36)+1)),"##0")," "),"")</f>
        <v>0</v>
      </c>
      <c r="S60">
        <f t="array" ref="S60">IFERROR(CONCATENATE((INDEX($A$7:$A$34,SMALL(IF($T$7:$T$34&lt;&gt;"",IF($Q$7:$Q$34&lt;&gt;"",ROW($Q$7:$Q$34)-MIN(ROW($Q$7:$Q$34))+1,""),""),ROW()-ROW(A$36)+1))),),"")</f>
        <v>0</v>
      </c>
      <c r="W60">
        <f t="array" ref="W60">IFERROR(CONCATENATE((INDEX($Z$7:$Z$34,SMALL(IF($Z$7:$Z$34&lt;&gt;"",IF($W$7:$W$34&lt;&gt;"",ROW($W$7:$W$34)-MIN(ROW($W$7:$W$34))+1,""),""),ROW()-ROW(A$36)+1)))," "),"")</f>
        <v>0</v>
      </c>
      <c r="X60">
        <f t="array" ref="X60">IFERROR(CONCATENATE(TEXT(INDEX($W$7:$W$34,SMALL(IF($Z$7:$Z$34&lt;&gt;"",IF($W$7:$W$34&lt;&gt;"",ROW($W$7:$W$34)-MIN(ROW($W$7:$W$34))+1,""),""),ROW()-ROW(A$36)+1)),"##0")," "),"")</f>
        <v>0</v>
      </c>
      <c r="Y60">
        <f t="array" ref="Y60">IFERROR(CONCATENATE((INDEX($A$7:$A$34,SMALL(IF($Z$7:$Z$34&lt;&gt;"",IF($W$7:$W$34&lt;&gt;"",ROW($W$7:$W$34)-MIN(ROW($W$7:$W$34))+1,""),""),ROW()-ROW(A$36)+1))),),"")</f>
        <v>0</v>
      </c>
      <c r="AC60">
        <f t="array" ref="AC60">IFERROR(CONCATENATE((INDEX($AF$7:$AF$34,SMALL(IF($AF$7:$AF$34&lt;&gt;"",IF($AC$7:$AC$34&lt;&gt;"",ROW($AC$7:$AC$34)-MIN(ROW($AC$7:$AC$34))+1,""),""),ROW()-ROW(A$36)+1))),","),"")</f>
        <v>0</v>
      </c>
      <c r="AD60">
        <f t="array" ref="AD60">IFERROR(CONCATENATE(TEXT(INDEX($AC$7:$AC$34,SMALL(IF($AF$7:$AF$34&lt;&gt;"",IF($AC$7:$AC$34&lt;&gt;"",ROW($AC$7:$AC$34)-MIN(ROW($AC$7:$AC$34))+1,""),""),ROW()-ROW(A$36)+1)),"##0"),","),"")</f>
        <v>0</v>
      </c>
      <c r="AE60">
        <f t="array" ref="AE60">IFERROR(CONCATENATE((INDEX($A$7:$A$34,SMALL(IF($AF$7:$AF$34&lt;&gt;"",IF($AC$7:$AC$34&lt;&gt;"",ROW($AC$7:$AC$34)-MIN(ROW($AC$7:$AC$34))+1,""),""),ROW()-ROW(A$36)+1))),),"")</f>
        <v>0</v>
      </c>
      <c r="AI60">
        <f t="array" ref="AI60">IFERROR(CONCATENATE((INDEX($AL$7:$AL$34,SMALL(IF($AL$7:$AL$34&lt;&gt;"",IF($AI$7:$AI$34&lt;&gt;"",ROW($AI$7:$AI$34)-MIN(ROW($AI$7:$AI$34))+1,""),""),ROW()-ROW(A$36)+1)))," "),"")</f>
        <v>0</v>
      </c>
      <c r="AJ60">
        <f t="array" ref="AJ60">IFERROR(CONCATENATE(TEXT(INDEX($AI$7:$AI$34,SMALL(IF($AL$7:$AL$34&lt;&gt;"",IF($AI$7:$AI$34&lt;&gt;"",ROW($AI$7:$AI$34)-MIN(ROW($AI$7:$AI$34))+1,""),""),ROW()-ROW(A$36)+1)),"##0")," "),"")</f>
        <v>0</v>
      </c>
      <c r="AK60">
        <f t="array" ref="AK60">IFERROR(CONCATENATE((INDEX($A$7:$A$34,SMALL(IF($AL$7:$AL$34&lt;&gt;"",IF($AI$7:$AI$34&lt;&gt;"",ROW($AI$7:$AI$34)-MIN(ROW($AI$7:$AI$34))+1,""),""),ROW()-ROW(A$36)+1))),),"")</f>
        <v>0</v>
      </c>
    </row>
    <row r="61" spans="11:37">
      <c r="K61">
        <f t="array" ref="K61">IFERROR(CONCATENATE(TEXT(INDEX($K$7:$K$34,SMALL(IF($N$7:$N$34&lt;&gt;"",IF($K$7:$K$34&lt;&gt;"",ROW($K$7:$K$34)-MIN(ROW($K$7:$K$34))+1,""),""),ROW()-ROW(A$36)+1)),"##0"),","),"")</f>
        <v>0</v>
      </c>
      <c r="L61">
        <f t="array" ref="L61">IFERROR(CONCATENATE((INDEX($N$7:$N$34,SMALL(IF($N$7:$N$34&lt;&gt;"",IF($K$7:$K$34&lt;&gt;"",ROW($K$7:$K$34)-MIN(ROW($K$7:$K$34))+1,""),""),ROW()-ROW(A$36)+1))),","),"")</f>
        <v>0</v>
      </c>
      <c r="M61">
        <f t="array" ref="M61">IFERROR(CONCATENATE((INDEX($A$7:$A$34,SMALL(IF($N$7:$N$34&lt;&gt;"",IF($K$7:$K$34&lt;&gt;"",ROW($K$7:$K$34)-MIN(ROW($K$7:$K$34))+1,""),""),ROW()-ROW(A$36)+1))),),"")</f>
        <v>0</v>
      </c>
      <c r="Q61">
        <f t="array" ref="Q61">IFERROR(CONCATENATE((INDEX($T$7:$T$34,SMALL(IF($T$7:$T$34&lt;&gt;"",IF($Q$7:$Q$34&lt;&gt;"",ROW($Q$7:$Q$34)-MIN(ROW($Q$7:$Q$34))+1,""),""),ROW()-ROW(A$36)+1)))," "),"")</f>
        <v>0</v>
      </c>
      <c r="R61">
        <f t="array" ref="R61">IFERROR(CONCATENATE(TEXT(INDEX($Q$7:$Q$34,SMALL(IF($T$7:$T$34&lt;&gt;"",IF($Q$7:$Q$34&lt;&gt;"",ROW($Q$7:$Q$34)-MIN(ROW($Q$7:$Q$34))+1,""),""),ROW()-ROW(A$36)+1)),"##0")," "),"")</f>
        <v>0</v>
      </c>
      <c r="S61">
        <f t="array" ref="S61">IFERROR(CONCATENATE((INDEX($A$7:$A$34,SMALL(IF($T$7:$T$34&lt;&gt;"",IF($Q$7:$Q$34&lt;&gt;"",ROW($Q$7:$Q$34)-MIN(ROW($Q$7:$Q$34))+1,""),""),ROW()-ROW(A$36)+1))),),"")</f>
        <v>0</v>
      </c>
      <c r="W61">
        <f t="array" ref="W61">IFERROR(CONCATENATE((INDEX($Z$7:$Z$34,SMALL(IF($Z$7:$Z$34&lt;&gt;"",IF($W$7:$W$34&lt;&gt;"",ROW($W$7:$W$34)-MIN(ROW($W$7:$W$34))+1,""),""),ROW()-ROW(A$36)+1)))," "),"")</f>
        <v>0</v>
      </c>
      <c r="X61">
        <f t="array" ref="X61">IFERROR(CONCATENATE(TEXT(INDEX($W$7:$W$34,SMALL(IF($Z$7:$Z$34&lt;&gt;"",IF($W$7:$W$34&lt;&gt;"",ROW($W$7:$W$34)-MIN(ROW($W$7:$W$34))+1,""),""),ROW()-ROW(A$36)+1)),"##0")," "),"")</f>
        <v>0</v>
      </c>
      <c r="Y61">
        <f t="array" ref="Y61">IFERROR(CONCATENATE((INDEX($A$7:$A$34,SMALL(IF($Z$7:$Z$34&lt;&gt;"",IF($W$7:$W$34&lt;&gt;"",ROW($W$7:$W$34)-MIN(ROW($W$7:$W$34))+1,""),""),ROW()-ROW(A$36)+1))),),"")</f>
        <v>0</v>
      </c>
      <c r="AC61">
        <f t="array" ref="AC61">IFERROR(CONCATENATE((INDEX($AF$7:$AF$34,SMALL(IF($AF$7:$AF$34&lt;&gt;"",IF($AC$7:$AC$34&lt;&gt;"",ROW($AC$7:$AC$34)-MIN(ROW($AC$7:$AC$34))+1,""),""),ROW()-ROW(A$36)+1))),","),"")</f>
        <v>0</v>
      </c>
      <c r="AD61">
        <f t="array" ref="AD61">IFERROR(CONCATENATE(TEXT(INDEX($AC$7:$AC$34,SMALL(IF($AF$7:$AF$34&lt;&gt;"",IF($AC$7:$AC$34&lt;&gt;"",ROW($AC$7:$AC$34)-MIN(ROW($AC$7:$AC$34))+1,""),""),ROW()-ROW(A$36)+1)),"##0"),","),"")</f>
        <v>0</v>
      </c>
      <c r="AE61">
        <f t="array" ref="AE61">IFERROR(CONCATENATE((INDEX($A$7:$A$34,SMALL(IF($AF$7:$AF$34&lt;&gt;"",IF($AC$7:$AC$34&lt;&gt;"",ROW($AC$7:$AC$34)-MIN(ROW($AC$7:$AC$34))+1,""),""),ROW()-ROW(A$36)+1))),),"")</f>
        <v>0</v>
      </c>
      <c r="AI61">
        <f t="array" ref="AI61">IFERROR(CONCATENATE((INDEX($AL$7:$AL$34,SMALL(IF($AL$7:$AL$34&lt;&gt;"",IF($AI$7:$AI$34&lt;&gt;"",ROW($AI$7:$AI$34)-MIN(ROW($AI$7:$AI$34))+1,""),""),ROW()-ROW(A$36)+1)))," "),"")</f>
        <v>0</v>
      </c>
      <c r="AJ61">
        <f t="array" ref="AJ61">IFERROR(CONCATENATE(TEXT(INDEX($AI$7:$AI$34,SMALL(IF($AL$7:$AL$34&lt;&gt;"",IF($AI$7:$AI$34&lt;&gt;"",ROW($AI$7:$AI$34)-MIN(ROW($AI$7:$AI$34))+1,""),""),ROW()-ROW(A$36)+1)),"##0")," "),"")</f>
        <v>0</v>
      </c>
      <c r="AK61">
        <f t="array" ref="AK61">IFERROR(CONCATENATE((INDEX($A$7:$A$34,SMALL(IF($AL$7:$AL$34&lt;&gt;"",IF($AI$7:$AI$34&lt;&gt;"",ROW($AI$7:$AI$34)-MIN(ROW($AI$7:$AI$34))+1,""),""),ROW()-ROW(A$36)+1))),),"")</f>
        <v>0</v>
      </c>
    </row>
    <row r="62" spans="11:37">
      <c r="K62">
        <f t="array" ref="K62">IFERROR(CONCATENATE(TEXT(INDEX($K$7:$K$34,SMALL(IF($N$7:$N$34&lt;&gt;"",IF($K$7:$K$34&lt;&gt;"",ROW($K$7:$K$34)-MIN(ROW($K$7:$K$34))+1,""),""),ROW()-ROW(A$36)+1)),"##0"),","),"")</f>
        <v>0</v>
      </c>
      <c r="L62">
        <f t="array" ref="L62">IFERROR(CONCATENATE((INDEX($N$7:$N$34,SMALL(IF($N$7:$N$34&lt;&gt;"",IF($K$7:$K$34&lt;&gt;"",ROW($K$7:$K$34)-MIN(ROW($K$7:$K$34))+1,""),""),ROW()-ROW(A$36)+1))),","),"")</f>
        <v>0</v>
      </c>
      <c r="M62">
        <f t="array" ref="M62">IFERROR(CONCATENATE((INDEX($A$7:$A$34,SMALL(IF($N$7:$N$34&lt;&gt;"",IF($K$7:$K$34&lt;&gt;"",ROW($K$7:$K$34)-MIN(ROW($K$7:$K$34))+1,""),""),ROW()-ROW(A$36)+1))),),"")</f>
        <v>0</v>
      </c>
      <c r="Q62">
        <f t="array" ref="Q62">IFERROR(CONCATENATE((INDEX($T$7:$T$34,SMALL(IF($T$7:$T$34&lt;&gt;"",IF($Q$7:$Q$34&lt;&gt;"",ROW($Q$7:$Q$34)-MIN(ROW($Q$7:$Q$34))+1,""),""),ROW()-ROW(A$36)+1)))," "),"")</f>
        <v>0</v>
      </c>
      <c r="R62">
        <f t="array" ref="R62">IFERROR(CONCATENATE(TEXT(INDEX($Q$7:$Q$34,SMALL(IF($T$7:$T$34&lt;&gt;"",IF($Q$7:$Q$34&lt;&gt;"",ROW($Q$7:$Q$34)-MIN(ROW($Q$7:$Q$34))+1,""),""),ROW()-ROW(A$36)+1)),"##0")," "),"")</f>
        <v>0</v>
      </c>
      <c r="S62">
        <f t="array" ref="S62">IFERROR(CONCATENATE((INDEX($A$7:$A$34,SMALL(IF($T$7:$T$34&lt;&gt;"",IF($Q$7:$Q$34&lt;&gt;"",ROW($Q$7:$Q$34)-MIN(ROW($Q$7:$Q$34))+1,""),""),ROW()-ROW(A$36)+1))),),"")</f>
        <v>0</v>
      </c>
      <c r="W62">
        <f t="array" ref="W62">IFERROR(CONCATENATE((INDEX($Z$7:$Z$34,SMALL(IF($Z$7:$Z$34&lt;&gt;"",IF($W$7:$W$34&lt;&gt;"",ROW($W$7:$W$34)-MIN(ROW($W$7:$W$34))+1,""),""),ROW()-ROW(A$36)+1)))," "),"")</f>
        <v>0</v>
      </c>
      <c r="X62">
        <f t="array" ref="X62">IFERROR(CONCATENATE(TEXT(INDEX($W$7:$W$34,SMALL(IF($Z$7:$Z$34&lt;&gt;"",IF($W$7:$W$34&lt;&gt;"",ROW($W$7:$W$34)-MIN(ROW($W$7:$W$34))+1,""),""),ROW()-ROW(A$36)+1)),"##0")," "),"")</f>
        <v>0</v>
      </c>
      <c r="Y62">
        <f t="array" ref="Y62">IFERROR(CONCATENATE((INDEX($A$7:$A$34,SMALL(IF($Z$7:$Z$34&lt;&gt;"",IF($W$7:$W$34&lt;&gt;"",ROW($W$7:$W$34)-MIN(ROW($W$7:$W$34))+1,""),""),ROW()-ROW(A$36)+1))),),"")</f>
        <v>0</v>
      </c>
      <c r="AC62">
        <f t="array" ref="AC62">IFERROR(CONCATENATE((INDEX($AF$7:$AF$34,SMALL(IF($AF$7:$AF$34&lt;&gt;"",IF($AC$7:$AC$34&lt;&gt;"",ROW($AC$7:$AC$34)-MIN(ROW($AC$7:$AC$34))+1,""),""),ROW()-ROW(A$36)+1))),","),"")</f>
        <v>0</v>
      </c>
      <c r="AD62">
        <f t="array" ref="AD62">IFERROR(CONCATENATE(TEXT(INDEX($AC$7:$AC$34,SMALL(IF($AF$7:$AF$34&lt;&gt;"",IF($AC$7:$AC$34&lt;&gt;"",ROW($AC$7:$AC$34)-MIN(ROW($AC$7:$AC$34))+1,""),""),ROW()-ROW(A$36)+1)),"##0"),","),"")</f>
        <v>0</v>
      </c>
      <c r="AE62">
        <f t="array" ref="AE62">IFERROR(CONCATENATE((INDEX($A$7:$A$34,SMALL(IF($AF$7:$AF$34&lt;&gt;"",IF($AC$7:$AC$34&lt;&gt;"",ROW($AC$7:$AC$34)-MIN(ROW($AC$7:$AC$34))+1,""),""),ROW()-ROW(A$36)+1))),),"")</f>
        <v>0</v>
      </c>
      <c r="AI62">
        <f t="array" ref="AI62">IFERROR(CONCATENATE((INDEX($AL$7:$AL$34,SMALL(IF($AL$7:$AL$34&lt;&gt;"",IF($AI$7:$AI$34&lt;&gt;"",ROW($AI$7:$AI$34)-MIN(ROW($AI$7:$AI$34))+1,""),""),ROW()-ROW(A$36)+1)))," "),"")</f>
        <v>0</v>
      </c>
      <c r="AJ62">
        <f t="array" ref="AJ62">IFERROR(CONCATENATE(TEXT(INDEX($AI$7:$AI$34,SMALL(IF($AL$7:$AL$34&lt;&gt;"",IF($AI$7:$AI$34&lt;&gt;"",ROW($AI$7:$AI$34)-MIN(ROW($AI$7:$AI$34))+1,""),""),ROW()-ROW(A$36)+1)),"##0")," "),"")</f>
        <v>0</v>
      </c>
      <c r="AK62">
        <f t="array" ref="AK62">IFERROR(CONCATENATE((INDEX($A$7:$A$34,SMALL(IF($AL$7:$AL$34&lt;&gt;"",IF($AI$7:$AI$34&lt;&gt;"",ROW($AI$7:$AI$34)-MIN(ROW($AI$7:$AI$34))+1,""),""),ROW()-ROW(A$36)+1))),),"")</f>
        <v>0</v>
      </c>
    </row>
    <row r="63" spans="11:37">
      <c r="K63">
        <f t="array" ref="K63">IFERROR(CONCATENATE(TEXT(INDEX($K$7:$K$34,SMALL(IF($N$7:$N$34&lt;&gt;"",IF($K$7:$K$34&lt;&gt;"",ROW($K$7:$K$34)-MIN(ROW($K$7:$K$34))+1,""),""),ROW()-ROW(A$36)+1)),"##0"),","),"")</f>
        <v>0</v>
      </c>
      <c r="L63">
        <f t="array" ref="L63">IFERROR(CONCATENATE((INDEX($N$7:$N$34,SMALL(IF($N$7:$N$34&lt;&gt;"",IF($K$7:$K$34&lt;&gt;"",ROW($K$7:$K$34)-MIN(ROW($K$7:$K$34))+1,""),""),ROW()-ROW(A$36)+1))),","),"")</f>
        <v>0</v>
      </c>
      <c r="M63">
        <f t="array" ref="M63">IFERROR(CONCATENATE((INDEX($A$7:$A$34,SMALL(IF($N$7:$N$34&lt;&gt;"",IF($K$7:$K$34&lt;&gt;"",ROW($K$7:$K$34)-MIN(ROW($K$7:$K$34))+1,""),""),ROW()-ROW(A$36)+1))),),"")</f>
        <v>0</v>
      </c>
      <c r="Q63">
        <f t="array" ref="Q63">IFERROR(CONCATENATE((INDEX($T$7:$T$34,SMALL(IF($T$7:$T$34&lt;&gt;"",IF($Q$7:$Q$34&lt;&gt;"",ROW($Q$7:$Q$34)-MIN(ROW($Q$7:$Q$34))+1,""),""),ROW()-ROW(A$36)+1)))," "),"")</f>
        <v>0</v>
      </c>
      <c r="R63">
        <f t="array" ref="R63">IFERROR(CONCATENATE(TEXT(INDEX($Q$7:$Q$34,SMALL(IF($T$7:$T$34&lt;&gt;"",IF($Q$7:$Q$34&lt;&gt;"",ROW($Q$7:$Q$34)-MIN(ROW($Q$7:$Q$34))+1,""),""),ROW()-ROW(A$36)+1)),"##0")," "),"")</f>
        <v>0</v>
      </c>
      <c r="S63">
        <f t="array" ref="S63">IFERROR(CONCATENATE((INDEX($A$7:$A$34,SMALL(IF($T$7:$T$34&lt;&gt;"",IF($Q$7:$Q$34&lt;&gt;"",ROW($Q$7:$Q$34)-MIN(ROW($Q$7:$Q$34))+1,""),""),ROW()-ROW(A$36)+1))),),"")</f>
        <v>0</v>
      </c>
      <c r="W63">
        <f t="array" ref="W63">IFERROR(CONCATENATE((INDEX($Z$7:$Z$34,SMALL(IF($Z$7:$Z$34&lt;&gt;"",IF($W$7:$W$34&lt;&gt;"",ROW($W$7:$W$34)-MIN(ROW($W$7:$W$34))+1,""),""),ROW()-ROW(A$36)+1)))," "),"")</f>
        <v>0</v>
      </c>
      <c r="X63">
        <f t="array" ref="X63">IFERROR(CONCATENATE(TEXT(INDEX($W$7:$W$34,SMALL(IF($Z$7:$Z$34&lt;&gt;"",IF($W$7:$W$34&lt;&gt;"",ROW($W$7:$W$34)-MIN(ROW($W$7:$W$34))+1,""),""),ROW()-ROW(A$36)+1)),"##0")," "),"")</f>
        <v>0</v>
      </c>
      <c r="Y63">
        <f t="array" ref="Y63">IFERROR(CONCATENATE((INDEX($A$7:$A$34,SMALL(IF($Z$7:$Z$34&lt;&gt;"",IF($W$7:$W$34&lt;&gt;"",ROW($W$7:$W$34)-MIN(ROW($W$7:$W$34))+1,""),""),ROW()-ROW(A$36)+1))),),"")</f>
        <v>0</v>
      </c>
      <c r="AC63">
        <f t="array" ref="AC63">IFERROR(CONCATENATE((INDEX($AF$7:$AF$34,SMALL(IF($AF$7:$AF$34&lt;&gt;"",IF($AC$7:$AC$34&lt;&gt;"",ROW($AC$7:$AC$34)-MIN(ROW($AC$7:$AC$34))+1,""),""),ROW()-ROW(A$36)+1))),","),"")</f>
        <v>0</v>
      </c>
      <c r="AD63">
        <f t="array" ref="AD63">IFERROR(CONCATENATE(TEXT(INDEX($AC$7:$AC$34,SMALL(IF($AF$7:$AF$34&lt;&gt;"",IF($AC$7:$AC$34&lt;&gt;"",ROW($AC$7:$AC$34)-MIN(ROW($AC$7:$AC$34))+1,""),""),ROW()-ROW(A$36)+1)),"##0"),","),"")</f>
        <v>0</v>
      </c>
      <c r="AE63">
        <f t="array" ref="AE63">IFERROR(CONCATENATE((INDEX($A$7:$A$34,SMALL(IF($AF$7:$AF$34&lt;&gt;"",IF($AC$7:$AC$34&lt;&gt;"",ROW($AC$7:$AC$34)-MIN(ROW($AC$7:$AC$34))+1,""),""),ROW()-ROW(A$36)+1))),),"")</f>
        <v>0</v>
      </c>
      <c r="AI63">
        <f t="array" ref="AI63">IFERROR(CONCATENATE((INDEX($AL$7:$AL$34,SMALL(IF($AL$7:$AL$34&lt;&gt;"",IF($AI$7:$AI$34&lt;&gt;"",ROW($AI$7:$AI$34)-MIN(ROW($AI$7:$AI$34))+1,""),""),ROW()-ROW(A$36)+1)))," "),"")</f>
        <v>0</v>
      </c>
      <c r="AJ63">
        <f t="array" ref="AJ63">IFERROR(CONCATENATE(TEXT(INDEX($AI$7:$AI$34,SMALL(IF($AL$7:$AL$34&lt;&gt;"",IF($AI$7:$AI$34&lt;&gt;"",ROW($AI$7:$AI$34)-MIN(ROW($AI$7:$AI$34))+1,""),""),ROW()-ROW(A$36)+1)),"##0")," "),"")</f>
        <v>0</v>
      </c>
      <c r="AK63">
        <f t="array" ref="AK63">IFERROR(CONCATENATE((INDEX($A$7:$A$34,SMALL(IF($AL$7:$AL$34&lt;&gt;"",IF($AI$7:$AI$34&lt;&gt;"",ROW($AI$7:$AI$34)-MIN(ROW($AI$7:$AI$34))+1,""),""),ROW()-ROW(A$36)+1))),),"")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71" operator="lessThanOrEqual">
      <formula>H10</formula>
    </cfRule>
  </conditionalFormatting>
  <conditionalFormatting sqref="AD14">
    <cfRule type="cellIs" dxfId="0" priority="73" operator="lessThanOrEqual">
      <formula>H14</formula>
    </cfRule>
  </conditionalFormatting>
  <conditionalFormatting sqref="AD18">
    <cfRule type="cellIs" dxfId="0" priority="75" operator="lessThanOrEqual">
      <formula>H18</formula>
    </cfRule>
  </conditionalFormatting>
  <conditionalFormatting sqref="AD20">
    <cfRule type="cellIs" dxfId="0" priority="77" operator="lessThanOrEqual">
      <formula>H20</formula>
    </cfRule>
  </conditionalFormatting>
  <conditionalFormatting sqref="AD22">
    <cfRule type="cellIs" dxfId="0" priority="79" operator="lessThanOrEqual">
      <formula>H22</formula>
    </cfRule>
  </conditionalFormatting>
  <conditionalFormatting sqref="AD25">
    <cfRule type="cellIs" dxfId="0" priority="81" operator="lessThanOrEqual">
      <formula>H25</formula>
    </cfRule>
  </conditionalFormatting>
  <conditionalFormatting sqref="AD26">
    <cfRule type="cellIs" dxfId="0" priority="83" operator="lessThanOrEqual">
      <formula>H26</formula>
    </cfRule>
  </conditionalFormatting>
  <conditionalFormatting sqref="AD27">
    <cfRule type="cellIs" dxfId="0" priority="85" operator="lessThanOrEqual">
      <formula>H27</formula>
    </cfRule>
  </conditionalFormatting>
  <conditionalFormatting sqref="AD29">
    <cfRule type="cellIs" dxfId="0" priority="87" operator="lessThanOrEqual">
      <formula>H29</formula>
    </cfRule>
  </conditionalFormatting>
  <conditionalFormatting sqref="AD31">
    <cfRule type="cellIs" dxfId="0" priority="89" operator="lessThanOrEqual">
      <formula>H31</formula>
    </cfRule>
  </conditionalFormatting>
  <conditionalFormatting sqref="AE10">
    <cfRule type="cellIs" dxfId="0" priority="72" operator="lessThanOrEqual">
      <formula>I10</formula>
    </cfRule>
  </conditionalFormatting>
  <conditionalFormatting sqref="AE14">
    <cfRule type="cellIs" dxfId="0" priority="74" operator="lessThanOrEqual">
      <formula>I14</formula>
    </cfRule>
  </conditionalFormatting>
  <conditionalFormatting sqref="AE18">
    <cfRule type="cellIs" dxfId="0" priority="76" operator="lessThanOrEqual">
      <formula>I18</formula>
    </cfRule>
  </conditionalFormatting>
  <conditionalFormatting sqref="AE20">
    <cfRule type="cellIs" dxfId="0" priority="78" operator="lessThanOrEqual">
      <formula>I20</formula>
    </cfRule>
  </conditionalFormatting>
  <conditionalFormatting sqref="AE22">
    <cfRule type="cellIs" dxfId="0" priority="80" operator="lessThanOrEqual">
      <formula>I22</formula>
    </cfRule>
  </conditionalFormatting>
  <conditionalFormatting sqref="AE25">
    <cfRule type="cellIs" dxfId="0" priority="82" operator="lessThanOrEqual">
      <formula>I25</formula>
    </cfRule>
  </conditionalFormatting>
  <conditionalFormatting sqref="AE26">
    <cfRule type="cellIs" dxfId="0" priority="84" operator="lessThanOrEqual">
      <formula>I26</formula>
    </cfRule>
  </conditionalFormatting>
  <conditionalFormatting sqref="AE27">
    <cfRule type="cellIs" dxfId="0" priority="86" operator="lessThanOrEqual">
      <formula>I27</formula>
    </cfRule>
  </conditionalFormatting>
  <conditionalFormatting sqref="AE29">
    <cfRule type="cellIs" dxfId="0" priority="88" operator="lessThanOrEqual">
      <formula>I29</formula>
    </cfRule>
  </conditionalFormatting>
  <conditionalFormatting sqref="AE31">
    <cfRule type="cellIs" dxfId="0" priority="90" operator="lessThanOrEqual">
      <formula>I31</formula>
    </cfRule>
  </conditionalFormatting>
  <conditionalFormatting sqref="AJ10">
    <cfRule type="cellIs" dxfId="0" priority="93" operator="lessThanOrEqual">
      <formula>H10</formula>
    </cfRule>
  </conditionalFormatting>
  <conditionalFormatting sqref="AJ14">
    <cfRule type="cellIs" dxfId="0" priority="95" operator="lessThanOrEqual">
      <formula>H14</formula>
    </cfRule>
  </conditionalFormatting>
  <conditionalFormatting sqref="AJ19">
    <cfRule type="cellIs" dxfId="0" priority="97" operator="lessThanOrEqual">
      <formula>H19</formula>
    </cfRule>
  </conditionalFormatting>
  <conditionalFormatting sqref="AJ20">
    <cfRule type="cellIs" dxfId="0" priority="99" operator="lessThanOrEqual">
      <formula>H20</formula>
    </cfRule>
  </conditionalFormatting>
  <conditionalFormatting sqref="AJ25">
    <cfRule type="cellIs" dxfId="0" priority="101" operator="lessThanOrEqual">
      <formula>H25</formula>
    </cfRule>
  </conditionalFormatting>
  <conditionalFormatting sqref="AJ26">
    <cfRule type="cellIs" dxfId="0" priority="103" operator="lessThanOrEqual">
      <formula>H26</formula>
    </cfRule>
  </conditionalFormatting>
  <conditionalFormatting sqref="AJ27">
    <cfRule type="cellIs" dxfId="0" priority="105" operator="lessThanOrEqual">
      <formula>H27</formula>
    </cfRule>
  </conditionalFormatting>
  <conditionalFormatting sqref="AJ29">
    <cfRule type="cellIs" dxfId="0" priority="107" operator="lessThanOrEqual">
      <formula>H29</formula>
    </cfRule>
  </conditionalFormatting>
  <conditionalFormatting sqref="AJ30">
    <cfRule type="cellIs" dxfId="0" priority="109" operator="lessThanOrEqual">
      <formula>H30</formula>
    </cfRule>
  </conditionalFormatting>
  <conditionalFormatting sqref="AJ8">
    <cfRule type="cellIs" dxfId="0" priority="91" operator="lessThanOrEqual">
      <formula>H8</formula>
    </cfRule>
  </conditionalFormatting>
  <conditionalFormatting sqref="AK10">
    <cfRule type="cellIs" dxfId="0" priority="94" operator="lessThanOrEqual">
      <formula>I10</formula>
    </cfRule>
  </conditionalFormatting>
  <conditionalFormatting sqref="AK14">
    <cfRule type="cellIs" dxfId="0" priority="96" operator="lessThanOrEqual">
      <formula>I14</formula>
    </cfRule>
  </conditionalFormatting>
  <conditionalFormatting sqref="AK19">
    <cfRule type="cellIs" dxfId="0" priority="98" operator="lessThanOrEqual">
      <formula>I19</formula>
    </cfRule>
  </conditionalFormatting>
  <conditionalFormatting sqref="AK20">
    <cfRule type="cellIs" dxfId="0" priority="100" operator="lessThanOrEqual">
      <formula>I20</formula>
    </cfRule>
  </conditionalFormatting>
  <conditionalFormatting sqref="AK25">
    <cfRule type="cellIs" dxfId="0" priority="102" operator="lessThanOrEqual">
      <formula>I25</formula>
    </cfRule>
  </conditionalFormatting>
  <conditionalFormatting sqref="AK26">
    <cfRule type="cellIs" dxfId="0" priority="104" operator="lessThanOrEqual">
      <formula>I26</formula>
    </cfRule>
  </conditionalFormatting>
  <conditionalFormatting sqref="AK27">
    <cfRule type="cellIs" dxfId="0" priority="106" operator="lessThanOrEqual">
      <formula>I27</formula>
    </cfRule>
  </conditionalFormatting>
  <conditionalFormatting sqref="AK29">
    <cfRule type="cellIs" dxfId="0" priority="108" operator="lessThanOrEqual">
      <formula>I29</formula>
    </cfRule>
  </conditionalFormatting>
  <conditionalFormatting sqref="AK30">
    <cfRule type="cellIs" dxfId="0" priority="110" operator="lessThanOrEqual">
      <formula>I30</formula>
    </cfRule>
  </conditionalFormatting>
  <conditionalFormatting sqref="AK8">
    <cfRule type="cellIs" dxfId="0" priority="92" operator="lessThanOrEqual">
      <formula>I8</formula>
    </cfRule>
  </conditionalFormatting>
  <conditionalFormatting sqref="L10">
    <cfRule type="cellIs" dxfId="0" priority="3" operator="lessThanOrEqual">
      <formula>H10</formula>
    </cfRule>
  </conditionalFormatting>
  <conditionalFormatting sqref="L14">
    <cfRule type="cellIs" dxfId="0" priority="5" operator="lessThanOrEqual">
      <formula>H14</formula>
    </cfRule>
  </conditionalFormatting>
  <conditionalFormatting sqref="L19">
    <cfRule type="cellIs" dxfId="0" priority="7" operator="lessThanOrEqual">
      <formula>H19</formula>
    </cfRule>
  </conditionalFormatting>
  <conditionalFormatting sqref="L20">
    <cfRule type="cellIs" dxfId="0" priority="9" operator="lessThanOrEqual">
      <formula>H20</formula>
    </cfRule>
  </conditionalFormatting>
  <conditionalFormatting sqref="L22">
    <cfRule type="cellIs" dxfId="0" priority="11" operator="lessThanOrEqual">
      <formula>H22</formula>
    </cfRule>
  </conditionalFormatting>
  <conditionalFormatting sqref="L25">
    <cfRule type="cellIs" dxfId="0" priority="13" operator="lessThanOrEqual">
      <formula>H25</formula>
    </cfRule>
  </conditionalFormatting>
  <conditionalFormatting sqref="L26">
    <cfRule type="cellIs" dxfId="0" priority="15" operator="lessThanOrEqual">
      <formula>H26</formula>
    </cfRule>
  </conditionalFormatting>
  <conditionalFormatting sqref="L27">
    <cfRule type="cellIs" dxfId="0" priority="17" operator="lessThanOrEqual">
      <formula>H27</formula>
    </cfRule>
  </conditionalFormatting>
  <conditionalFormatting sqref="L29">
    <cfRule type="cellIs" dxfId="0" priority="19" operator="lessThanOrEqual">
      <formula>H29</formula>
    </cfRule>
  </conditionalFormatting>
  <conditionalFormatting sqref="L31">
    <cfRule type="cellIs" dxfId="0" priority="21" operator="lessThanOrEqual">
      <formula>H31</formula>
    </cfRule>
  </conditionalFormatting>
  <conditionalFormatting sqref="L33">
    <cfRule type="cellIs" dxfId="0" priority="23" operator="lessThanOrEqual">
      <formula>H33</formula>
    </cfRule>
  </conditionalFormatting>
  <conditionalFormatting sqref="L8">
    <cfRule type="cellIs" dxfId="0" priority="1" operator="lessThanOrEqual">
      <formula>H8</formula>
    </cfRule>
  </conditionalFormatting>
  <conditionalFormatting sqref="M10">
    <cfRule type="cellIs" dxfId="0" priority="4" operator="lessThanOrEqual">
      <formula>I10</formula>
    </cfRule>
  </conditionalFormatting>
  <conditionalFormatting sqref="M14">
    <cfRule type="cellIs" dxfId="0" priority="6" operator="lessThanOrEqual">
      <formula>I14</formula>
    </cfRule>
  </conditionalFormatting>
  <conditionalFormatting sqref="M19">
    <cfRule type="cellIs" dxfId="0" priority="8" operator="lessThanOrEqual">
      <formula>I19</formula>
    </cfRule>
  </conditionalFormatting>
  <conditionalFormatting sqref="M20">
    <cfRule type="cellIs" dxfId="0" priority="10" operator="lessThanOrEqual">
      <formula>I20</formula>
    </cfRule>
  </conditionalFormatting>
  <conditionalFormatting sqref="M22">
    <cfRule type="cellIs" dxfId="0" priority="12" operator="lessThanOrEqual">
      <formula>I22</formula>
    </cfRule>
  </conditionalFormatting>
  <conditionalFormatting sqref="M25">
    <cfRule type="cellIs" dxfId="0" priority="14" operator="lessThanOrEqual">
      <formula>I25</formula>
    </cfRule>
  </conditionalFormatting>
  <conditionalFormatting sqref="M26">
    <cfRule type="cellIs" dxfId="0" priority="16" operator="lessThanOrEqual">
      <formula>I26</formula>
    </cfRule>
  </conditionalFormatting>
  <conditionalFormatting sqref="M27">
    <cfRule type="cellIs" dxfId="0" priority="18" operator="lessThanOrEqual">
      <formula>I27</formula>
    </cfRule>
  </conditionalFormatting>
  <conditionalFormatting sqref="M29">
    <cfRule type="cellIs" dxfId="0" priority="20" operator="lessThanOrEqual">
      <formula>I29</formula>
    </cfRule>
  </conditionalFormatting>
  <conditionalFormatting sqref="M31">
    <cfRule type="cellIs" dxfId="0" priority="22" operator="lessThanOrEqual">
      <formula>I31</formula>
    </cfRule>
  </conditionalFormatting>
  <conditionalFormatting sqref="M33">
    <cfRule type="cellIs" dxfId="0" priority="24" operator="lessThanOrEqual">
      <formula>I33</formula>
    </cfRule>
  </conditionalFormatting>
  <conditionalFormatting sqref="M8">
    <cfRule type="cellIs" dxfId="0" priority="2" operator="lessThanOrEqual">
      <formula>I8</formula>
    </cfRule>
  </conditionalFormatting>
  <conditionalFormatting sqref="R10">
    <cfRule type="cellIs" dxfId="0" priority="25" operator="lessThanOrEqual">
      <formula>H10</formula>
    </cfRule>
  </conditionalFormatting>
  <conditionalFormatting sqref="R14">
    <cfRule type="cellIs" dxfId="0" priority="27" operator="lessThanOrEqual">
      <formula>H14</formula>
    </cfRule>
  </conditionalFormatting>
  <conditionalFormatting sqref="R18">
    <cfRule type="cellIs" dxfId="0" priority="29" operator="lessThanOrEqual">
      <formula>H18</formula>
    </cfRule>
  </conditionalFormatting>
  <conditionalFormatting sqref="R20">
    <cfRule type="cellIs" dxfId="0" priority="31" operator="lessThanOrEqual">
      <formula>H20</formula>
    </cfRule>
  </conditionalFormatting>
  <conditionalFormatting sqref="R22">
    <cfRule type="cellIs" dxfId="0" priority="33" operator="lessThanOrEqual">
      <formula>H22</formula>
    </cfRule>
  </conditionalFormatting>
  <conditionalFormatting sqref="R25">
    <cfRule type="cellIs" dxfId="0" priority="35" operator="lessThanOrEqual">
      <formula>H25</formula>
    </cfRule>
  </conditionalFormatting>
  <conditionalFormatting sqref="R26">
    <cfRule type="cellIs" dxfId="0" priority="37" operator="lessThanOrEqual">
      <formula>H26</formula>
    </cfRule>
  </conditionalFormatting>
  <conditionalFormatting sqref="R27">
    <cfRule type="cellIs" dxfId="0" priority="39" operator="lessThanOrEqual">
      <formula>H27</formula>
    </cfRule>
  </conditionalFormatting>
  <conditionalFormatting sqref="R29">
    <cfRule type="cellIs" dxfId="0" priority="41" operator="lessThanOrEqual">
      <formula>H29</formula>
    </cfRule>
  </conditionalFormatting>
  <conditionalFormatting sqref="R31">
    <cfRule type="cellIs" dxfId="0" priority="43" operator="lessThanOrEqual">
      <formula>H31</formula>
    </cfRule>
  </conditionalFormatting>
  <conditionalFormatting sqref="R33">
    <cfRule type="cellIs" dxfId="0" priority="45" operator="lessThanOrEqual">
      <formula>H33</formula>
    </cfRule>
  </conditionalFormatting>
  <conditionalFormatting sqref="S10">
    <cfRule type="cellIs" dxfId="0" priority="26" operator="lessThanOrEqual">
      <formula>I10</formula>
    </cfRule>
  </conditionalFormatting>
  <conditionalFormatting sqref="S14">
    <cfRule type="cellIs" dxfId="0" priority="28" operator="lessThanOrEqual">
      <formula>I14</formula>
    </cfRule>
  </conditionalFormatting>
  <conditionalFormatting sqref="S18">
    <cfRule type="cellIs" dxfId="0" priority="30" operator="lessThanOrEqual">
      <formula>I18</formula>
    </cfRule>
  </conditionalFormatting>
  <conditionalFormatting sqref="S20">
    <cfRule type="cellIs" dxfId="0" priority="32" operator="lessThanOrEqual">
      <formula>I20</formula>
    </cfRule>
  </conditionalFormatting>
  <conditionalFormatting sqref="S22">
    <cfRule type="cellIs" dxfId="0" priority="34" operator="lessThanOrEqual">
      <formula>I22</formula>
    </cfRule>
  </conditionalFormatting>
  <conditionalFormatting sqref="S25">
    <cfRule type="cellIs" dxfId="0" priority="36" operator="lessThanOrEqual">
      <formula>I25</formula>
    </cfRule>
  </conditionalFormatting>
  <conditionalFormatting sqref="S26">
    <cfRule type="cellIs" dxfId="0" priority="38" operator="lessThanOrEqual">
      <formula>I26</formula>
    </cfRule>
  </conditionalFormatting>
  <conditionalFormatting sqref="S27">
    <cfRule type="cellIs" dxfId="0" priority="40" operator="lessThanOrEqual">
      <formula>I27</formula>
    </cfRule>
  </conditionalFormatting>
  <conditionalFormatting sqref="S29">
    <cfRule type="cellIs" dxfId="0" priority="42" operator="lessThanOrEqual">
      <formula>I29</formula>
    </cfRule>
  </conditionalFormatting>
  <conditionalFormatting sqref="S31">
    <cfRule type="cellIs" dxfId="0" priority="44" operator="lessThanOrEqual">
      <formula>I31</formula>
    </cfRule>
  </conditionalFormatting>
  <conditionalFormatting sqref="S33">
    <cfRule type="cellIs" dxfId="0" priority="46" operator="lessThanOrEqual">
      <formula>I33</formula>
    </cfRule>
  </conditionalFormatting>
  <conditionalFormatting sqref="X10">
    <cfRule type="cellIs" dxfId="0" priority="49" operator="lessThanOrEqual">
      <formula>H10</formula>
    </cfRule>
  </conditionalFormatting>
  <conditionalFormatting sqref="X14">
    <cfRule type="cellIs" dxfId="0" priority="51" operator="lessThanOrEqual">
      <formula>H14</formula>
    </cfRule>
  </conditionalFormatting>
  <conditionalFormatting sqref="X19">
    <cfRule type="cellIs" dxfId="0" priority="53" operator="lessThanOrEqual">
      <formula>H19</formula>
    </cfRule>
  </conditionalFormatting>
  <conditionalFormatting sqref="X20">
    <cfRule type="cellIs" dxfId="0" priority="55" operator="lessThanOrEqual">
      <formula>H20</formula>
    </cfRule>
  </conditionalFormatting>
  <conditionalFormatting sqref="X25">
    <cfRule type="cellIs" dxfId="0" priority="57" operator="lessThanOrEqual">
      <formula>H25</formula>
    </cfRule>
  </conditionalFormatting>
  <conditionalFormatting sqref="X26">
    <cfRule type="cellIs" dxfId="0" priority="59" operator="lessThanOrEqual">
      <formula>H26</formula>
    </cfRule>
  </conditionalFormatting>
  <conditionalFormatting sqref="X27">
    <cfRule type="cellIs" dxfId="0" priority="61" operator="lessThanOrEqual">
      <formula>H27</formula>
    </cfRule>
  </conditionalFormatting>
  <conditionalFormatting sqref="X29">
    <cfRule type="cellIs" dxfId="0" priority="63" operator="lessThanOrEqual">
      <formula>H29</formula>
    </cfRule>
  </conditionalFormatting>
  <conditionalFormatting sqref="X30">
    <cfRule type="cellIs" dxfId="0" priority="65" operator="lessThanOrEqual">
      <formula>H30</formula>
    </cfRule>
  </conditionalFormatting>
  <conditionalFormatting sqref="X31">
    <cfRule type="cellIs" dxfId="0" priority="67" operator="lessThanOrEqual">
      <formula>H31</formula>
    </cfRule>
  </conditionalFormatting>
  <conditionalFormatting sqref="X33">
    <cfRule type="cellIs" dxfId="0" priority="69" operator="lessThanOrEqual">
      <formula>H33</formula>
    </cfRule>
  </conditionalFormatting>
  <conditionalFormatting sqref="X8">
    <cfRule type="cellIs" dxfId="0" priority="47" operator="lessThanOrEqual">
      <formula>H8</formula>
    </cfRule>
  </conditionalFormatting>
  <conditionalFormatting sqref="Y10">
    <cfRule type="cellIs" dxfId="0" priority="50" operator="lessThanOrEqual">
      <formula>I10</formula>
    </cfRule>
  </conditionalFormatting>
  <conditionalFormatting sqref="Y14">
    <cfRule type="cellIs" dxfId="0" priority="52" operator="lessThanOrEqual">
      <formula>I14</formula>
    </cfRule>
  </conditionalFormatting>
  <conditionalFormatting sqref="Y19">
    <cfRule type="cellIs" dxfId="0" priority="54" operator="lessThanOrEqual">
      <formula>I19</formula>
    </cfRule>
  </conditionalFormatting>
  <conditionalFormatting sqref="Y20">
    <cfRule type="cellIs" dxfId="0" priority="56" operator="lessThanOrEqual">
      <formula>I20</formula>
    </cfRule>
  </conditionalFormatting>
  <conditionalFormatting sqref="Y25">
    <cfRule type="cellIs" dxfId="0" priority="58" operator="lessThanOrEqual">
      <formula>I25</formula>
    </cfRule>
  </conditionalFormatting>
  <conditionalFormatting sqref="Y26">
    <cfRule type="cellIs" dxfId="0" priority="60" operator="lessThanOrEqual">
      <formula>I26</formula>
    </cfRule>
  </conditionalFormatting>
  <conditionalFormatting sqref="Y27">
    <cfRule type="cellIs" dxfId="0" priority="62" operator="lessThanOrEqual">
      <formula>I27</formula>
    </cfRule>
  </conditionalFormatting>
  <conditionalFormatting sqref="Y29">
    <cfRule type="cellIs" dxfId="0" priority="64" operator="lessThanOrEqual">
      <formula>I29</formula>
    </cfRule>
  </conditionalFormatting>
  <conditionalFormatting sqref="Y30">
    <cfRule type="cellIs" dxfId="0" priority="66" operator="lessThanOrEqual">
      <formula>I30</formula>
    </cfRule>
  </conditionalFormatting>
  <conditionalFormatting sqref="Y31">
    <cfRule type="cellIs" dxfId="0" priority="68" operator="lessThanOrEqual">
      <formula>I31</formula>
    </cfRule>
  </conditionalFormatting>
  <conditionalFormatting sqref="Y33">
    <cfRule type="cellIs" dxfId="0" priority="70" operator="lessThanOrEqual">
      <formula>I33</formula>
    </cfRule>
  </conditionalFormatting>
  <conditionalFormatting sqref="Y8">
    <cfRule type="cellIs" dxfId="0" priority="48" operator="lessThanOrEqual">
      <formula>I8</formula>
    </cfRule>
  </conditionalFormatting>
  <hyperlinks>
    <hyperlink ref="O8" r:id="rId1"/>
    <hyperlink ref="U8" r:id="rId2"/>
    <hyperlink ref="AA8" r:id="rId3"/>
    <hyperlink ref="AG8" r:id="rId4"/>
    <hyperlink ref="AM8" r:id="rId5"/>
    <hyperlink ref="O10" r:id="rId6"/>
    <hyperlink ref="U10" r:id="rId7"/>
    <hyperlink ref="AA10" r:id="rId8"/>
    <hyperlink ref="AG10" r:id="rId9"/>
    <hyperlink ref="AM10" r:id="rId10"/>
    <hyperlink ref="O14" r:id="rId11"/>
    <hyperlink ref="U14" r:id="rId12"/>
    <hyperlink ref="AA14" r:id="rId13"/>
    <hyperlink ref="AG14" r:id="rId14"/>
    <hyperlink ref="AM14" r:id="rId15"/>
    <hyperlink ref="U18" r:id="rId16"/>
    <hyperlink ref="AG18" r:id="rId17"/>
    <hyperlink ref="O19" r:id="rId18"/>
    <hyperlink ref="AA19" r:id="rId19"/>
    <hyperlink ref="AG19" r:id="rId20"/>
    <hyperlink ref="AM19" r:id="rId21"/>
    <hyperlink ref="O20" r:id="rId22"/>
    <hyperlink ref="U20" r:id="rId23"/>
    <hyperlink ref="AA20" r:id="rId24"/>
    <hyperlink ref="AG20" r:id="rId25"/>
    <hyperlink ref="AM20" r:id="rId26"/>
    <hyperlink ref="O22" r:id="rId27"/>
    <hyperlink ref="U22" r:id="rId28"/>
    <hyperlink ref="AA22" r:id="rId29"/>
    <hyperlink ref="AG22" r:id="rId30"/>
    <hyperlink ref="O25" r:id="rId31"/>
    <hyperlink ref="U25" r:id="rId32"/>
    <hyperlink ref="AA25" r:id="rId33"/>
    <hyperlink ref="AG25" r:id="rId34"/>
    <hyperlink ref="AM25" r:id="rId35"/>
    <hyperlink ref="O26" r:id="rId36"/>
    <hyperlink ref="U26" r:id="rId37"/>
    <hyperlink ref="AA26" r:id="rId38"/>
    <hyperlink ref="AG26" r:id="rId39"/>
    <hyperlink ref="AM26" r:id="rId40"/>
    <hyperlink ref="O27" r:id="rId41"/>
    <hyperlink ref="U27" r:id="rId42"/>
    <hyperlink ref="AA27" r:id="rId43"/>
    <hyperlink ref="AG27" r:id="rId44"/>
    <hyperlink ref="AM27" r:id="rId45"/>
    <hyperlink ref="O29" r:id="rId46"/>
    <hyperlink ref="U29" r:id="rId47"/>
    <hyperlink ref="AA29" r:id="rId48"/>
    <hyperlink ref="AG29" r:id="rId49"/>
    <hyperlink ref="AM29" r:id="rId50"/>
    <hyperlink ref="AA30" r:id="rId51"/>
    <hyperlink ref="AG30" r:id="rId52"/>
    <hyperlink ref="AM30" r:id="rId53"/>
    <hyperlink ref="O31" r:id="rId54"/>
    <hyperlink ref="U31" r:id="rId55"/>
    <hyperlink ref="AA31" r:id="rId56"/>
    <hyperlink ref="AG31" r:id="rId57"/>
    <hyperlink ref="O33" r:id="rId58"/>
    <hyperlink ref="U33" r:id="rId59"/>
    <hyperlink ref="AA33" r:id="rId60"/>
  </hyperlinks>
  <pageMargins left="0.7" right="0.7" top="0.75" bottom="0.75" header="0.3" footer="0.3"/>
  <legacy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FreeEEG32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2017-03-16T19:28:51Z</dcterms:created>
  <dcterms:modified xsi:type="dcterms:W3CDTF">2017-03-16T19:28:51Z</dcterms:modified>
</cp:coreProperties>
</file>