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EEG32" sheetId="1" r:id="rId1"/>
  </sheets>
  <definedNames>
    <definedName name="BoardQty">'FreeEEG32'!$I$1</definedName>
    <definedName name="digikey_part_data">'FreeEEG32'!$J$5:$O$44</definedName>
    <definedName name="farnell_part_data">'FreeEEG32'!$P$5:$U$44</definedName>
    <definedName name="global_part_data">'FreeEEG32'!$A$5:$I$44</definedName>
    <definedName name="mouser_part_data">'FreeEEG32'!$V$5:$AA$44</definedName>
    <definedName name="newark_part_data">'FreeEEG32'!$AB$5:$AG$44</definedName>
    <definedName name="rs_part_data">'FreeEEG32'!$AH$5:$AM$44</definedName>
    <definedName name="TotalCost">'FreeEEG32'!$I$2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<sst xmlns="http://schemas.openxmlformats.org/spreadsheetml/2006/main" count="341" uniqueCount="219">
  <si>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</si>
  <si>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</si>
  <si>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</si>
  <si>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</si>
  <si>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</si>
  <si>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</si>
  <si>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</si>
  <si>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</si>
  <si>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</si>
  <si>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</si>
  <si>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P8</t>
  </si>
  <si>
    <t>105017-0001</t>
  </si>
  <si>
    <t>Connect:USB_Micro-B</t>
  </si>
  <si>
    <t>USB_B</t>
  </si>
  <si>
    <t>R2-R6</t>
  </si>
  <si>
    <t>RC0402FR-0747KL</t>
  </si>
  <si>
    <t>Resistors_SMD:R_0402</t>
  </si>
  <si>
    <t>47k</t>
  </si>
  <si>
    <t>U5</t>
  </si>
  <si>
    <t>ESP-12F</t>
  </si>
  <si>
    <t>ESP-12E:ESP-12E</t>
  </si>
  <si>
    <t>U43</t>
  </si>
  <si>
    <t>473521001</t>
  </si>
  <si>
    <t>473521001:473521001</t>
  </si>
  <si>
    <t>SW3</t>
  </si>
  <si>
    <t>B3U-1000P</t>
  </si>
  <si>
    <t>Buttons_Switches_SMD:SW_SPST_B3U-3000P-B</t>
  </si>
  <si>
    <t>BOOT0</t>
  </si>
  <si>
    <t>U1,U2,U39</t>
  </si>
  <si>
    <t>ADP7118AUJZ-3.3</t>
  </si>
  <si>
    <t>TO_SOT_Packages_SMD:SOT-23-5</t>
  </si>
  <si>
    <t>J1</t>
  </si>
  <si>
    <t>PBS-2</t>
  </si>
  <si>
    <t>Socket_Strips:Socket_Strip_Straight_1x02</t>
  </si>
  <si>
    <t>CONN_01X02</t>
  </si>
  <si>
    <t>D1,D2</t>
  </si>
  <si>
    <t>MBR0520LT1G</t>
  </si>
  <si>
    <t>SOD-123:SOD−123</t>
  </si>
  <si>
    <t>D_Schottky_SMD</t>
  </si>
  <si>
    <t>U6</t>
  </si>
  <si>
    <t>SN6505BDBVT</t>
  </si>
  <si>
    <t>TO_SOT_Packages_SMD:SOT-23-6</t>
  </si>
  <si>
    <t>SN6505B</t>
  </si>
  <si>
    <t>C1,C5-C11,C16-C24,C26-C28,C34,C39-C50,C52,C57,C62-C72,C78,C83-C93,C99-C101,C103-C105,C107-C110,C115,C118,C125-C128,C130,C133,C134,C137,C138,C141,C142,C145,C146</t>
  </si>
  <si>
    <t>MC0402B104K160CT</t>
  </si>
  <si>
    <t>Capacitors_SMD:C_0402</t>
  </si>
  <si>
    <t>100n</t>
  </si>
  <si>
    <t>U12</t>
  </si>
  <si>
    <t>LSM6DS3TR</t>
  </si>
  <si>
    <t>Housings_LGA_FreeEEG32:LGA-14L_2.5x3mm_Pitch0.5mm</t>
  </si>
  <si>
    <t>LSM6DS3</t>
  </si>
  <si>
    <t>U3</t>
  </si>
  <si>
    <t>7W-8.192MBA-T</t>
  </si>
  <si>
    <t>osc_smd0705c:oscillator_SMD_7050_4Pads</t>
  </si>
  <si>
    <t>8.192MHz</t>
  </si>
  <si>
    <t>U36</t>
  </si>
  <si>
    <t>ISO7341CDW</t>
  </si>
  <si>
    <t>Housings_SOIC:SOIC-16_7.5x10.3mm_Pitch1.27mm</t>
  </si>
  <si>
    <t>ISO7341c_spi</t>
  </si>
  <si>
    <t>P6,P7</t>
  </si>
  <si>
    <t>PBD-3</t>
  </si>
  <si>
    <t>Socket_Strips:Socket_Strip_Straight_2x03</t>
  </si>
  <si>
    <t>CONN_02X03</t>
  </si>
  <si>
    <t>Y2</t>
  </si>
  <si>
    <t>KX-9A 8.0 MHz</t>
  </si>
  <si>
    <t>Crystals:Crystal_SMD_5032_4Pads</t>
  </si>
  <si>
    <t>8MHz</t>
  </si>
  <si>
    <t>SW4</t>
  </si>
  <si>
    <t>B3U-3000PM-B</t>
  </si>
  <si>
    <t>Buttons_Switches_SMD:SW_SPST_B3U-1000P</t>
  </si>
  <si>
    <t>BOOT_WIFI</t>
  </si>
  <si>
    <t>U35</t>
  </si>
  <si>
    <t>ADUM1402BRWZ</t>
  </si>
  <si>
    <t>C135,C139,C143,C147</t>
  </si>
  <si>
    <t>GRM21BR60J226ME39L</t>
  </si>
  <si>
    <t>Capacitors_SMD:C_0805</t>
  </si>
  <si>
    <t>22u</t>
  </si>
  <si>
    <t>D3</t>
  </si>
  <si>
    <t>SP0503BAHTG</t>
  </si>
  <si>
    <t>TO_SOT_Packages_SMD:SOT-143</t>
  </si>
  <si>
    <t>C4,C131</t>
  </si>
  <si>
    <t>CL2</t>
  </si>
  <si>
    <t>U40</t>
  </si>
  <si>
    <t>CP2102N-A01-GQFN24</t>
  </si>
  <si>
    <t>Housings_DFN_QFN:QFN-24-1EP_4x4mm_Pitch0.5mm</t>
  </si>
  <si>
    <t>C2,C12-C15,C25,C29-C33,C35-C38,C51,C53-C56,C58-C61,C73-C77,C79-C82,C94-C98,C116</t>
  </si>
  <si>
    <t>GRM155R60J105KE19D</t>
  </si>
  <si>
    <t>1u</t>
  </si>
  <si>
    <t>P11</t>
  </si>
  <si>
    <t>PBS-3</t>
  </si>
  <si>
    <t>Socket_Strips:Socket_Strip_Straight_1x03</t>
  </si>
  <si>
    <t>CONN_01X03</t>
  </si>
  <si>
    <t>Y1</t>
  </si>
  <si>
    <t>KX-327XS</t>
  </si>
  <si>
    <t>Crystals:Crystal_SMD_MicroCrystal_CC4V-T1A-2pin_5.0x1.9mm</t>
  </si>
  <si>
    <t>32768Hz</t>
  </si>
  <si>
    <t>C102,C117,C119-C124</t>
  </si>
  <si>
    <t>GRM188R60J225KE19D</t>
  </si>
  <si>
    <t>Capacitors_SMD:C_0603</t>
  </si>
  <si>
    <t>2.2u</t>
  </si>
  <si>
    <t>R1</t>
  </si>
  <si>
    <t>R_EXT</t>
  </si>
  <si>
    <t>SW2</t>
  </si>
  <si>
    <t>U37</t>
  </si>
  <si>
    <t>STM32F427ZIT6</t>
  </si>
  <si>
    <t>Housings_QFP:LQFP-144_20x20mm_Pitch0.5mm</t>
  </si>
  <si>
    <t>STM32F427ZI_4side_short</t>
  </si>
  <si>
    <t>C106,C111,C112</t>
  </si>
  <si>
    <t>GRM188R60J475KE19D</t>
  </si>
  <si>
    <t>4.7u</t>
  </si>
  <si>
    <t>U7,U14,U21,U28</t>
  </si>
  <si>
    <t>ADR4525BRZ</t>
  </si>
  <si>
    <t>Housings_SOIC:SOIC-8_3.9x4.9mm_Pitch1.27mm</t>
  </si>
  <si>
    <t>ADR4525</t>
  </si>
  <si>
    <t>U19</t>
  </si>
  <si>
    <t>TLV73333PDBVT</t>
  </si>
  <si>
    <t>P1-P4</t>
  </si>
  <si>
    <t>PLD-10R</t>
  </si>
  <si>
    <t>Pin_Headers:Pin_Header_Angled_2x10</t>
  </si>
  <si>
    <t>CONN_02X10</t>
  </si>
  <si>
    <t>U4,U8-U11,U15-U18,U22-U26,U29-U33,U38</t>
  </si>
  <si>
    <t>TPD4E1B06DCKR</t>
  </si>
  <si>
    <t>TO_SOT_Packages_SMD:SC-70-6</t>
  </si>
  <si>
    <t>TPD4E1B06</t>
  </si>
  <si>
    <t>U13,U20,U27,U34</t>
  </si>
  <si>
    <t>AD7770ACPZ</t>
  </si>
  <si>
    <t>Housings_DFN_QFN:QFN-64-1EP_9x9mm_Pitch0.5mm</t>
  </si>
  <si>
    <t>AD7770</t>
  </si>
  <si>
    <t>C113,C114,C132,C136,C140,C144</t>
  </si>
  <si>
    <t>GRM188R61A106KE69D</t>
  </si>
  <si>
    <t>10u</t>
  </si>
  <si>
    <t>SW1</t>
  </si>
  <si>
    <t>NRST</t>
  </si>
  <si>
    <t>T1</t>
  </si>
  <si>
    <t>DA2303-ALD</t>
  </si>
  <si>
    <t>da2303:da2303</t>
  </si>
  <si>
    <t>da2303</t>
  </si>
  <si>
    <t>C3,C129</t>
  </si>
  <si>
    <t>CL1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</si>
  <si>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</si>
  <si>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</si>
  <si>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</si>
  <si>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</si>
  <si>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</si>
  <si>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</si>
  <si>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</si>
  <si>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</si>
  <si>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Farnell</t>
  </si>
  <si>
    <t>Link</t>
  </si>
  <si>
    <t>2293836</t>
  </si>
  <si>
    <t>9239430</t>
  </si>
  <si>
    <t>2424110</t>
  </si>
  <si>
    <t>1333652</t>
  </si>
  <si>
    <t>9556915</t>
  </si>
  <si>
    <t>2507108</t>
  </si>
  <si>
    <t>1758896</t>
  </si>
  <si>
    <t>1842155</t>
  </si>
  <si>
    <t>2473018</t>
  </si>
  <si>
    <t>1333656</t>
  </si>
  <si>
    <t>1226224</t>
  </si>
  <si>
    <t>1735531</t>
  </si>
  <si>
    <t>1827633</t>
  </si>
  <si>
    <t>2577278</t>
  </si>
  <si>
    <t>1845729</t>
  </si>
  <si>
    <t>2494231</t>
  </si>
  <si>
    <t>2333371</t>
  </si>
  <si>
    <t>1735527</t>
  </si>
  <si>
    <t>2112686</t>
  </si>
  <si>
    <t>2455145</t>
  </si>
  <si>
    <t>2496528</t>
  </si>
  <si>
    <t>2576407</t>
  </si>
  <si>
    <t>2494233</t>
  </si>
  <si>
    <t>Mouser</t>
  </si>
  <si>
    <t>Newark</t>
  </si>
  <si>
    <t>78R1699</t>
  </si>
  <si>
    <t>67R9937</t>
  </si>
  <si>
    <t>56R0644</t>
  </si>
  <si>
    <t>78M0188</t>
  </si>
  <si>
    <t>93X6229</t>
  </si>
  <si>
    <t>48K7498</t>
  </si>
  <si>
    <t>75Y3106</t>
  </si>
  <si>
    <t>94W8587</t>
  </si>
  <si>
    <t>41Y5544</t>
  </si>
  <si>
    <t>86R1626</t>
  </si>
  <si>
    <t>38Y6805</t>
  </si>
  <si>
    <t>39M4626</t>
  </si>
  <si>
    <t>19M8759</t>
  </si>
  <si>
    <t>24R6338</t>
  </si>
  <si>
    <t>92K8959</t>
  </si>
  <si>
    <t>91Y4214</t>
  </si>
  <si>
    <t>13T1188</t>
  </si>
  <si>
    <t>46T6340</t>
  </si>
  <si>
    <t>55Y9853</t>
  </si>
  <si>
    <t>99W9929</t>
  </si>
  <si>
    <t>24R6335</t>
  </si>
  <si>
    <t>93T9995</t>
  </si>
  <si>
    <t>93X5199</t>
  </si>
  <si>
    <t>58Y3907</t>
  </si>
  <si>
    <t>84Y7163</t>
  </si>
  <si>
    <t>55Y9855</t>
  </si>
  <si>
    <t>Rs Components</t>
  </si>
  <si>
    <t>848-6764</t>
  </si>
  <si>
    <t>720-6016</t>
  </si>
  <si>
    <t>419-867</t>
  </si>
  <si>
    <t>463-432</t>
  </si>
  <si>
    <t>133-0701</t>
  </si>
  <si>
    <t>110-6552</t>
  </si>
  <si>
    <t>900-9891</t>
  </si>
  <si>
    <t>860-8918</t>
  </si>
  <si>
    <t>496-8871</t>
  </si>
  <si>
    <t>723-6029</t>
  </si>
  <si>
    <t>793-1967</t>
  </si>
  <si>
    <t>723-5180</t>
  </si>
  <si>
    <t>723-5547</t>
  </si>
  <si>
    <t>880-5402</t>
  </si>
  <si>
    <t>723-5556</t>
  </si>
  <si>
    <t>802-3884</t>
  </si>
  <si>
    <t>825-5330</t>
  </si>
  <si>
    <t>846-7293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</si>
</sst>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.farnell.com/molex/105017-0001/micro-usb-2-0-tipo-b-presa-smt/dp/2293836" TargetMode="External"/><Relationship Id="rId2" Type="http://schemas.openxmlformats.org/officeDocument/2006/relationships/hyperlink" Target="http://www.newark.com/molex/105017-0001/micro-usb-2-0-type-b-receptacle/dp/78R1699" TargetMode="External"/><Relationship Id="rId3" Type="http://schemas.openxmlformats.org/officeDocument/2006/relationships/hyperlink" Target="http://it.rs-online.com/web/c/?searchTerm=105017-0001%20" TargetMode="External"/><Relationship Id="rId4" Type="http://schemas.openxmlformats.org/officeDocument/2006/relationships/hyperlink" Target="http://it.farnell.com/yageo-phycomp/rc0402fr-0747kl/res-film-spesso-47k-1-0-063w-0402/dp/9239430" TargetMode="External"/><Relationship Id="rId5" Type="http://schemas.openxmlformats.org/officeDocument/2006/relationships/hyperlink" Target="http://www.newark.com/yageo/rc0402fr-0747kl/res-thick-film-47k-1-0-0625w-0402/dp/67R9937" TargetMode="External"/><Relationship Id="rId6" Type="http://schemas.openxmlformats.org/officeDocument/2006/relationships/hyperlink" Target="http://it.farnell.com/molex/4735-21001/connettore-micro-sd-8pos/dp/2424110" TargetMode="External"/><Relationship Id="rId7" Type="http://schemas.openxmlformats.org/officeDocument/2006/relationships/hyperlink" Target="http://www.newark.com/molex/47352-1001/conn-micro-sd-tfr-push-push-8pos/dp/56R0644" TargetMode="External"/><Relationship Id="rId8" Type="http://schemas.openxmlformats.org/officeDocument/2006/relationships/hyperlink" Target="http://it.rs-online.com/web/c/?searchTerm=473521001%20" TargetMode="External"/><Relationship Id="rId9" Type="http://schemas.openxmlformats.org/officeDocument/2006/relationships/hyperlink" Target="http://it.farnell.com/omron-electronic-components/b3u-1000p/switch-spst-no-0-05a-12v-smd/dp/1333652" TargetMode="External"/><Relationship Id="rId10" Type="http://schemas.openxmlformats.org/officeDocument/2006/relationships/hyperlink" Target="http://www.newark.com/omron-electronic-components/b3u-1000p/tactile-switch-spst-no-0-05a-smd/dp/78M0188" TargetMode="External"/><Relationship Id="rId11" Type="http://schemas.openxmlformats.org/officeDocument/2006/relationships/hyperlink" Target="http://it.rs-online.com/web/p/interruttori-tattili/0419867/" TargetMode="External"/><Relationship Id="rId12" Type="http://schemas.openxmlformats.org/officeDocument/2006/relationships/hyperlink" Target="http://www.newark.com/webapp/wcs/stores/servlet/Search?catalogId=15003&amp;langId=-1&amp;storeId=10194&amp;gs=true&amp;st=ADP7118AUJZ-3.3%20" TargetMode="External"/><Relationship Id="rId13" Type="http://schemas.openxmlformats.org/officeDocument/2006/relationships/hyperlink" Target="http://it.farnell.com/on-semiconductor/mbr0520lt1g/diodo-schottky-0-5a-20v-smc/dp/9556915" TargetMode="External"/><Relationship Id="rId14" Type="http://schemas.openxmlformats.org/officeDocument/2006/relationships/hyperlink" Target="http://www.newark.com/on-semiconductor/mbr0520lt1g/schottky-rectifier-500ma-20v-sod/dp/48K7498" TargetMode="External"/><Relationship Id="rId15" Type="http://schemas.openxmlformats.org/officeDocument/2006/relationships/hyperlink" Target="http://it.rs-online.com/web/p/diodi-rettificatori-e-schottky/0463432/" TargetMode="External"/><Relationship Id="rId16" Type="http://schemas.openxmlformats.org/officeDocument/2006/relationships/hyperlink" Target="http://it.farnell.com/texas-instruments/sn6505bdbvt/driver-trasformat-424khz-5v-sot/dp/2507108" TargetMode="External"/><Relationship Id="rId17" Type="http://schemas.openxmlformats.org/officeDocument/2006/relationships/hyperlink" Target="http://www.newark.com/webapp/wcs/stores/servlet/Search?catalogId=15003&amp;langId=-1&amp;storeId=10194&amp;gs=true&amp;st=SN6505BDBVT%20" TargetMode="External"/><Relationship Id="rId18" Type="http://schemas.openxmlformats.org/officeDocument/2006/relationships/hyperlink" Target="http://it.rs-online.com/web/c/?searchTerm=SN6505BDBVT%20" TargetMode="External"/><Relationship Id="rId19" Type="http://schemas.openxmlformats.org/officeDocument/2006/relationships/hyperlink" Target="http://it.farnell.com/multicomp/mc0402b104k160ct/condensatore-mlcc-x7r-100nf-16v/dp/1758896" TargetMode="External"/><Relationship Id="rId20" Type="http://schemas.openxmlformats.org/officeDocument/2006/relationships/hyperlink" Target="http://www.newark.com/multicomp/mc0402b104k160ct/multilayer-ceramic-capacitor-mc/dp/94W8587" TargetMode="External"/><Relationship Id="rId21" Type="http://schemas.openxmlformats.org/officeDocument/2006/relationships/hyperlink" Target="http://www.newark.com/webapp/wcs/stores/servlet/Search?catalogId=15003&amp;langId=-1&amp;storeId=10194&amp;gs=true&amp;st=LSM6DS3TR%20" TargetMode="External"/><Relationship Id="rId22" Type="http://schemas.openxmlformats.org/officeDocument/2006/relationships/hyperlink" Target="http://it.rs-online.com/web/c/?searchTerm=LSM6DS3TR%20" TargetMode="External"/><Relationship Id="rId23" Type="http://schemas.openxmlformats.org/officeDocument/2006/relationships/hyperlink" Target="http://it.farnell.com/txc/7w-8-192mba-t/osc-8-192mhz-3-3v-smd-7-0x5-0/dp/1842155" TargetMode="External"/><Relationship Id="rId24" Type="http://schemas.openxmlformats.org/officeDocument/2006/relationships/hyperlink" Target="http://www.newark.com/txc/7w-8-192mba-t/oscillator-8-192mhz-7-x-5mm-cmos/dp/86R1626" TargetMode="External"/><Relationship Id="rId25" Type="http://schemas.openxmlformats.org/officeDocument/2006/relationships/hyperlink" Target="http://it.farnell.com/webapp/wcs/stores/servlet/Search?catalogId=15001&amp;langId=-4&amp;storeId=10165&amp;gs=true&amp;st=ISO7341CDW%20" TargetMode="External"/><Relationship Id="rId26" Type="http://schemas.openxmlformats.org/officeDocument/2006/relationships/hyperlink" Target="http://www.newark.com/webapp/wcs/stores/servlet/Search?catalogId=15003&amp;langId=-1&amp;storeId=10194&amp;gs=true&amp;st=ISO7341CDW%20" TargetMode="External"/><Relationship Id="rId27" Type="http://schemas.openxmlformats.org/officeDocument/2006/relationships/hyperlink" Target="http://it.rs-online.com/web/c/?searchTerm=ISO7341CDW%20" TargetMode="External"/><Relationship Id="rId28" Type="http://schemas.openxmlformats.org/officeDocument/2006/relationships/hyperlink" Target="http://it.rs-online.com/web/p/led-visibili/8608918/" TargetMode="External"/><Relationship Id="rId29" Type="http://schemas.openxmlformats.org/officeDocument/2006/relationships/hyperlink" Target="http://it.farnell.com/omron-electronic-components/b3u-3000p-b/tactile-switch-side-actuated-smd/dp/1333656?rpsku=rel3%3AB3U3000PMB" TargetMode="External"/><Relationship Id="rId30" Type="http://schemas.openxmlformats.org/officeDocument/2006/relationships/hyperlink" Target="http://www.newark.com/webapp/wcs/stores/servlet/Search?catalogId=15003&amp;langId=-1&amp;storeId=10194&amp;gs=true&amp;st=B3U-3000PM-B%20" TargetMode="External"/><Relationship Id="rId31" Type="http://schemas.openxmlformats.org/officeDocument/2006/relationships/hyperlink" Target="http://it.farnell.com/webapp/wcs/stores/servlet/Search?catalogId=15001&amp;langId=-4&amp;storeId=10165&amp;gs=true&amp;st=ADUM1402BRWZ%20" TargetMode="External"/><Relationship Id="rId32" Type="http://schemas.openxmlformats.org/officeDocument/2006/relationships/hyperlink" Target="http://www.newark.com/webapp/wcs/stores/servlet/Search?catalogId=15003&amp;langId=-1&amp;storeId=10194&amp;gs=true&amp;st=ADUM1402BRWZ%20" TargetMode="External"/><Relationship Id="rId33" Type="http://schemas.openxmlformats.org/officeDocument/2006/relationships/hyperlink" Target="http://it.rs-online.com/web/p/isolatori-digitali/4968871/" TargetMode="External"/><Relationship Id="rId34" Type="http://schemas.openxmlformats.org/officeDocument/2006/relationships/hyperlink" Target="http://it.farnell.com/murata/grm21br60j226me39l/condensatore-mlcc-x5r-22uf-6-3v/dp/1735531" TargetMode="External"/><Relationship Id="rId35" Type="http://schemas.openxmlformats.org/officeDocument/2006/relationships/hyperlink" Target="http://www.newark.com/murata/grm21br60j226me39l/ceramic-capacitor-22uf-6-3v-x5r/dp/24R6338" TargetMode="External"/><Relationship Id="rId36" Type="http://schemas.openxmlformats.org/officeDocument/2006/relationships/hyperlink" Target="http://it.rs-online.com/web/c/?searchTerm=GRM21BR60J226ME39L%20" TargetMode="External"/><Relationship Id="rId37" Type="http://schemas.openxmlformats.org/officeDocument/2006/relationships/hyperlink" Target="http://it.farnell.com/littelfuse/sp0503bahtg/diodo-tvs-valanga-3-ch-sot143/dp/1827633" TargetMode="External"/><Relationship Id="rId38" Type="http://schemas.openxmlformats.org/officeDocument/2006/relationships/hyperlink" Target="http://www.newark.com/littelfuse/sp0503bahtg/diode-tvs-30pf-sot-143/dp/92K8959" TargetMode="External"/><Relationship Id="rId39" Type="http://schemas.openxmlformats.org/officeDocument/2006/relationships/hyperlink" Target="http://it.rs-online.com/web/c/?searchTerm=SP0503BAHTG%20" TargetMode="External"/><Relationship Id="rId40" Type="http://schemas.openxmlformats.org/officeDocument/2006/relationships/hyperlink" Target="http://it.farnell.com/webapp/wcs/stores/servlet/Search?catalogId=15001&amp;langId=-4&amp;storeId=10165&amp;gs=true&amp;st=CP2102N-A01-GQFN24%20" TargetMode="External"/><Relationship Id="rId41" Type="http://schemas.openxmlformats.org/officeDocument/2006/relationships/hyperlink" Target="http://www.newark.com/webapp/wcs/stores/servlet/Search?catalogId=15003&amp;langId=-1&amp;storeId=10194&amp;gs=true&amp;st=CP2102N-A01-GQFN24%20" TargetMode="External"/><Relationship Id="rId42" Type="http://schemas.openxmlformats.org/officeDocument/2006/relationships/hyperlink" Target="http://it.farnell.com/murata/grm155r60j105ke19d/condensatore-mlcc-x5r-1uf-6-3v/dp/1845729" TargetMode="External"/><Relationship Id="rId43" Type="http://schemas.openxmlformats.org/officeDocument/2006/relationships/hyperlink" Target="http://www.newark.com/murata/grm155r60j105ke19d/multilayer-ceramic-capacitor-grm/dp/13T1188" TargetMode="External"/><Relationship Id="rId44" Type="http://schemas.openxmlformats.org/officeDocument/2006/relationships/hyperlink" Target="http://it.rs-online.com/web/c/?searchTerm=GRM155R60J105KE19D%20" TargetMode="External"/><Relationship Id="rId45" Type="http://schemas.openxmlformats.org/officeDocument/2006/relationships/hyperlink" Target="http://www.newark.com/webapp/wcs/stores/servlet/Search?catalogId=15003&amp;langId=-1&amp;storeId=10194&amp;gs=true&amp;st=PBS-3%20" TargetMode="External"/><Relationship Id="rId46" Type="http://schemas.openxmlformats.org/officeDocument/2006/relationships/hyperlink" Target="http://it.farnell.com/murata/grm188r60j225ke19d/condensat-mlcc-x5r-2-2uf-6-3v/dp/2494231" TargetMode="External"/><Relationship Id="rId47" Type="http://schemas.openxmlformats.org/officeDocument/2006/relationships/hyperlink" Target="http://www.newark.com/murata/grm188r60j225ke19d/smd-multilayer-ceramic-capacitor/dp/55Y9853" TargetMode="External"/><Relationship Id="rId48" Type="http://schemas.openxmlformats.org/officeDocument/2006/relationships/hyperlink" Target="http://it.rs-online.com/web/c/?searchTerm=GRM188R60J225KE19D%20" TargetMode="External"/><Relationship Id="rId49" Type="http://schemas.openxmlformats.org/officeDocument/2006/relationships/hyperlink" Target="http://it.farnell.com/omron-electronic-components/b3u-1000p/switch-spst-no-0-05a-12v-smd/dp/1333652" TargetMode="External"/><Relationship Id="rId50" Type="http://schemas.openxmlformats.org/officeDocument/2006/relationships/hyperlink" Target="http://www.newark.com/omron-electronic-components/b3u-1000p/tactile-switch-spst-no-0-05a-smd/dp/78M0188" TargetMode="External"/><Relationship Id="rId51" Type="http://schemas.openxmlformats.org/officeDocument/2006/relationships/hyperlink" Target="http://it.rs-online.com/web/p/interruttori-tattili/0419867/" TargetMode="External"/><Relationship Id="rId52" Type="http://schemas.openxmlformats.org/officeDocument/2006/relationships/hyperlink" Target="http://it.farnell.com/stmicroelectronics/stm32f427zit6/mcu-32bit-cortex-m4-168mhz-lqfp/dp/2333371" TargetMode="External"/><Relationship Id="rId53" Type="http://schemas.openxmlformats.org/officeDocument/2006/relationships/hyperlink" Target="http://www.newark.com/stmicroelectronics/stm32f427zit6/microcontroller-mcu-32-bit-cortex/dp/99W9929" TargetMode="External"/><Relationship Id="rId54" Type="http://schemas.openxmlformats.org/officeDocument/2006/relationships/hyperlink" Target="http://it.rs-online.com/web/c/?searchTerm=STM32F427ZIT6%20" TargetMode="External"/><Relationship Id="rId55" Type="http://schemas.openxmlformats.org/officeDocument/2006/relationships/hyperlink" Target="http://it.farnell.com/murata/grm188r60j475ke19d/condens-mlcc-x5r-4-7uf-6-3v-0603/dp/1735527" TargetMode="External"/><Relationship Id="rId56" Type="http://schemas.openxmlformats.org/officeDocument/2006/relationships/hyperlink" Target="http://www.newark.com/murata/grm188r60j475ke19d/capacitor-mlcc-x5r-4-7uf-6-3v/dp/24R6335" TargetMode="External"/><Relationship Id="rId57" Type="http://schemas.openxmlformats.org/officeDocument/2006/relationships/hyperlink" Target="http://it.rs-online.com/web/c/?searchTerm=GRM188R60J475KE19D%20" TargetMode="External"/><Relationship Id="rId58" Type="http://schemas.openxmlformats.org/officeDocument/2006/relationships/hyperlink" Target="http://it.farnell.com/webapp/wcs/stores/servlet/Search?catalogId=15001&amp;langId=-4&amp;storeId=10165&amp;gs=true&amp;st=ADR4525BRZ%20" TargetMode="External"/><Relationship Id="rId59" Type="http://schemas.openxmlformats.org/officeDocument/2006/relationships/hyperlink" Target="http://www.newark.com/analog-devices/adr4525brz/voltage-ref-series-2-5v-nsoic/dp/93T9995" TargetMode="External"/><Relationship Id="rId60" Type="http://schemas.openxmlformats.org/officeDocument/2006/relationships/hyperlink" Target="http://it.rs-online.com/web/c/?searchTerm=ADR4525BRZ%20" TargetMode="External"/><Relationship Id="rId61" Type="http://schemas.openxmlformats.org/officeDocument/2006/relationships/hyperlink" Target="http://it.farnell.com/webapp/wcs/stores/servlet/Search?catalogId=15001&amp;langId=-4&amp;storeId=10165&amp;gs=true&amp;st=TLV73333PDBVT%20" TargetMode="External"/><Relationship Id="rId62" Type="http://schemas.openxmlformats.org/officeDocument/2006/relationships/hyperlink" Target="http://www.newark.com/texas-instruments/tlv73333pdbvt/ldo-voltage-regulator-fixed-3/dp/93X5199" TargetMode="External"/><Relationship Id="rId63" Type="http://schemas.openxmlformats.org/officeDocument/2006/relationships/hyperlink" Target="http://it.farnell.com/webapp/wcs/stores/servlet/Search?catalogId=15001&amp;langId=-4&amp;storeId=10165&amp;gs=true&amp;st=TPD4E1B06DCKR%20" TargetMode="External"/><Relationship Id="rId64" Type="http://schemas.openxmlformats.org/officeDocument/2006/relationships/hyperlink" Target="http://www.newark.com/webapp/wcs/stores/servlet/Search?catalogId=15003&amp;langId=-1&amp;storeId=10194&amp;gs=true&amp;st=TPD4E1B06DCKR%20" TargetMode="External"/><Relationship Id="rId65" Type="http://schemas.openxmlformats.org/officeDocument/2006/relationships/hyperlink" Target="http://it.rs-online.com/web/c/?searchTerm=TPD4E1B06DCKR%20" TargetMode="External"/><Relationship Id="rId66" Type="http://schemas.openxmlformats.org/officeDocument/2006/relationships/hyperlink" Target="http://it.farnell.com/webapp/wcs/stores/servlet/Search?catalogId=15001&amp;langId=-4&amp;storeId=10165&amp;gs=true&amp;st=AD7770ACPZ%20" TargetMode="External"/><Relationship Id="rId67" Type="http://schemas.openxmlformats.org/officeDocument/2006/relationships/hyperlink" Target="http://www.newark.com/webapp/wcs/stores/servlet/Search?catalogId=15003&amp;langId=-1&amp;storeId=10194&amp;gs=true&amp;st=AD7770ACPZ%20" TargetMode="External"/><Relationship Id="rId68" Type="http://schemas.openxmlformats.org/officeDocument/2006/relationships/hyperlink" Target="http://it.farnell.com/murata/grm188r61a106ke69d/condensatore-mlcc-x5r-10uf-10v/dp/2494233" TargetMode="External"/><Relationship Id="rId69" Type="http://schemas.openxmlformats.org/officeDocument/2006/relationships/hyperlink" Target="http://www.newark.com/murata/grm188r61a106ke69d/smd-multilayer-ceramic-capacitor/dp/55Y9855" TargetMode="External"/><Relationship Id="rId70" Type="http://schemas.openxmlformats.org/officeDocument/2006/relationships/hyperlink" Target="http://it.rs-online.com/web/c/?searchTerm=GRM188R61A106KE69D%20" TargetMode="External"/><Relationship Id="rId71" Type="http://schemas.openxmlformats.org/officeDocument/2006/relationships/hyperlink" Target="http://it.farnell.com/omron-electronic-components/b3u-3000p-b/tactile-switch-side-actuated-smd/dp/1333656?rpsku=rel3%3AB3U3000PMB" TargetMode="External"/><Relationship Id="rId72" Type="http://schemas.openxmlformats.org/officeDocument/2006/relationships/hyperlink" Target="http://www.newark.com/webapp/wcs/stores/servlet/Search?catalogId=15003&amp;langId=-1&amp;storeId=10194&amp;gs=true&amp;st=B3U-3000PM-B%20" TargetMode="External"/><Relationship Id="rId73" Type="http://schemas.openxmlformats.org/officeDocument/2006/relationships/vmlDrawing" Target="../drawings/vmlDrawing1.vml"/><Relationship Id="rId7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139</v>
      </c>
      <c r="I1" s="2">
        <v>100</v>
      </c>
    </row>
    <row r="2" spans="1:39">
      <c r="H2" s="3" t="s">
        <v>140</v>
      </c>
      <c r="I2" s="4">
        <f>sum(I7:I44)</f>
        <v>0</v>
      </c>
      <c r="M2" s="4">
        <f>sum(M7:M44)</f>
        <v>0</v>
      </c>
      <c r="S2" s="4">
        <f>sum(S7:S44)</f>
        <v>0</v>
      </c>
      <c r="Y2" s="4">
        <f>sum(Y7:Y44)</f>
        <v>0</v>
      </c>
      <c r="AE2" s="4">
        <f>sum(AE7:AE44)</f>
        <v>0</v>
      </c>
      <c r="AK2" s="4">
        <f>sum(AK7:AK44)</f>
        <v>0</v>
      </c>
    </row>
    <row r="3" spans="1:39">
      <c r="H3" s="3" t="s">
        <v>141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142</v>
      </c>
      <c r="K5" s="7"/>
      <c r="L5" s="7"/>
      <c r="M5" s="7"/>
      <c r="N5" s="7"/>
      <c r="O5" s="7"/>
      <c r="P5" s="8" t="s">
        <v>147</v>
      </c>
      <c r="Q5" s="8"/>
      <c r="R5" s="8"/>
      <c r="S5" s="8"/>
      <c r="T5" s="8"/>
      <c r="U5" s="8"/>
      <c r="V5" s="9" t="s">
        <v>172</v>
      </c>
      <c r="W5" s="9"/>
      <c r="X5" s="9"/>
      <c r="Y5" s="9"/>
      <c r="Z5" s="9"/>
      <c r="AA5" s="9"/>
      <c r="AB5" s="10" t="s">
        <v>173</v>
      </c>
      <c r="AC5" s="10"/>
      <c r="AD5" s="10"/>
      <c r="AE5" s="10"/>
      <c r="AF5" s="10"/>
      <c r="AG5" s="10"/>
      <c r="AH5" s="11" t="s">
        <v>200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144</v>
      </c>
      <c r="K6" s="12" t="s">
        <v>145</v>
      </c>
      <c r="L6" s="12" t="s">
        <v>3</v>
      </c>
      <c r="M6" s="12" t="s">
        <v>2</v>
      </c>
      <c r="N6" s="12" t="s">
        <v>146</v>
      </c>
      <c r="O6" s="12" t="s">
        <v>143</v>
      </c>
      <c r="P6" s="12" t="s">
        <v>144</v>
      </c>
      <c r="Q6" s="12" t="s">
        <v>145</v>
      </c>
      <c r="R6" s="12" t="s">
        <v>3</v>
      </c>
      <c r="S6" s="12" t="s">
        <v>2</v>
      </c>
      <c r="T6" s="12" t="s">
        <v>146</v>
      </c>
      <c r="U6" s="12" t="s">
        <v>143</v>
      </c>
      <c r="V6" s="12" t="s">
        <v>144</v>
      </c>
      <c r="W6" s="12" t="s">
        <v>145</v>
      </c>
      <c r="X6" s="12" t="s">
        <v>3</v>
      </c>
      <c r="Y6" s="12" t="s">
        <v>2</v>
      </c>
      <c r="Z6" s="12" t="s">
        <v>146</v>
      </c>
      <c r="AA6" s="12" t="s">
        <v>143</v>
      </c>
      <c r="AB6" s="12" t="s">
        <v>144</v>
      </c>
      <c r="AC6" s="12" t="s">
        <v>145</v>
      </c>
      <c r="AD6" s="12" t="s">
        <v>3</v>
      </c>
      <c r="AE6" s="12" t="s">
        <v>2</v>
      </c>
      <c r="AF6" s="12" t="s">
        <v>146</v>
      </c>
      <c r="AG6" s="12" t="s">
        <v>143</v>
      </c>
      <c r="AH6" s="12" t="s">
        <v>144</v>
      </c>
      <c r="AI6" s="12" t="s">
        <v>145</v>
      </c>
      <c r="AJ6" s="12" t="s">
        <v>3</v>
      </c>
      <c r="AK6" s="12" t="s">
        <v>2</v>
      </c>
      <c r="AL6" s="12" t="s">
        <v>146</v>
      </c>
      <c r="AM6" s="12" t="s">
        <v>143</v>
      </c>
    </row>
    <row r="7" spans="1:39">
      <c r="A7" t="s">
        <v>10</v>
      </c>
      <c r="B7" t="s">
        <v>13</v>
      </c>
      <c r="D7" t="s">
        <v>12</v>
      </c>
      <c r="F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  <c r="P7">
        <v>22578</v>
      </c>
      <c r="R7" s="13">
        <f>iferror(lookup(if(Q7="",G7,Q7),{0,1,10,25,50,100,250},{0.0,0.505748,0.4811035,0.4553875,0.430743,0.4082415,0.3846685}),"")</f>
        <v>0</v>
      </c>
      <c r="S7" s="13">
        <f>iferror(if(Q7="",G7,Q7)*R7,"")</f>
        <v>0</v>
      </c>
      <c r="T7" t="s">
        <v>149</v>
      </c>
      <c r="U7" s="14" t="s">
        <v>148</v>
      </c>
      <c r="AB7">
        <v>32873</v>
      </c>
      <c r="AD7" s="13">
        <f>iferror(lookup(if(AC7="",G7,AC7),{0,1,10,100,250,500,1000,2000},{0.0,0.73,0.667,0.571,0.517,0.476,0.408,0.354}),"")</f>
        <v>0</v>
      </c>
      <c r="AE7" s="13">
        <f>iferror(if(AC7="",G7,AC7)*AD7,"")</f>
        <v>0</v>
      </c>
      <c r="AF7" t="s">
        <v>174</v>
      </c>
      <c r="AG7" s="14" t="s">
        <v>148</v>
      </c>
      <c r="AH7">
        <v>1635</v>
      </c>
      <c r="AJ7" s="13">
        <f>iferror(lookup(if(AI7="",G7,AI7),{0,1,5,75},{0.0,0.454316,0.454316,0.398598}),"")</f>
        <v>0</v>
      </c>
      <c r="AK7" s="13">
        <f>iferror(if(AI7="",G7,AI7)*AJ7,"")</f>
        <v>0</v>
      </c>
      <c r="AL7" t="s">
        <v>201</v>
      </c>
      <c r="AM7" s="14" t="s">
        <v>148</v>
      </c>
    </row>
    <row r="8" spans="1:39">
      <c r="A8" t="s">
        <v>14</v>
      </c>
      <c r="B8" t="s">
        <v>17</v>
      </c>
      <c r="D8" t="s">
        <v>16</v>
      </c>
      <c r="F8" t="s">
        <v>15</v>
      </c>
      <c r="G8">
        <f>BoardQty*5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  <c r="P8">
        <v>130079</v>
      </c>
      <c r="R8" s="13">
        <f>iferror(lookup(if(Q8="",G8,Q8),{0,1,100,500,2500,5000},{0.0,0.00696475,0.00696475,0.0060004,0.00353595,0.0025716}),"")</f>
        <v>0</v>
      </c>
      <c r="S8" s="13">
        <f>iferror(if(Q8="",G8,Q8)*R8,"")</f>
        <v>0</v>
      </c>
      <c r="T8" t="s">
        <v>150</v>
      </c>
      <c r="U8" s="14" t="s">
        <v>148</v>
      </c>
      <c r="AB8">
        <v>4427</v>
      </c>
      <c r="AD8" s="13">
        <f>iferror(lookup(if(AC8="",G8,AC8),{0,1,10,25,100,250,1000},{0.0,0.08,0.014,0.009,0.006,0.004,0.002}),"")</f>
        <v>0</v>
      </c>
      <c r="AE8" s="13">
        <f>iferror(if(AC8="",G8,AC8)*AD8,"")</f>
        <v>0</v>
      </c>
      <c r="AF8" t="s">
        <v>175</v>
      </c>
      <c r="AG8" s="14" t="s">
        <v>148</v>
      </c>
    </row>
    <row r="9" spans="1:39">
      <c r="A9" t="s">
        <v>18</v>
      </c>
      <c r="B9" t="s">
        <v>19</v>
      </c>
      <c r="D9" t="s">
        <v>20</v>
      </c>
      <c r="F9" t="s">
        <v>19</v>
      </c>
      <c r="G9">
        <f>BoardQty*1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</row>
    <row r="10" spans="1:39">
      <c r="A10" t="s">
        <v>21</v>
      </c>
      <c r="B10" t="s">
        <v>22</v>
      </c>
      <c r="D10" t="s">
        <v>23</v>
      </c>
      <c r="F10" t="s">
        <v>22</v>
      </c>
      <c r="G10">
        <f>BoardQty*1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  <c r="P10">
        <v>1600</v>
      </c>
      <c r="R10" s="13">
        <f>iferror(lookup(if(Q10="",G10,Q10),{0,1,10,50,200,400},{0.0,2.95734,2.61446,2.03585,1.60725,1.467955}),"")</f>
        <v>0</v>
      </c>
      <c r="S10" s="13">
        <f>iferror(if(Q10="",G10,Q10)*R10,"")</f>
        <v>0</v>
      </c>
      <c r="T10" t="s">
        <v>151</v>
      </c>
      <c r="U10" s="14" t="s">
        <v>148</v>
      </c>
      <c r="AB10">
        <v>2400</v>
      </c>
      <c r="AD10" s="13">
        <f>iferror(lookup(if(AC10="",G10,AC10),{0,1,2400,4800},{0.0,1.88,1.84,1.77}),"")</f>
        <v>0</v>
      </c>
      <c r="AE10" s="13">
        <f>iferror(if(AC10="",G10,AC10)*AD10,"")</f>
        <v>0</v>
      </c>
      <c r="AF10" t="s">
        <v>176</v>
      </c>
      <c r="AG10" s="14" t="s">
        <v>148</v>
      </c>
      <c r="AH10">
        <v>7</v>
      </c>
      <c r="AJ10" s="13">
        <f>iferror(lookup(if(AI10="",G10,AI10),{0,1,25},{0.0,4.62888,3.94312}),"")</f>
        <v>0</v>
      </c>
      <c r="AK10" s="13">
        <f>iferror(if(AI10="",G10,AI10)*AJ10,"")</f>
        <v>0</v>
      </c>
      <c r="AL10" t="s">
        <v>202</v>
      </c>
      <c r="AM10" s="14" t="s">
        <v>148</v>
      </c>
    </row>
    <row r="11" spans="1:39">
      <c r="A11" t="s">
        <v>24</v>
      </c>
      <c r="B11" t="s">
        <v>27</v>
      </c>
      <c r="D11" t="s">
        <v>26</v>
      </c>
      <c r="F11" t="s">
        <v>25</v>
      </c>
      <c r="G11">
        <f>BoardQty*1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  <c r="P11">
        <v>46285</v>
      </c>
      <c r="R11" s="13">
        <f>iferror(lookup(if(Q11="",G11,Q11),{0,1,25,80,200,600,2000,6000,12000},{0.0,1.041498,0.8325555,0.754336,0.6246845,0.5582515,0.542179,0.531464,0.520749}),"")</f>
        <v>0</v>
      </c>
      <c r="S11" s="13">
        <f>iferror(if(Q11="",G11,Q11)*R11,"")</f>
        <v>0</v>
      </c>
      <c r="T11" t="s">
        <v>152</v>
      </c>
      <c r="U11" s="14" t="s">
        <v>148</v>
      </c>
      <c r="AB11">
        <v>172</v>
      </c>
      <c r="AD11" s="13">
        <f>iferror(lookup(if(AC11="",G11,AC11),{0,1,10,25,50,100,250,500},{0.0,0.748,0.704,0.668,0.632,0.556,0.54,0.52}),"")</f>
        <v>0</v>
      </c>
      <c r="AE11" s="13">
        <f>iferror(if(AC11="",G11,AC11)*AD11,"")</f>
        <v>0</v>
      </c>
      <c r="AF11" t="s">
        <v>177</v>
      </c>
      <c r="AG11" s="14" t="s">
        <v>148</v>
      </c>
      <c r="AH11">
        <v>100</v>
      </c>
      <c r="AJ11" s="13">
        <f>iferror(lookup(if(AI11="",G11,AI11),{0,1,25,125},{0.0,1.2461545,1.2461545,1.142219}),"")</f>
        <v>0</v>
      </c>
      <c r="AK11" s="13">
        <f>iferror(if(AI11="",G11,AI11)*AJ11,"")</f>
        <v>0</v>
      </c>
      <c r="AL11" t="s">
        <v>203</v>
      </c>
      <c r="AM11" s="14" t="s">
        <v>148</v>
      </c>
    </row>
    <row r="12" spans="1:39">
      <c r="A12" t="s">
        <v>28</v>
      </c>
      <c r="B12" t="s">
        <v>29</v>
      </c>
      <c r="D12" t="s">
        <v>30</v>
      </c>
      <c r="F12" t="s">
        <v>29</v>
      </c>
      <c r="G12">
        <f>BoardQty*3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  <c r="AD12" s="13">
        <f>iferror(lookup(if(AC12="",G12,AC12),{0,1,3000,6000},{0.0,0.932,0.932,0.924}),"")</f>
        <v>0</v>
      </c>
      <c r="AE12" s="13">
        <f>iferror(if(AC12="",G12,AC12)*AD12,"")</f>
        <v>0</v>
      </c>
      <c r="AF12" t="s">
        <v>178</v>
      </c>
      <c r="AG12" s="14" t="s">
        <v>148</v>
      </c>
    </row>
    <row r="13" spans="1:39">
      <c r="A13" t="s">
        <v>31</v>
      </c>
      <c r="B13" t="s">
        <v>34</v>
      </c>
      <c r="D13" t="s">
        <v>33</v>
      </c>
      <c r="F13" t="s">
        <v>32</v>
      </c>
      <c r="G13">
        <f>BoardQty*1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</row>
    <row r="14" spans="1:39">
      <c r="A14" t="s">
        <v>35</v>
      </c>
      <c r="B14" t="s">
        <v>38</v>
      </c>
      <c r="D14" t="s">
        <v>37</v>
      </c>
      <c r="F14" t="s">
        <v>36</v>
      </c>
      <c r="G14">
        <f>BoardQty*2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P14">
        <v>29895</v>
      </c>
      <c r="R14" s="13">
        <f>iferror(lookup(if(Q14="",G14,Q14),{0,1,80,250,750,1500},{0.0,0.09997095,0.09997095,0.0912918,0.06289705,0.05603945}),"")</f>
        <v>0</v>
      </c>
      <c r="S14" s="13">
        <f>iferror(if(Q14="",G14,Q14)*R14,"")</f>
        <v>0</v>
      </c>
      <c r="T14" t="s">
        <v>153</v>
      </c>
      <c r="U14" s="14" t="s">
        <v>148</v>
      </c>
      <c r="AB14">
        <v>3093</v>
      </c>
      <c r="AD14" s="13">
        <f>iferror(lookup(if(AC14="",G14,AC14),{0,1,10,25,50,100,500,1000},{0.0,0.32,0.221,0.178,0.135,0.092,0.078,0.063}),"")</f>
        <v>0</v>
      </c>
      <c r="AE14" s="13">
        <f>iferror(if(AC14="",G14,AC14)*AD14,"")</f>
        <v>0</v>
      </c>
      <c r="AF14" t="s">
        <v>179</v>
      </c>
      <c r="AG14" s="14" t="s">
        <v>148</v>
      </c>
      <c r="AH14">
        <v>400</v>
      </c>
      <c r="AJ14" s="13">
        <f>iferror(lookup(if(AI14="",G14,AI14),{0,1,100,200},{0.0,0.08572,0.08572,0.077148}),"")</f>
        <v>0</v>
      </c>
      <c r="AK14" s="13">
        <f>iferror(if(AI14="",G14,AI14)*AJ14,"")</f>
        <v>0</v>
      </c>
      <c r="AL14" t="s">
        <v>204</v>
      </c>
      <c r="AM14" s="14" t="s">
        <v>148</v>
      </c>
    </row>
    <row r="15" spans="1:39">
      <c r="A15" t="s">
        <v>39</v>
      </c>
      <c r="B15" t="s">
        <v>42</v>
      </c>
      <c r="D15" t="s">
        <v>41</v>
      </c>
      <c r="F15" t="s">
        <v>40</v>
      </c>
      <c r="G15">
        <f>BoardQty*1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  <c r="P15">
        <v>497</v>
      </c>
      <c r="R15" s="13">
        <f>iferror(lookup(if(Q15="",G15,Q15),{0,1,10,100,250,500},{0.0,4.275285,4.275285,3.975265,3.77168,2.63589}),"")</f>
        <v>0</v>
      </c>
      <c r="S15" s="13">
        <f>iferror(if(Q15="",G15,Q15)*R15,"")</f>
        <v>0</v>
      </c>
      <c r="T15" t="s">
        <v>154</v>
      </c>
      <c r="U15" s="14" t="s">
        <v>148</v>
      </c>
      <c r="AB15">
        <v>248</v>
      </c>
      <c r="AD15" s="13">
        <f>iferror(lookup(if(AC15="",G15,AC15),{0,1,10,25,50,100},{0.0,4.71,4.26,3.94,3.76,3.52}),"")</f>
        <v>0</v>
      </c>
      <c r="AE15" s="13">
        <f>iferror(if(AC15="",G15,AC15)*AD15,"")</f>
        <v>0</v>
      </c>
      <c r="AF15" t="s">
        <v>180</v>
      </c>
      <c r="AG15" s="14" t="s">
        <v>148</v>
      </c>
      <c r="AH15">
        <v>238</v>
      </c>
      <c r="AJ15" s="13">
        <f>iferror(lookup(if(AI15="",G15,AI15),{0,1,10},{0.0,5.63609,5.3575}),"")</f>
        <v>0</v>
      </c>
      <c r="AK15" s="13">
        <f>iferror(if(AI15="",G15,AI15)*AJ15,"")</f>
        <v>0</v>
      </c>
      <c r="AL15" t="s">
        <v>205</v>
      </c>
      <c r="AM15" s="14" t="s">
        <v>148</v>
      </c>
    </row>
    <row r="16" spans="1:39">
      <c r="A16" t="s">
        <v>43</v>
      </c>
      <c r="B16" t="s">
        <v>46</v>
      </c>
      <c r="D16" t="s">
        <v>45</v>
      </c>
      <c r="F16" t="s">
        <v>44</v>
      </c>
      <c r="G16">
        <f>BoardQty*83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  <c r="P16">
        <v>94091</v>
      </c>
      <c r="R16" s="13">
        <f>iferror(lookup(if(Q16="",G16,Q16),{0,1,100,500,2500,5000},{0.0,0.00482175,0.00482175,0.004286,0.0025716,0.00203585}),"")</f>
        <v>0</v>
      </c>
      <c r="S16" s="13">
        <f>iferror(if(Q16="",G16,Q16)*R16,"")</f>
        <v>0</v>
      </c>
      <c r="T16" t="s">
        <v>155</v>
      </c>
      <c r="U16" s="14" t="s">
        <v>148</v>
      </c>
      <c r="AD16" s="13">
        <f>iferror(lookup(if(AC16="",G16,AC16),{0,1,10000,20000,50000},{0.0,0.002,0.002,0.002,0.001}),"")</f>
        <v>0</v>
      </c>
      <c r="AE16" s="13">
        <f>iferror(if(AC16="",G16,AC16)*AD16,"")</f>
        <v>0</v>
      </c>
      <c r="AF16" t="s">
        <v>181</v>
      </c>
      <c r="AG16" s="14" t="s">
        <v>148</v>
      </c>
    </row>
    <row r="17" spans="1:39">
      <c r="A17" t="s">
        <v>47</v>
      </c>
      <c r="B17" t="s">
        <v>50</v>
      </c>
      <c r="D17" t="s">
        <v>49</v>
      </c>
      <c r="F17" t="s">
        <v>48</v>
      </c>
      <c r="G17">
        <f>BoardQty*1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  <c r="AD17" s="13">
        <f>iferror(lookup(if(AC17="",G17,AC17),{0,1},{0.0,1.64}),"")</f>
        <v>0</v>
      </c>
      <c r="AE17" s="13">
        <f>iferror(if(AC17="",G17,AC17)*AD17,"")</f>
        <v>0</v>
      </c>
      <c r="AF17" t="s">
        <v>182</v>
      </c>
      <c r="AG17" s="14" t="s">
        <v>148</v>
      </c>
      <c r="AH17">
        <v>242</v>
      </c>
      <c r="AJ17" s="13">
        <f>iferror(lookup(if(AI17="",G17,AI17),{0,1,2,10},{0.0,3.3484375,3.3484375,3.032345}),"")</f>
        <v>0</v>
      </c>
      <c r="AK17" s="13">
        <f>iferror(if(AI17="",G17,AI17)*AJ17,"")</f>
        <v>0</v>
      </c>
      <c r="AL17" t="s">
        <v>206</v>
      </c>
      <c r="AM17" s="14" t="s">
        <v>148</v>
      </c>
    </row>
    <row r="18" spans="1:39">
      <c r="A18" t="s">
        <v>51</v>
      </c>
      <c r="B18" t="s">
        <v>54</v>
      </c>
      <c r="D18" t="s">
        <v>53</v>
      </c>
      <c r="F18" t="s">
        <v>52</v>
      </c>
      <c r="G18">
        <f>BoardQty*1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  <c r="R18" s="13">
        <f>iferror(lookup(if(Q18="",G18,Q18),{0,1,50,100,250,500,1000,5000,10000},{0.0,1.296515,1.2858,1.275085,1.26437,1.253655,1.24294,1.232225,1.17865}),"")</f>
        <v>0</v>
      </c>
      <c r="S18" s="13">
        <f>iferror(if(Q18="",G18,Q18)*R18,"")</f>
        <v>0</v>
      </c>
      <c r="T18" t="s">
        <v>156</v>
      </c>
      <c r="U18" s="14" t="s">
        <v>148</v>
      </c>
      <c r="AB18">
        <v>12</v>
      </c>
      <c r="AD18" s="13">
        <f>iferror(lookup(if(AC18="",G18,AC18),{0,1,10,50,100,500},{0.0,3.19,2.77,2.43,1.92,1.62}),"")</f>
        <v>0</v>
      </c>
      <c r="AE18" s="13">
        <f>iferror(if(AC18="",G18,AC18)*AD18,"")</f>
        <v>0</v>
      </c>
      <c r="AF18" t="s">
        <v>183</v>
      </c>
      <c r="AG18" s="14" t="s">
        <v>148</v>
      </c>
    </row>
    <row r="19" spans="1:39">
      <c r="A19" t="s">
        <v>55</v>
      </c>
      <c r="B19" t="s">
        <v>58</v>
      </c>
      <c r="D19" t="s">
        <v>57</v>
      </c>
      <c r="F19" t="s">
        <v>56</v>
      </c>
      <c r="G19">
        <f>BoardQty*1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P19">
        <v>160</v>
      </c>
      <c r="R19" s="13">
        <f>iferror(lookup(if(Q19="",G19,Q19),{0,1,10,100,250,500,1000},{0.0,5.711095,4.082415,3.803825,3.60024,3.23593,2.539455}),"")</f>
        <v>0</v>
      </c>
      <c r="S19" s="13">
        <f>iferror(if(Q19="",G19,Q19)*R19,"")</f>
        <v>0</v>
      </c>
      <c r="T19" t="s">
        <v>157</v>
      </c>
      <c r="U19" s="14" t="s">
        <v>148</v>
      </c>
      <c r="AD19" s="13">
        <f>iferror(lookup(if(AC19="",G19,AC19),{0,1,100,250,500,1000},{0.0,3.79,3.79,3.6,3.23,2.43}),"")</f>
        <v>0</v>
      </c>
      <c r="AE19" s="13">
        <f>iferror(if(AC19="",G19,AC19)*AD19,"")</f>
        <v>0</v>
      </c>
      <c r="AF19" t="s">
        <v>184</v>
      </c>
      <c r="AG19" s="14" t="s">
        <v>148</v>
      </c>
      <c r="AH19">
        <v>136</v>
      </c>
      <c r="AJ19" s="13">
        <f>iferror(lookup(if(AI19="",G19,AI19),{0,1,2,10},{0.0,4.9985475,4.9985475,4.4842275}),"")</f>
        <v>0</v>
      </c>
      <c r="AK19" s="13">
        <f>iferror(if(AI19="",G19,AI19)*AJ19,"")</f>
        <v>0</v>
      </c>
      <c r="AL19" t="s">
        <v>207</v>
      </c>
      <c r="AM19" s="14" t="s">
        <v>148</v>
      </c>
    </row>
    <row r="20" spans="1:39">
      <c r="A20" t="s">
        <v>59</v>
      </c>
      <c r="B20" t="s">
        <v>62</v>
      </c>
      <c r="D20" t="s">
        <v>61</v>
      </c>
      <c r="F20" t="s">
        <v>60</v>
      </c>
      <c r="G20">
        <f>BoardQty*2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  <c r="AH20">
        <v>350</v>
      </c>
      <c r="AJ20" s="13">
        <f>iferror(lookup(if(AI20="",G20,AI20),{0,1,25,100},{0.0,0.27859,0.27859,0.229301}),"")</f>
        <v>0</v>
      </c>
      <c r="AK20" s="13">
        <f>iferror(if(AI20="",G20,AI20)*AJ20,"")</f>
        <v>0</v>
      </c>
      <c r="AL20" t="s">
        <v>208</v>
      </c>
      <c r="AM20" s="14" t="s">
        <v>148</v>
      </c>
    </row>
    <row r="21" spans="1:39">
      <c r="A21" t="s">
        <v>63</v>
      </c>
      <c r="B21" t="s">
        <v>66</v>
      </c>
      <c r="D21" t="s">
        <v>65</v>
      </c>
      <c r="F21" t="s">
        <v>64</v>
      </c>
      <c r="G21">
        <f>BoardQty*1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</row>
    <row r="22" spans="1:39">
      <c r="A22" t="s">
        <v>67</v>
      </c>
      <c r="B22" t="s">
        <v>70</v>
      </c>
      <c r="D22" t="s">
        <v>69</v>
      </c>
      <c r="F22" t="s">
        <v>68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P22">
        <v>134</v>
      </c>
      <c r="R22" s="13">
        <f>iferror(lookup(if(Q22="",G22,Q22),{0,1,25,80,200,600,2000},{0.0,1.041498,0.8325555,0.7489785,0.6246845,0.5625375,0.544322}),"")</f>
        <v>0</v>
      </c>
      <c r="S22" s="13">
        <f>iferror(if(Q22="",G22,Q22)*R22,"")</f>
        <v>0</v>
      </c>
      <c r="T22" t="s">
        <v>158</v>
      </c>
      <c r="U22" s="14" t="s">
        <v>148</v>
      </c>
      <c r="AB22">
        <v>1000</v>
      </c>
      <c r="AD22" s="13">
        <f>iferror(lookup(if(AC22="",G22,AC22),{0,1,500},{0.0,0.798,0.798}),"")</f>
        <v>0</v>
      </c>
      <c r="AE22" s="13">
        <f>iferror(if(AC22="",G22,AC22)*AD22,"")</f>
        <v>0</v>
      </c>
      <c r="AF22" t="s">
        <v>185</v>
      </c>
      <c r="AG22" s="14" t="s">
        <v>148</v>
      </c>
    </row>
    <row r="23" spans="1:39">
      <c r="A23" t="s">
        <v>71</v>
      </c>
      <c r="B23" t="s">
        <v>72</v>
      </c>
      <c r="D23" t="s">
        <v>57</v>
      </c>
      <c r="F23" t="s">
        <v>72</v>
      </c>
      <c r="G23">
        <f>BoardQty*1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  <c r="P23">
        <v>731</v>
      </c>
      <c r="R23" s="13">
        <f>iferror(lookup(if(Q23="",G23,Q23),{0,1,5,10,40,100,400,1000},{0.0,6.246845,5.625375,4.52173,4.232425,3.718105,3.310935,2.860905}),"")</f>
        <v>0</v>
      </c>
      <c r="S23" s="13">
        <f>iferror(if(Q23="",G23,Q23)*R23,"")</f>
        <v>0</v>
      </c>
      <c r="T23" t="s">
        <v>159</v>
      </c>
      <c r="U23" s="14" t="s">
        <v>148</v>
      </c>
      <c r="AD23" s="13">
        <f>iferror(lookup(if(AC23="",G23,AC23),{0,1,50,100,250,500,1000},{0.0,4.34,4.34,4.2,3.79,3.4,2.88}),"")</f>
        <v>0</v>
      </c>
      <c r="AE23" s="13">
        <f>iferror(if(AC23="",G23,AC23)*AD23,"")</f>
        <v>0</v>
      </c>
      <c r="AF23" t="s">
        <v>186</v>
      </c>
      <c r="AG23" s="14" t="s">
        <v>148</v>
      </c>
      <c r="AJ23" s="13">
        <f>iferror(lookup(if(AI23="",G23,AI23),{0,1,10},{0.0,4.982475,4.446725}),"")</f>
        <v>0</v>
      </c>
      <c r="AK23" s="13">
        <f>iferror(if(AI23="",G23,AI23)*AJ23,"")</f>
        <v>0</v>
      </c>
      <c r="AL23" t="s">
        <v>209</v>
      </c>
      <c r="AM23" s="14" t="s">
        <v>148</v>
      </c>
    </row>
    <row r="24" spans="1:39">
      <c r="A24" t="s">
        <v>73</v>
      </c>
      <c r="B24" t="s">
        <v>76</v>
      </c>
      <c r="D24" t="s">
        <v>75</v>
      </c>
      <c r="F24" t="s">
        <v>74</v>
      </c>
      <c r="G24">
        <f>BoardQty*4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  <c r="P24">
        <v>2706</v>
      </c>
      <c r="R24" s="13">
        <f>iferror(lookup(if(Q24="",G24,Q24),{0,1,50,250,500,1500},{0.0,0.09718505,0.09718505,0.068576,0.053575,0.0505748}),"")</f>
        <v>0</v>
      </c>
      <c r="S24" s="13">
        <f>iferror(if(Q24="",G24,Q24)*R24,"")</f>
        <v>0</v>
      </c>
      <c r="T24" t="s">
        <v>160</v>
      </c>
      <c r="U24" s="14" t="s">
        <v>148</v>
      </c>
      <c r="AB24">
        <v>1050</v>
      </c>
      <c r="AD24" s="13">
        <f>iferror(lookup(if(AC24="",G24,AC24),{0,1,50,100,250,500,1000},{0.0,0.27,0.112,0.075,0.071,0.066,0.057}),"")</f>
        <v>0</v>
      </c>
      <c r="AE24" s="13">
        <f>iferror(if(AC24="",G24,AC24)*AD24,"")</f>
        <v>0</v>
      </c>
      <c r="AF24" t="s">
        <v>187</v>
      </c>
      <c r="AG24" s="14" t="s">
        <v>148</v>
      </c>
      <c r="AH24">
        <v>40</v>
      </c>
      <c r="AJ24" s="13">
        <f>iferror(lookup(if(AI24="",G24,AI24),{0,1,10,100},{0.0,0.1553675,0.1553675,0.1317945}),"")</f>
        <v>0</v>
      </c>
      <c r="AK24" s="13">
        <f>iferror(if(AI24="",G24,AI24)*AJ24,"")</f>
        <v>0</v>
      </c>
      <c r="AL24" t="s">
        <v>210</v>
      </c>
      <c r="AM24" s="14" t="s">
        <v>148</v>
      </c>
    </row>
    <row r="25" spans="1:39">
      <c r="A25" t="s">
        <v>77</v>
      </c>
      <c r="B25" t="s">
        <v>78</v>
      </c>
      <c r="D25" t="s">
        <v>79</v>
      </c>
      <c r="F25" t="s">
        <v>78</v>
      </c>
      <c r="G25">
        <f>BoardQty*1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  <c r="P25">
        <v>1347</v>
      </c>
      <c r="R25" s="13">
        <f>iferror(lookup(if(Q25="",G25,Q25),{0,1,10,40,100,300,1000,3000,10000},{0.0,0.6246845,0.6246845,0.6225415,0.53575,0.4532445,0.3610955,0.282876,0.2732325}),"")</f>
        <v>0</v>
      </c>
      <c r="S25" s="13">
        <f>iferror(if(Q25="",G25,Q25)*R25,"")</f>
        <v>0</v>
      </c>
      <c r="T25" t="s">
        <v>161</v>
      </c>
      <c r="U25" s="14" t="s">
        <v>148</v>
      </c>
      <c r="AB25">
        <v>3131</v>
      </c>
      <c r="AD25" s="13">
        <f>iferror(lookup(if(AC25="",G25,AC25),{0,1,50,100,250,500,1000},{0.0,0.88,0.679,0.515,0.477,0.438,0.351}),"")</f>
        <v>0</v>
      </c>
      <c r="AE25" s="13">
        <f>iferror(if(AC25="",G25,AC25)*AD25,"")</f>
        <v>0</v>
      </c>
      <c r="AF25" t="s">
        <v>188</v>
      </c>
      <c r="AG25" s="14" t="s">
        <v>148</v>
      </c>
      <c r="AH25">
        <v>40</v>
      </c>
      <c r="AJ25" s="13">
        <f>iferror(lookup(if(AI25="",G25,AI25),{0,1,10,50},{0.0,0.6053975,0.6053975,0.6032545}),"")</f>
        <v>0</v>
      </c>
      <c r="AK25" s="13">
        <f>iferror(if(AI25="",G25,AI25)*AJ25,"")</f>
        <v>0</v>
      </c>
      <c r="AL25" t="s">
        <v>211</v>
      </c>
      <c r="AM25" s="14" t="s">
        <v>148</v>
      </c>
    </row>
    <row r="26" spans="1:39">
      <c r="A26" t="s">
        <v>80</v>
      </c>
      <c r="B26" t="s">
        <v>81</v>
      </c>
      <c r="D26" t="s">
        <v>45</v>
      </c>
      <c r="G26">
        <f>BoardQty*2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</row>
    <row r="27" spans="1:39">
      <c r="A27" t="s">
        <v>82</v>
      </c>
      <c r="B27" t="s">
        <v>83</v>
      </c>
      <c r="D27" t="s">
        <v>84</v>
      </c>
      <c r="F27" t="s">
        <v>83</v>
      </c>
      <c r="G27">
        <f>BoardQty*1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  <c r="P27">
        <v>235</v>
      </c>
      <c r="R27" s="13">
        <f>iferror(lookup(if(Q27="",G27,Q27),{0,1,25,100},{0.0,2.046565,1.7144,1.52153}),"")</f>
        <v>0</v>
      </c>
      <c r="S27" s="13">
        <f>iferror(if(Q27="",G27,Q27)*R27,"")</f>
        <v>0</v>
      </c>
      <c r="T27" t="s">
        <v>162</v>
      </c>
      <c r="U27" s="14" t="s">
        <v>148</v>
      </c>
      <c r="AB27">
        <v>235</v>
      </c>
      <c r="AD27" s="13">
        <f>iferror(lookup(if(AC27="",G27,AC27),{0,1,100,250,500,1000},{0.0,2.48,2.03,1.86,1.72,1.62}),"")</f>
        <v>0</v>
      </c>
      <c r="AE27" s="13">
        <f>iferror(if(AC27="",G27,AC27)*AD27,"")</f>
        <v>0</v>
      </c>
      <c r="AF27" t="s">
        <v>189</v>
      </c>
      <c r="AG27" s="14" t="s">
        <v>148</v>
      </c>
    </row>
    <row r="28" spans="1:39">
      <c r="A28" t="s">
        <v>85</v>
      </c>
      <c r="B28" t="s">
        <v>87</v>
      </c>
      <c r="D28" t="s">
        <v>45</v>
      </c>
      <c r="F28" t="s">
        <v>86</v>
      </c>
      <c r="G28">
        <f>BoardQty*39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  <c r="P28">
        <v>82517</v>
      </c>
      <c r="R28" s="13">
        <f>iferror(lookup(if(Q28="",G28,Q28),{0,1,100,500,2500,5000},{0.0,0.0218586,0.0218586,0.01703685,0.0139295,0.01275085}),"")</f>
        <v>0</v>
      </c>
      <c r="S28" s="13">
        <f>iferror(if(Q28="",G28,Q28)*R28,"")</f>
        <v>0</v>
      </c>
      <c r="T28" t="s">
        <v>163</v>
      </c>
      <c r="U28" s="14" t="s">
        <v>148</v>
      </c>
      <c r="AB28">
        <v>37194</v>
      </c>
      <c r="AD28" s="13">
        <f>iferror(lookup(if(AC28="",G28,AC28),{0,1,10,25,50,100,250,500},{0.0,0.017,0.017,0.015,0.013,0.012,0.011,0.01}),"")</f>
        <v>0</v>
      </c>
      <c r="AE28" s="13">
        <f>iferror(if(AC28="",G28,AC28)*AD28,"")</f>
        <v>0</v>
      </c>
      <c r="AF28" t="s">
        <v>190</v>
      </c>
      <c r="AG28" s="14" t="s">
        <v>148</v>
      </c>
      <c r="AH28">
        <v>500</v>
      </c>
      <c r="AJ28" s="13">
        <f>iferror(lookup(if(AI28="",G28,AI28),{0,1,100,500},{0.0,0.023573,0.023573,0.0182155}),"")</f>
        <v>0</v>
      </c>
      <c r="AK28" s="13">
        <f>iferror(if(AI28="",G28,AI28)*AJ28,"")</f>
        <v>0</v>
      </c>
      <c r="AL28" t="s">
        <v>212</v>
      </c>
      <c r="AM28" s="14" t="s">
        <v>148</v>
      </c>
    </row>
    <row r="29" spans="1:39">
      <c r="A29" t="s">
        <v>88</v>
      </c>
      <c r="B29" t="s">
        <v>91</v>
      </c>
      <c r="D29" t="s">
        <v>90</v>
      </c>
      <c r="F29" t="s">
        <v>89</v>
      </c>
      <c r="G29">
        <f>BoardQty*1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AD29" s="13">
        <f>iferror(lookup(if(AC29="",G29,AC29),{0,1,25,50,100,250},{0.0,98.95,83.33,76.92,67.3,62.5}),"")</f>
        <v>0</v>
      </c>
      <c r="AE29" s="13">
        <f>iferror(if(AC29="",G29,AC29)*AD29,"")</f>
        <v>0</v>
      </c>
      <c r="AF29" t="s">
        <v>191</v>
      </c>
      <c r="AG29" s="14" t="s">
        <v>148</v>
      </c>
    </row>
    <row r="30" spans="1:39">
      <c r="A30" t="s">
        <v>92</v>
      </c>
      <c r="B30" t="s">
        <v>95</v>
      </c>
      <c r="D30" t="s">
        <v>94</v>
      </c>
      <c r="F30" t="s">
        <v>93</v>
      </c>
      <c r="G30">
        <f>BoardQty*1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</row>
    <row r="31" spans="1:39">
      <c r="A31" t="s">
        <v>96</v>
      </c>
      <c r="B31" t="s">
        <v>99</v>
      </c>
      <c r="D31" t="s">
        <v>98</v>
      </c>
      <c r="F31" t="s">
        <v>97</v>
      </c>
      <c r="G31">
        <f>BoardQty*8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  <c r="P31">
        <v>800</v>
      </c>
      <c r="R31" s="13">
        <f>iferror(lookup(if(Q31="",G31,Q31),{0,1,100,500,1000,2000},{0.0,0.04725315,0.04725315,0.0308592,0.0240016,0.0203585}),"")</f>
        <v>0</v>
      </c>
      <c r="S31" s="13">
        <f>iferror(if(Q31="",G31,Q31)*R31,"")</f>
        <v>0</v>
      </c>
      <c r="T31" t="s">
        <v>164</v>
      </c>
      <c r="U31" s="14" t="s">
        <v>148</v>
      </c>
      <c r="AB31">
        <v>631</v>
      </c>
      <c r="AD31" s="13">
        <f>iferror(lookup(if(AC31="",G31,AC31),{0,1,10,25,50,100,250,500},{0.0,0.057,0.057,0.051,0.045,0.039,0.036,0.032}),"")</f>
        <v>0</v>
      </c>
      <c r="AE31" s="13">
        <f>iferror(if(AC31="",G31,AC31)*AD31,"")</f>
        <v>0</v>
      </c>
      <c r="AF31" t="s">
        <v>192</v>
      </c>
      <c r="AG31" s="14" t="s">
        <v>148</v>
      </c>
      <c r="AH31">
        <v>150</v>
      </c>
      <c r="AJ31" s="13">
        <f>iferror(lookup(if(AI31="",G31,AI31),{0,1,50,500},{0.0,0.047146,0.047146,0.0460745}),"")</f>
        <v>0</v>
      </c>
      <c r="AK31" s="13">
        <f>iferror(if(AI31="",G31,AI31)*AJ31,"")</f>
        <v>0</v>
      </c>
      <c r="AL31" t="s">
        <v>213</v>
      </c>
      <c r="AM31" s="14" t="s">
        <v>148</v>
      </c>
    </row>
    <row r="32" spans="1:39">
      <c r="A32" t="s">
        <v>100</v>
      </c>
      <c r="B32" t="s">
        <v>101</v>
      </c>
      <c r="D32" t="s">
        <v>16</v>
      </c>
      <c r="G32">
        <f>BoardQty*1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</row>
    <row r="33" spans="1:39">
      <c r="A33" t="s">
        <v>102</v>
      </c>
      <c r="B33" t="s">
        <v>27</v>
      </c>
      <c r="D33" t="s">
        <v>69</v>
      </c>
      <c r="F33" t="s">
        <v>25</v>
      </c>
      <c r="G33">
        <f>BoardQty*1</f>
        <v>0</v>
      </c>
      <c r="H3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3" s="13">
        <f>iferror(G33*H33,"")</f>
        <v>0</v>
      </c>
      <c r="P33">
        <v>46285</v>
      </c>
      <c r="R33" s="13">
        <f>iferror(lookup(if(Q33="",G33,Q33),{0,1,25,80,200,600,2000,6000,12000},{0.0,1.041498,0.8325555,0.754336,0.6246845,0.5582515,0.542179,0.531464,0.520749}),"")</f>
        <v>0</v>
      </c>
      <c r="S33" s="13">
        <f>iferror(if(Q33="",G33,Q33)*R33,"")</f>
        <v>0</v>
      </c>
      <c r="T33" t="s">
        <v>152</v>
      </c>
      <c r="U33" s="14" t="s">
        <v>148</v>
      </c>
      <c r="AB33">
        <v>172</v>
      </c>
      <c r="AD33" s="13">
        <f>iferror(lookup(if(AC33="",G33,AC33),{0,1,10,25,50,100,250,500},{0.0,0.748,0.704,0.668,0.632,0.556,0.54,0.52}),"")</f>
        <v>0</v>
      </c>
      <c r="AE33" s="13">
        <f>iferror(if(AC33="",G33,AC33)*AD33,"")</f>
        <v>0</v>
      </c>
      <c r="AF33" t="s">
        <v>177</v>
      </c>
      <c r="AG33" s="14" t="s">
        <v>148</v>
      </c>
      <c r="AH33">
        <v>100</v>
      </c>
      <c r="AJ33" s="13">
        <f>iferror(lookup(if(AI33="",G33,AI33),{0,1,25,125},{0.0,1.2461545,1.2461545,1.142219}),"")</f>
        <v>0</v>
      </c>
      <c r="AK33" s="13">
        <f>iferror(if(AI33="",G33,AI33)*AJ33,"")</f>
        <v>0</v>
      </c>
      <c r="AL33" t="s">
        <v>203</v>
      </c>
      <c r="AM33" s="14" t="s">
        <v>148</v>
      </c>
    </row>
    <row r="34" spans="1:39">
      <c r="A34" t="s">
        <v>103</v>
      </c>
      <c r="B34" t="s">
        <v>106</v>
      </c>
      <c r="D34" t="s">
        <v>105</v>
      </c>
      <c r="F34" t="s">
        <v>104</v>
      </c>
      <c r="G34">
        <f>BoardQty*1</f>
        <v>0</v>
      </c>
      <c r="H3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3">
        <f>iferror(G34*H34,"")</f>
        <v>0</v>
      </c>
      <c r="P34">
        <v>356</v>
      </c>
      <c r="R34" s="13">
        <f>iferror(lookup(if(Q34="",G34,Q34),{0,1,5,10,40,150,400},{0.0,17.10114,16.383235,14.561685,12.718705,12.12938,10.13639}),"")</f>
        <v>0</v>
      </c>
      <c r="S34" s="13">
        <f>iferror(if(Q34="",G34,Q34)*R34,"")</f>
        <v>0</v>
      </c>
      <c r="T34" t="s">
        <v>165</v>
      </c>
      <c r="U34" s="14" t="s">
        <v>148</v>
      </c>
      <c r="AB34">
        <v>358</v>
      </c>
      <c r="AD34" s="13">
        <f>iferror(lookup(if(AC34="",G34,AC34),{0,1,10,25,50,100,250,500},{0.0,15.42,14.18,13.59,12.86,11.97,11.32,10.6}),"")</f>
        <v>0</v>
      </c>
      <c r="AE34" s="13">
        <f>iferror(if(AC34="",G34,AC34)*AD34,"")</f>
        <v>0</v>
      </c>
      <c r="AF34" t="s">
        <v>193</v>
      </c>
      <c r="AG34" s="14" t="s">
        <v>148</v>
      </c>
      <c r="AH34">
        <v>4</v>
      </c>
      <c r="AJ34" s="13">
        <f>iferror(lookup(if(AI34="",G34,AI34),{0,1,30},{0.0,14.647405,12.911575}),"")</f>
        <v>0</v>
      </c>
      <c r="AK34" s="13">
        <f>iferror(if(AI34="",G34,AI34)*AJ34,"")</f>
        <v>0</v>
      </c>
      <c r="AL34" t="s">
        <v>214</v>
      </c>
      <c r="AM34" s="14" t="s">
        <v>148</v>
      </c>
    </row>
    <row r="35" spans="1:39">
      <c r="A35" t="s">
        <v>107</v>
      </c>
      <c r="B35" t="s">
        <v>109</v>
      </c>
      <c r="D35" t="s">
        <v>98</v>
      </c>
      <c r="F35" t="s">
        <v>108</v>
      </c>
      <c r="G35">
        <f>BoardQty*3</f>
        <v>0</v>
      </c>
      <c r="H3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5" s="13">
        <f>iferror(G35*H35,"")</f>
        <v>0</v>
      </c>
      <c r="P35">
        <v>12737</v>
      </c>
      <c r="R35" s="13">
        <f>iferror(lookup(if(Q35="",G35,Q35),{0,1,100,500,1000,2000},{0.0,0.03996695,0.03996695,0.0274304,0.02303725,0.0210014}),"")</f>
        <v>0</v>
      </c>
      <c r="S35" s="13">
        <f>iferror(if(Q35="",G35,Q35)*R35,"")</f>
        <v>0</v>
      </c>
      <c r="T35" t="s">
        <v>166</v>
      </c>
      <c r="U35" s="14" t="s">
        <v>148</v>
      </c>
      <c r="AB35">
        <v>7167</v>
      </c>
      <c r="AD35" s="13">
        <f>iferror(lookup(if(AC35="",G35,AC35),{0,1,10,25,50,100,250,500},{0.0,0.047,0.047,0.042,0.038,0.033,0.031,0.028}),"")</f>
        <v>0</v>
      </c>
      <c r="AE35" s="13">
        <f>iferror(if(AC35="",G35,AC35)*AD35,"")</f>
        <v>0</v>
      </c>
      <c r="AF35" t="s">
        <v>194</v>
      </c>
      <c r="AG35" s="14" t="s">
        <v>148</v>
      </c>
      <c r="AH35">
        <v>150</v>
      </c>
      <c r="AJ35" s="13">
        <f>iferror(lookup(if(AI35="",G35,AI35),{0,1,50,250},{0.0,0.087863,0.087863,0.0760765}),"")</f>
        <v>0</v>
      </c>
      <c r="AK35" s="13">
        <f>iferror(if(AI35="",G35,AI35)*AJ35,"")</f>
        <v>0</v>
      </c>
      <c r="AL35" t="s">
        <v>215</v>
      </c>
      <c r="AM35" s="14" t="s">
        <v>148</v>
      </c>
    </row>
    <row r="36" spans="1:39">
      <c r="A36" t="s">
        <v>110</v>
      </c>
      <c r="B36" t="s">
        <v>113</v>
      </c>
      <c r="D36" t="s">
        <v>112</v>
      </c>
      <c r="F36" t="s">
        <v>111</v>
      </c>
      <c r="G36">
        <f>BoardQty*4</f>
        <v>0</v>
      </c>
      <c r="H3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6" s="13">
        <f>iferror(G36*H36,"")</f>
        <v>0</v>
      </c>
      <c r="P36">
        <v>807</v>
      </c>
      <c r="R36" s="13">
        <f>iferror(lookup(if(Q36="",G36,Q36),{0,1,5,20,60,200,600},{0.0,8.475565,6.975465,5.93611,5.76467,4.811035,4.5003}),"")</f>
        <v>0</v>
      </c>
      <c r="S36" s="13">
        <f>iferror(if(Q36="",G36,Q36)*R36,"")</f>
        <v>0</v>
      </c>
      <c r="T36" t="s">
        <v>167</v>
      </c>
      <c r="U36" s="14" t="s">
        <v>148</v>
      </c>
      <c r="AB36">
        <v>28</v>
      </c>
      <c r="AD36" s="13">
        <f>iferror(lookup(if(AC36="",G36,AC36),{0,1,10,25,50,100,250,500},{0.0,7.76,6.98,6.36,5.93,5.74,5.27,4.79}),"")</f>
        <v>0</v>
      </c>
      <c r="AE36" s="13">
        <f>iferror(if(AC36="",G36,AC36)*AD36,"")</f>
        <v>0</v>
      </c>
      <c r="AF36" t="s">
        <v>195</v>
      </c>
      <c r="AG36" s="14" t="s">
        <v>148</v>
      </c>
      <c r="AH36">
        <v>26</v>
      </c>
      <c r="AJ36" s="13">
        <f>iferror(lookup(if(AI36="",G36,AI36),{0,1,10},{0.0,6.92189,6.225415}),"")</f>
        <v>0</v>
      </c>
      <c r="AK36" s="13">
        <f>iferror(if(AI36="",G36,AI36)*AJ36,"")</f>
        <v>0</v>
      </c>
      <c r="AL36" t="s">
        <v>216</v>
      </c>
      <c r="AM36" s="14" t="s">
        <v>148</v>
      </c>
    </row>
    <row r="37" spans="1:39">
      <c r="A37" t="s">
        <v>114</v>
      </c>
      <c r="B37" t="s">
        <v>115</v>
      </c>
      <c r="D37" t="s">
        <v>30</v>
      </c>
      <c r="F37" t="s">
        <v>115</v>
      </c>
      <c r="G37">
        <f>BoardQty*1</f>
        <v>0</v>
      </c>
      <c r="H3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7" s="13">
        <f>iferror(G37*H37,"")</f>
        <v>0</v>
      </c>
      <c r="P37">
        <v>908</v>
      </c>
      <c r="R37" s="13">
        <f>iferror(lookup(if(Q37="",G37,Q37),{0,1,20,50,150,400,1250,4000,10000},{0.0,0.4168135,0.3568095,0.2882335,0.244302,0.242159,0.2410875,0.2389445,0.2218005}),"")</f>
        <v>0</v>
      </c>
      <c r="S37" s="13">
        <f>iferror(if(Q37="",G37,Q37)*R37,"")</f>
        <v>0</v>
      </c>
      <c r="T37" t="s">
        <v>168</v>
      </c>
      <c r="U37" s="14" t="s">
        <v>148</v>
      </c>
      <c r="AB37">
        <v>173</v>
      </c>
      <c r="AD37" s="13">
        <f>iferror(lookup(if(AC37="",G37,AC37),{0,1,10,100,1000,2000,5000,10000},{0.0,0.381,0.32,0.206,0.165,0.14,0.137,0.132}),"")</f>
        <v>0</v>
      </c>
      <c r="AE37" s="13">
        <f>iferror(if(AC37="",G37,AC37)*AD37,"")</f>
        <v>0</v>
      </c>
      <c r="AF37" t="s">
        <v>196</v>
      </c>
      <c r="AG37" s="14" t="s">
        <v>148</v>
      </c>
    </row>
    <row r="38" spans="1:39">
      <c r="A38" t="s">
        <v>116</v>
      </c>
      <c r="B38" t="s">
        <v>119</v>
      </c>
      <c r="D38" t="s">
        <v>118</v>
      </c>
      <c r="F38" t="s">
        <v>117</v>
      </c>
      <c r="G38">
        <f>BoardQty*4</f>
        <v>0</v>
      </c>
      <c r="H3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8" s="13">
        <f>iferror(G38*H38,"")</f>
        <v>0</v>
      </c>
    </row>
    <row r="39" spans="1:39">
      <c r="A39" t="s">
        <v>120</v>
      </c>
      <c r="B39" t="s">
        <v>123</v>
      </c>
      <c r="D39" t="s">
        <v>122</v>
      </c>
      <c r="F39" t="s">
        <v>121</v>
      </c>
      <c r="G39">
        <f>BoardQty*20</f>
        <v>0</v>
      </c>
      <c r="H3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9" s="13">
        <f>iferror(G39*H39,"")</f>
        <v>0</v>
      </c>
      <c r="P39">
        <v>2651</v>
      </c>
      <c r="R39" s="13">
        <f>iferror(lookup(if(Q39="",G39,Q39),{0,1,10,100,250,500,1000},{0.0,0.6375425,0.330022,0.285019,0.252874,0.2196575,0.1875125}),"")</f>
        <v>0</v>
      </c>
      <c r="S39" s="13">
        <f>iferror(if(Q39="",G39,Q39)*R39,"")</f>
        <v>0</v>
      </c>
      <c r="T39" t="s">
        <v>169</v>
      </c>
      <c r="U39" s="14" t="s">
        <v>148</v>
      </c>
      <c r="AB39">
        <v>2463</v>
      </c>
      <c r="AD39" s="13">
        <f>iferror(lookup(if(AC39="",G39,AC39),{0,1,10,100,1000,2500,10000,25000,50000},{0.0,0.562,0.471,0.287,0.222,0.19,0.176,0.167,0.16}),"")</f>
        <v>0</v>
      </c>
      <c r="AE39" s="13">
        <f>iferror(if(AC39="",G39,AC39)*AD39,"")</f>
        <v>0</v>
      </c>
      <c r="AF39" t="s">
        <v>197</v>
      </c>
      <c r="AG39" s="14" t="s">
        <v>148</v>
      </c>
      <c r="AH39">
        <v>20</v>
      </c>
      <c r="AJ39" s="13">
        <f>iferror(lookup(if(AI39="",G39,AI39),{0,1,20,200},{0.0,0.2475165,0.2475165,0.229301}),"")</f>
        <v>0</v>
      </c>
      <c r="AK39" s="13">
        <f>iferror(if(AI39="",G39,AI39)*AJ39,"")</f>
        <v>0</v>
      </c>
      <c r="AL39" t="s">
        <v>217</v>
      </c>
      <c r="AM39" s="14" t="s">
        <v>148</v>
      </c>
    </row>
    <row r="40" spans="1:39">
      <c r="A40" t="s">
        <v>124</v>
      </c>
      <c r="B40" t="s">
        <v>127</v>
      </c>
      <c r="D40" t="s">
        <v>126</v>
      </c>
      <c r="F40" t="s">
        <v>125</v>
      </c>
      <c r="G40">
        <f>BoardQty*4</f>
        <v>0</v>
      </c>
      <c r="H4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0" s="13">
        <f>iferror(G40*H40,"")</f>
        <v>0</v>
      </c>
      <c r="P40">
        <v>42</v>
      </c>
      <c r="R40" s="13">
        <f>iferror(lookup(if(Q40="",G40,Q40),{0,1,10,25,50,100,250},{0.0,14.65812,12.654415,11.304325,10.86501,9.77208,9.397055}),"")</f>
        <v>0</v>
      </c>
      <c r="S40" s="13">
        <f>iferror(if(Q40="",G40,Q40)*R40,"")</f>
        <v>0</v>
      </c>
      <c r="T40" t="s">
        <v>170</v>
      </c>
      <c r="U40" s="14" t="s">
        <v>148</v>
      </c>
      <c r="AB40">
        <v>10</v>
      </c>
      <c r="AD40" s="13">
        <f>iferror(lookup(if(AC40="",G40,AC40),{0,1,5,10,25,50,100,250,500},{0.0,14.6,13.64,13.27,12.24,11.57,11.28,10.25,9.59}),"")</f>
        <v>0</v>
      </c>
      <c r="AE40" s="13">
        <f>iferror(if(AC40="",G40,AC40)*AD40,"")</f>
        <v>0</v>
      </c>
      <c r="AF40" t="s">
        <v>198</v>
      </c>
      <c r="AG40" s="14" t="s">
        <v>148</v>
      </c>
    </row>
    <row r="41" spans="1:39">
      <c r="A41" t="s">
        <v>128</v>
      </c>
      <c r="B41" t="s">
        <v>130</v>
      </c>
      <c r="D41" t="s">
        <v>98</v>
      </c>
      <c r="F41" t="s">
        <v>129</v>
      </c>
      <c r="G41">
        <f>BoardQty*6</f>
        <v>0</v>
      </c>
      <c r="H4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1" s="13">
        <f>iferror(G41*H41,"")</f>
        <v>0</v>
      </c>
      <c r="P41">
        <v>97603</v>
      </c>
      <c r="R41" s="13">
        <f>iferror(lookup(if(Q41="",G41,Q41),{0,1,100,500,1000,2000},{0.0,0.06589725,0.06589725,0.0437172,0.0340737,0.02882335}),"")</f>
        <v>0</v>
      </c>
      <c r="S41" s="13">
        <f>iferror(if(Q41="",G41,Q41)*R41,"")</f>
        <v>0</v>
      </c>
      <c r="T41" t="s">
        <v>171</v>
      </c>
      <c r="U41" s="14" t="s">
        <v>148</v>
      </c>
      <c r="AB41">
        <v>27860</v>
      </c>
      <c r="AD41" s="13">
        <f>iferror(lookup(if(AC41="",G41,AC41),{0,1,10,25,50,100,250,500},{0.0,0.079,0.079,0.071,0.063,0.055,0.051,0.046}),"")</f>
        <v>0</v>
      </c>
      <c r="AE41" s="13">
        <f>iferror(if(AC41="",G41,AC41)*AD41,"")</f>
        <v>0</v>
      </c>
      <c r="AF41" t="s">
        <v>199</v>
      </c>
      <c r="AG41" s="14" t="s">
        <v>148</v>
      </c>
      <c r="AJ41" s="13">
        <f>iferror(lookup(if(AI41="",G41,AI41),{0,1,100,500},{0.0,0.053575,0.053575,0.0417885}),"")</f>
        <v>0</v>
      </c>
      <c r="AK41" s="13">
        <f>iferror(if(AI41="",G41,AI41)*AJ41,"")</f>
        <v>0</v>
      </c>
      <c r="AL41" t="s">
        <v>218</v>
      </c>
      <c r="AM41" s="14" t="s">
        <v>148</v>
      </c>
    </row>
    <row r="42" spans="1:39">
      <c r="A42" t="s">
        <v>131</v>
      </c>
      <c r="B42" t="s">
        <v>132</v>
      </c>
      <c r="D42" t="s">
        <v>26</v>
      </c>
      <c r="F42" t="s">
        <v>68</v>
      </c>
      <c r="G42">
        <f>BoardQty*1</f>
        <v>0</v>
      </c>
      <c r="H4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2" s="13">
        <f>iferror(G42*H42,"")</f>
        <v>0</v>
      </c>
      <c r="P42">
        <v>134</v>
      </c>
      <c r="R42" s="13">
        <f>iferror(lookup(if(Q42="",G42,Q42),{0,1,25,80,200,600,2000},{0.0,1.041498,0.8325555,0.7489785,0.6246845,0.5625375,0.544322}),"")</f>
        <v>0</v>
      </c>
      <c r="S42" s="13">
        <f>iferror(if(Q42="",G42,Q42)*R42,"")</f>
        <v>0</v>
      </c>
      <c r="T42" t="s">
        <v>158</v>
      </c>
      <c r="U42" s="14" t="s">
        <v>148</v>
      </c>
      <c r="AB42">
        <v>1000</v>
      </c>
      <c r="AD42" s="13">
        <f>iferror(lookup(if(AC42="",G42,AC42),{0,1,500},{0.0,0.798,0.798}),"")</f>
        <v>0</v>
      </c>
      <c r="AE42" s="13">
        <f>iferror(if(AC42="",G42,AC42)*AD42,"")</f>
        <v>0</v>
      </c>
      <c r="AF42" t="s">
        <v>185</v>
      </c>
      <c r="AG42" s="14" t="s">
        <v>148</v>
      </c>
    </row>
    <row r="43" spans="1:39">
      <c r="A43" t="s">
        <v>133</v>
      </c>
      <c r="B43" t="s">
        <v>136</v>
      </c>
      <c r="D43" t="s">
        <v>135</v>
      </c>
      <c r="F43" t="s">
        <v>134</v>
      </c>
      <c r="G43">
        <f>BoardQty*1</f>
        <v>0</v>
      </c>
      <c r="H4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3" s="13">
        <f>iferror(G43*H43,"")</f>
        <v>0</v>
      </c>
    </row>
    <row r="44" spans="1:39">
      <c r="A44" t="s">
        <v>137</v>
      </c>
      <c r="B44" t="s">
        <v>138</v>
      </c>
      <c r="D44" t="s">
        <v>45</v>
      </c>
      <c r="G44">
        <f>BoardQty*2</f>
        <v>0</v>
      </c>
      <c r="H4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4" s="13">
        <f>iferror(G44*H44,"")</f>
        <v>0</v>
      </c>
    </row>
    <row r="46" spans="1:39">
      <c r="K46">
        <f t="array" ref="K46">IFERROR(CONCATENATE(TEXT(INDEX($K$7:$K$44,SMALL(IF($N$7:$N$44&lt;&gt;"",IF($K$7:$K$44&lt;&gt;"",ROW($K$7:$K$44)-MIN(ROW($K$7:$K$44))+1,""),""),ROW()-ROW(A$46)+1)),"##0"),","),"")</f>
        <v>0</v>
      </c>
      <c r="L46">
        <f t="array" ref="L46">IFERROR(CONCATENATE((INDEX($N$7:$N$44,SMALL(IF($N$7:$N$44&lt;&gt;"",IF($K$7:$K$44&lt;&gt;"",ROW($K$7:$K$44)-MIN(ROW($K$7:$K$44))+1,""),""),ROW()-ROW(A$46)+1))),","),"")</f>
        <v>0</v>
      </c>
      <c r="M46">
        <f t="array" ref="M46">IFERROR(CONCATENATE((INDEX($A$7:$A$44,SMALL(IF($N$7:$N$44&lt;&gt;"",IF($K$7:$K$44&lt;&gt;"",ROW($K$7:$K$44)-MIN(ROW($K$7:$K$44))+1,""),""),ROW()-ROW(A$46)+1))),),"")</f>
        <v>0</v>
      </c>
      <c r="Q46">
        <f t="array" ref="Q46">IFERROR(CONCATENATE((INDEX($T$7:$T$44,SMALL(IF($T$7:$T$44&lt;&gt;"",IF($Q$7:$Q$44&lt;&gt;"",ROW($Q$7:$Q$44)-MIN(ROW($Q$7:$Q$44))+1,""),""),ROW()-ROW(A$46)+1)))," "),"")</f>
        <v>0</v>
      </c>
      <c r="R46">
        <f t="array" ref="R46">IFERROR(CONCATENATE(TEXT(INDEX($Q$7:$Q$44,SMALL(IF($T$7:$T$44&lt;&gt;"",IF($Q$7:$Q$44&lt;&gt;"",ROW($Q$7:$Q$44)-MIN(ROW($Q$7:$Q$44))+1,""),""),ROW()-ROW(A$46)+1)),"##0")," "),"")</f>
        <v>0</v>
      </c>
      <c r="S46">
        <f t="array" ref="S46">IFERROR(CONCATENATE((INDEX($A$7:$A$44,SMALL(IF($T$7:$T$44&lt;&gt;"",IF($Q$7:$Q$44&lt;&gt;"",ROW($Q$7:$Q$44)-MIN(ROW($Q$7:$Q$44))+1,""),""),ROW()-ROW(A$46)+1))),),"")</f>
        <v>0</v>
      </c>
      <c r="W46">
        <f t="array" ref="W46">IFERROR(CONCATENATE((INDEX($Z$7:$Z$44,SMALL(IF($Z$7:$Z$44&lt;&gt;"",IF($W$7:$W$44&lt;&gt;"",ROW($W$7:$W$44)-MIN(ROW($W$7:$W$44))+1,""),""),ROW()-ROW(A$46)+1)))," "),"")</f>
        <v>0</v>
      </c>
      <c r="X46">
        <f t="array" ref="X46">IFERROR(CONCATENATE(TEXT(INDEX($W$7:$W$44,SMALL(IF($Z$7:$Z$44&lt;&gt;"",IF($W$7:$W$44&lt;&gt;"",ROW($W$7:$W$44)-MIN(ROW($W$7:$W$44))+1,""),""),ROW()-ROW(A$46)+1)),"##0")," "),"")</f>
        <v>0</v>
      </c>
      <c r="Y46">
        <f t="array" ref="Y46">IFERROR(CONCATENATE((INDEX($A$7:$A$44,SMALL(IF($Z$7:$Z$44&lt;&gt;"",IF($W$7:$W$44&lt;&gt;"",ROW($W$7:$W$44)-MIN(ROW($W$7:$W$44))+1,""),""),ROW()-ROW(A$46)+1))),),"")</f>
        <v>0</v>
      </c>
      <c r="AC46">
        <f t="array" ref="AC46">IFERROR(CONCATENATE((INDEX($AF$7:$AF$44,SMALL(IF($AF$7:$AF$44&lt;&gt;"",IF($AC$7:$AC$44&lt;&gt;"",ROW($AC$7:$AC$44)-MIN(ROW($AC$7:$AC$44))+1,""),""),ROW()-ROW(A$46)+1))),","),"")</f>
        <v>0</v>
      </c>
      <c r="AD46">
        <f t="array" ref="AD46">IFERROR(CONCATENATE(TEXT(INDEX($AC$7:$AC$44,SMALL(IF($AF$7:$AF$44&lt;&gt;"",IF($AC$7:$AC$44&lt;&gt;"",ROW($AC$7:$AC$44)-MIN(ROW($AC$7:$AC$44))+1,""),""),ROW()-ROW(A$46)+1)),"##0"),","),"")</f>
        <v>0</v>
      </c>
      <c r="AE46">
        <f t="array" ref="AE46">IFERROR(CONCATENATE((INDEX($A$7:$A$44,SMALL(IF($AF$7:$AF$44&lt;&gt;"",IF($AC$7:$AC$44&lt;&gt;"",ROW($AC$7:$AC$44)-MIN(ROW($AC$7:$AC$44))+1,""),""),ROW()-ROW(A$46)+1))),),"")</f>
        <v>0</v>
      </c>
      <c r="AI46">
        <f t="array" ref="AI46">IFERROR(CONCATENATE((INDEX($AL$7:$AL$44,SMALL(IF($AL$7:$AL$44&lt;&gt;"",IF($AI$7:$AI$44&lt;&gt;"",ROW($AI$7:$AI$44)-MIN(ROW($AI$7:$AI$44))+1,""),""),ROW()-ROW(A$46)+1)))," "),"")</f>
        <v>0</v>
      </c>
      <c r="AJ46">
        <f t="array" ref="AJ46">IFERROR(CONCATENATE(TEXT(INDEX($AI$7:$AI$44,SMALL(IF($AL$7:$AL$44&lt;&gt;"",IF($AI$7:$AI$44&lt;&gt;"",ROW($AI$7:$AI$44)-MIN(ROW($AI$7:$AI$44))+1,""),""),ROW()-ROW(A$46)+1)),"##0")," "),"")</f>
        <v>0</v>
      </c>
      <c r="AK46">
        <f t="array" ref="AK46">IFERROR(CONCATENATE((INDEX($A$7:$A$44,SMALL(IF($AL$7:$AL$44&lt;&gt;"",IF($AI$7:$AI$44&lt;&gt;"",ROW($AI$7:$AI$44)-MIN(ROW($AI$7:$AI$44))+1,""),""),ROW()-ROW(A$46)+1))),),"")</f>
        <v>0</v>
      </c>
    </row>
    <row r="47" spans="1:39">
      <c r="K47">
        <f t="array" ref="K47">IFERROR(CONCATENATE(TEXT(INDEX($K$7:$K$44,SMALL(IF($N$7:$N$44&lt;&gt;"",IF($K$7:$K$44&lt;&gt;"",ROW($K$7:$K$44)-MIN(ROW($K$7:$K$44))+1,""),""),ROW()-ROW(A$46)+1)),"##0"),","),"")</f>
        <v>0</v>
      </c>
      <c r="L47">
        <f t="array" ref="L47">IFERROR(CONCATENATE((INDEX($N$7:$N$44,SMALL(IF($N$7:$N$44&lt;&gt;"",IF($K$7:$K$44&lt;&gt;"",ROW($K$7:$K$44)-MIN(ROW($K$7:$K$44))+1,""),""),ROW()-ROW(A$46)+1))),","),"")</f>
        <v>0</v>
      </c>
      <c r="M47">
        <f t="array" ref="M47">IFERROR(CONCATENATE((INDEX($A$7:$A$44,SMALL(IF($N$7:$N$44&lt;&gt;"",IF($K$7:$K$44&lt;&gt;"",ROW($K$7:$K$44)-MIN(ROW($K$7:$K$44))+1,""),""),ROW()-ROW(A$46)+1))),),"")</f>
        <v>0</v>
      </c>
      <c r="Q47">
        <f t="array" ref="Q47">IFERROR(CONCATENATE((INDEX($T$7:$T$44,SMALL(IF($T$7:$T$44&lt;&gt;"",IF($Q$7:$Q$44&lt;&gt;"",ROW($Q$7:$Q$44)-MIN(ROW($Q$7:$Q$44))+1,""),""),ROW()-ROW(A$46)+1)))," "),"")</f>
        <v>0</v>
      </c>
      <c r="R47">
        <f t="array" ref="R47">IFERROR(CONCATENATE(TEXT(INDEX($Q$7:$Q$44,SMALL(IF($T$7:$T$44&lt;&gt;"",IF($Q$7:$Q$44&lt;&gt;"",ROW($Q$7:$Q$44)-MIN(ROW($Q$7:$Q$44))+1,""),""),ROW()-ROW(A$46)+1)),"##0")," "),"")</f>
        <v>0</v>
      </c>
      <c r="S47">
        <f t="array" ref="S47">IFERROR(CONCATENATE((INDEX($A$7:$A$44,SMALL(IF($T$7:$T$44&lt;&gt;"",IF($Q$7:$Q$44&lt;&gt;"",ROW($Q$7:$Q$44)-MIN(ROW($Q$7:$Q$44))+1,""),""),ROW()-ROW(A$46)+1))),),"")</f>
        <v>0</v>
      </c>
      <c r="W47">
        <f t="array" ref="W47">IFERROR(CONCATENATE((INDEX($Z$7:$Z$44,SMALL(IF($Z$7:$Z$44&lt;&gt;"",IF($W$7:$W$44&lt;&gt;"",ROW($W$7:$W$44)-MIN(ROW($W$7:$W$44))+1,""),""),ROW()-ROW(A$46)+1)))," "),"")</f>
        <v>0</v>
      </c>
      <c r="X47">
        <f t="array" ref="X47">IFERROR(CONCATENATE(TEXT(INDEX($W$7:$W$44,SMALL(IF($Z$7:$Z$44&lt;&gt;"",IF($W$7:$W$44&lt;&gt;"",ROW($W$7:$W$44)-MIN(ROW($W$7:$W$44))+1,""),""),ROW()-ROW(A$46)+1)),"##0")," "),"")</f>
        <v>0</v>
      </c>
      <c r="Y47">
        <f t="array" ref="Y47">IFERROR(CONCATENATE((INDEX($A$7:$A$44,SMALL(IF($Z$7:$Z$44&lt;&gt;"",IF($W$7:$W$44&lt;&gt;"",ROW($W$7:$W$44)-MIN(ROW($W$7:$W$44))+1,""),""),ROW()-ROW(A$46)+1))),),"")</f>
        <v>0</v>
      </c>
      <c r="AC47">
        <f t="array" ref="AC47">IFERROR(CONCATENATE((INDEX($AF$7:$AF$44,SMALL(IF($AF$7:$AF$44&lt;&gt;"",IF($AC$7:$AC$44&lt;&gt;"",ROW($AC$7:$AC$44)-MIN(ROW($AC$7:$AC$44))+1,""),""),ROW()-ROW(A$46)+1))),","),"")</f>
        <v>0</v>
      </c>
      <c r="AD47">
        <f t="array" ref="AD47">IFERROR(CONCATENATE(TEXT(INDEX($AC$7:$AC$44,SMALL(IF($AF$7:$AF$44&lt;&gt;"",IF($AC$7:$AC$44&lt;&gt;"",ROW($AC$7:$AC$44)-MIN(ROW($AC$7:$AC$44))+1,""),""),ROW()-ROW(A$46)+1)),"##0"),","),"")</f>
        <v>0</v>
      </c>
      <c r="AE47">
        <f t="array" ref="AE47">IFERROR(CONCATENATE((INDEX($A$7:$A$44,SMALL(IF($AF$7:$AF$44&lt;&gt;"",IF($AC$7:$AC$44&lt;&gt;"",ROW($AC$7:$AC$44)-MIN(ROW($AC$7:$AC$44))+1,""),""),ROW()-ROW(A$46)+1))),),"")</f>
        <v>0</v>
      </c>
      <c r="AI47">
        <f t="array" ref="AI47">IFERROR(CONCATENATE((INDEX($AL$7:$AL$44,SMALL(IF($AL$7:$AL$44&lt;&gt;"",IF($AI$7:$AI$44&lt;&gt;"",ROW($AI$7:$AI$44)-MIN(ROW($AI$7:$AI$44))+1,""),""),ROW()-ROW(A$46)+1)))," "),"")</f>
        <v>0</v>
      </c>
      <c r="AJ47">
        <f t="array" ref="AJ47">IFERROR(CONCATENATE(TEXT(INDEX($AI$7:$AI$44,SMALL(IF($AL$7:$AL$44&lt;&gt;"",IF($AI$7:$AI$44&lt;&gt;"",ROW($AI$7:$AI$44)-MIN(ROW($AI$7:$AI$44))+1,""),""),ROW()-ROW(A$46)+1)),"##0")," "),"")</f>
        <v>0</v>
      </c>
      <c r="AK47">
        <f t="array" ref="AK47">IFERROR(CONCATENATE((INDEX($A$7:$A$44,SMALL(IF($AL$7:$AL$44&lt;&gt;"",IF($AI$7:$AI$44&lt;&gt;"",ROW($AI$7:$AI$44)-MIN(ROW($AI$7:$AI$44))+1,""),""),ROW()-ROW(A$46)+1))),),"")</f>
        <v>0</v>
      </c>
    </row>
    <row r="48" spans="1:39">
      <c r="K48">
        <f t="array" ref="K48">IFERROR(CONCATENATE(TEXT(INDEX($K$7:$K$44,SMALL(IF($N$7:$N$44&lt;&gt;"",IF($K$7:$K$44&lt;&gt;"",ROW($K$7:$K$44)-MIN(ROW($K$7:$K$44))+1,""),""),ROW()-ROW(A$46)+1)),"##0"),","),"")</f>
        <v>0</v>
      </c>
      <c r="L48">
        <f t="array" ref="L48">IFERROR(CONCATENATE((INDEX($N$7:$N$44,SMALL(IF($N$7:$N$44&lt;&gt;"",IF($K$7:$K$44&lt;&gt;"",ROW($K$7:$K$44)-MIN(ROW($K$7:$K$44))+1,""),""),ROW()-ROW(A$46)+1))),","),"")</f>
        <v>0</v>
      </c>
      <c r="M48">
        <f t="array" ref="M48">IFERROR(CONCATENATE((INDEX($A$7:$A$44,SMALL(IF($N$7:$N$44&lt;&gt;"",IF($K$7:$K$44&lt;&gt;"",ROW($K$7:$K$44)-MIN(ROW($K$7:$K$44))+1,""),""),ROW()-ROW(A$46)+1))),),"")</f>
        <v>0</v>
      </c>
      <c r="Q48">
        <f t="array" ref="Q48">IFERROR(CONCATENATE((INDEX($T$7:$T$44,SMALL(IF($T$7:$T$44&lt;&gt;"",IF($Q$7:$Q$44&lt;&gt;"",ROW($Q$7:$Q$44)-MIN(ROW($Q$7:$Q$44))+1,""),""),ROW()-ROW(A$46)+1)))," "),"")</f>
        <v>0</v>
      </c>
      <c r="R48">
        <f t="array" ref="R48">IFERROR(CONCATENATE(TEXT(INDEX($Q$7:$Q$44,SMALL(IF($T$7:$T$44&lt;&gt;"",IF($Q$7:$Q$44&lt;&gt;"",ROW($Q$7:$Q$44)-MIN(ROW($Q$7:$Q$44))+1,""),""),ROW()-ROW(A$46)+1)),"##0")," "),"")</f>
        <v>0</v>
      </c>
      <c r="S48">
        <f t="array" ref="S48">IFERROR(CONCATENATE((INDEX($A$7:$A$44,SMALL(IF($T$7:$T$44&lt;&gt;"",IF($Q$7:$Q$44&lt;&gt;"",ROW($Q$7:$Q$44)-MIN(ROW($Q$7:$Q$44))+1,""),""),ROW()-ROW(A$46)+1))),),"")</f>
        <v>0</v>
      </c>
      <c r="W48">
        <f t="array" ref="W48">IFERROR(CONCATENATE((INDEX($Z$7:$Z$44,SMALL(IF($Z$7:$Z$44&lt;&gt;"",IF($W$7:$W$44&lt;&gt;"",ROW($W$7:$W$44)-MIN(ROW($W$7:$W$44))+1,""),""),ROW()-ROW(A$46)+1)))," "),"")</f>
        <v>0</v>
      </c>
      <c r="X48">
        <f t="array" ref="X48">IFERROR(CONCATENATE(TEXT(INDEX($W$7:$W$44,SMALL(IF($Z$7:$Z$44&lt;&gt;"",IF($W$7:$W$44&lt;&gt;"",ROW($W$7:$W$44)-MIN(ROW($W$7:$W$44))+1,""),""),ROW()-ROW(A$46)+1)),"##0")," "),"")</f>
        <v>0</v>
      </c>
      <c r="Y48">
        <f t="array" ref="Y48">IFERROR(CONCATENATE((INDEX($A$7:$A$44,SMALL(IF($Z$7:$Z$44&lt;&gt;"",IF($W$7:$W$44&lt;&gt;"",ROW($W$7:$W$44)-MIN(ROW($W$7:$W$44))+1,""),""),ROW()-ROW(A$46)+1))),),"")</f>
        <v>0</v>
      </c>
      <c r="AC48">
        <f t="array" ref="AC48">IFERROR(CONCATENATE((INDEX($AF$7:$AF$44,SMALL(IF($AF$7:$AF$44&lt;&gt;"",IF($AC$7:$AC$44&lt;&gt;"",ROW($AC$7:$AC$44)-MIN(ROW($AC$7:$AC$44))+1,""),""),ROW()-ROW(A$46)+1))),","),"")</f>
        <v>0</v>
      </c>
      <c r="AD48">
        <f t="array" ref="AD48">IFERROR(CONCATENATE(TEXT(INDEX($AC$7:$AC$44,SMALL(IF($AF$7:$AF$44&lt;&gt;"",IF($AC$7:$AC$44&lt;&gt;"",ROW($AC$7:$AC$44)-MIN(ROW($AC$7:$AC$44))+1,""),""),ROW()-ROW(A$46)+1)),"##0"),","),"")</f>
        <v>0</v>
      </c>
      <c r="AE48">
        <f t="array" ref="AE48">IFERROR(CONCATENATE((INDEX($A$7:$A$44,SMALL(IF($AF$7:$AF$44&lt;&gt;"",IF($AC$7:$AC$44&lt;&gt;"",ROW($AC$7:$AC$44)-MIN(ROW($AC$7:$AC$44))+1,""),""),ROW()-ROW(A$46)+1))),),"")</f>
        <v>0</v>
      </c>
      <c r="AI48">
        <f t="array" ref="AI48">IFERROR(CONCATENATE((INDEX($AL$7:$AL$44,SMALL(IF($AL$7:$AL$44&lt;&gt;"",IF($AI$7:$AI$44&lt;&gt;"",ROW($AI$7:$AI$44)-MIN(ROW($AI$7:$AI$44))+1,""),""),ROW()-ROW(A$46)+1)))," "),"")</f>
        <v>0</v>
      </c>
      <c r="AJ48">
        <f t="array" ref="AJ48">IFERROR(CONCATENATE(TEXT(INDEX($AI$7:$AI$44,SMALL(IF($AL$7:$AL$44&lt;&gt;"",IF($AI$7:$AI$44&lt;&gt;"",ROW($AI$7:$AI$44)-MIN(ROW($AI$7:$AI$44))+1,""),""),ROW()-ROW(A$46)+1)),"##0")," "),"")</f>
        <v>0</v>
      </c>
      <c r="AK48">
        <f t="array" ref="AK48">IFERROR(CONCATENATE((INDEX($A$7:$A$44,SMALL(IF($AL$7:$AL$44&lt;&gt;"",IF($AI$7:$AI$44&lt;&gt;"",ROW($AI$7:$AI$44)-MIN(ROW($AI$7:$AI$44))+1,""),""),ROW()-ROW(A$46)+1))),),"")</f>
        <v>0</v>
      </c>
    </row>
    <row r="49" spans="11:37">
      <c r="K49">
        <f t="array" ref="K49">IFERROR(CONCATENATE(TEXT(INDEX($K$7:$K$44,SMALL(IF($N$7:$N$44&lt;&gt;"",IF($K$7:$K$44&lt;&gt;"",ROW($K$7:$K$44)-MIN(ROW($K$7:$K$44))+1,""),""),ROW()-ROW(A$46)+1)),"##0"),","),"")</f>
        <v>0</v>
      </c>
      <c r="L49">
        <f t="array" ref="L49">IFERROR(CONCATENATE((INDEX($N$7:$N$44,SMALL(IF($N$7:$N$44&lt;&gt;"",IF($K$7:$K$44&lt;&gt;"",ROW($K$7:$K$44)-MIN(ROW($K$7:$K$44))+1,""),""),ROW()-ROW(A$46)+1))),","),"")</f>
        <v>0</v>
      </c>
      <c r="M49">
        <f t="array" ref="M49">IFERROR(CONCATENATE((INDEX($A$7:$A$44,SMALL(IF($N$7:$N$44&lt;&gt;"",IF($K$7:$K$44&lt;&gt;"",ROW($K$7:$K$44)-MIN(ROW($K$7:$K$44))+1,""),""),ROW()-ROW(A$46)+1))),),"")</f>
        <v>0</v>
      </c>
      <c r="Q49">
        <f t="array" ref="Q49">IFERROR(CONCATENATE((INDEX($T$7:$T$44,SMALL(IF($T$7:$T$44&lt;&gt;"",IF($Q$7:$Q$44&lt;&gt;"",ROW($Q$7:$Q$44)-MIN(ROW($Q$7:$Q$44))+1,""),""),ROW()-ROW(A$46)+1)))," "),"")</f>
        <v>0</v>
      </c>
      <c r="R49">
        <f t="array" ref="R49">IFERROR(CONCATENATE(TEXT(INDEX($Q$7:$Q$44,SMALL(IF($T$7:$T$44&lt;&gt;"",IF($Q$7:$Q$44&lt;&gt;"",ROW($Q$7:$Q$44)-MIN(ROW($Q$7:$Q$44))+1,""),""),ROW()-ROW(A$46)+1)),"##0")," "),"")</f>
        <v>0</v>
      </c>
      <c r="S49">
        <f t="array" ref="S49">IFERROR(CONCATENATE((INDEX($A$7:$A$44,SMALL(IF($T$7:$T$44&lt;&gt;"",IF($Q$7:$Q$44&lt;&gt;"",ROW($Q$7:$Q$44)-MIN(ROW($Q$7:$Q$44))+1,""),""),ROW()-ROW(A$46)+1))),),"")</f>
        <v>0</v>
      </c>
      <c r="W49">
        <f t="array" ref="W49">IFERROR(CONCATENATE((INDEX($Z$7:$Z$44,SMALL(IF($Z$7:$Z$44&lt;&gt;"",IF($W$7:$W$44&lt;&gt;"",ROW($W$7:$W$44)-MIN(ROW($W$7:$W$44))+1,""),""),ROW()-ROW(A$46)+1)))," "),"")</f>
        <v>0</v>
      </c>
      <c r="X49">
        <f t="array" ref="X49">IFERROR(CONCATENATE(TEXT(INDEX($W$7:$W$44,SMALL(IF($Z$7:$Z$44&lt;&gt;"",IF($W$7:$W$44&lt;&gt;"",ROW($W$7:$W$44)-MIN(ROW($W$7:$W$44))+1,""),""),ROW()-ROW(A$46)+1)),"##0")," "),"")</f>
        <v>0</v>
      </c>
      <c r="Y49">
        <f t="array" ref="Y49">IFERROR(CONCATENATE((INDEX($A$7:$A$44,SMALL(IF($Z$7:$Z$44&lt;&gt;"",IF($W$7:$W$44&lt;&gt;"",ROW($W$7:$W$44)-MIN(ROW($W$7:$W$44))+1,""),""),ROW()-ROW(A$46)+1))),),"")</f>
        <v>0</v>
      </c>
      <c r="AC49">
        <f t="array" ref="AC49">IFERROR(CONCATENATE((INDEX($AF$7:$AF$44,SMALL(IF($AF$7:$AF$44&lt;&gt;"",IF($AC$7:$AC$44&lt;&gt;"",ROW($AC$7:$AC$44)-MIN(ROW($AC$7:$AC$44))+1,""),""),ROW()-ROW(A$46)+1))),","),"")</f>
        <v>0</v>
      </c>
      <c r="AD49">
        <f t="array" ref="AD49">IFERROR(CONCATENATE(TEXT(INDEX($AC$7:$AC$44,SMALL(IF($AF$7:$AF$44&lt;&gt;"",IF($AC$7:$AC$44&lt;&gt;"",ROW($AC$7:$AC$44)-MIN(ROW($AC$7:$AC$44))+1,""),""),ROW()-ROW(A$46)+1)),"##0"),","),"")</f>
        <v>0</v>
      </c>
      <c r="AE49">
        <f t="array" ref="AE49">IFERROR(CONCATENATE((INDEX($A$7:$A$44,SMALL(IF($AF$7:$AF$44&lt;&gt;"",IF($AC$7:$AC$44&lt;&gt;"",ROW($AC$7:$AC$44)-MIN(ROW($AC$7:$AC$44))+1,""),""),ROW()-ROW(A$46)+1))),),"")</f>
        <v>0</v>
      </c>
      <c r="AI49">
        <f t="array" ref="AI49">IFERROR(CONCATENATE((INDEX($AL$7:$AL$44,SMALL(IF($AL$7:$AL$44&lt;&gt;"",IF($AI$7:$AI$44&lt;&gt;"",ROW($AI$7:$AI$44)-MIN(ROW($AI$7:$AI$44))+1,""),""),ROW()-ROW(A$46)+1)))," "),"")</f>
        <v>0</v>
      </c>
      <c r="AJ49">
        <f t="array" ref="AJ49">IFERROR(CONCATENATE(TEXT(INDEX($AI$7:$AI$44,SMALL(IF($AL$7:$AL$44&lt;&gt;"",IF($AI$7:$AI$44&lt;&gt;"",ROW($AI$7:$AI$44)-MIN(ROW($AI$7:$AI$44))+1,""),""),ROW()-ROW(A$46)+1)),"##0")," "),"")</f>
        <v>0</v>
      </c>
      <c r="AK49">
        <f t="array" ref="AK49">IFERROR(CONCATENATE((INDEX($A$7:$A$44,SMALL(IF($AL$7:$AL$44&lt;&gt;"",IF($AI$7:$AI$44&lt;&gt;"",ROW($AI$7:$AI$44)-MIN(ROW($AI$7:$AI$44))+1,""),""),ROW()-ROW(A$46)+1))),),"")</f>
        <v>0</v>
      </c>
    </row>
    <row r="50" spans="11:37">
      <c r="K50">
        <f t="array" ref="K50">IFERROR(CONCATENATE(TEXT(INDEX($K$7:$K$44,SMALL(IF($N$7:$N$44&lt;&gt;"",IF($K$7:$K$44&lt;&gt;"",ROW($K$7:$K$44)-MIN(ROW($K$7:$K$44))+1,""),""),ROW()-ROW(A$46)+1)),"##0"),","),"")</f>
        <v>0</v>
      </c>
      <c r="L50">
        <f t="array" ref="L50">IFERROR(CONCATENATE((INDEX($N$7:$N$44,SMALL(IF($N$7:$N$44&lt;&gt;"",IF($K$7:$K$44&lt;&gt;"",ROW($K$7:$K$44)-MIN(ROW($K$7:$K$44))+1,""),""),ROW()-ROW(A$46)+1))),","),"")</f>
        <v>0</v>
      </c>
      <c r="M50">
        <f t="array" ref="M50">IFERROR(CONCATENATE((INDEX($A$7:$A$44,SMALL(IF($N$7:$N$44&lt;&gt;"",IF($K$7:$K$44&lt;&gt;"",ROW($K$7:$K$44)-MIN(ROW($K$7:$K$44))+1,""),""),ROW()-ROW(A$46)+1))),),"")</f>
        <v>0</v>
      </c>
      <c r="Q50">
        <f t="array" ref="Q50">IFERROR(CONCATENATE((INDEX($T$7:$T$44,SMALL(IF($T$7:$T$44&lt;&gt;"",IF($Q$7:$Q$44&lt;&gt;"",ROW($Q$7:$Q$44)-MIN(ROW($Q$7:$Q$44))+1,""),""),ROW()-ROW(A$46)+1)))," "),"")</f>
        <v>0</v>
      </c>
      <c r="R50">
        <f t="array" ref="R50">IFERROR(CONCATENATE(TEXT(INDEX($Q$7:$Q$44,SMALL(IF($T$7:$T$44&lt;&gt;"",IF($Q$7:$Q$44&lt;&gt;"",ROW($Q$7:$Q$44)-MIN(ROW($Q$7:$Q$44))+1,""),""),ROW()-ROW(A$46)+1)),"##0")," "),"")</f>
        <v>0</v>
      </c>
      <c r="S50">
        <f t="array" ref="S50">IFERROR(CONCATENATE((INDEX($A$7:$A$44,SMALL(IF($T$7:$T$44&lt;&gt;"",IF($Q$7:$Q$44&lt;&gt;"",ROW($Q$7:$Q$44)-MIN(ROW($Q$7:$Q$44))+1,""),""),ROW()-ROW(A$46)+1))),),"")</f>
        <v>0</v>
      </c>
      <c r="W50">
        <f t="array" ref="W50">IFERROR(CONCATENATE((INDEX($Z$7:$Z$44,SMALL(IF($Z$7:$Z$44&lt;&gt;"",IF($W$7:$W$44&lt;&gt;"",ROW($W$7:$W$44)-MIN(ROW($W$7:$W$44))+1,""),""),ROW()-ROW(A$46)+1)))," "),"")</f>
        <v>0</v>
      </c>
      <c r="X50">
        <f t="array" ref="X50">IFERROR(CONCATENATE(TEXT(INDEX($W$7:$W$44,SMALL(IF($Z$7:$Z$44&lt;&gt;"",IF($W$7:$W$44&lt;&gt;"",ROW($W$7:$W$44)-MIN(ROW($W$7:$W$44))+1,""),""),ROW()-ROW(A$46)+1)),"##0")," "),"")</f>
        <v>0</v>
      </c>
      <c r="Y50">
        <f t="array" ref="Y50">IFERROR(CONCATENATE((INDEX($A$7:$A$44,SMALL(IF($Z$7:$Z$44&lt;&gt;"",IF($W$7:$W$44&lt;&gt;"",ROW($W$7:$W$44)-MIN(ROW($W$7:$W$44))+1,""),""),ROW()-ROW(A$46)+1))),),"")</f>
        <v>0</v>
      </c>
      <c r="AC50">
        <f t="array" ref="AC50">IFERROR(CONCATENATE((INDEX($AF$7:$AF$44,SMALL(IF($AF$7:$AF$44&lt;&gt;"",IF($AC$7:$AC$44&lt;&gt;"",ROW($AC$7:$AC$44)-MIN(ROW($AC$7:$AC$44))+1,""),""),ROW()-ROW(A$46)+1))),","),"")</f>
        <v>0</v>
      </c>
      <c r="AD50">
        <f t="array" ref="AD50">IFERROR(CONCATENATE(TEXT(INDEX($AC$7:$AC$44,SMALL(IF($AF$7:$AF$44&lt;&gt;"",IF($AC$7:$AC$44&lt;&gt;"",ROW($AC$7:$AC$44)-MIN(ROW($AC$7:$AC$44))+1,""),""),ROW()-ROW(A$46)+1)),"##0"),","),"")</f>
        <v>0</v>
      </c>
      <c r="AE50">
        <f t="array" ref="AE50">IFERROR(CONCATENATE((INDEX($A$7:$A$44,SMALL(IF($AF$7:$AF$44&lt;&gt;"",IF($AC$7:$AC$44&lt;&gt;"",ROW($AC$7:$AC$44)-MIN(ROW($AC$7:$AC$44))+1,""),""),ROW()-ROW(A$46)+1))),),"")</f>
        <v>0</v>
      </c>
      <c r="AI50">
        <f t="array" ref="AI50">IFERROR(CONCATENATE((INDEX($AL$7:$AL$44,SMALL(IF($AL$7:$AL$44&lt;&gt;"",IF($AI$7:$AI$44&lt;&gt;"",ROW($AI$7:$AI$44)-MIN(ROW($AI$7:$AI$44))+1,""),""),ROW()-ROW(A$46)+1)))," "),"")</f>
        <v>0</v>
      </c>
      <c r="AJ50">
        <f t="array" ref="AJ50">IFERROR(CONCATENATE(TEXT(INDEX($AI$7:$AI$44,SMALL(IF($AL$7:$AL$44&lt;&gt;"",IF($AI$7:$AI$44&lt;&gt;"",ROW($AI$7:$AI$44)-MIN(ROW($AI$7:$AI$44))+1,""),""),ROW()-ROW(A$46)+1)),"##0")," "),"")</f>
        <v>0</v>
      </c>
      <c r="AK50">
        <f t="array" ref="AK50">IFERROR(CONCATENATE((INDEX($A$7:$A$44,SMALL(IF($AL$7:$AL$44&lt;&gt;"",IF($AI$7:$AI$44&lt;&gt;"",ROW($AI$7:$AI$44)-MIN(ROW($AI$7:$AI$44))+1,""),""),ROW()-ROW(A$46)+1))),),"")</f>
        <v>0</v>
      </c>
    </row>
    <row r="51" spans="11:37">
      <c r="K51">
        <f t="array" ref="K51">IFERROR(CONCATENATE(TEXT(INDEX($K$7:$K$44,SMALL(IF($N$7:$N$44&lt;&gt;"",IF($K$7:$K$44&lt;&gt;"",ROW($K$7:$K$44)-MIN(ROW($K$7:$K$44))+1,""),""),ROW()-ROW(A$46)+1)),"##0"),","),"")</f>
        <v>0</v>
      </c>
      <c r="L51">
        <f t="array" ref="L51">IFERROR(CONCATENATE((INDEX($N$7:$N$44,SMALL(IF($N$7:$N$44&lt;&gt;"",IF($K$7:$K$44&lt;&gt;"",ROW($K$7:$K$44)-MIN(ROW($K$7:$K$44))+1,""),""),ROW()-ROW(A$46)+1))),","),"")</f>
        <v>0</v>
      </c>
      <c r="M51">
        <f t="array" ref="M51">IFERROR(CONCATENATE((INDEX($A$7:$A$44,SMALL(IF($N$7:$N$44&lt;&gt;"",IF($K$7:$K$44&lt;&gt;"",ROW($K$7:$K$44)-MIN(ROW($K$7:$K$44))+1,""),""),ROW()-ROW(A$46)+1))),),"")</f>
        <v>0</v>
      </c>
      <c r="Q51">
        <f t="array" ref="Q51">IFERROR(CONCATENATE((INDEX($T$7:$T$44,SMALL(IF($T$7:$T$44&lt;&gt;"",IF($Q$7:$Q$44&lt;&gt;"",ROW($Q$7:$Q$44)-MIN(ROW($Q$7:$Q$44))+1,""),""),ROW()-ROW(A$46)+1)))," "),"")</f>
        <v>0</v>
      </c>
      <c r="R51">
        <f t="array" ref="R51">IFERROR(CONCATENATE(TEXT(INDEX($Q$7:$Q$44,SMALL(IF($T$7:$T$44&lt;&gt;"",IF($Q$7:$Q$44&lt;&gt;"",ROW($Q$7:$Q$44)-MIN(ROW($Q$7:$Q$44))+1,""),""),ROW()-ROW(A$46)+1)),"##0")," "),"")</f>
        <v>0</v>
      </c>
      <c r="S51">
        <f t="array" ref="S51">IFERROR(CONCATENATE((INDEX($A$7:$A$44,SMALL(IF($T$7:$T$44&lt;&gt;"",IF($Q$7:$Q$44&lt;&gt;"",ROW($Q$7:$Q$44)-MIN(ROW($Q$7:$Q$44))+1,""),""),ROW()-ROW(A$46)+1))),),"")</f>
        <v>0</v>
      </c>
      <c r="W51">
        <f t="array" ref="W51">IFERROR(CONCATENATE((INDEX($Z$7:$Z$44,SMALL(IF($Z$7:$Z$44&lt;&gt;"",IF($W$7:$W$44&lt;&gt;"",ROW($W$7:$W$44)-MIN(ROW($W$7:$W$44))+1,""),""),ROW()-ROW(A$46)+1)))," "),"")</f>
        <v>0</v>
      </c>
      <c r="X51">
        <f t="array" ref="X51">IFERROR(CONCATENATE(TEXT(INDEX($W$7:$W$44,SMALL(IF($Z$7:$Z$44&lt;&gt;"",IF($W$7:$W$44&lt;&gt;"",ROW($W$7:$W$44)-MIN(ROW($W$7:$W$44))+1,""),""),ROW()-ROW(A$46)+1)),"##0")," "),"")</f>
        <v>0</v>
      </c>
      <c r="Y51">
        <f t="array" ref="Y51">IFERROR(CONCATENATE((INDEX($A$7:$A$44,SMALL(IF($Z$7:$Z$44&lt;&gt;"",IF($W$7:$W$44&lt;&gt;"",ROW($W$7:$W$44)-MIN(ROW($W$7:$W$44))+1,""),""),ROW()-ROW(A$46)+1))),),"")</f>
        <v>0</v>
      </c>
      <c r="AC51">
        <f t="array" ref="AC51">IFERROR(CONCATENATE((INDEX($AF$7:$AF$44,SMALL(IF($AF$7:$AF$44&lt;&gt;"",IF($AC$7:$AC$44&lt;&gt;"",ROW($AC$7:$AC$44)-MIN(ROW($AC$7:$AC$44))+1,""),""),ROW()-ROW(A$46)+1))),","),"")</f>
        <v>0</v>
      </c>
      <c r="AD51">
        <f t="array" ref="AD51">IFERROR(CONCATENATE(TEXT(INDEX($AC$7:$AC$44,SMALL(IF($AF$7:$AF$44&lt;&gt;"",IF($AC$7:$AC$44&lt;&gt;"",ROW($AC$7:$AC$44)-MIN(ROW($AC$7:$AC$44))+1,""),""),ROW()-ROW(A$46)+1)),"##0"),","),"")</f>
        <v>0</v>
      </c>
      <c r="AE51">
        <f t="array" ref="AE51">IFERROR(CONCATENATE((INDEX($A$7:$A$44,SMALL(IF($AF$7:$AF$44&lt;&gt;"",IF($AC$7:$AC$44&lt;&gt;"",ROW($AC$7:$AC$44)-MIN(ROW($AC$7:$AC$44))+1,""),""),ROW()-ROW(A$46)+1))),),"")</f>
        <v>0</v>
      </c>
      <c r="AI51">
        <f t="array" ref="AI51">IFERROR(CONCATENATE((INDEX($AL$7:$AL$44,SMALL(IF($AL$7:$AL$44&lt;&gt;"",IF($AI$7:$AI$44&lt;&gt;"",ROW($AI$7:$AI$44)-MIN(ROW($AI$7:$AI$44))+1,""),""),ROW()-ROW(A$46)+1)))," "),"")</f>
        <v>0</v>
      </c>
      <c r="AJ51">
        <f t="array" ref="AJ51">IFERROR(CONCATENATE(TEXT(INDEX($AI$7:$AI$44,SMALL(IF($AL$7:$AL$44&lt;&gt;"",IF($AI$7:$AI$44&lt;&gt;"",ROW($AI$7:$AI$44)-MIN(ROW($AI$7:$AI$44))+1,""),""),ROW()-ROW(A$46)+1)),"##0")," "),"")</f>
        <v>0</v>
      </c>
      <c r="AK51">
        <f t="array" ref="AK51">IFERROR(CONCATENATE((INDEX($A$7:$A$44,SMALL(IF($AL$7:$AL$44&lt;&gt;"",IF($AI$7:$AI$44&lt;&gt;"",ROW($AI$7:$AI$44)-MIN(ROW($AI$7:$AI$44))+1,""),""),ROW()-ROW(A$46)+1))),),"")</f>
        <v>0</v>
      </c>
    </row>
    <row r="52" spans="11:37">
      <c r="K52">
        <f t="array" ref="K52">IFERROR(CONCATENATE(TEXT(INDEX($K$7:$K$44,SMALL(IF($N$7:$N$44&lt;&gt;"",IF($K$7:$K$44&lt;&gt;"",ROW($K$7:$K$44)-MIN(ROW($K$7:$K$44))+1,""),""),ROW()-ROW(A$46)+1)),"##0"),","),"")</f>
        <v>0</v>
      </c>
      <c r="L52">
        <f t="array" ref="L52">IFERROR(CONCATENATE((INDEX($N$7:$N$44,SMALL(IF($N$7:$N$44&lt;&gt;"",IF($K$7:$K$44&lt;&gt;"",ROW($K$7:$K$44)-MIN(ROW($K$7:$K$44))+1,""),""),ROW()-ROW(A$46)+1))),","),"")</f>
        <v>0</v>
      </c>
      <c r="M52">
        <f t="array" ref="M52">IFERROR(CONCATENATE((INDEX($A$7:$A$44,SMALL(IF($N$7:$N$44&lt;&gt;"",IF($K$7:$K$44&lt;&gt;"",ROW($K$7:$K$44)-MIN(ROW($K$7:$K$44))+1,""),""),ROW()-ROW(A$46)+1))),),"")</f>
        <v>0</v>
      </c>
      <c r="Q52">
        <f t="array" ref="Q52">IFERROR(CONCATENATE((INDEX($T$7:$T$44,SMALL(IF($T$7:$T$44&lt;&gt;"",IF($Q$7:$Q$44&lt;&gt;"",ROW($Q$7:$Q$44)-MIN(ROW($Q$7:$Q$44))+1,""),""),ROW()-ROW(A$46)+1)))," "),"")</f>
        <v>0</v>
      </c>
      <c r="R52">
        <f t="array" ref="R52">IFERROR(CONCATENATE(TEXT(INDEX($Q$7:$Q$44,SMALL(IF($T$7:$T$44&lt;&gt;"",IF($Q$7:$Q$44&lt;&gt;"",ROW($Q$7:$Q$44)-MIN(ROW($Q$7:$Q$44))+1,""),""),ROW()-ROW(A$46)+1)),"##0")," "),"")</f>
        <v>0</v>
      </c>
      <c r="S52">
        <f t="array" ref="S52">IFERROR(CONCATENATE((INDEX($A$7:$A$44,SMALL(IF($T$7:$T$44&lt;&gt;"",IF($Q$7:$Q$44&lt;&gt;"",ROW($Q$7:$Q$44)-MIN(ROW($Q$7:$Q$44))+1,""),""),ROW()-ROW(A$46)+1))),),"")</f>
        <v>0</v>
      </c>
      <c r="W52">
        <f t="array" ref="W52">IFERROR(CONCATENATE((INDEX($Z$7:$Z$44,SMALL(IF($Z$7:$Z$44&lt;&gt;"",IF($W$7:$W$44&lt;&gt;"",ROW($W$7:$W$44)-MIN(ROW($W$7:$W$44))+1,""),""),ROW()-ROW(A$46)+1)))," "),"")</f>
        <v>0</v>
      </c>
      <c r="X52">
        <f t="array" ref="X52">IFERROR(CONCATENATE(TEXT(INDEX($W$7:$W$44,SMALL(IF($Z$7:$Z$44&lt;&gt;"",IF($W$7:$W$44&lt;&gt;"",ROW($W$7:$W$44)-MIN(ROW($W$7:$W$44))+1,""),""),ROW()-ROW(A$46)+1)),"##0")," "),"")</f>
        <v>0</v>
      </c>
      <c r="Y52">
        <f t="array" ref="Y52">IFERROR(CONCATENATE((INDEX($A$7:$A$44,SMALL(IF($Z$7:$Z$44&lt;&gt;"",IF($W$7:$W$44&lt;&gt;"",ROW($W$7:$W$44)-MIN(ROW($W$7:$W$44))+1,""),""),ROW()-ROW(A$46)+1))),),"")</f>
        <v>0</v>
      </c>
      <c r="AC52">
        <f t="array" ref="AC52">IFERROR(CONCATENATE((INDEX($AF$7:$AF$44,SMALL(IF($AF$7:$AF$44&lt;&gt;"",IF($AC$7:$AC$44&lt;&gt;"",ROW($AC$7:$AC$44)-MIN(ROW($AC$7:$AC$44))+1,""),""),ROW()-ROW(A$46)+1))),","),"")</f>
        <v>0</v>
      </c>
      <c r="AD52">
        <f t="array" ref="AD52">IFERROR(CONCATENATE(TEXT(INDEX($AC$7:$AC$44,SMALL(IF($AF$7:$AF$44&lt;&gt;"",IF($AC$7:$AC$44&lt;&gt;"",ROW($AC$7:$AC$44)-MIN(ROW($AC$7:$AC$44))+1,""),""),ROW()-ROW(A$46)+1)),"##0"),","),"")</f>
        <v>0</v>
      </c>
      <c r="AE52">
        <f t="array" ref="AE52">IFERROR(CONCATENATE((INDEX($A$7:$A$44,SMALL(IF($AF$7:$AF$44&lt;&gt;"",IF($AC$7:$AC$44&lt;&gt;"",ROW($AC$7:$AC$44)-MIN(ROW($AC$7:$AC$44))+1,""),""),ROW()-ROW(A$46)+1))),),"")</f>
        <v>0</v>
      </c>
      <c r="AI52">
        <f t="array" ref="AI52">IFERROR(CONCATENATE((INDEX($AL$7:$AL$44,SMALL(IF($AL$7:$AL$44&lt;&gt;"",IF($AI$7:$AI$44&lt;&gt;"",ROW($AI$7:$AI$44)-MIN(ROW($AI$7:$AI$44))+1,""),""),ROW()-ROW(A$46)+1)))," "),"")</f>
        <v>0</v>
      </c>
      <c r="AJ52">
        <f t="array" ref="AJ52">IFERROR(CONCATENATE(TEXT(INDEX($AI$7:$AI$44,SMALL(IF($AL$7:$AL$44&lt;&gt;"",IF($AI$7:$AI$44&lt;&gt;"",ROW($AI$7:$AI$44)-MIN(ROW($AI$7:$AI$44))+1,""),""),ROW()-ROW(A$46)+1)),"##0")," "),"")</f>
        <v>0</v>
      </c>
      <c r="AK52">
        <f t="array" ref="AK52">IFERROR(CONCATENATE((INDEX($A$7:$A$44,SMALL(IF($AL$7:$AL$44&lt;&gt;"",IF($AI$7:$AI$44&lt;&gt;"",ROW($AI$7:$AI$44)-MIN(ROW($AI$7:$AI$44))+1,""),""),ROW()-ROW(A$46)+1))),),"")</f>
        <v>0</v>
      </c>
    </row>
    <row r="53" spans="11:37">
      <c r="K53">
        <f t="array" ref="K53">IFERROR(CONCATENATE(TEXT(INDEX($K$7:$K$44,SMALL(IF($N$7:$N$44&lt;&gt;"",IF($K$7:$K$44&lt;&gt;"",ROW($K$7:$K$44)-MIN(ROW($K$7:$K$44))+1,""),""),ROW()-ROW(A$46)+1)),"##0"),","),"")</f>
        <v>0</v>
      </c>
      <c r="L53">
        <f t="array" ref="L53">IFERROR(CONCATENATE((INDEX($N$7:$N$44,SMALL(IF($N$7:$N$44&lt;&gt;"",IF($K$7:$K$44&lt;&gt;"",ROW($K$7:$K$44)-MIN(ROW($K$7:$K$44))+1,""),""),ROW()-ROW(A$46)+1))),","),"")</f>
        <v>0</v>
      </c>
      <c r="M53">
        <f t="array" ref="M53">IFERROR(CONCATENATE((INDEX($A$7:$A$44,SMALL(IF($N$7:$N$44&lt;&gt;"",IF($K$7:$K$44&lt;&gt;"",ROW($K$7:$K$44)-MIN(ROW($K$7:$K$44))+1,""),""),ROW()-ROW(A$46)+1))),),"")</f>
        <v>0</v>
      </c>
      <c r="Q53">
        <f t="array" ref="Q53">IFERROR(CONCATENATE((INDEX($T$7:$T$44,SMALL(IF($T$7:$T$44&lt;&gt;"",IF($Q$7:$Q$44&lt;&gt;"",ROW($Q$7:$Q$44)-MIN(ROW($Q$7:$Q$44))+1,""),""),ROW()-ROW(A$46)+1)))," "),"")</f>
        <v>0</v>
      </c>
      <c r="R53">
        <f t="array" ref="R53">IFERROR(CONCATENATE(TEXT(INDEX($Q$7:$Q$44,SMALL(IF($T$7:$T$44&lt;&gt;"",IF($Q$7:$Q$44&lt;&gt;"",ROW($Q$7:$Q$44)-MIN(ROW($Q$7:$Q$44))+1,""),""),ROW()-ROW(A$46)+1)),"##0")," "),"")</f>
        <v>0</v>
      </c>
      <c r="S53">
        <f t="array" ref="S53">IFERROR(CONCATENATE((INDEX($A$7:$A$44,SMALL(IF($T$7:$T$44&lt;&gt;"",IF($Q$7:$Q$44&lt;&gt;"",ROW($Q$7:$Q$44)-MIN(ROW($Q$7:$Q$44))+1,""),""),ROW()-ROW(A$46)+1))),),"")</f>
        <v>0</v>
      </c>
      <c r="W53">
        <f t="array" ref="W53">IFERROR(CONCATENATE((INDEX($Z$7:$Z$44,SMALL(IF($Z$7:$Z$44&lt;&gt;"",IF($W$7:$W$44&lt;&gt;"",ROW($W$7:$W$44)-MIN(ROW($W$7:$W$44))+1,""),""),ROW()-ROW(A$46)+1)))," "),"")</f>
        <v>0</v>
      </c>
      <c r="X53">
        <f t="array" ref="X53">IFERROR(CONCATENATE(TEXT(INDEX($W$7:$W$44,SMALL(IF($Z$7:$Z$44&lt;&gt;"",IF($W$7:$W$44&lt;&gt;"",ROW($W$7:$W$44)-MIN(ROW($W$7:$W$44))+1,""),""),ROW()-ROW(A$46)+1)),"##0")," "),"")</f>
        <v>0</v>
      </c>
      <c r="Y53">
        <f t="array" ref="Y53">IFERROR(CONCATENATE((INDEX($A$7:$A$44,SMALL(IF($Z$7:$Z$44&lt;&gt;"",IF($W$7:$W$44&lt;&gt;"",ROW($W$7:$W$44)-MIN(ROW($W$7:$W$44))+1,""),""),ROW()-ROW(A$46)+1))),),"")</f>
        <v>0</v>
      </c>
      <c r="AC53">
        <f t="array" ref="AC53">IFERROR(CONCATENATE((INDEX($AF$7:$AF$44,SMALL(IF($AF$7:$AF$44&lt;&gt;"",IF($AC$7:$AC$44&lt;&gt;"",ROW($AC$7:$AC$44)-MIN(ROW($AC$7:$AC$44))+1,""),""),ROW()-ROW(A$46)+1))),","),"")</f>
        <v>0</v>
      </c>
      <c r="AD53">
        <f t="array" ref="AD53">IFERROR(CONCATENATE(TEXT(INDEX($AC$7:$AC$44,SMALL(IF($AF$7:$AF$44&lt;&gt;"",IF($AC$7:$AC$44&lt;&gt;"",ROW($AC$7:$AC$44)-MIN(ROW($AC$7:$AC$44))+1,""),""),ROW()-ROW(A$46)+1)),"##0"),","),"")</f>
        <v>0</v>
      </c>
      <c r="AE53">
        <f t="array" ref="AE53">IFERROR(CONCATENATE((INDEX($A$7:$A$44,SMALL(IF($AF$7:$AF$44&lt;&gt;"",IF($AC$7:$AC$44&lt;&gt;"",ROW($AC$7:$AC$44)-MIN(ROW($AC$7:$AC$44))+1,""),""),ROW()-ROW(A$46)+1))),),"")</f>
        <v>0</v>
      </c>
      <c r="AI53">
        <f t="array" ref="AI53">IFERROR(CONCATENATE((INDEX($AL$7:$AL$44,SMALL(IF($AL$7:$AL$44&lt;&gt;"",IF($AI$7:$AI$44&lt;&gt;"",ROW($AI$7:$AI$44)-MIN(ROW($AI$7:$AI$44))+1,""),""),ROW()-ROW(A$46)+1)))," "),"")</f>
        <v>0</v>
      </c>
      <c r="AJ53">
        <f t="array" ref="AJ53">IFERROR(CONCATENATE(TEXT(INDEX($AI$7:$AI$44,SMALL(IF($AL$7:$AL$44&lt;&gt;"",IF($AI$7:$AI$44&lt;&gt;"",ROW($AI$7:$AI$44)-MIN(ROW($AI$7:$AI$44))+1,""),""),ROW()-ROW(A$46)+1)),"##0")," "),"")</f>
        <v>0</v>
      </c>
      <c r="AK53">
        <f t="array" ref="AK53">IFERROR(CONCATENATE((INDEX($A$7:$A$44,SMALL(IF($AL$7:$AL$44&lt;&gt;"",IF($AI$7:$AI$44&lt;&gt;"",ROW($AI$7:$AI$44)-MIN(ROW($AI$7:$AI$44))+1,""),""),ROW()-ROW(A$46)+1))),),"")</f>
        <v>0</v>
      </c>
    </row>
    <row r="54" spans="11:37">
      <c r="K54">
        <f t="array" ref="K54">IFERROR(CONCATENATE(TEXT(INDEX($K$7:$K$44,SMALL(IF($N$7:$N$44&lt;&gt;"",IF($K$7:$K$44&lt;&gt;"",ROW($K$7:$K$44)-MIN(ROW($K$7:$K$44))+1,""),""),ROW()-ROW(A$46)+1)),"##0"),","),"")</f>
        <v>0</v>
      </c>
      <c r="L54">
        <f t="array" ref="L54">IFERROR(CONCATENATE((INDEX($N$7:$N$44,SMALL(IF($N$7:$N$44&lt;&gt;"",IF($K$7:$K$44&lt;&gt;"",ROW($K$7:$K$44)-MIN(ROW($K$7:$K$44))+1,""),""),ROW()-ROW(A$46)+1))),","),"")</f>
        <v>0</v>
      </c>
      <c r="M54">
        <f t="array" ref="M54">IFERROR(CONCATENATE((INDEX($A$7:$A$44,SMALL(IF($N$7:$N$44&lt;&gt;"",IF($K$7:$K$44&lt;&gt;"",ROW($K$7:$K$44)-MIN(ROW($K$7:$K$44))+1,""),""),ROW()-ROW(A$46)+1))),),"")</f>
        <v>0</v>
      </c>
      <c r="Q54">
        <f t="array" ref="Q54">IFERROR(CONCATENATE((INDEX($T$7:$T$44,SMALL(IF($T$7:$T$44&lt;&gt;"",IF($Q$7:$Q$44&lt;&gt;"",ROW($Q$7:$Q$44)-MIN(ROW($Q$7:$Q$44))+1,""),""),ROW()-ROW(A$46)+1)))," "),"")</f>
        <v>0</v>
      </c>
      <c r="R54">
        <f t="array" ref="R54">IFERROR(CONCATENATE(TEXT(INDEX($Q$7:$Q$44,SMALL(IF($T$7:$T$44&lt;&gt;"",IF($Q$7:$Q$44&lt;&gt;"",ROW($Q$7:$Q$44)-MIN(ROW($Q$7:$Q$44))+1,""),""),ROW()-ROW(A$46)+1)),"##0")," "),"")</f>
        <v>0</v>
      </c>
      <c r="S54">
        <f t="array" ref="S54">IFERROR(CONCATENATE((INDEX($A$7:$A$44,SMALL(IF($T$7:$T$44&lt;&gt;"",IF($Q$7:$Q$44&lt;&gt;"",ROW($Q$7:$Q$44)-MIN(ROW($Q$7:$Q$44))+1,""),""),ROW()-ROW(A$46)+1))),),"")</f>
        <v>0</v>
      </c>
      <c r="W54">
        <f t="array" ref="W54">IFERROR(CONCATENATE((INDEX($Z$7:$Z$44,SMALL(IF($Z$7:$Z$44&lt;&gt;"",IF($W$7:$W$44&lt;&gt;"",ROW($W$7:$W$44)-MIN(ROW($W$7:$W$44))+1,""),""),ROW()-ROW(A$46)+1)))," "),"")</f>
        <v>0</v>
      </c>
      <c r="X54">
        <f t="array" ref="X54">IFERROR(CONCATENATE(TEXT(INDEX($W$7:$W$44,SMALL(IF($Z$7:$Z$44&lt;&gt;"",IF($W$7:$W$44&lt;&gt;"",ROW($W$7:$W$44)-MIN(ROW($W$7:$W$44))+1,""),""),ROW()-ROW(A$46)+1)),"##0")," "),"")</f>
        <v>0</v>
      </c>
      <c r="Y54">
        <f t="array" ref="Y54">IFERROR(CONCATENATE((INDEX($A$7:$A$44,SMALL(IF($Z$7:$Z$44&lt;&gt;"",IF($W$7:$W$44&lt;&gt;"",ROW($W$7:$W$44)-MIN(ROW($W$7:$W$44))+1,""),""),ROW()-ROW(A$46)+1))),),"")</f>
        <v>0</v>
      </c>
      <c r="AC54">
        <f t="array" ref="AC54">IFERROR(CONCATENATE((INDEX($AF$7:$AF$44,SMALL(IF($AF$7:$AF$44&lt;&gt;"",IF($AC$7:$AC$44&lt;&gt;"",ROW($AC$7:$AC$44)-MIN(ROW($AC$7:$AC$44))+1,""),""),ROW()-ROW(A$46)+1))),","),"")</f>
        <v>0</v>
      </c>
      <c r="AD54">
        <f t="array" ref="AD54">IFERROR(CONCATENATE(TEXT(INDEX($AC$7:$AC$44,SMALL(IF($AF$7:$AF$44&lt;&gt;"",IF($AC$7:$AC$44&lt;&gt;"",ROW($AC$7:$AC$44)-MIN(ROW($AC$7:$AC$44))+1,""),""),ROW()-ROW(A$46)+1)),"##0"),","),"")</f>
        <v>0</v>
      </c>
      <c r="AE54">
        <f t="array" ref="AE54">IFERROR(CONCATENATE((INDEX($A$7:$A$44,SMALL(IF($AF$7:$AF$44&lt;&gt;"",IF($AC$7:$AC$44&lt;&gt;"",ROW($AC$7:$AC$44)-MIN(ROW($AC$7:$AC$44))+1,""),""),ROW()-ROW(A$46)+1))),),"")</f>
        <v>0</v>
      </c>
      <c r="AI54">
        <f t="array" ref="AI54">IFERROR(CONCATENATE((INDEX($AL$7:$AL$44,SMALL(IF($AL$7:$AL$44&lt;&gt;"",IF($AI$7:$AI$44&lt;&gt;"",ROW($AI$7:$AI$44)-MIN(ROW($AI$7:$AI$44))+1,""),""),ROW()-ROW(A$46)+1)))," "),"")</f>
        <v>0</v>
      </c>
      <c r="AJ54">
        <f t="array" ref="AJ54">IFERROR(CONCATENATE(TEXT(INDEX($AI$7:$AI$44,SMALL(IF($AL$7:$AL$44&lt;&gt;"",IF($AI$7:$AI$44&lt;&gt;"",ROW($AI$7:$AI$44)-MIN(ROW($AI$7:$AI$44))+1,""),""),ROW()-ROW(A$46)+1)),"##0")," "),"")</f>
        <v>0</v>
      </c>
      <c r="AK54">
        <f t="array" ref="AK54">IFERROR(CONCATENATE((INDEX($A$7:$A$44,SMALL(IF($AL$7:$AL$44&lt;&gt;"",IF($AI$7:$AI$44&lt;&gt;"",ROW($AI$7:$AI$44)-MIN(ROW($AI$7:$AI$44))+1,""),""),ROW()-ROW(A$46)+1))),),"")</f>
        <v>0</v>
      </c>
    </row>
    <row r="55" spans="11:37">
      <c r="K55">
        <f t="array" ref="K55">IFERROR(CONCATENATE(TEXT(INDEX($K$7:$K$44,SMALL(IF($N$7:$N$44&lt;&gt;"",IF($K$7:$K$44&lt;&gt;"",ROW($K$7:$K$44)-MIN(ROW($K$7:$K$44))+1,""),""),ROW()-ROW(A$46)+1)),"##0"),","),"")</f>
        <v>0</v>
      </c>
      <c r="L55">
        <f t="array" ref="L55">IFERROR(CONCATENATE((INDEX($N$7:$N$44,SMALL(IF($N$7:$N$44&lt;&gt;"",IF($K$7:$K$44&lt;&gt;"",ROW($K$7:$K$44)-MIN(ROW($K$7:$K$44))+1,""),""),ROW()-ROW(A$46)+1))),","),"")</f>
        <v>0</v>
      </c>
      <c r="M55">
        <f t="array" ref="M55">IFERROR(CONCATENATE((INDEX($A$7:$A$44,SMALL(IF($N$7:$N$44&lt;&gt;"",IF($K$7:$K$44&lt;&gt;"",ROW($K$7:$K$44)-MIN(ROW($K$7:$K$44))+1,""),""),ROW()-ROW(A$46)+1))),),"")</f>
        <v>0</v>
      </c>
      <c r="Q55">
        <f t="array" ref="Q55">IFERROR(CONCATENATE((INDEX($T$7:$T$44,SMALL(IF($T$7:$T$44&lt;&gt;"",IF($Q$7:$Q$44&lt;&gt;"",ROW($Q$7:$Q$44)-MIN(ROW($Q$7:$Q$44))+1,""),""),ROW()-ROW(A$46)+1)))," "),"")</f>
        <v>0</v>
      </c>
      <c r="R55">
        <f t="array" ref="R55">IFERROR(CONCATENATE(TEXT(INDEX($Q$7:$Q$44,SMALL(IF($T$7:$T$44&lt;&gt;"",IF($Q$7:$Q$44&lt;&gt;"",ROW($Q$7:$Q$44)-MIN(ROW($Q$7:$Q$44))+1,""),""),ROW()-ROW(A$46)+1)),"##0")," "),"")</f>
        <v>0</v>
      </c>
      <c r="S55">
        <f t="array" ref="S55">IFERROR(CONCATENATE((INDEX($A$7:$A$44,SMALL(IF($T$7:$T$44&lt;&gt;"",IF($Q$7:$Q$44&lt;&gt;"",ROW($Q$7:$Q$44)-MIN(ROW($Q$7:$Q$44))+1,""),""),ROW()-ROW(A$46)+1))),),"")</f>
        <v>0</v>
      </c>
      <c r="W55">
        <f t="array" ref="W55">IFERROR(CONCATENATE((INDEX($Z$7:$Z$44,SMALL(IF($Z$7:$Z$44&lt;&gt;"",IF($W$7:$W$44&lt;&gt;"",ROW($W$7:$W$44)-MIN(ROW($W$7:$W$44))+1,""),""),ROW()-ROW(A$46)+1)))," "),"")</f>
        <v>0</v>
      </c>
      <c r="X55">
        <f t="array" ref="X55">IFERROR(CONCATENATE(TEXT(INDEX($W$7:$W$44,SMALL(IF($Z$7:$Z$44&lt;&gt;"",IF($W$7:$W$44&lt;&gt;"",ROW($W$7:$W$44)-MIN(ROW($W$7:$W$44))+1,""),""),ROW()-ROW(A$46)+1)),"##0")," "),"")</f>
        <v>0</v>
      </c>
      <c r="Y55">
        <f t="array" ref="Y55">IFERROR(CONCATENATE((INDEX($A$7:$A$44,SMALL(IF($Z$7:$Z$44&lt;&gt;"",IF($W$7:$W$44&lt;&gt;"",ROW($W$7:$W$44)-MIN(ROW($W$7:$W$44))+1,""),""),ROW()-ROW(A$46)+1))),),"")</f>
        <v>0</v>
      </c>
      <c r="AC55">
        <f t="array" ref="AC55">IFERROR(CONCATENATE((INDEX($AF$7:$AF$44,SMALL(IF($AF$7:$AF$44&lt;&gt;"",IF($AC$7:$AC$44&lt;&gt;"",ROW($AC$7:$AC$44)-MIN(ROW($AC$7:$AC$44))+1,""),""),ROW()-ROW(A$46)+1))),","),"")</f>
        <v>0</v>
      </c>
      <c r="AD55">
        <f t="array" ref="AD55">IFERROR(CONCATENATE(TEXT(INDEX($AC$7:$AC$44,SMALL(IF($AF$7:$AF$44&lt;&gt;"",IF($AC$7:$AC$44&lt;&gt;"",ROW($AC$7:$AC$44)-MIN(ROW($AC$7:$AC$44))+1,""),""),ROW()-ROW(A$46)+1)),"##0"),","),"")</f>
        <v>0</v>
      </c>
      <c r="AE55">
        <f t="array" ref="AE55">IFERROR(CONCATENATE((INDEX($A$7:$A$44,SMALL(IF($AF$7:$AF$44&lt;&gt;"",IF($AC$7:$AC$44&lt;&gt;"",ROW($AC$7:$AC$44)-MIN(ROW($AC$7:$AC$44))+1,""),""),ROW()-ROW(A$46)+1))),),"")</f>
        <v>0</v>
      </c>
      <c r="AI55">
        <f t="array" ref="AI55">IFERROR(CONCATENATE((INDEX($AL$7:$AL$44,SMALL(IF($AL$7:$AL$44&lt;&gt;"",IF($AI$7:$AI$44&lt;&gt;"",ROW($AI$7:$AI$44)-MIN(ROW($AI$7:$AI$44))+1,""),""),ROW()-ROW(A$46)+1)))," "),"")</f>
        <v>0</v>
      </c>
      <c r="AJ55">
        <f t="array" ref="AJ55">IFERROR(CONCATENATE(TEXT(INDEX($AI$7:$AI$44,SMALL(IF($AL$7:$AL$44&lt;&gt;"",IF($AI$7:$AI$44&lt;&gt;"",ROW($AI$7:$AI$44)-MIN(ROW($AI$7:$AI$44))+1,""),""),ROW()-ROW(A$46)+1)),"##0")," "),"")</f>
        <v>0</v>
      </c>
      <c r="AK55">
        <f t="array" ref="AK55">IFERROR(CONCATENATE((INDEX($A$7:$A$44,SMALL(IF($AL$7:$AL$44&lt;&gt;"",IF($AI$7:$AI$44&lt;&gt;"",ROW($AI$7:$AI$44)-MIN(ROW($AI$7:$AI$44))+1,""),""),ROW()-ROW(A$46)+1))),),"")</f>
        <v>0</v>
      </c>
    </row>
    <row r="56" spans="11:37">
      <c r="K56">
        <f t="array" ref="K56">IFERROR(CONCATENATE(TEXT(INDEX($K$7:$K$44,SMALL(IF($N$7:$N$44&lt;&gt;"",IF($K$7:$K$44&lt;&gt;"",ROW($K$7:$K$44)-MIN(ROW($K$7:$K$44))+1,""),""),ROW()-ROW(A$46)+1)),"##0"),","),"")</f>
        <v>0</v>
      </c>
      <c r="L56">
        <f t="array" ref="L56">IFERROR(CONCATENATE((INDEX($N$7:$N$44,SMALL(IF($N$7:$N$44&lt;&gt;"",IF($K$7:$K$44&lt;&gt;"",ROW($K$7:$K$44)-MIN(ROW($K$7:$K$44))+1,""),""),ROW()-ROW(A$46)+1))),","),"")</f>
        <v>0</v>
      </c>
      <c r="M56">
        <f t="array" ref="M56">IFERROR(CONCATENATE((INDEX($A$7:$A$44,SMALL(IF($N$7:$N$44&lt;&gt;"",IF($K$7:$K$44&lt;&gt;"",ROW($K$7:$K$44)-MIN(ROW($K$7:$K$44))+1,""),""),ROW()-ROW(A$46)+1))),),"")</f>
        <v>0</v>
      </c>
      <c r="Q56">
        <f t="array" ref="Q56">IFERROR(CONCATENATE((INDEX($T$7:$T$44,SMALL(IF($T$7:$T$44&lt;&gt;"",IF($Q$7:$Q$44&lt;&gt;"",ROW($Q$7:$Q$44)-MIN(ROW($Q$7:$Q$44))+1,""),""),ROW()-ROW(A$46)+1)))," "),"")</f>
        <v>0</v>
      </c>
      <c r="R56">
        <f t="array" ref="R56">IFERROR(CONCATENATE(TEXT(INDEX($Q$7:$Q$44,SMALL(IF($T$7:$T$44&lt;&gt;"",IF($Q$7:$Q$44&lt;&gt;"",ROW($Q$7:$Q$44)-MIN(ROW($Q$7:$Q$44))+1,""),""),ROW()-ROW(A$46)+1)),"##0")," "),"")</f>
        <v>0</v>
      </c>
      <c r="S56">
        <f t="array" ref="S56">IFERROR(CONCATENATE((INDEX($A$7:$A$44,SMALL(IF($T$7:$T$44&lt;&gt;"",IF($Q$7:$Q$44&lt;&gt;"",ROW($Q$7:$Q$44)-MIN(ROW($Q$7:$Q$44))+1,""),""),ROW()-ROW(A$46)+1))),),"")</f>
        <v>0</v>
      </c>
      <c r="W56">
        <f t="array" ref="W56">IFERROR(CONCATENATE((INDEX($Z$7:$Z$44,SMALL(IF($Z$7:$Z$44&lt;&gt;"",IF($W$7:$W$44&lt;&gt;"",ROW($W$7:$W$44)-MIN(ROW($W$7:$W$44))+1,""),""),ROW()-ROW(A$46)+1)))," "),"")</f>
        <v>0</v>
      </c>
      <c r="X56">
        <f t="array" ref="X56">IFERROR(CONCATENATE(TEXT(INDEX($W$7:$W$44,SMALL(IF($Z$7:$Z$44&lt;&gt;"",IF($W$7:$W$44&lt;&gt;"",ROW($W$7:$W$44)-MIN(ROW($W$7:$W$44))+1,""),""),ROW()-ROW(A$46)+1)),"##0")," "),"")</f>
        <v>0</v>
      </c>
      <c r="Y56">
        <f t="array" ref="Y56">IFERROR(CONCATENATE((INDEX($A$7:$A$44,SMALL(IF($Z$7:$Z$44&lt;&gt;"",IF($W$7:$W$44&lt;&gt;"",ROW($W$7:$W$44)-MIN(ROW($W$7:$W$44))+1,""),""),ROW()-ROW(A$46)+1))),),"")</f>
        <v>0</v>
      </c>
      <c r="AC56">
        <f t="array" ref="AC56">IFERROR(CONCATENATE((INDEX($AF$7:$AF$44,SMALL(IF($AF$7:$AF$44&lt;&gt;"",IF($AC$7:$AC$44&lt;&gt;"",ROW($AC$7:$AC$44)-MIN(ROW($AC$7:$AC$44))+1,""),""),ROW()-ROW(A$46)+1))),","),"")</f>
        <v>0</v>
      </c>
      <c r="AD56">
        <f t="array" ref="AD56">IFERROR(CONCATENATE(TEXT(INDEX($AC$7:$AC$44,SMALL(IF($AF$7:$AF$44&lt;&gt;"",IF($AC$7:$AC$44&lt;&gt;"",ROW($AC$7:$AC$44)-MIN(ROW($AC$7:$AC$44))+1,""),""),ROW()-ROW(A$46)+1)),"##0"),","),"")</f>
        <v>0</v>
      </c>
      <c r="AE56">
        <f t="array" ref="AE56">IFERROR(CONCATENATE((INDEX($A$7:$A$44,SMALL(IF($AF$7:$AF$44&lt;&gt;"",IF($AC$7:$AC$44&lt;&gt;"",ROW($AC$7:$AC$44)-MIN(ROW($AC$7:$AC$44))+1,""),""),ROW()-ROW(A$46)+1))),),"")</f>
        <v>0</v>
      </c>
      <c r="AI56">
        <f t="array" ref="AI56">IFERROR(CONCATENATE((INDEX($AL$7:$AL$44,SMALL(IF($AL$7:$AL$44&lt;&gt;"",IF($AI$7:$AI$44&lt;&gt;"",ROW($AI$7:$AI$44)-MIN(ROW($AI$7:$AI$44))+1,""),""),ROW()-ROW(A$46)+1)))," "),"")</f>
        <v>0</v>
      </c>
      <c r="AJ56">
        <f t="array" ref="AJ56">IFERROR(CONCATENATE(TEXT(INDEX($AI$7:$AI$44,SMALL(IF($AL$7:$AL$44&lt;&gt;"",IF($AI$7:$AI$44&lt;&gt;"",ROW($AI$7:$AI$44)-MIN(ROW($AI$7:$AI$44))+1,""),""),ROW()-ROW(A$46)+1)),"##0")," "),"")</f>
        <v>0</v>
      </c>
      <c r="AK56">
        <f t="array" ref="AK56">IFERROR(CONCATENATE((INDEX($A$7:$A$44,SMALL(IF($AL$7:$AL$44&lt;&gt;"",IF($AI$7:$AI$44&lt;&gt;"",ROW($AI$7:$AI$44)-MIN(ROW($AI$7:$AI$44))+1,""),""),ROW()-ROW(A$46)+1))),),"")</f>
        <v>0</v>
      </c>
    </row>
    <row r="57" spans="11:37">
      <c r="K57">
        <f t="array" ref="K57">IFERROR(CONCATENATE(TEXT(INDEX($K$7:$K$44,SMALL(IF($N$7:$N$44&lt;&gt;"",IF($K$7:$K$44&lt;&gt;"",ROW($K$7:$K$44)-MIN(ROW($K$7:$K$44))+1,""),""),ROW()-ROW(A$46)+1)),"##0"),","),"")</f>
        <v>0</v>
      </c>
      <c r="L57">
        <f t="array" ref="L57">IFERROR(CONCATENATE((INDEX($N$7:$N$44,SMALL(IF($N$7:$N$44&lt;&gt;"",IF($K$7:$K$44&lt;&gt;"",ROW($K$7:$K$44)-MIN(ROW($K$7:$K$44))+1,""),""),ROW()-ROW(A$46)+1))),","),"")</f>
        <v>0</v>
      </c>
      <c r="M57">
        <f t="array" ref="M57">IFERROR(CONCATENATE((INDEX($A$7:$A$44,SMALL(IF($N$7:$N$44&lt;&gt;"",IF($K$7:$K$44&lt;&gt;"",ROW($K$7:$K$44)-MIN(ROW($K$7:$K$44))+1,""),""),ROW()-ROW(A$46)+1))),),"")</f>
        <v>0</v>
      </c>
      <c r="Q57">
        <f t="array" ref="Q57">IFERROR(CONCATENATE((INDEX($T$7:$T$44,SMALL(IF($T$7:$T$44&lt;&gt;"",IF($Q$7:$Q$44&lt;&gt;"",ROW($Q$7:$Q$44)-MIN(ROW($Q$7:$Q$44))+1,""),""),ROW()-ROW(A$46)+1)))," "),"")</f>
        <v>0</v>
      </c>
      <c r="R57">
        <f t="array" ref="R57">IFERROR(CONCATENATE(TEXT(INDEX($Q$7:$Q$44,SMALL(IF($T$7:$T$44&lt;&gt;"",IF($Q$7:$Q$44&lt;&gt;"",ROW($Q$7:$Q$44)-MIN(ROW($Q$7:$Q$44))+1,""),""),ROW()-ROW(A$46)+1)),"##0")," "),"")</f>
        <v>0</v>
      </c>
      <c r="S57">
        <f t="array" ref="S57">IFERROR(CONCATENATE((INDEX($A$7:$A$44,SMALL(IF($T$7:$T$44&lt;&gt;"",IF($Q$7:$Q$44&lt;&gt;"",ROW($Q$7:$Q$44)-MIN(ROW($Q$7:$Q$44))+1,""),""),ROW()-ROW(A$46)+1))),),"")</f>
        <v>0</v>
      </c>
      <c r="W57">
        <f t="array" ref="W57">IFERROR(CONCATENATE((INDEX($Z$7:$Z$44,SMALL(IF($Z$7:$Z$44&lt;&gt;"",IF($W$7:$W$44&lt;&gt;"",ROW($W$7:$W$44)-MIN(ROW($W$7:$W$44))+1,""),""),ROW()-ROW(A$46)+1)))," "),"")</f>
        <v>0</v>
      </c>
      <c r="X57">
        <f t="array" ref="X57">IFERROR(CONCATENATE(TEXT(INDEX($W$7:$W$44,SMALL(IF($Z$7:$Z$44&lt;&gt;"",IF($W$7:$W$44&lt;&gt;"",ROW($W$7:$W$44)-MIN(ROW($W$7:$W$44))+1,""),""),ROW()-ROW(A$46)+1)),"##0")," "),"")</f>
        <v>0</v>
      </c>
      <c r="Y57">
        <f t="array" ref="Y57">IFERROR(CONCATENATE((INDEX($A$7:$A$44,SMALL(IF($Z$7:$Z$44&lt;&gt;"",IF($W$7:$W$44&lt;&gt;"",ROW($W$7:$W$44)-MIN(ROW($W$7:$W$44))+1,""),""),ROW()-ROW(A$46)+1))),),"")</f>
        <v>0</v>
      </c>
      <c r="AC57">
        <f t="array" ref="AC57">IFERROR(CONCATENATE((INDEX($AF$7:$AF$44,SMALL(IF($AF$7:$AF$44&lt;&gt;"",IF($AC$7:$AC$44&lt;&gt;"",ROW($AC$7:$AC$44)-MIN(ROW($AC$7:$AC$44))+1,""),""),ROW()-ROW(A$46)+1))),","),"")</f>
        <v>0</v>
      </c>
      <c r="AD57">
        <f t="array" ref="AD57">IFERROR(CONCATENATE(TEXT(INDEX($AC$7:$AC$44,SMALL(IF($AF$7:$AF$44&lt;&gt;"",IF($AC$7:$AC$44&lt;&gt;"",ROW($AC$7:$AC$44)-MIN(ROW($AC$7:$AC$44))+1,""),""),ROW()-ROW(A$46)+1)),"##0"),","),"")</f>
        <v>0</v>
      </c>
      <c r="AE57">
        <f t="array" ref="AE57">IFERROR(CONCATENATE((INDEX($A$7:$A$44,SMALL(IF($AF$7:$AF$44&lt;&gt;"",IF($AC$7:$AC$44&lt;&gt;"",ROW($AC$7:$AC$44)-MIN(ROW($AC$7:$AC$44))+1,""),""),ROW()-ROW(A$46)+1))),),"")</f>
        <v>0</v>
      </c>
      <c r="AI57">
        <f t="array" ref="AI57">IFERROR(CONCATENATE((INDEX($AL$7:$AL$44,SMALL(IF($AL$7:$AL$44&lt;&gt;"",IF($AI$7:$AI$44&lt;&gt;"",ROW($AI$7:$AI$44)-MIN(ROW($AI$7:$AI$44))+1,""),""),ROW()-ROW(A$46)+1)))," "),"")</f>
        <v>0</v>
      </c>
      <c r="AJ57">
        <f t="array" ref="AJ57">IFERROR(CONCATENATE(TEXT(INDEX($AI$7:$AI$44,SMALL(IF($AL$7:$AL$44&lt;&gt;"",IF($AI$7:$AI$44&lt;&gt;"",ROW($AI$7:$AI$44)-MIN(ROW($AI$7:$AI$44))+1,""),""),ROW()-ROW(A$46)+1)),"##0")," "),"")</f>
        <v>0</v>
      </c>
      <c r="AK57">
        <f t="array" ref="AK57">IFERROR(CONCATENATE((INDEX($A$7:$A$44,SMALL(IF($AL$7:$AL$44&lt;&gt;"",IF($AI$7:$AI$44&lt;&gt;"",ROW($AI$7:$AI$44)-MIN(ROW($AI$7:$AI$44))+1,""),""),ROW()-ROW(A$46)+1))),),"")</f>
        <v>0</v>
      </c>
    </row>
    <row r="58" spans="11:37">
      <c r="K58">
        <f t="array" ref="K58">IFERROR(CONCATENATE(TEXT(INDEX($K$7:$K$44,SMALL(IF($N$7:$N$44&lt;&gt;"",IF($K$7:$K$44&lt;&gt;"",ROW($K$7:$K$44)-MIN(ROW($K$7:$K$44))+1,""),""),ROW()-ROW(A$46)+1)),"##0"),","),"")</f>
        <v>0</v>
      </c>
      <c r="L58">
        <f t="array" ref="L58">IFERROR(CONCATENATE((INDEX($N$7:$N$44,SMALL(IF($N$7:$N$44&lt;&gt;"",IF($K$7:$K$44&lt;&gt;"",ROW($K$7:$K$44)-MIN(ROW($K$7:$K$44))+1,""),""),ROW()-ROW(A$46)+1))),","),"")</f>
        <v>0</v>
      </c>
      <c r="M58">
        <f t="array" ref="M58">IFERROR(CONCATENATE((INDEX($A$7:$A$44,SMALL(IF($N$7:$N$44&lt;&gt;"",IF($K$7:$K$44&lt;&gt;"",ROW($K$7:$K$44)-MIN(ROW($K$7:$K$44))+1,""),""),ROW()-ROW(A$46)+1))),),"")</f>
        <v>0</v>
      </c>
      <c r="Q58">
        <f t="array" ref="Q58">IFERROR(CONCATENATE((INDEX($T$7:$T$44,SMALL(IF($T$7:$T$44&lt;&gt;"",IF($Q$7:$Q$44&lt;&gt;"",ROW($Q$7:$Q$44)-MIN(ROW($Q$7:$Q$44))+1,""),""),ROW()-ROW(A$46)+1)))," "),"")</f>
        <v>0</v>
      </c>
      <c r="R58">
        <f t="array" ref="R58">IFERROR(CONCATENATE(TEXT(INDEX($Q$7:$Q$44,SMALL(IF($T$7:$T$44&lt;&gt;"",IF($Q$7:$Q$44&lt;&gt;"",ROW($Q$7:$Q$44)-MIN(ROW($Q$7:$Q$44))+1,""),""),ROW()-ROW(A$46)+1)),"##0")," "),"")</f>
        <v>0</v>
      </c>
      <c r="S58">
        <f t="array" ref="S58">IFERROR(CONCATENATE((INDEX($A$7:$A$44,SMALL(IF($T$7:$T$44&lt;&gt;"",IF($Q$7:$Q$44&lt;&gt;"",ROW($Q$7:$Q$44)-MIN(ROW($Q$7:$Q$44))+1,""),""),ROW()-ROW(A$46)+1))),),"")</f>
        <v>0</v>
      </c>
      <c r="W58">
        <f t="array" ref="W58">IFERROR(CONCATENATE((INDEX($Z$7:$Z$44,SMALL(IF($Z$7:$Z$44&lt;&gt;"",IF($W$7:$W$44&lt;&gt;"",ROW($W$7:$W$44)-MIN(ROW($W$7:$W$44))+1,""),""),ROW()-ROW(A$46)+1)))," "),"")</f>
        <v>0</v>
      </c>
      <c r="X58">
        <f t="array" ref="X58">IFERROR(CONCATENATE(TEXT(INDEX($W$7:$W$44,SMALL(IF($Z$7:$Z$44&lt;&gt;"",IF($W$7:$W$44&lt;&gt;"",ROW($W$7:$W$44)-MIN(ROW($W$7:$W$44))+1,""),""),ROW()-ROW(A$46)+1)),"##0")," "),"")</f>
        <v>0</v>
      </c>
      <c r="Y58">
        <f t="array" ref="Y58">IFERROR(CONCATENATE((INDEX($A$7:$A$44,SMALL(IF($Z$7:$Z$44&lt;&gt;"",IF($W$7:$W$44&lt;&gt;"",ROW($W$7:$W$44)-MIN(ROW($W$7:$W$44))+1,""),""),ROW()-ROW(A$46)+1))),),"")</f>
        <v>0</v>
      </c>
      <c r="AC58">
        <f t="array" ref="AC58">IFERROR(CONCATENATE((INDEX($AF$7:$AF$44,SMALL(IF($AF$7:$AF$44&lt;&gt;"",IF($AC$7:$AC$44&lt;&gt;"",ROW($AC$7:$AC$44)-MIN(ROW($AC$7:$AC$44))+1,""),""),ROW()-ROW(A$46)+1))),","),"")</f>
        <v>0</v>
      </c>
      <c r="AD58">
        <f t="array" ref="AD58">IFERROR(CONCATENATE(TEXT(INDEX($AC$7:$AC$44,SMALL(IF($AF$7:$AF$44&lt;&gt;"",IF($AC$7:$AC$44&lt;&gt;"",ROW($AC$7:$AC$44)-MIN(ROW($AC$7:$AC$44))+1,""),""),ROW()-ROW(A$46)+1)),"##0"),","),"")</f>
        <v>0</v>
      </c>
      <c r="AE58">
        <f t="array" ref="AE58">IFERROR(CONCATENATE((INDEX($A$7:$A$44,SMALL(IF($AF$7:$AF$44&lt;&gt;"",IF($AC$7:$AC$44&lt;&gt;"",ROW($AC$7:$AC$44)-MIN(ROW($AC$7:$AC$44))+1,""),""),ROW()-ROW(A$46)+1))),),"")</f>
        <v>0</v>
      </c>
      <c r="AI58">
        <f t="array" ref="AI58">IFERROR(CONCATENATE((INDEX($AL$7:$AL$44,SMALL(IF($AL$7:$AL$44&lt;&gt;"",IF($AI$7:$AI$44&lt;&gt;"",ROW($AI$7:$AI$44)-MIN(ROW($AI$7:$AI$44))+1,""),""),ROW()-ROW(A$46)+1)))," "),"")</f>
        <v>0</v>
      </c>
      <c r="AJ58">
        <f t="array" ref="AJ58">IFERROR(CONCATENATE(TEXT(INDEX($AI$7:$AI$44,SMALL(IF($AL$7:$AL$44&lt;&gt;"",IF($AI$7:$AI$44&lt;&gt;"",ROW($AI$7:$AI$44)-MIN(ROW($AI$7:$AI$44))+1,""),""),ROW()-ROW(A$46)+1)),"##0")," "),"")</f>
        <v>0</v>
      </c>
      <c r="AK58">
        <f t="array" ref="AK58">IFERROR(CONCATENATE((INDEX($A$7:$A$44,SMALL(IF($AL$7:$AL$44&lt;&gt;"",IF($AI$7:$AI$44&lt;&gt;"",ROW($AI$7:$AI$44)-MIN(ROW($AI$7:$AI$44))+1,""),""),ROW()-ROW(A$46)+1))),),"")</f>
        <v>0</v>
      </c>
    </row>
    <row r="59" spans="11:37">
      <c r="K59">
        <f t="array" ref="K59">IFERROR(CONCATENATE(TEXT(INDEX($K$7:$K$44,SMALL(IF($N$7:$N$44&lt;&gt;"",IF($K$7:$K$44&lt;&gt;"",ROW($K$7:$K$44)-MIN(ROW($K$7:$K$44))+1,""),""),ROW()-ROW(A$46)+1)),"##0"),","),"")</f>
        <v>0</v>
      </c>
      <c r="L59">
        <f t="array" ref="L59">IFERROR(CONCATENATE((INDEX($N$7:$N$44,SMALL(IF($N$7:$N$44&lt;&gt;"",IF($K$7:$K$44&lt;&gt;"",ROW($K$7:$K$44)-MIN(ROW($K$7:$K$44))+1,""),""),ROW()-ROW(A$46)+1))),","),"")</f>
        <v>0</v>
      </c>
      <c r="M59">
        <f t="array" ref="M59">IFERROR(CONCATENATE((INDEX($A$7:$A$44,SMALL(IF($N$7:$N$44&lt;&gt;"",IF($K$7:$K$44&lt;&gt;"",ROW($K$7:$K$44)-MIN(ROW($K$7:$K$44))+1,""),""),ROW()-ROW(A$46)+1))),),"")</f>
        <v>0</v>
      </c>
      <c r="Q59">
        <f t="array" ref="Q59">IFERROR(CONCATENATE((INDEX($T$7:$T$44,SMALL(IF($T$7:$T$44&lt;&gt;"",IF($Q$7:$Q$44&lt;&gt;"",ROW($Q$7:$Q$44)-MIN(ROW($Q$7:$Q$44))+1,""),""),ROW()-ROW(A$46)+1)))," "),"")</f>
        <v>0</v>
      </c>
      <c r="R59">
        <f t="array" ref="R59">IFERROR(CONCATENATE(TEXT(INDEX($Q$7:$Q$44,SMALL(IF($T$7:$T$44&lt;&gt;"",IF($Q$7:$Q$44&lt;&gt;"",ROW($Q$7:$Q$44)-MIN(ROW($Q$7:$Q$44))+1,""),""),ROW()-ROW(A$46)+1)),"##0")," "),"")</f>
        <v>0</v>
      </c>
      <c r="S59">
        <f t="array" ref="S59">IFERROR(CONCATENATE((INDEX($A$7:$A$44,SMALL(IF($T$7:$T$44&lt;&gt;"",IF($Q$7:$Q$44&lt;&gt;"",ROW($Q$7:$Q$44)-MIN(ROW($Q$7:$Q$44))+1,""),""),ROW()-ROW(A$46)+1))),),"")</f>
        <v>0</v>
      </c>
      <c r="W59">
        <f t="array" ref="W59">IFERROR(CONCATENATE((INDEX($Z$7:$Z$44,SMALL(IF($Z$7:$Z$44&lt;&gt;"",IF($W$7:$W$44&lt;&gt;"",ROW($W$7:$W$44)-MIN(ROW($W$7:$W$44))+1,""),""),ROW()-ROW(A$46)+1)))," "),"")</f>
        <v>0</v>
      </c>
      <c r="X59">
        <f t="array" ref="X59">IFERROR(CONCATENATE(TEXT(INDEX($W$7:$W$44,SMALL(IF($Z$7:$Z$44&lt;&gt;"",IF($W$7:$W$44&lt;&gt;"",ROW($W$7:$W$44)-MIN(ROW($W$7:$W$44))+1,""),""),ROW()-ROW(A$46)+1)),"##0")," "),"")</f>
        <v>0</v>
      </c>
      <c r="Y59">
        <f t="array" ref="Y59">IFERROR(CONCATENATE((INDEX($A$7:$A$44,SMALL(IF($Z$7:$Z$44&lt;&gt;"",IF($W$7:$W$44&lt;&gt;"",ROW($W$7:$W$44)-MIN(ROW($W$7:$W$44))+1,""),""),ROW()-ROW(A$46)+1))),),"")</f>
        <v>0</v>
      </c>
      <c r="AC59">
        <f t="array" ref="AC59">IFERROR(CONCATENATE((INDEX($AF$7:$AF$44,SMALL(IF($AF$7:$AF$44&lt;&gt;"",IF($AC$7:$AC$44&lt;&gt;"",ROW($AC$7:$AC$44)-MIN(ROW($AC$7:$AC$44))+1,""),""),ROW()-ROW(A$46)+1))),","),"")</f>
        <v>0</v>
      </c>
      <c r="AD59">
        <f t="array" ref="AD59">IFERROR(CONCATENATE(TEXT(INDEX($AC$7:$AC$44,SMALL(IF($AF$7:$AF$44&lt;&gt;"",IF($AC$7:$AC$44&lt;&gt;"",ROW($AC$7:$AC$44)-MIN(ROW($AC$7:$AC$44))+1,""),""),ROW()-ROW(A$46)+1)),"##0"),","),"")</f>
        <v>0</v>
      </c>
      <c r="AE59">
        <f t="array" ref="AE59">IFERROR(CONCATENATE((INDEX($A$7:$A$44,SMALL(IF($AF$7:$AF$44&lt;&gt;"",IF($AC$7:$AC$44&lt;&gt;"",ROW($AC$7:$AC$44)-MIN(ROW($AC$7:$AC$44))+1,""),""),ROW()-ROW(A$46)+1))),),"")</f>
        <v>0</v>
      </c>
      <c r="AI59">
        <f t="array" ref="AI59">IFERROR(CONCATENATE((INDEX($AL$7:$AL$44,SMALL(IF($AL$7:$AL$44&lt;&gt;"",IF($AI$7:$AI$44&lt;&gt;"",ROW($AI$7:$AI$44)-MIN(ROW($AI$7:$AI$44))+1,""),""),ROW()-ROW(A$46)+1)))," "),"")</f>
        <v>0</v>
      </c>
      <c r="AJ59">
        <f t="array" ref="AJ59">IFERROR(CONCATENATE(TEXT(INDEX($AI$7:$AI$44,SMALL(IF($AL$7:$AL$44&lt;&gt;"",IF($AI$7:$AI$44&lt;&gt;"",ROW($AI$7:$AI$44)-MIN(ROW($AI$7:$AI$44))+1,""),""),ROW()-ROW(A$46)+1)),"##0")," "),"")</f>
        <v>0</v>
      </c>
      <c r="AK59">
        <f t="array" ref="AK59">IFERROR(CONCATENATE((INDEX($A$7:$A$44,SMALL(IF($AL$7:$AL$44&lt;&gt;"",IF($AI$7:$AI$44&lt;&gt;"",ROW($AI$7:$AI$44)-MIN(ROW($AI$7:$AI$44))+1,""),""),ROW()-ROW(A$46)+1))),),"")</f>
        <v>0</v>
      </c>
    </row>
    <row r="60" spans="11:37">
      <c r="K60">
        <f t="array" ref="K60">IFERROR(CONCATENATE(TEXT(INDEX($K$7:$K$44,SMALL(IF($N$7:$N$44&lt;&gt;"",IF($K$7:$K$44&lt;&gt;"",ROW($K$7:$K$44)-MIN(ROW($K$7:$K$44))+1,""),""),ROW()-ROW(A$46)+1)),"##0"),","),"")</f>
        <v>0</v>
      </c>
      <c r="L60">
        <f t="array" ref="L60">IFERROR(CONCATENATE((INDEX($N$7:$N$44,SMALL(IF($N$7:$N$44&lt;&gt;"",IF($K$7:$K$44&lt;&gt;"",ROW($K$7:$K$44)-MIN(ROW($K$7:$K$44))+1,""),""),ROW()-ROW(A$46)+1))),","),"")</f>
        <v>0</v>
      </c>
      <c r="M60">
        <f t="array" ref="M60">IFERROR(CONCATENATE((INDEX($A$7:$A$44,SMALL(IF($N$7:$N$44&lt;&gt;"",IF($K$7:$K$44&lt;&gt;"",ROW($K$7:$K$44)-MIN(ROW($K$7:$K$44))+1,""),""),ROW()-ROW(A$46)+1))),),"")</f>
        <v>0</v>
      </c>
      <c r="Q60">
        <f t="array" ref="Q60">IFERROR(CONCATENATE((INDEX($T$7:$T$44,SMALL(IF($T$7:$T$44&lt;&gt;"",IF($Q$7:$Q$44&lt;&gt;"",ROW($Q$7:$Q$44)-MIN(ROW($Q$7:$Q$44))+1,""),""),ROW()-ROW(A$46)+1)))," "),"")</f>
        <v>0</v>
      </c>
      <c r="R60">
        <f t="array" ref="R60">IFERROR(CONCATENATE(TEXT(INDEX($Q$7:$Q$44,SMALL(IF($T$7:$T$44&lt;&gt;"",IF($Q$7:$Q$44&lt;&gt;"",ROW($Q$7:$Q$44)-MIN(ROW($Q$7:$Q$44))+1,""),""),ROW()-ROW(A$46)+1)),"##0")," "),"")</f>
        <v>0</v>
      </c>
      <c r="S60">
        <f t="array" ref="S60">IFERROR(CONCATENATE((INDEX($A$7:$A$44,SMALL(IF($T$7:$T$44&lt;&gt;"",IF($Q$7:$Q$44&lt;&gt;"",ROW($Q$7:$Q$44)-MIN(ROW($Q$7:$Q$44))+1,""),""),ROW()-ROW(A$46)+1))),),"")</f>
        <v>0</v>
      </c>
      <c r="W60">
        <f t="array" ref="W60">IFERROR(CONCATENATE((INDEX($Z$7:$Z$44,SMALL(IF($Z$7:$Z$44&lt;&gt;"",IF($W$7:$W$44&lt;&gt;"",ROW($W$7:$W$44)-MIN(ROW($W$7:$W$44))+1,""),""),ROW()-ROW(A$46)+1)))," "),"")</f>
        <v>0</v>
      </c>
      <c r="X60">
        <f t="array" ref="X60">IFERROR(CONCATENATE(TEXT(INDEX($W$7:$W$44,SMALL(IF($Z$7:$Z$44&lt;&gt;"",IF($W$7:$W$44&lt;&gt;"",ROW($W$7:$W$44)-MIN(ROW($W$7:$W$44))+1,""),""),ROW()-ROW(A$46)+1)),"##0")," "),"")</f>
        <v>0</v>
      </c>
      <c r="Y60">
        <f t="array" ref="Y60">IFERROR(CONCATENATE((INDEX($A$7:$A$44,SMALL(IF($Z$7:$Z$44&lt;&gt;"",IF($W$7:$W$44&lt;&gt;"",ROW($W$7:$W$44)-MIN(ROW($W$7:$W$44))+1,""),""),ROW()-ROW(A$46)+1))),),"")</f>
        <v>0</v>
      </c>
      <c r="AC60">
        <f t="array" ref="AC60">IFERROR(CONCATENATE((INDEX($AF$7:$AF$44,SMALL(IF($AF$7:$AF$44&lt;&gt;"",IF($AC$7:$AC$44&lt;&gt;"",ROW($AC$7:$AC$44)-MIN(ROW($AC$7:$AC$44))+1,""),""),ROW()-ROW(A$46)+1))),","),"")</f>
        <v>0</v>
      </c>
      <c r="AD60">
        <f t="array" ref="AD60">IFERROR(CONCATENATE(TEXT(INDEX($AC$7:$AC$44,SMALL(IF($AF$7:$AF$44&lt;&gt;"",IF($AC$7:$AC$44&lt;&gt;"",ROW($AC$7:$AC$44)-MIN(ROW($AC$7:$AC$44))+1,""),""),ROW()-ROW(A$46)+1)),"##0"),","),"")</f>
        <v>0</v>
      </c>
      <c r="AE60">
        <f t="array" ref="AE60">IFERROR(CONCATENATE((INDEX($A$7:$A$44,SMALL(IF($AF$7:$AF$44&lt;&gt;"",IF($AC$7:$AC$44&lt;&gt;"",ROW($AC$7:$AC$44)-MIN(ROW($AC$7:$AC$44))+1,""),""),ROW()-ROW(A$46)+1))),),"")</f>
        <v>0</v>
      </c>
      <c r="AI60">
        <f t="array" ref="AI60">IFERROR(CONCATENATE((INDEX($AL$7:$AL$44,SMALL(IF($AL$7:$AL$44&lt;&gt;"",IF($AI$7:$AI$44&lt;&gt;"",ROW($AI$7:$AI$44)-MIN(ROW($AI$7:$AI$44))+1,""),""),ROW()-ROW(A$46)+1)))," "),"")</f>
        <v>0</v>
      </c>
      <c r="AJ60">
        <f t="array" ref="AJ60">IFERROR(CONCATENATE(TEXT(INDEX($AI$7:$AI$44,SMALL(IF($AL$7:$AL$44&lt;&gt;"",IF($AI$7:$AI$44&lt;&gt;"",ROW($AI$7:$AI$44)-MIN(ROW($AI$7:$AI$44))+1,""),""),ROW()-ROW(A$46)+1)),"##0")," "),"")</f>
        <v>0</v>
      </c>
      <c r="AK60">
        <f t="array" ref="AK60">IFERROR(CONCATENATE((INDEX($A$7:$A$44,SMALL(IF($AL$7:$AL$44&lt;&gt;"",IF($AI$7:$AI$44&lt;&gt;"",ROW($AI$7:$AI$44)-MIN(ROW($AI$7:$AI$44))+1,""),""),ROW()-ROW(A$46)+1))),),"")</f>
        <v>0</v>
      </c>
    </row>
    <row r="61" spans="11:37">
      <c r="K61">
        <f t="array" ref="K61">IFERROR(CONCATENATE(TEXT(INDEX($K$7:$K$44,SMALL(IF($N$7:$N$44&lt;&gt;"",IF($K$7:$K$44&lt;&gt;"",ROW($K$7:$K$44)-MIN(ROW($K$7:$K$44))+1,""),""),ROW()-ROW(A$46)+1)),"##0"),","),"")</f>
        <v>0</v>
      </c>
      <c r="L61">
        <f t="array" ref="L61">IFERROR(CONCATENATE((INDEX($N$7:$N$44,SMALL(IF($N$7:$N$44&lt;&gt;"",IF($K$7:$K$44&lt;&gt;"",ROW($K$7:$K$44)-MIN(ROW($K$7:$K$44))+1,""),""),ROW()-ROW(A$46)+1))),","),"")</f>
        <v>0</v>
      </c>
      <c r="M61">
        <f t="array" ref="M61">IFERROR(CONCATENATE((INDEX($A$7:$A$44,SMALL(IF($N$7:$N$44&lt;&gt;"",IF($K$7:$K$44&lt;&gt;"",ROW($K$7:$K$44)-MIN(ROW($K$7:$K$44))+1,""),""),ROW()-ROW(A$46)+1))),),"")</f>
        <v>0</v>
      </c>
      <c r="Q61">
        <f t="array" ref="Q61">IFERROR(CONCATENATE((INDEX($T$7:$T$44,SMALL(IF($T$7:$T$44&lt;&gt;"",IF($Q$7:$Q$44&lt;&gt;"",ROW($Q$7:$Q$44)-MIN(ROW($Q$7:$Q$44))+1,""),""),ROW()-ROW(A$46)+1)))," "),"")</f>
        <v>0</v>
      </c>
      <c r="R61">
        <f t="array" ref="R61">IFERROR(CONCATENATE(TEXT(INDEX($Q$7:$Q$44,SMALL(IF($T$7:$T$44&lt;&gt;"",IF($Q$7:$Q$44&lt;&gt;"",ROW($Q$7:$Q$44)-MIN(ROW($Q$7:$Q$44))+1,""),""),ROW()-ROW(A$46)+1)),"##0")," "),"")</f>
        <v>0</v>
      </c>
      <c r="S61">
        <f t="array" ref="S61">IFERROR(CONCATENATE((INDEX($A$7:$A$44,SMALL(IF($T$7:$T$44&lt;&gt;"",IF($Q$7:$Q$44&lt;&gt;"",ROW($Q$7:$Q$44)-MIN(ROW($Q$7:$Q$44))+1,""),""),ROW()-ROW(A$46)+1))),),"")</f>
        <v>0</v>
      </c>
      <c r="W61">
        <f t="array" ref="W61">IFERROR(CONCATENATE((INDEX($Z$7:$Z$44,SMALL(IF($Z$7:$Z$44&lt;&gt;"",IF($W$7:$W$44&lt;&gt;"",ROW($W$7:$W$44)-MIN(ROW($W$7:$W$44))+1,""),""),ROW()-ROW(A$46)+1)))," "),"")</f>
        <v>0</v>
      </c>
      <c r="X61">
        <f t="array" ref="X61">IFERROR(CONCATENATE(TEXT(INDEX($W$7:$W$44,SMALL(IF($Z$7:$Z$44&lt;&gt;"",IF($W$7:$W$44&lt;&gt;"",ROW($W$7:$W$44)-MIN(ROW($W$7:$W$44))+1,""),""),ROW()-ROW(A$46)+1)),"##0")," "),"")</f>
        <v>0</v>
      </c>
      <c r="Y61">
        <f t="array" ref="Y61">IFERROR(CONCATENATE((INDEX($A$7:$A$44,SMALL(IF($Z$7:$Z$44&lt;&gt;"",IF($W$7:$W$44&lt;&gt;"",ROW($W$7:$W$44)-MIN(ROW($W$7:$W$44))+1,""),""),ROW()-ROW(A$46)+1))),),"")</f>
        <v>0</v>
      </c>
      <c r="AC61">
        <f t="array" ref="AC61">IFERROR(CONCATENATE((INDEX($AF$7:$AF$44,SMALL(IF($AF$7:$AF$44&lt;&gt;"",IF($AC$7:$AC$44&lt;&gt;"",ROW($AC$7:$AC$44)-MIN(ROW($AC$7:$AC$44))+1,""),""),ROW()-ROW(A$46)+1))),","),"")</f>
        <v>0</v>
      </c>
      <c r="AD61">
        <f t="array" ref="AD61">IFERROR(CONCATENATE(TEXT(INDEX($AC$7:$AC$44,SMALL(IF($AF$7:$AF$44&lt;&gt;"",IF($AC$7:$AC$44&lt;&gt;"",ROW($AC$7:$AC$44)-MIN(ROW($AC$7:$AC$44))+1,""),""),ROW()-ROW(A$46)+1)),"##0"),","),"")</f>
        <v>0</v>
      </c>
      <c r="AE61">
        <f t="array" ref="AE61">IFERROR(CONCATENATE((INDEX($A$7:$A$44,SMALL(IF($AF$7:$AF$44&lt;&gt;"",IF($AC$7:$AC$44&lt;&gt;"",ROW($AC$7:$AC$44)-MIN(ROW($AC$7:$AC$44))+1,""),""),ROW()-ROW(A$46)+1))),),"")</f>
        <v>0</v>
      </c>
      <c r="AI61">
        <f t="array" ref="AI61">IFERROR(CONCATENATE((INDEX($AL$7:$AL$44,SMALL(IF($AL$7:$AL$44&lt;&gt;"",IF($AI$7:$AI$44&lt;&gt;"",ROW($AI$7:$AI$44)-MIN(ROW($AI$7:$AI$44))+1,""),""),ROW()-ROW(A$46)+1)))," "),"")</f>
        <v>0</v>
      </c>
      <c r="AJ61">
        <f t="array" ref="AJ61">IFERROR(CONCATENATE(TEXT(INDEX($AI$7:$AI$44,SMALL(IF($AL$7:$AL$44&lt;&gt;"",IF($AI$7:$AI$44&lt;&gt;"",ROW($AI$7:$AI$44)-MIN(ROW($AI$7:$AI$44))+1,""),""),ROW()-ROW(A$46)+1)),"##0")," "),"")</f>
        <v>0</v>
      </c>
      <c r="AK61">
        <f t="array" ref="AK61">IFERROR(CONCATENATE((INDEX($A$7:$A$44,SMALL(IF($AL$7:$AL$44&lt;&gt;"",IF($AI$7:$AI$44&lt;&gt;"",ROW($AI$7:$AI$44)-MIN(ROW($AI$7:$AI$44))+1,""),""),ROW()-ROW(A$46)+1))),),"")</f>
        <v>0</v>
      </c>
    </row>
    <row r="62" spans="11:37">
      <c r="K62">
        <f t="array" ref="K62">IFERROR(CONCATENATE(TEXT(INDEX($K$7:$K$44,SMALL(IF($N$7:$N$44&lt;&gt;"",IF($K$7:$K$44&lt;&gt;"",ROW($K$7:$K$44)-MIN(ROW($K$7:$K$44))+1,""),""),ROW()-ROW(A$46)+1)),"##0"),","),"")</f>
        <v>0</v>
      </c>
      <c r="L62">
        <f t="array" ref="L62">IFERROR(CONCATENATE((INDEX($N$7:$N$44,SMALL(IF($N$7:$N$44&lt;&gt;"",IF($K$7:$K$44&lt;&gt;"",ROW($K$7:$K$44)-MIN(ROW($K$7:$K$44))+1,""),""),ROW()-ROW(A$46)+1))),","),"")</f>
        <v>0</v>
      </c>
      <c r="M62">
        <f t="array" ref="M62">IFERROR(CONCATENATE((INDEX($A$7:$A$44,SMALL(IF($N$7:$N$44&lt;&gt;"",IF($K$7:$K$44&lt;&gt;"",ROW($K$7:$K$44)-MIN(ROW($K$7:$K$44))+1,""),""),ROW()-ROW(A$46)+1))),),"")</f>
        <v>0</v>
      </c>
      <c r="Q62">
        <f t="array" ref="Q62">IFERROR(CONCATENATE((INDEX($T$7:$T$44,SMALL(IF($T$7:$T$44&lt;&gt;"",IF($Q$7:$Q$44&lt;&gt;"",ROW($Q$7:$Q$44)-MIN(ROW($Q$7:$Q$44))+1,""),""),ROW()-ROW(A$46)+1)))," "),"")</f>
        <v>0</v>
      </c>
      <c r="R62">
        <f t="array" ref="R62">IFERROR(CONCATENATE(TEXT(INDEX($Q$7:$Q$44,SMALL(IF($T$7:$T$44&lt;&gt;"",IF($Q$7:$Q$44&lt;&gt;"",ROW($Q$7:$Q$44)-MIN(ROW($Q$7:$Q$44))+1,""),""),ROW()-ROW(A$46)+1)),"##0")," "),"")</f>
        <v>0</v>
      </c>
      <c r="S62">
        <f t="array" ref="S62">IFERROR(CONCATENATE((INDEX($A$7:$A$44,SMALL(IF($T$7:$T$44&lt;&gt;"",IF($Q$7:$Q$44&lt;&gt;"",ROW($Q$7:$Q$44)-MIN(ROW($Q$7:$Q$44))+1,""),""),ROW()-ROW(A$46)+1))),),"")</f>
        <v>0</v>
      </c>
      <c r="W62">
        <f t="array" ref="W62">IFERROR(CONCATENATE((INDEX($Z$7:$Z$44,SMALL(IF($Z$7:$Z$44&lt;&gt;"",IF($W$7:$W$44&lt;&gt;"",ROW($W$7:$W$44)-MIN(ROW($W$7:$W$44))+1,""),""),ROW()-ROW(A$46)+1)))," "),"")</f>
        <v>0</v>
      </c>
      <c r="X62">
        <f t="array" ref="X62">IFERROR(CONCATENATE(TEXT(INDEX($W$7:$W$44,SMALL(IF($Z$7:$Z$44&lt;&gt;"",IF($W$7:$W$44&lt;&gt;"",ROW($W$7:$W$44)-MIN(ROW($W$7:$W$44))+1,""),""),ROW()-ROW(A$46)+1)),"##0")," "),"")</f>
        <v>0</v>
      </c>
      <c r="Y62">
        <f t="array" ref="Y62">IFERROR(CONCATENATE((INDEX($A$7:$A$44,SMALL(IF($Z$7:$Z$44&lt;&gt;"",IF($W$7:$W$44&lt;&gt;"",ROW($W$7:$W$44)-MIN(ROW($W$7:$W$44))+1,""),""),ROW()-ROW(A$46)+1))),),"")</f>
        <v>0</v>
      </c>
      <c r="AC62">
        <f t="array" ref="AC62">IFERROR(CONCATENATE((INDEX($AF$7:$AF$44,SMALL(IF($AF$7:$AF$44&lt;&gt;"",IF($AC$7:$AC$44&lt;&gt;"",ROW($AC$7:$AC$44)-MIN(ROW($AC$7:$AC$44))+1,""),""),ROW()-ROW(A$46)+1))),","),"")</f>
        <v>0</v>
      </c>
      <c r="AD62">
        <f t="array" ref="AD62">IFERROR(CONCATENATE(TEXT(INDEX($AC$7:$AC$44,SMALL(IF($AF$7:$AF$44&lt;&gt;"",IF($AC$7:$AC$44&lt;&gt;"",ROW($AC$7:$AC$44)-MIN(ROW($AC$7:$AC$44))+1,""),""),ROW()-ROW(A$46)+1)),"##0"),","),"")</f>
        <v>0</v>
      </c>
      <c r="AE62">
        <f t="array" ref="AE62">IFERROR(CONCATENATE((INDEX($A$7:$A$44,SMALL(IF($AF$7:$AF$44&lt;&gt;"",IF($AC$7:$AC$44&lt;&gt;"",ROW($AC$7:$AC$44)-MIN(ROW($AC$7:$AC$44))+1,""),""),ROW()-ROW(A$46)+1))),),"")</f>
        <v>0</v>
      </c>
      <c r="AI62">
        <f t="array" ref="AI62">IFERROR(CONCATENATE((INDEX($AL$7:$AL$44,SMALL(IF($AL$7:$AL$44&lt;&gt;"",IF($AI$7:$AI$44&lt;&gt;"",ROW($AI$7:$AI$44)-MIN(ROW($AI$7:$AI$44))+1,""),""),ROW()-ROW(A$46)+1)))," "),"")</f>
        <v>0</v>
      </c>
      <c r="AJ62">
        <f t="array" ref="AJ62">IFERROR(CONCATENATE(TEXT(INDEX($AI$7:$AI$44,SMALL(IF($AL$7:$AL$44&lt;&gt;"",IF($AI$7:$AI$44&lt;&gt;"",ROW($AI$7:$AI$44)-MIN(ROW($AI$7:$AI$44))+1,""),""),ROW()-ROW(A$46)+1)),"##0")," "),"")</f>
        <v>0</v>
      </c>
      <c r="AK62">
        <f t="array" ref="AK62">IFERROR(CONCATENATE((INDEX($A$7:$A$44,SMALL(IF($AL$7:$AL$44&lt;&gt;"",IF($AI$7:$AI$44&lt;&gt;"",ROW($AI$7:$AI$44)-MIN(ROW($AI$7:$AI$44))+1,""),""),ROW()-ROW(A$46)+1))),),"")</f>
        <v>0</v>
      </c>
    </row>
    <row r="63" spans="11:37">
      <c r="K63">
        <f t="array" ref="K63">IFERROR(CONCATENATE(TEXT(INDEX($K$7:$K$44,SMALL(IF($N$7:$N$44&lt;&gt;"",IF($K$7:$K$44&lt;&gt;"",ROW($K$7:$K$44)-MIN(ROW($K$7:$K$44))+1,""),""),ROW()-ROW(A$46)+1)),"##0"),","),"")</f>
        <v>0</v>
      </c>
      <c r="L63">
        <f t="array" ref="L63">IFERROR(CONCATENATE((INDEX($N$7:$N$44,SMALL(IF($N$7:$N$44&lt;&gt;"",IF($K$7:$K$44&lt;&gt;"",ROW($K$7:$K$44)-MIN(ROW($K$7:$K$44))+1,""),""),ROW()-ROW(A$46)+1))),","),"")</f>
        <v>0</v>
      </c>
      <c r="M63">
        <f t="array" ref="M63">IFERROR(CONCATENATE((INDEX($A$7:$A$44,SMALL(IF($N$7:$N$44&lt;&gt;"",IF($K$7:$K$44&lt;&gt;"",ROW($K$7:$K$44)-MIN(ROW($K$7:$K$44))+1,""),""),ROW()-ROW(A$46)+1))),),"")</f>
        <v>0</v>
      </c>
      <c r="Q63">
        <f t="array" ref="Q63">IFERROR(CONCATENATE((INDEX($T$7:$T$44,SMALL(IF($T$7:$T$44&lt;&gt;"",IF($Q$7:$Q$44&lt;&gt;"",ROW($Q$7:$Q$44)-MIN(ROW($Q$7:$Q$44))+1,""),""),ROW()-ROW(A$46)+1)))," "),"")</f>
        <v>0</v>
      </c>
      <c r="R63">
        <f t="array" ref="R63">IFERROR(CONCATENATE(TEXT(INDEX($Q$7:$Q$44,SMALL(IF($T$7:$T$44&lt;&gt;"",IF($Q$7:$Q$44&lt;&gt;"",ROW($Q$7:$Q$44)-MIN(ROW($Q$7:$Q$44))+1,""),""),ROW()-ROW(A$46)+1)),"##0")," "),"")</f>
        <v>0</v>
      </c>
      <c r="S63">
        <f t="array" ref="S63">IFERROR(CONCATENATE((INDEX($A$7:$A$44,SMALL(IF($T$7:$T$44&lt;&gt;"",IF($Q$7:$Q$44&lt;&gt;"",ROW($Q$7:$Q$44)-MIN(ROW($Q$7:$Q$44))+1,""),""),ROW()-ROW(A$46)+1))),),"")</f>
        <v>0</v>
      </c>
      <c r="W63">
        <f t="array" ref="W63">IFERROR(CONCATENATE((INDEX($Z$7:$Z$44,SMALL(IF($Z$7:$Z$44&lt;&gt;"",IF($W$7:$W$44&lt;&gt;"",ROW($W$7:$W$44)-MIN(ROW($W$7:$W$44))+1,""),""),ROW()-ROW(A$46)+1)))," "),"")</f>
        <v>0</v>
      </c>
      <c r="X63">
        <f t="array" ref="X63">IFERROR(CONCATENATE(TEXT(INDEX($W$7:$W$44,SMALL(IF($Z$7:$Z$44&lt;&gt;"",IF($W$7:$W$44&lt;&gt;"",ROW($W$7:$W$44)-MIN(ROW($W$7:$W$44))+1,""),""),ROW()-ROW(A$46)+1)),"##0")," "),"")</f>
        <v>0</v>
      </c>
      <c r="Y63">
        <f t="array" ref="Y63">IFERROR(CONCATENATE((INDEX($A$7:$A$44,SMALL(IF($Z$7:$Z$44&lt;&gt;"",IF($W$7:$W$44&lt;&gt;"",ROW($W$7:$W$44)-MIN(ROW($W$7:$W$44))+1,""),""),ROW()-ROW(A$46)+1))),),"")</f>
        <v>0</v>
      </c>
      <c r="AC63">
        <f t="array" ref="AC63">IFERROR(CONCATENATE((INDEX($AF$7:$AF$44,SMALL(IF($AF$7:$AF$44&lt;&gt;"",IF($AC$7:$AC$44&lt;&gt;"",ROW($AC$7:$AC$44)-MIN(ROW($AC$7:$AC$44))+1,""),""),ROW()-ROW(A$46)+1))),","),"")</f>
        <v>0</v>
      </c>
      <c r="AD63">
        <f t="array" ref="AD63">IFERROR(CONCATENATE(TEXT(INDEX($AC$7:$AC$44,SMALL(IF($AF$7:$AF$44&lt;&gt;"",IF($AC$7:$AC$44&lt;&gt;"",ROW($AC$7:$AC$44)-MIN(ROW($AC$7:$AC$44))+1,""),""),ROW()-ROW(A$46)+1)),"##0"),","),"")</f>
        <v>0</v>
      </c>
      <c r="AE63">
        <f t="array" ref="AE63">IFERROR(CONCATENATE((INDEX($A$7:$A$44,SMALL(IF($AF$7:$AF$44&lt;&gt;"",IF($AC$7:$AC$44&lt;&gt;"",ROW($AC$7:$AC$44)-MIN(ROW($AC$7:$AC$44))+1,""),""),ROW()-ROW(A$46)+1))),),"")</f>
        <v>0</v>
      </c>
      <c r="AI63">
        <f t="array" ref="AI63">IFERROR(CONCATENATE((INDEX($AL$7:$AL$44,SMALL(IF($AL$7:$AL$44&lt;&gt;"",IF($AI$7:$AI$44&lt;&gt;"",ROW($AI$7:$AI$44)-MIN(ROW($AI$7:$AI$44))+1,""),""),ROW()-ROW(A$46)+1)))," "),"")</f>
        <v>0</v>
      </c>
      <c r="AJ63">
        <f t="array" ref="AJ63">IFERROR(CONCATENATE(TEXT(INDEX($AI$7:$AI$44,SMALL(IF($AL$7:$AL$44&lt;&gt;"",IF($AI$7:$AI$44&lt;&gt;"",ROW($AI$7:$AI$44)-MIN(ROW($AI$7:$AI$44))+1,""),""),ROW()-ROW(A$46)+1)),"##0")," "),"")</f>
        <v>0</v>
      </c>
      <c r="AK63">
        <f t="array" ref="AK63">IFERROR(CONCATENATE((INDEX($A$7:$A$44,SMALL(IF($AL$7:$AL$44&lt;&gt;"",IF($AI$7:$AI$44&lt;&gt;"",ROW($AI$7:$AI$44)-MIN(ROW($AI$7:$AI$44))+1,""),""),ROW()-ROW(A$46)+1))),),"")</f>
        <v>0</v>
      </c>
    </row>
    <row r="64" spans="11:37">
      <c r="K64">
        <f t="array" ref="K64">IFERROR(CONCATENATE(TEXT(INDEX($K$7:$K$44,SMALL(IF($N$7:$N$44&lt;&gt;"",IF($K$7:$K$44&lt;&gt;"",ROW($K$7:$K$44)-MIN(ROW($K$7:$K$44))+1,""),""),ROW()-ROW(A$46)+1)),"##0"),","),"")</f>
        <v>0</v>
      </c>
      <c r="L64">
        <f t="array" ref="L64">IFERROR(CONCATENATE((INDEX($N$7:$N$44,SMALL(IF($N$7:$N$44&lt;&gt;"",IF($K$7:$K$44&lt;&gt;"",ROW($K$7:$K$44)-MIN(ROW($K$7:$K$44))+1,""),""),ROW()-ROW(A$46)+1))),","),"")</f>
        <v>0</v>
      </c>
      <c r="M64">
        <f t="array" ref="M64">IFERROR(CONCATENATE((INDEX($A$7:$A$44,SMALL(IF($N$7:$N$44&lt;&gt;"",IF($K$7:$K$44&lt;&gt;"",ROW($K$7:$K$44)-MIN(ROW($K$7:$K$44))+1,""),""),ROW()-ROW(A$46)+1))),),"")</f>
        <v>0</v>
      </c>
      <c r="Q64">
        <f t="array" ref="Q64">IFERROR(CONCATENATE((INDEX($T$7:$T$44,SMALL(IF($T$7:$T$44&lt;&gt;"",IF($Q$7:$Q$44&lt;&gt;"",ROW($Q$7:$Q$44)-MIN(ROW($Q$7:$Q$44))+1,""),""),ROW()-ROW(A$46)+1)))," "),"")</f>
        <v>0</v>
      </c>
      <c r="R64">
        <f t="array" ref="R64">IFERROR(CONCATENATE(TEXT(INDEX($Q$7:$Q$44,SMALL(IF($T$7:$T$44&lt;&gt;"",IF($Q$7:$Q$44&lt;&gt;"",ROW($Q$7:$Q$44)-MIN(ROW($Q$7:$Q$44))+1,""),""),ROW()-ROW(A$46)+1)),"##0")," "),"")</f>
        <v>0</v>
      </c>
      <c r="S64">
        <f t="array" ref="S64">IFERROR(CONCATENATE((INDEX($A$7:$A$44,SMALL(IF($T$7:$T$44&lt;&gt;"",IF($Q$7:$Q$44&lt;&gt;"",ROW($Q$7:$Q$44)-MIN(ROW($Q$7:$Q$44))+1,""),""),ROW()-ROW(A$46)+1))),),"")</f>
        <v>0</v>
      </c>
      <c r="W64">
        <f t="array" ref="W64">IFERROR(CONCATENATE((INDEX($Z$7:$Z$44,SMALL(IF($Z$7:$Z$44&lt;&gt;"",IF($W$7:$W$44&lt;&gt;"",ROW($W$7:$W$44)-MIN(ROW($W$7:$W$44))+1,""),""),ROW()-ROW(A$46)+1)))," "),"")</f>
        <v>0</v>
      </c>
      <c r="X64">
        <f t="array" ref="X64">IFERROR(CONCATENATE(TEXT(INDEX($W$7:$W$44,SMALL(IF($Z$7:$Z$44&lt;&gt;"",IF($W$7:$W$44&lt;&gt;"",ROW($W$7:$W$44)-MIN(ROW($W$7:$W$44))+1,""),""),ROW()-ROW(A$46)+1)),"##0")," "),"")</f>
        <v>0</v>
      </c>
      <c r="Y64">
        <f t="array" ref="Y64">IFERROR(CONCATENATE((INDEX($A$7:$A$44,SMALL(IF($Z$7:$Z$44&lt;&gt;"",IF($W$7:$W$44&lt;&gt;"",ROW($W$7:$W$44)-MIN(ROW($W$7:$W$44))+1,""),""),ROW()-ROW(A$46)+1))),),"")</f>
        <v>0</v>
      </c>
      <c r="AC64">
        <f t="array" ref="AC64">IFERROR(CONCATENATE((INDEX($AF$7:$AF$44,SMALL(IF($AF$7:$AF$44&lt;&gt;"",IF($AC$7:$AC$44&lt;&gt;"",ROW($AC$7:$AC$44)-MIN(ROW($AC$7:$AC$44))+1,""),""),ROW()-ROW(A$46)+1))),","),"")</f>
        <v>0</v>
      </c>
      <c r="AD64">
        <f t="array" ref="AD64">IFERROR(CONCATENATE(TEXT(INDEX($AC$7:$AC$44,SMALL(IF($AF$7:$AF$44&lt;&gt;"",IF($AC$7:$AC$44&lt;&gt;"",ROW($AC$7:$AC$44)-MIN(ROW($AC$7:$AC$44))+1,""),""),ROW()-ROW(A$46)+1)),"##0"),","),"")</f>
        <v>0</v>
      </c>
      <c r="AE64">
        <f t="array" ref="AE64">IFERROR(CONCATENATE((INDEX($A$7:$A$44,SMALL(IF($AF$7:$AF$44&lt;&gt;"",IF($AC$7:$AC$44&lt;&gt;"",ROW($AC$7:$AC$44)-MIN(ROW($AC$7:$AC$44))+1,""),""),ROW()-ROW(A$46)+1))),),"")</f>
        <v>0</v>
      </c>
      <c r="AI64">
        <f t="array" ref="AI64">IFERROR(CONCATENATE((INDEX($AL$7:$AL$44,SMALL(IF($AL$7:$AL$44&lt;&gt;"",IF($AI$7:$AI$44&lt;&gt;"",ROW($AI$7:$AI$44)-MIN(ROW($AI$7:$AI$44))+1,""),""),ROW()-ROW(A$46)+1)))," "),"")</f>
        <v>0</v>
      </c>
      <c r="AJ64">
        <f t="array" ref="AJ64">IFERROR(CONCATENATE(TEXT(INDEX($AI$7:$AI$44,SMALL(IF($AL$7:$AL$44&lt;&gt;"",IF($AI$7:$AI$44&lt;&gt;"",ROW($AI$7:$AI$44)-MIN(ROW($AI$7:$AI$44))+1,""),""),ROW()-ROW(A$46)+1)),"##0")," "),"")</f>
        <v>0</v>
      </c>
      <c r="AK64">
        <f t="array" ref="AK64">IFERROR(CONCATENATE((INDEX($A$7:$A$44,SMALL(IF($AL$7:$AL$44&lt;&gt;"",IF($AI$7:$AI$44&lt;&gt;"",ROW($AI$7:$AI$44)-MIN(ROW($AI$7:$AI$44))+1,""),""),ROW()-ROW(A$46)+1))),),"")</f>
        <v>0</v>
      </c>
    </row>
    <row r="65" spans="11:37">
      <c r="K65">
        <f t="array" ref="K65">IFERROR(CONCATENATE(TEXT(INDEX($K$7:$K$44,SMALL(IF($N$7:$N$44&lt;&gt;"",IF($K$7:$K$44&lt;&gt;"",ROW($K$7:$K$44)-MIN(ROW($K$7:$K$44))+1,""),""),ROW()-ROW(A$46)+1)),"##0"),","),"")</f>
        <v>0</v>
      </c>
      <c r="L65">
        <f t="array" ref="L65">IFERROR(CONCATENATE((INDEX($N$7:$N$44,SMALL(IF($N$7:$N$44&lt;&gt;"",IF($K$7:$K$44&lt;&gt;"",ROW($K$7:$K$44)-MIN(ROW($K$7:$K$44))+1,""),""),ROW()-ROW(A$46)+1))),","),"")</f>
        <v>0</v>
      </c>
      <c r="M65">
        <f t="array" ref="M65">IFERROR(CONCATENATE((INDEX($A$7:$A$44,SMALL(IF($N$7:$N$44&lt;&gt;"",IF($K$7:$K$44&lt;&gt;"",ROW($K$7:$K$44)-MIN(ROW($K$7:$K$44))+1,""),""),ROW()-ROW(A$46)+1))),),"")</f>
        <v>0</v>
      </c>
      <c r="Q65">
        <f t="array" ref="Q65">IFERROR(CONCATENATE((INDEX($T$7:$T$44,SMALL(IF($T$7:$T$44&lt;&gt;"",IF($Q$7:$Q$44&lt;&gt;"",ROW($Q$7:$Q$44)-MIN(ROW($Q$7:$Q$44))+1,""),""),ROW()-ROW(A$46)+1)))," "),"")</f>
        <v>0</v>
      </c>
      <c r="R65">
        <f t="array" ref="R65">IFERROR(CONCATENATE(TEXT(INDEX($Q$7:$Q$44,SMALL(IF($T$7:$T$44&lt;&gt;"",IF($Q$7:$Q$44&lt;&gt;"",ROW($Q$7:$Q$44)-MIN(ROW($Q$7:$Q$44))+1,""),""),ROW()-ROW(A$46)+1)),"##0")," "),"")</f>
        <v>0</v>
      </c>
      <c r="S65">
        <f t="array" ref="S65">IFERROR(CONCATENATE((INDEX($A$7:$A$44,SMALL(IF($T$7:$T$44&lt;&gt;"",IF($Q$7:$Q$44&lt;&gt;"",ROW($Q$7:$Q$44)-MIN(ROW($Q$7:$Q$44))+1,""),""),ROW()-ROW(A$46)+1))),),"")</f>
        <v>0</v>
      </c>
      <c r="W65">
        <f t="array" ref="W65">IFERROR(CONCATENATE((INDEX($Z$7:$Z$44,SMALL(IF($Z$7:$Z$44&lt;&gt;"",IF($W$7:$W$44&lt;&gt;"",ROW($W$7:$W$44)-MIN(ROW($W$7:$W$44))+1,""),""),ROW()-ROW(A$46)+1)))," "),"")</f>
        <v>0</v>
      </c>
      <c r="X65">
        <f t="array" ref="X65">IFERROR(CONCATENATE(TEXT(INDEX($W$7:$W$44,SMALL(IF($Z$7:$Z$44&lt;&gt;"",IF($W$7:$W$44&lt;&gt;"",ROW($W$7:$W$44)-MIN(ROW($W$7:$W$44))+1,""),""),ROW()-ROW(A$46)+1)),"##0")," "),"")</f>
        <v>0</v>
      </c>
      <c r="Y65">
        <f t="array" ref="Y65">IFERROR(CONCATENATE((INDEX($A$7:$A$44,SMALL(IF($Z$7:$Z$44&lt;&gt;"",IF($W$7:$W$44&lt;&gt;"",ROW($W$7:$W$44)-MIN(ROW($W$7:$W$44))+1,""),""),ROW()-ROW(A$46)+1))),),"")</f>
        <v>0</v>
      </c>
      <c r="AC65">
        <f t="array" ref="AC65">IFERROR(CONCATENATE((INDEX($AF$7:$AF$44,SMALL(IF($AF$7:$AF$44&lt;&gt;"",IF($AC$7:$AC$44&lt;&gt;"",ROW($AC$7:$AC$44)-MIN(ROW($AC$7:$AC$44))+1,""),""),ROW()-ROW(A$46)+1))),","),"")</f>
        <v>0</v>
      </c>
      <c r="AD65">
        <f t="array" ref="AD65">IFERROR(CONCATENATE(TEXT(INDEX($AC$7:$AC$44,SMALL(IF($AF$7:$AF$44&lt;&gt;"",IF($AC$7:$AC$44&lt;&gt;"",ROW($AC$7:$AC$44)-MIN(ROW($AC$7:$AC$44))+1,""),""),ROW()-ROW(A$46)+1)),"##0"),","),"")</f>
        <v>0</v>
      </c>
      <c r="AE65">
        <f t="array" ref="AE65">IFERROR(CONCATENATE((INDEX($A$7:$A$44,SMALL(IF($AF$7:$AF$44&lt;&gt;"",IF($AC$7:$AC$44&lt;&gt;"",ROW($AC$7:$AC$44)-MIN(ROW($AC$7:$AC$44))+1,""),""),ROW()-ROW(A$46)+1))),),"")</f>
        <v>0</v>
      </c>
      <c r="AI65">
        <f t="array" ref="AI65">IFERROR(CONCATENATE((INDEX($AL$7:$AL$44,SMALL(IF($AL$7:$AL$44&lt;&gt;"",IF($AI$7:$AI$44&lt;&gt;"",ROW($AI$7:$AI$44)-MIN(ROW($AI$7:$AI$44))+1,""),""),ROW()-ROW(A$46)+1)))," "),"")</f>
        <v>0</v>
      </c>
      <c r="AJ65">
        <f t="array" ref="AJ65">IFERROR(CONCATENATE(TEXT(INDEX($AI$7:$AI$44,SMALL(IF($AL$7:$AL$44&lt;&gt;"",IF($AI$7:$AI$44&lt;&gt;"",ROW($AI$7:$AI$44)-MIN(ROW($AI$7:$AI$44))+1,""),""),ROW()-ROW(A$46)+1)),"##0")," "),"")</f>
        <v>0</v>
      </c>
      <c r="AK65">
        <f t="array" ref="AK65">IFERROR(CONCATENATE((INDEX($A$7:$A$44,SMALL(IF($AL$7:$AL$44&lt;&gt;"",IF($AI$7:$AI$44&lt;&gt;"",ROW($AI$7:$AI$44)-MIN(ROW($AI$7:$AI$44))+1,""),""),ROW()-ROW(A$46)+1))),),"")</f>
        <v>0</v>
      </c>
    </row>
    <row r="66" spans="11:37">
      <c r="K66">
        <f t="array" ref="K66">IFERROR(CONCATENATE(TEXT(INDEX($K$7:$K$44,SMALL(IF($N$7:$N$44&lt;&gt;"",IF($K$7:$K$44&lt;&gt;"",ROW($K$7:$K$44)-MIN(ROW($K$7:$K$44))+1,""),""),ROW()-ROW(A$46)+1)),"##0"),","),"")</f>
        <v>0</v>
      </c>
      <c r="L66">
        <f t="array" ref="L66">IFERROR(CONCATENATE((INDEX($N$7:$N$44,SMALL(IF($N$7:$N$44&lt;&gt;"",IF($K$7:$K$44&lt;&gt;"",ROW($K$7:$K$44)-MIN(ROW($K$7:$K$44))+1,""),""),ROW()-ROW(A$46)+1))),","),"")</f>
        <v>0</v>
      </c>
      <c r="M66">
        <f t="array" ref="M66">IFERROR(CONCATENATE((INDEX($A$7:$A$44,SMALL(IF($N$7:$N$44&lt;&gt;"",IF($K$7:$K$44&lt;&gt;"",ROW($K$7:$K$44)-MIN(ROW($K$7:$K$44))+1,""),""),ROW()-ROW(A$46)+1))),),"")</f>
        <v>0</v>
      </c>
      <c r="Q66">
        <f t="array" ref="Q66">IFERROR(CONCATENATE((INDEX($T$7:$T$44,SMALL(IF($T$7:$T$44&lt;&gt;"",IF($Q$7:$Q$44&lt;&gt;"",ROW($Q$7:$Q$44)-MIN(ROW($Q$7:$Q$44))+1,""),""),ROW()-ROW(A$46)+1)))," "),"")</f>
        <v>0</v>
      </c>
      <c r="R66">
        <f t="array" ref="R66">IFERROR(CONCATENATE(TEXT(INDEX($Q$7:$Q$44,SMALL(IF($T$7:$T$44&lt;&gt;"",IF($Q$7:$Q$44&lt;&gt;"",ROW($Q$7:$Q$44)-MIN(ROW($Q$7:$Q$44))+1,""),""),ROW()-ROW(A$46)+1)),"##0")," "),"")</f>
        <v>0</v>
      </c>
      <c r="S66">
        <f t="array" ref="S66">IFERROR(CONCATENATE((INDEX($A$7:$A$44,SMALL(IF($T$7:$T$44&lt;&gt;"",IF($Q$7:$Q$44&lt;&gt;"",ROW($Q$7:$Q$44)-MIN(ROW($Q$7:$Q$44))+1,""),""),ROW()-ROW(A$46)+1))),),"")</f>
        <v>0</v>
      </c>
      <c r="W66">
        <f t="array" ref="W66">IFERROR(CONCATENATE((INDEX($Z$7:$Z$44,SMALL(IF($Z$7:$Z$44&lt;&gt;"",IF($W$7:$W$44&lt;&gt;"",ROW($W$7:$W$44)-MIN(ROW($W$7:$W$44))+1,""),""),ROW()-ROW(A$46)+1)))," "),"")</f>
        <v>0</v>
      </c>
      <c r="X66">
        <f t="array" ref="X66">IFERROR(CONCATENATE(TEXT(INDEX($W$7:$W$44,SMALL(IF($Z$7:$Z$44&lt;&gt;"",IF($W$7:$W$44&lt;&gt;"",ROW($W$7:$W$44)-MIN(ROW($W$7:$W$44))+1,""),""),ROW()-ROW(A$46)+1)),"##0")," "),"")</f>
        <v>0</v>
      </c>
      <c r="Y66">
        <f t="array" ref="Y66">IFERROR(CONCATENATE((INDEX($A$7:$A$44,SMALL(IF($Z$7:$Z$44&lt;&gt;"",IF($W$7:$W$44&lt;&gt;"",ROW($W$7:$W$44)-MIN(ROW($W$7:$W$44))+1,""),""),ROW()-ROW(A$46)+1))),),"")</f>
        <v>0</v>
      </c>
      <c r="AC66">
        <f t="array" ref="AC66">IFERROR(CONCATENATE((INDEX($AF$7:$AF$44,SMALL(IF($AF$7:$AF$44&lt;&gt;"",IF($AC$7:$AC$44&lt;&gt;"",ROW($AC$7:$AC$44)-MIN(ROW($AC$7:$AC$44))+1,""),""),ROW()-ROW(A$46)+1))),","),"")</f>
        <v>0</v>
      </c>
      <c r="AD66">
        <f t="array" ref="AD66">IFERROR(CONCATENATE(TEXT(INDEX($AC$7:$AC$44,SMALL(IF($AF$7:$AF$44&lt;&gt;"",IF($AC$7:$AC$44&lt;&gt;"",ROW($AC$7:$AC$44)-MIN(ROW($AC$7:$AC$44))+1,""),""),ROW()-ROW(A$46)+1)),"##0"),","),"")</f>
        <v>0</v>
      </c>
      <c r="AE66">
        <f t="array" ref="AE66">IFERROR(CONCATENATE((INDEX($A$7:$A$44,SMALL(IF($AF$7:$AF$44&lt;&gt;"",IF($AC$7:$AC$44&lt;&gt;"",ROW($AC$7:$AC$44)-MIN(ROW($AC$7:$AC$44))+1,""),""),ROW()-ROW(A$46)+1))),),"")</f>
        <v>0</v>
      </c>
      <c r="AI66">
        <f t="array" ref="AI66">IFERROR(CONCATENATE((INDEX($AL$7:$AL$44,SMALL(IF($AL$7:$AL$44&lt;&gt;"",IF($AI$7:$AI$44&lt;&gt;"",ROW($AI$7:$AI$44)-MIN(ROW($AI$7:$AI$44))+1,""),""),ROW()-ROW(A$46)+1)))," "),"")</f>
        <v>0</v>
      </c>
      <c r="AJ66">
        <f t="array" ref="AJ66">IFERROR(CONCATENATE(TEXT(INDEX($AI$7:$AI$44,SMALL(IF($AL$7:$AL$44&lt;&gt;"",IF($AI$7:$AI$44&lt;&gt;"",ROW($AI$7:$AI$44)-MIN(ROW($AI$7:$AI$44))+1,""),""),ROW()-ROW(A$46)+1)),"##0")," "),"")</f>
        <v>0</v>
      </c>
      <c r="AK66">
        <f t="array" ref="AK66">IFERROR(CONCATENATE((INDEX($A$7:$A$44,SMALL(IF($AL$7:$AL$44&lt;&gt;"",IF($AI$7:$AI$44&lt;&gt;"",ROW($AI$7:$AI$44)-MIN(ROW($AI$7:$AI$44))+1,""),""),ROW()-ROW(A$46)+1))),),"")</f>
        <v>0</v>
      </c>
    </row>
    <row r="67" spans="11:37">
      <c r="K67">
        <f t="array" ref="K67">IFERROR(CONCATENATE(TEXT(INDEX($K$7:$K$44,SMALL(IF($N$7:$N$44&lt;&gt;"",IF($K$7:$K$44&lt;&gt;"",ROW($K$7:$K$44)-MIN(ROW($K$7:$K$44))+1,""),""),ROW()-ROW(A$46)+1)),"##0"),","),"")</f>
        <v>0</v>
      </c>
      <c r="L67">
        <f t="array" ref="L67">IFERROR(CONCATENATE((INDEX($N$7:$N$44,SMALL(IF($N$7:$N$44&lt;&gt;"",IF($K$7:$K$44&lt;&gt;"",ROW($K$7:$K$44)-MIN(ROW($K$7:$K$44))+1,""),""),ROW()-ROW(A$46)+1))),","),"")</f>
        <v>0</v>
      </c>
      <c r="M67">
        <f t="array" ref="M67">IFERROR(CONCATENATE((INDEX($A$7:$A$44,SMALL(IF($N$7:$N$44&lt;&gt;"",IF($K$7:$K$44&lt;&gt;"",ROW($K$7:$K$44)-MIN(ROW($K$7:$K$44))+1,""),""),ROW()-ROW(A$46)+1))),),"")</f>
        <v>0</v>
      </c>
      <c r="Q67">
        <f t="array" ref="Q67">IFERROR(CONCATENATE((INDEX($T$7:$T$44,SMALL(IF($T$7:$T$44&lt;&gt;"",IF($Q$7:$Q$44&lt;&gt;"",ROW($Q$7:$Q$44)-MIN(ROW($Q$7:$Q$44))+1,""),""),ROW()-ROW(A$46)+1)))," "),"")</f>
        <v>0</v>
      </c>
      <c r="R67">
        <f t="array" ref="R67">IFERROR(CONCATENATE(TEXT(INDEX($Q$7:$Q$44,SMALL(IF($T$7:$T$44&lt;&gt;"",IF($Q$7:$Q$44&lt;&gt;"",ROW($Q$7:$Q$44)-MIN(ROW($Q$7:$Q$44))+1,""),""),ROW()-ROW(A$46)+1)),"##0")," "),"")</f>
        <v>0</v>
      </c>
      <c r="S67">
        <f t="array" ref="S67">IFERROR(CONCATENATE((INDEX($A$7:$A$44,SMALL(IF($T$7:$T$44&lt;&gt;"",IF($Q$7:$Q$44&lt;&gt;"",ROW($Q$7:$Q$44)-MIN(ROW($Q$7:$Q$44))+1,""),""),ROW()-ROW(A$46)+1))),),"")</f>
        <v>0</v>
      </c>
      <c r="W67">
        <f t="array" ref="W67">IFERROR(CONCATENATE((INDEX($Z$7:$Z$44,SMALL(IF($Z$7:$Z$44&lt;&gt;"",IF($W$7:$W$44&lt;&gt;"",ROW($W$7:$W$44)-MIN(ROW($W$7:$W$44))+1,""),""),ROW()-ROW(A$46)+1)))," "),"")</f>
        <v>0</v>
      </c>
      <c r="X67">
        <f t="array" ref="X67">IFERROR(CONCATENATE(TEXT(INDEX($W$7:$W$44,SMALL(IF($Z$7:$Z$44&lt;&gt;"",IF($W$7:$W$44&lt;&gt;"",ROW($W$7:$W$44)-MIN(ROW($W$7:$W$44))+1,""),""),ROW()-ROW(A$46)+1)),"##0")," "),"")</f>
        <v>0</v>
      </c>
      <c r="Y67">
        <f t="array" ref="Y67">IFERROR(CONCATENATE((INDEX($A$7:$A$44,SMALL(IF($Z$7:$Z$44&lt;&gt;"",IF($W$7:$W$44&lt;&gt;"",ROW($W$7:$W$44)-MIN(ROW($W$7:$W$44))+1,""),""),ROW()-ROW(A$46)+1))),),"")</f>
        <v>0</v>
      </c>
      <c r="AC67">
        <f t="array" ref="AC67">IFERROR(CONCATENATE((INDEX($AF$7:$AF$44,SMALL(IF($AF$7:$AF$44&lt;&gt;"",IF($AC$7:$AC$44&lt;&gt;"",ROW($AC$7:$AC$44)-MIN(ROW($AC$7:$AC$44))+1,""),""),ROW()-ROW(A$46)+1))),","),"")</f>
        <v>0</v>
      </c>
      <c r="AD67">
        <f t="array" ref="AD67">IFERROR(CONCATENATE(TEXT(INDEX($AC$7:$AC$44,SMALL(IF($AF$7:$AF$44&lt;&gt;"",IF($AC$7:$AC$44&lt;&gt;"",ROW($AC$7:$AC$44)-MIN(ROW($AC$7:$AC$44))+1,""),""),ROW()-ROW(A$46)+1)),"##0"),","),"")</f>
        <v>0</v>
      </c>
      <c r="AE67">
        <f t="array" ref="AE67">IFERROR(CONCATENATE((INDEX($A$7:$A$44,SMALL(IF($AF$7:$AF$44&lt;&gt;"",IF($AC$7:$AC$44&lt;&gt;"",ROW($AC$7:$AC$44)-MIN(ROW($AC$7:$AC$44))+1,""),""),ROW()-ROW(A$46)+1))),),"")</f>
        <v>0</v>
      </c>
      <c r="AI67">
        <f t="array" ref="AI67">IFERROR(CONCATENATE((INDEX($AL$7:$AL$44,SMALL(IF($AL$7:$AL$44&lt;&gt;"",IF($AI$7:$AI$44&lt;&gt;"",ROW($AI$7:$AI$44)-MIN(ROW($AI$7:$AI$44))+1,""),""),ROW()-ROW(A$46)+1)))," "),"")</f>
        <v>0</v>
      </c>
      <c r="AJ67">
        <f t="array" ref="AJ67">IFERROR(CONCATENATE(TEXT(INDEX($AI$7:$AI$44,SMALL(IF($AL$7:$AL$44&lt;&gt;"",IF($AI$7:$AI$44&lt;&gt;"",ROW($AI$7:$AI$44)-MIN(ROW($AI$7:$AI$44))+1,""),""),ROW()-ROW(A$46)+1)),"##0")," "),"")</f>
        <v>0</v>
      </c>
      <c r="AK67">
        <f t="array" ref="AK67">IFERROR(CONCATENATE((INDEX($A$7:$A$44,SMALL(IF($AL$7:$AL$44&lt;&gt;"",IF($AI$7:$AI$44&lt;&gt;"",ROW($AI$7:$AI$44)-MIN(ROW($AI$7:$AI$44))+1,""),""),ROW()-ROW(A$46)+1))),),"")</f>
        <v>0</v>
      </c>
    </row>
    <row r="68" spans="11:37">
      <c r="K68">
        <f t="array" ref="K68">IFERROR(CONCATENATE(TEXT(INDEX($K$7:$K$44,SMALL(IF($N$7:$N$44&lt;&gt;"",IF($K$7:$K$44&lt;&gt;"",ROW($K$7:$K$44)-MIN(ROW($K$7:$K$44))+1,""),""),ROW()-ROW(A$46)+1)),"##0"),","),"")</f>
        <v>0</v>
      </c>
      <c r="L68">
        <f t="array" ref="L68">IFERROR(CONCATENATE((INDEX($N$7:$N$44,SMALL(IF($N$7:$N$44&lt;&gt;"",IF($K$7:$K$44&lt;&gt;"",ROW($K$7:$K$44)-MIN(ROW($K$7:$K$44))+1,""),""),ROW()-ROW(A$46)+1))),","),"")</f>
        <v>0</v>
      </c>
      <c r="M68">
        <f t="array" ref="M68">IFERROR(CONCATENATE((INDEX($A$7:$A$44,SMALL(IF($N$7:$N$44&lt;&gt;"",IF($K$7:$K$44&lt;&gt;"",ROW($K$7:$K$44)-MIN(ROW($K$7:$K$44))+1,""),""),ROW()-ROW(A$46)+1))),),"")</f>
        <v>0</v>
      </c>
      <c r="Q68">
        <f t="array" ref="Q68">IFERROR(CONCATENATE((INDEX($T$7:$T$44,SMALL(IF($T$7:$T$44&lt;&gt;"",IF($Q$7:$Q$44&lt;&gt;"",ROW($Q$7:$Q$44)-MIN(ROW($Q$7:$Q$44))+1,""),""),ROW()-ROW(A$46)+1)))," "),"")</f>
        <v>0</v>
      </c>
      <c r="R68">
        <f t="array" ref="R68">IFERROR(CONCATENATE(TEXT(INDEX($Q$7:$Q$44,SMALL(IF($T$7:$T$44&lt;&gt;"",IF($Q$7:$Q$44&lt;&gt;"",ROW($Q$7:$Q$44)-MIN(ROW($Q$7:$Q$44))+1,""),""),ROW()-ROW(A$46)+1)),"##0")," "),"")</f>
        <v>0</v>
      </c>
      <c r="S68">
        <f t="array" ref="S68">IFERROR(CONCATENATE((INDEX($A$7:$A$44,SMALL(IF($T$7:$T$44&lt;&gt;"",IF($Q$7:$Q$44&lt;&gt;"",ROW($Q$7:$Q$44)-MIN(ROW($Q$7:$Q$44))+1,""),""),ROW()-ROW(A$46)+1))),),"")</f>
        <v>0</v>
      </c>
      <c r="W68">
        <f t="array" ref="W68">IFERROR(CONCATENATE((INDEX($Z$7:$Z$44,SMALL(IF($Z$7:$Z$44&lt;&gt;"",IF($W$7:$W$44&lt;&gt;"",ROW($W$7:$W$44)-MIN(ROW($W$7:$W$44))+1,""),""),ROW()-ROW(A$46)+1)))," "),"")</f>
        <v>0</v>
      </c>
      <c r="X68">
        <f t="array" ref="X68">IFERROR(CONCATENATE(TEXT(INDEX($W$7:$W$44,SMALL(IF($Z$7:$Z$44&lt;&gt;"",IF($W$7:$W$44&lt;&gt;"",ROW($W$7:$W$44)-MIN(ROW($W$7:$W$44))+1,""),""),ROW()-ROW(A$46)+1)),"##0")," "),"")</f>
        <v>0</v>
      </c>
      <c r="Y68">
        <f t="array" ref="Y68">IFERROR(CONCATENATE((INDEX($A$7:$A$44,SMALL(IF($Z$7:$Z$44&lt;&gt;"",IF($W$7:$W$44&lt;&gt;"",ROW($W$7:$W$44)-MIN(ROW($W$7:$W$44))+1,""),""),ROW()-ROW(A$46)+1))),),"")</f>
        <v>0</v>
      </c>
      <c r="AC68">
        <f t="array" ref="AC68">IFERROR(CONCATENATE((INDEX($AF$7:$AF$44,SMALL(IF($AF$7:$AF$44&lt;&gt;"",IF($AC$7:$AC$44&lt;&gt;"",ROW($AC$7:$AC$44)-MIN(ROW($AC$7:$AC$44))+1,""),""),ROW()-ROW(A$46)+1))),","),"")</f>
        <v>0</v>
      </c>
      <c r="AD68">
        <f t="array" ref="AD68">IFERROR(CONCATENATE(TEXT(INDEX($AC$7:$AC$44,SMALL(IF($AF$7:$AF$44&lt;&gt;"",IF($AC$7:$AC$44&lt;&gt;"",ROW($AC$7:$AC$44)-MIN(ROW($AC$7:$AC$44))+1,""),""),ROW()-ROW(A$46)+1)),"##0"),","),"")</f>
        <v>0</v>
      </c>
      <c r="AE68">
        <f t="array" ref="AE68">IFERROR(CONCATENATE((INDEX($A$7:$A$44,SMALL(IF($AF$7:$AF$44&lt;&gt;"",IF($AC$7:$AC$44&lt;&gt;"",ROW($AC$7:$AC$44)-MIN(ROW($AC$7:$AC$44))+1,""),""),ROW()-ROW(A$46)+1))),),"")</f>
        <v>0</v>
      </c>
      <c r="AI68">
        <f t="array" ref="AI68">IFERROR(CONCATENATE((INDEX($AL$7:$AL$44,SMALL(IF($AL$7:$AL$44&lt;&gt;"",IF($AI$7:$AI$44&lt;&gt;"",ROW($AI$7:$AI$44)-MIN(ROW($AI$7:$AI$44))+1,""),""),ROW()-ROW(A$46)+1)))," "),"")</f>
        <v>0</v>
      </c>
      <c r="AJ68">
        <f t="array" ref="AJ68">IFERROR(CONCATENATE(TEXT(INDEX($AI$7:$AI$44,SMALL(IF($AL$7:$AL$44&lt;&gt;"",IF($AI$7:$AI$44&lt;&gt;"",ROW($AI$7:$AI$44)-MIN(ROW($AI$7:$AI$44))+1,""),""),ROW()-ROW(A$46)+1)),"##0")," "),"")</f>
        <v>0</v>
      </c>
      <c r="AK68">
        <f t="array" ref="AK68">IFERROR(CONCATENATE((INDEX($A$7:$A$44,SMALL(IF($AL$7:$AL$44&lt;&gt;"",IF($AI$7:$AI$44&lt;&gt;"",ROW($AI$7:$AI$44)-MIN(ROW($AI$7:$AI$44))+1,""),""),ROW()-ROW(A$46)+1))),),"")</f>
        <v>0</v>
      </c>
    </row>
    <row r="69" spans="11:37">
      <c r="K69">
        <f t="array" ref="K69">IFERROR(CONCATENATE(TEXT(INDEX($K$7:$K$44,SMALL(IF($N$7:$N$44&lt;&gt;"",IF($K$7:$K$44&lt;&gt;"",ROW($K$7:$K$44)-MIN(ROW($K$7:$K$44))+1,""),""),ROW()-ROW(A$46)+1)),"##0"),","),"")</f>
        <v>0</v>
      </c>
      <c r="L69">
        <f t="array" ref="L69">IFERROR(CONCATENATE((INDEX($N$7:$N$44,SMALL(IF($N$7:$N$44&lt;&gt;"",IF($K$7:$K$44&lt;&gt;"",ROW($K$7:$K$44)-MIN(ROW($K$7:$K$44))+1,""),""),ROW()-ROW(A$46)+1))),","),"")</f>
        <v>0</v>
      </c>
      <c r="M69">
        <f t="array" ref="M69">IFERROR(CONCATENATE((INDEX($A$7:$A$44,SMALL(IF($N$7:$N$44&lt;&gt;"",IF($K$7:$K$44&lt;&gt;"",ROW($K$7:$K$44)-MIN(ROW($K$7:$K$44))+1,""),""),ROW()-ROW(A$46)+1))),),"")</f>
        <v>0</v>
      </c>
      <c r="Q69">
        <f t="array" ref="Q69">IFERROR(CONCATENATE((INDEX($T$7:$T$44,SMALL(IF($T$7:$T$44&lt;&gt;"",IF($Q$7:$Q$44&lt;&gt;"",ROW($Q$7:$Q$44)-MIN(ROW($Q$7:$Q$44))+1,""),""),ROW()-ROW(A$46)+1)))," "),"")</f>
        <v>0</v>
      </c>
      <c r="R69">
        <f t="array" ref="R69">IFERROR(CONCATENATE(TEXT(INDEX($Q$7:$Q$44,SMALL(IF($T$7:$T$44&lt;&gt;"",IF($Q$7:$Q$44&lt;&gt;"",ROW($Q$7:$Q$44)-MIN(ROW($Q$7:$Q$44))+1,""),""),ROW()-ROW(A$46)+1)),"##0")," "),"")</f>
        <v>0</v>
      </c>
      <c r="S69">
        <f t="array" ref="S69">IFERROR(CONCATENATE((INDEX($A$7:$A$44,SMALL(IF($T$7:$T$44&lt;&gt;"",IF($Q$7:$Q$44&lt;&gt;"",ROW($Q$7:$Q$44)-MIN(ROW($Q$7:$Q$44))+1,""),""),ROW()-ROW(A$46)+1))),),"")</f>
        <v>0</v>
      </c>
      <c r="W69">
        <f t="array" ref="W69">IFERROR(CONCATENATE((INDEX($Z$7:$Z$44,SMALL(IF($Z$7:$Z$44&lt;&gt;"",IF($W$7:$W$44&lt;&gt;"",ROW($W$7:$W$44)-MIN(ROW($W$7:$W$44))+1,""),""),ROW()-ROW(A$46)+1)))," "),"")</f>
        <v>0</v>
      </c>
      <c r="X69">
        <f t="array" ref="X69">IFERROR(CONCATENATE(TEXT(INDEX($W$7:$W$44,SMALL(IF($Z$7:$Z$44&lt;&gt;"",IF($W$7:$W$44&lt;&gt;"",ROW($W$7:$W$44)-MIN(ROW($W$7:$W$44))+1,""),""),ROW()-ROW(A$46)+1)),"##0")," "),"")</f>
        <v>0</v>
      </c>
      <c r="Y69">
        <f t="array" ref="Y69">IFERROR(CONCATENATE((INDEX($A$7:$A$44,SMALL(IF($Z$7:$Z$44&lt;&gt;"",IF($W$7:$W$44&lt;&gt;"",ROW($W$7:$W$44)-MIN(ROW($W$7:$W$44))+1,""),""),ROW()-ROW(A$46)+1))),),"")</f>
        <v>0</v>
      </c>
      <c r="AC69">
        <f t="array" ref="AC69">IFERROR(CONCATENATE((INDEX($AF$7:$AF$44,SMALL(IF($AF$7:$AF$44&lt;&gt;"",IF($AC$7:$AC$44&lt;&gt;"",ROW($AC$7:$AC$44)-MIN(ROW($AC$7:$AC$44))+1,""),""),ROW()-ROW(A$46)+1))),","),"")</f>
        <v>0</v>
      </c>
      <c r="AD69">
        <f t="array" ref="AD69">IFERROR(CONCATENATE(TEXT(INDEX($AC$7:$AC$44,SMALL(IF($AF$7:$AF$44&lt;&gt;"",IF($AC$7:$AC$44&lt;&gt;"",ROW($AC$7:$AC$44)-MIN(ROW($AC$7:$AC$44))+1,""),""),ROW()-ROW(A$46)+1)),"##0"),","),"")</f>
        <v>0</v>
      </c>
      <c r="AE69">
        <f t="array" ref="AE69">IFERROR(CONCATENATE((INDEX($A$7:$A$44,SMALL(IF($AF$7:$AF$44&lt;&gt;"",IF($AC$7:$AC$44&lt;&gt;"",ROW($AC$7:$AC$44)-MIN(ROW($AC$7:$AC$44))+1,""),""),ROW()-ROW(A$46)+1))),),"")</f>
        <v>0</v>
      </c>
      <c r="AI69">
        <f t="array" ref="AI69">IFERROR(CONCATENATE((INDEX($AL$7:$AL$44,SMALL(IF($AL$7:$AL$44&lt;&gt;"",IF($AI$7:$AI$44&lt;&gt;"",ROW($AI$7:$AI$44)-MIN(ROW($AI$7:$AI$44))+1,""),""),ROW()-ROW(A$46)+1)))," "),"")</f>
        <v>0</v>
      </c>
      <c r="AJ69">
        <f t="array" ref="AJ69">IFERROR(CONCATENATE(TEXT(INDEX($AI$7:$AI$44,SMALL(IF($AL$7:$AL$44&lt;&gt;"",IF($AI$7:$AI$44&lt;&gt;"",ROW($AI$7:$AI$44)-MIN(ROW($AI$7:$AI$44))+1,""),""),ROW()-ROW(A$46)+1)),"##0")," "),"")</f>
        <v>0</v>
      </c>
      <c r="AK69">
        <f t="array" ref="AK69">IFERROR(CONCATENATE((INDEX($A$7:$A$44,SMALL(IF($AL$7:$AL$44&lt;&gt;"",IF($AI$7:$AI$44&lt;&gt;"",ROW($AI$7:$AI$44)-MIN(ROW($AI$7:$AI$44))+1,""),""),ROW()-ROW(A$46)+1))),),"")</f>
        <v>0</v>
      </c>
    </row>
    <row r="70" spans="11:37">
      <c r="K70">
        <f t="array" ref="K70">IFERROR(CONCATENATE(TEXT(INDEX($K$7:$K$44,SMALL(IF($N$7:$N$44&lt;&gt;"",IF($K$7:$K$44&lt;&gt;"",ROW($K$7:$K$44)-MIN(ROW($K$7:$K$44))+1,""),""),ROW()-ROW(A$46)+1)),"##0"),","),"")</f>
        <v>0</v>
      </c>
      <c r="L70">
        <f t="array" ref="L70">IFERROR(CONCATENATE((INDEX($N$7:$N$44,SMALL(IF($N$7:$N$44&lt;&gt;"",IF($K$7:$K$44&lt;&gt;"",ROW($K$7:$K$44)-MIN(ROW($K$7:$K$44))+1,""),""),ROW()-ROW(A$46)+1))),","),"")</f>
        <v>0</v>
      </c>
      <c r="M70">
        <f t="array" ref="M70">IFERROR(CONCATENATE((INDEX($A$7:$A$44,SMALL(IF($N$7:$N$44&lt;&gt;"",IF($K$7:$K$44&lt;&gt;"",ROW($K$7:$K$44)-MIN(ROW($K$7:$K$44))+1,""),""),ROW()-ROW(A$46)+1))),),"")</f>
        <v>0</v>
      </c>
      <c r="Q70">
        <f t="array" ref="Q70">IFERROR(CONCATENATE((INDEX($T$7:$T$44,SMALL(IF($T$7:$T$44&lt;&gt;"",IF($Q$7:$Q$44&lt;&gt;"",ROW($Q$7:$Q$44)-MIN(ROW($Q$7:$Q$44))+1,""),""),ROW()-ROW(A$46)+1)))," "),"")</f>
        <v>0</v>
      </c>
      <c r="R70">
        <f t="array" ref="R70">IFERROR(CONCATENATE(TEXT(INDEX($Q$7:$Q$44,SMALL(IF($T$7:$T$44&lt;&gt;"",IF($Q$7:$Q$44&lt;&gt;"",ROW($Q$7:$Q$44)-MIN(ROW($Q$7:$Q$44))+1,""),""),ROW()-ROW(A$46)+1)),"##0")," "),"")</f>
        <v>0</v>
      </c>
      <c r="S70">
        <f t="array" ref="S70">IFERROR(CONCATENATE((INDEX($A$7:$A$44,SMALL(IF($T$7:$T$44&lt;&gt;"",IF($Q$7:$Q$44&lt;&gt;"",ROW($Q$7:$Q$44)-MIN(ROW($Q$7:$Q$44))+1,""),""),ROW()-ROW(A$46)+1))),),"")</f>
        <v>0</v>
      </c>
      <c r="W70">
        <f t="array" ref="W70">IFERROR(CONCATENATE((INDEX($Z$7:$Z$44,SMALL(IF($Z$7:$Z$44&lt;&gt;"",IF($W$7:$W$44&lt;&gt;"",ROW($W$7:$W$44)-MIN(ROW($W$7:$W$44))+1,""),""),ROW()-ROW(A$46)+1)))," "),"")</f>
        <v>0</v>
      </c>
      <c r="X70">
        <f t="array" ref="X70">IFERROR(CONCATENATE(TEXT(INDEX($W$7:$W$44,SMALL(IF($Z$7:$Z$44&lt;&gt;"",IF($W$7:$W$44&lt;&gt;"",ROW($W$7:$W$44)-MIN(ROW($W$7:$W$44))+1,""),""),ROW()-ROW(A$46)+1)),"##0")," "),"")</f>
        <v>0</v>
      </c>
      <c r="Y70">
        <f t="array" ref="Y70">IFERROR(CONCATENATE((INDEX($A$7:$A$44,SMALL(IF($Z$7:$Z$44&lt;&gt;"",IF($W$7:$W$44&lt;&gt;"",ROW($W$7:$W$44)-MIN(ROW($W$7:$W$44))+1,""),""),ROW()-ROW(A$46)+1))),),"")</f>
        <v>0</v>
      </c>
      <c r="AC70">
        <f t="array" ref="AC70">IFERROR(CONCATENATE((INDEX($AF$7:$AF$44,SMALL(IF($AF$7:$AF$44&lt;&gt;"",IF($AC$7:$AC$44&lt;&gt;"",ROW($AC$7:$AC$44)-MIN(ROW($AC$7:$AC$44))+1,""),""),ROW()-ROW(A$46)+1))),","),"")</f>
        <v>0</v>
      </c>
      <c r="AD70">
        <f t="array" ref="AD70">IFERROR(CONCATENATE(TEXT(INDEX($AC$7:$AC$44,SMALL(IF($AF$7:$AF$44&lt;&gt;"",IF($AC$7:$AC$44&lt;&gt;"",ROW($AC$7:$AC$44)-MIN(ROW($AC$7:$AC$44))+1,""),""),ROW()-ROW(A$46)+1)),"##0"),","),"")</f>
        <v>0</v>
      </c>
      <c r="AE70">
        <f t="array" ref="AE70">IFERROR(CONCATENATE((INDEX($A$7:$A$44,SMALL(IF($AF$7:$AF$44&lt;&gt;"",IF($AC$7:$AC$44&lt;&gt;"",ROW($AC$7:$AC$44)-MIN(ROW($AC$7:$AC$44))+1,""),""),ROW()-ROW(A$46)+1))),),"")</f>
        <v>0</v>
      </c>
      <c r="AI70">
        <f t="array" ref="AI70">IFERROR(CONCATENATE((INDEX($AL$7:$AL$44,SMALL(IF($AL$7:$AL$44&lt;&gt;"",IF($AI$7:$AI$44&lt;&gt;"",ROW($AI$7:$AI$44)-MIN(ROW($AI$7:$AI$44))+1,""),""),ROW()-ROW(A$46)+1)))," "),"")</f>
        <v>0</v>
      </c>
      <c r="AJ70">
        <f t="array" ref="AJ70">IFERROR(CONCATENATE(TEXT(INDEX($AI$7:$AI$44,SMALL(IF($AL$7:$AL$44&lt;&gt;"",IF($AI$7:$AI$44&lt;&gt;"",ROW($AI$7:$AI$44)-MIN(ROW($AI$7:$AI$44))+1,""),""),ROW()-ROW(A$46)+1)),"##0")," "),"")</f>
        <v>0</v>
      </c>
      <c r="AK70">
        <f t="array" ref="AK70">IFERROR(CONCATENATE((INDEX($A$7:$A$44,SMALL(IF($AL$7:$AL$44&lt;&gt;"",IF($AI$7:$AI$44&lt;&gt;"",ROW($AI$7:$AI$44)-MIN(ROW($AI$7:$AI$44))+1,""),""),ROW()-ROW(A$46)+1))),),"")</f>
        <v>0</v>
      </c>
    </row>
    <row r="71" spans="11:37">
      <c r="K71">
        <f t="array" ref="K71">IFERROR(CONCATENATE(TEXT(INDEX($K$7:$K$44,SMALL(IF($N$7:$N$44&lt;&gt;"",IF($K$7:$K$44&lt;&gt;"",ROW($K$7:$K$44)-MIN(ROW($K$7:$K$44))+1,""),""),ROW()-ROW(A$46)+1)),"##0"),","),"")</f>
        <v>0</v>
      </c>
      <c r="L71">
        <f t="array" ref="L71">IFERROR(CONCATENATE((INDEX($N$7:$N$44,SMALL(IF($N$7:$N$44&lt;&gt;"",IF($K$7:$K$44&lt;&gt;"",ROW($K$7:$K$44)-MIN(ROW($K$7:$K$44))+1,""),""),ROW()-ROW(A$46)+1))),","),"")</f>
        <v>0</v>
      </c>
      <c r="M71">
        <f t="array" ref="M71">IFERROR(CONCATENATE((INDEX($A$7:$A$44,SMALL(IF($N$7:$N$44&lt;&gt;"",IF($K$7:$K$44&lt;&gt;"",ROW($K$7:$K$44)-MIN(ROW($K$7:$K$44))+1,""),""),ROW()-ROW(A$46)+1))),),"")</f>
        <v>0</v>
      </c>
      <c r="Q71">
        <f t="array" ref="Q71">IFERROR(CONCATENATE((INDEX($T$7:$T$44,SMALL(IF($T$7:$T$44&lt;&gt;"",IF($Q$7:$Q$44&lt;&gt;"",ROW($Q$7:$Q$44)-MIN(ROW($Q$7:$Q$44))+1,""),""),ROW()-ROW(A$46)+1)))," "),"")</f>
        <v>0</v>
      </c>
      <c r="R71">
        <f t="array" ref="R71">IFERROR(CONCATENATE(TEXT(INDEX($Q$7:$Q$44,SMALL(IF($T$7:$T$44&lt;&gt;"",IF($Q$7:$Q$44&lt;&gt;"",ROW($Q$7:$Q$44)-MIN(ROW($Q$7:$Q$44))+1,""),""),ROW()-ROW(A$46)+1)),"##0")," "),"")</f>
        <v>0</v>
      </c>
      <c r="S71">
        <f t="array" ref="S71">IFERROR(CONCATENATE((INDEX($A$7:$A$44,SMALL(IF($T$7:$T$44&lt;&gt;"",IF($Q$7:$Q$44&lt;&gt;"",ROW($Q$7:$Q$44)-MIN(ROW($Q$7:$Q$44))+1,""),""),ROW()-ROW(A$46)+1))),),"")</f>
        <v>0</v>
      </c>
      <c r="W71">
        <f t="array" ref="W71">IFERROR(CONCATENATE((INDEX($Z$7:$Z$44,SMALL(IF($Z$7:$Z$44&lt;&gt;"",IF($W$7:$W$44&lt;&gt;"",ROW($W$7:$W$44)-MIN(ROW($W$7:$W$44))+1,""),""),ROW()-ROW(A$46)+1)))," "),"")</f>
        <v>0</v>
      </c>
      <c r="X71">
        <f t="array" ref="X71">IFERROR(CONCATENATE(TEXT(INDEX($W$7:$W$44,SMALL(IF($Z$7:$Z$44&lt;&gt;"",IF($W$7:$W$44&lt;&gt;"",ROW($W$7:$W$44)-MIN(ROW($W$7:$W$44))+1,""),""),ROW()-ROW(A$46)+1)),"##0")," "),"")</f>
        <v>0</v>
      </c>
      <c r="Y71">
        <f t="array" ref="Y71">IFERROR(CONCATENATE((INDEX($A$7:$A$44,SMALL(IF($Z$7:$Z$44&lt;&gt;"",IF($W$7:$W$44&lt;&gt;"",ROW($W$7:$W$44)-MIN(ROW($W$7:$W$44))+1,""),""),ROW()-ROW(A$46)+1))),),"")</f>
        <v>0</v>
      </c>
      <c r="AC71">
        <f t="array" ref="AC71">IFERROR(CONCATENATE((INDEX($AF$7:$AF$44,SMALL(IF($AF$7:$AF$44&lt;&gt;"",IF($AC$7:$AC$44&lt;&gt;"",ROW($AC$7:$AC$44)-MIN(ROW($AC$7:$AC$44))+1,""),""),ROW()-ROW(A$46)+1))),","),"")</f>
        <v>0</v>
      </c>
      <c r="AD71">
        <f t="array" ref="AD71">IFERROR(CONCATENATE(TEXT(INDEX($AC$7:$AC$44,SMALL(IF($AF$7:$AF$44&lt;&gt;"",IF($AC$7:$AC$44&lt;&gt;"",ROW($AC$7:$AC$44)-MIN(ROW($AC$7:$AC$44))+1,""),""),ROW()-ROW(A$46)+1)),"##0"),","),"")</f>
        <v>0</v>
      </c>
      <c r="AE71">
        <f t="array" ref="AE71">IFERROR(CONCATENATE((INDEX($A$7:$A$44,SMALL(IF($AF$7:$AF$44&lt;&gt;"",IF($AC$7:$AC$44&lt;&gt;"",ROW($AC$7:$AC$44)-MIN(ROW($AC$7:$AC$44))+1,""),""),ROW()-ROW(A$46)+1))),),"")</f>
        <v>0</v>
      </c>
      <c r="AI71">
        <f t="array" ref="AI71">IFERROR(CONCATENATE((INDEX($AL$7:$AL$44,SMALL(IF($AL$7:$AL$44&lt;&gt;"",IF($AI$7:$AI$44&lt;&gt;"",ROW($AI$7:$AI$44)-MIN(ROW($AI$7:$AI$44))+1,""),""),ROW()-ROW(A$46)+1)))," "),"")</f>
        <v>0</v>
      </c>
      <c r="AJ71">
        <f t="array" ref="AJ71">IFERROR(CONCATENATE(TEXT(INDEX($AI$7:$AI$44,SMALL(IF($AL$7:$AL$44&lt;&gt;"",IF($AI$7:$AI$44&lt;&gt;"",ROW($AI$7:$AI$44)-MIN(ROW($AI$7:$AI$44))+1,""),""),ROW()-ROW(A$46)+1)),"##0")," "),"")</f>
        <v>0</v>
      </c>
      <c r="AK71">
        <f t="array" ref="AK71">IFERROR(CONCATENATE((INDEX($A$7:$A$44,SMALL(IF($AL$7:$AL$44&lt;&gt;"",IF($AI$7:$AI$44&lt;&gt;"",ROW($AI$7:$AI$44)-MIN(ROW($AI$7:$AI$44))+1,""),""),ROW()-ROW(A$46)+1))),),"")</f>
        <v>0</v>
      </c>
    </row>
    <row r="72" spans="11:37">
      <c r="K72">
        <f t="array" ref="K72">IFERROR(CONCATENATE(TEXT(INDEX($K$7:$K$44,SMALL(IF($N$7:$N$44&lt;&gt;"",IF($K$7:$K$44&lt;&gt;"",ROW($K$7:$K$44)-MIN(ROW($K$7:$K$44))+1,""),""),ROW()-ROW(A$46)+1)),"##0"),","),"")</f>
        <v>0</v>
      </c>
      <c r="L72">
        <f t="array" ref="L72">IFERROR(CONCATENATE((INDEX($N$7:$N$44,SMALL(IF($N$7:$N$44&lt;&gt;"",IF($K$7:$K$44&lt;&gt;"",ROW($K$7:$K$44)-MIN(ROW($K$7:$K$44))+1,""),""),ROW()-ROW(A$46)+1))),","),"")</f>
        <v>0</v>
      </c>
      <c r="M72">
        <f t="array" ref="M72">IFERROR(CONCATENATE((INDEX($A$7:$A$44,SMALL(IF($N$7:$N$44&lt;&gt;"",IF($K$7:$K$44&lt;&gt;"",ROW($K$7:$K$44)-MIN(ROW($K$7:$K$44))+1,""),""),ROW()-ROW(A$46)+1))),),"")</f>
        <v>0</v>
      </c>
      <c r="Q72">
        <f t="array" ref="Q72">IFERROR(CONCATENATE((INDEX($T$7:$T$44,SMALL(IF($T$7:$T$44&lt;&gt;"",IF($Q$7:$Q$44&lt;&gt;"",ROW($Q$7:$Q$44)-MIN(ROW($Q$7:$Q$44))+1,""),""),ROW()-ROW(A$46)+1)))," "),"")</f>
        <v>0</v>
      </c>
      <c r="R72">
        <f t="array" ref="R72">IFERROR(CONCATENATE(TEXT(INDEX($Q$7:$Q$44,SMALL(IF($T$7:$T$44&lt;&gt;"",IF($Q$7:$Q$44&lt;&gt;"",ROW($Q$7:$Q$44)-MIN(ROW($Q$7:$Q$44))+1,""),""),ROW()-ROW(A$46)+1)),"##0")," "),"")</f>
        <v>0</v>
      </c>
      <c r="S72">
        <f t="array" ref="S72">IFERROR(CONCATENATE((INDEX($A$7:$A$44,SMALL(IF($T$7:$T$44&lt;&gt;"",IF($Q$7:$Q$44&lt;&gt;"",ROW($Q$7:$Q$44)-MIN(ROW($Q$7:$Q$44))+1,""),""),ROW()-ROW(A$46)+1))),),"")</f>
        <v>0</v>
      </c>
      <c r="W72">
        <f t="array" ref="W72">IFERROR(CONCATENATE((INDEX($Z$7:$Z$44,SMALL(IF($Z$7:$Z$44&lt;&gt;"",IF($W$7:$W$44&lt;&gt;"",ROW($W$7:$W$44)-MIN(ROW($W$7:$W$44))+1,""),""),ROW()-ROW(A$46)+1)))," "),"")</f>
        <v>0</v>
      </c>
      <c r="X72">
        <f t="array" ref="X72">IFERROR(CONCATENATE(TEXT(INDEX($W$7:$W$44,SMALL(IF($Z$7:$Z$44&lt;&gt;"",IF($W$7:$W$44&lt;&gt;"",ROW($W$7:$W$44)-MIN(ROW($W$7:$W$44))+1,""),""),ROW()-ROW(A$46)+1)),"##0")," "),"")</f>
        <v>0</v>
      </c>
      <c r="Y72">
        <f t="array" ref="Y72">IFERROR(CONCATENATE((INDEX($A$7:$A$44,SMALL(IF($Z$7:$Z$44&lt;&gt;"",IF($W$7:$W$44&lt;&gt;"",ROW($W$7:$W$44)-MIN(ROW($W$7:$W$44))+1,""),""),ROW()-ROW(A$46)+1))),),"")</f>
        <v>0</v>
      </c>
      <c r="AC72">
        <f t="array" ref="AC72">IFERROR(CONCATENATE((INDEX($AF$7:$AF$44,SMALL(IF($AF$7:$AF$44&lt;&gt;"",IF($AC$7:$AC$44&lt;&gt;"",ROW($AC$7:$AC$44)-MIN(ROW($AC$7:$AC$44))+1,""),""),ROW()-ROW(A$46)+1))),","),"")</f>
        <v>0</v>
      </c>
      <c r="AD72">
        <f t="array" ref="AD72">IFERROR(CONCATENATE(TEXT(INDEX($AC$7:$AC$44,SMALL(IF($AF$7:$AF$44&lt;&gt;"",IF($AC$7:$AC$44&lt;&gt;"",ROW($AC$7:$AC$44)-MIN(ROW($AC$7:$AC$44))+1,""),""),ROW()-ROW(A$46)+1)),"##0"),","),"")</f>
        <v>0</v>
      </c>
      <c r="AE72">
        <f t="array" ref="AE72">IFERROR(CONCATENATE((INDEX($A$7:$A$44,SMALL(IF($AF$7:$AF$44&lt;&gt;"",IF($AC$7:$AC$44&lt;&gt;"",ROW($AC$7:$AC$44)-MIN(ROW($AC$7:$AC$44))+1,""),""),ROW()-ROW(A$46)+1))),),"")</f>
        <v>0</v>
      </c>
      <c r="AI72">
        <f t="array" ref="AI72">IFERROR(CONCATENATE((INDEX($AL$7:$AL$44,SMALL(IF($AL$7:$AL$44&lt;&gt;"",IF($AI$7:$AI$44&lt;&gt;"",ROW($AI$7:$AI$44)-MIN(ROW($AI$7:$AI$44))+1,""),""),ROW()-ROW(A$46)+1)))," "),"")</f>
        <v>0</v>
      </c>
      <c r="AJ72">
        <f t="array" ref="AJ72">IFERROR(CONCATENATE(TEXT(INDEX($AI$7:$AI$44,SMALL(IF($AL$7:$AL$44&lt;&gt;"",IF($AI$7:$AI$44&lt;&gt;"",ROW($AI$7:$AI$44)-MIN(ROW($AI$7:$AI$44))+1,""),""),ROW()-ROW(A$46)+1)),"##0")," "),"")</f>
        <v>0</v>
      </c>
      <c r="AK72">
        <f t="array" ref="AK72">IFERROR(CONCATENATE((INDEX($A$7:$A$44,SMALL(IF($AL$7:$AL$44&lt;&gt;"",IF($AI$7:$AI$44&lt;&gt;"",ROW($AI$7:$AI$44)-MIN(ROW($AI$7:$AI$44))+1,""),""),ROW()-ROW(A$46)+1))),),"")</f>
        <v>0</v>
      </c>
    </row>
    <row r="73" spans="11:37">
      <c r="K73">
        <f t="array" ref="K73">IFERROR(CONCATENATE(TEXT(INDEX($K$7:$K$44,SMALL(IF($N$7:$N$44&lt;&gt;"",IF($K$7:$K$44&lt;&gt;"",ROW($K$7:$K$44)-MIN(ROW($K$7:$K$44))+1,""),""),ROW()-ROW(A$46)+1)),"##0"),","),"")</f>
        <v>0</v>
      </c>
      <c r="L73">
        <f t="array" ref="L73">IFERROR(CONCATENATE((INDEX($N$7:$N$44,SMALL(IF($N$7:$N$44&lt;&gt;"",IF($K$7:$K$44&lt;&gt;"",ROW($K$7:$K$44)-MIN(ROW($K$7:$K$44))+1,""),""),ROW()-ROW(A$46)+1))),","),"")</f>
        <v>0</v>
      </c>
      <c r="M73">
        <f t="array" ref="M73">IFERROR(CONCATENATE((INDEX($A$7:$A$44,SMALL(IF($N$7:$N$44&lt;&gt;"",IF($K$7:$K$44&lt;&gt;"",ROW($K$7:$K$44)-MIN(ROW($K$7:$K$44))+1,""),""),ROW()-ROW(A$46)+1))),),"")</f>
        <v>0</v>
      </c>
      <c r="Q73">
        <f t="array" ref="Q73">IFERROR(CONCATENATE((INDEX($T$7:$T$44,SMALL(IF($T$7:$T$44&lt;&gt;"",IF($Q$7:$Q$44&lt;&gt;"",ROW($Q$7:$Q$44)-MIN(ROW($Q$7:$Q$44))+1,""),""),ROW()-ROW(A$46)+1)))," "),"")</f>
        <v>0</v>
      </c>
      <c r="R73">
        <f t="array" ref="R73">IFERROR(CONCATENATE(TEXT(INDEX($Q$7:$Q$44,SMALL(IF($T$7:$T$44&lt;&gt;"",IF($Q$7:$Q$44&lt;&gt;"",ROW($Q$7:$Q$44)-MIN(ROW($Q$7:$Q$44))+1,""),""),ROW()-ROW(A$46)+1)),"##0")," "),"")</f>
        <v>0</v>
      </c>
      <c r="S73">
        <f t="array" ref="S73">IFERROR(CONCATENATE((INDEX($A$7:$A$44,SMALL(IF($T$7:$T$44&lt;&gt;"",IF($Q$7:$Q$44&lt;&gt;"",ROW($Q$7:$Q$44)-MIN(ROW($Q$7:$Q$44))+1,""),""),ROW()-ROW(A$46)+1))),),"")</f>
        <v>0</v>
      </c>
      <c r="W73">
        <f t="array" ref="W73">IFERROR(CONCATENATE((INDEX($Z$7:$Z$44,SMALL(IF($Z$7:$Z$44&lt;&gt;"",IF($W$7:$W$44&lt;&gt;"",ROW($W$7:$W$44)-MIN(ROW($W$7:$W$44))+1,""),""),ROW()-ROW(A$46)+1)))," "),"")</f>
        <v>0</v>
      </c>
      <c r="X73">
        <f t="array" ref="X73">IFERROR(CONCATENATE(TEXT(INDEX($W$7:$W$44,SMALL(IF($Z$7:$Z$44&lt;&gt;"",IF($W$7:$W$44&lt;&gt;"",ROW($W$7:$W$44)-MIN(ROW($W$7:$W$44))+1,""),""),ROW()-ROW(A$46)+1)),"##0")," "),"")</f>
        <v>0</v>
      </c>
      <c r="Y73">
        <f t="array" ref="Y73">IFERROR(CONCATENATE((INDEX($A$7:$A$44,SMALL(IF($Z$7:$Z$44&lt;&gt;"",IF($W$7:$W$44&lt;&gt;"",ROW($W$7:$W$44)-MIN(ROW($W$7:$W$44))+1,""),""),ROW()-ROW(A$46)+1))),),"")</f>
        <v>0</v>
      </c>
      <c r="AC73">
        <f t="array" ref="AC73">IFERROR(CONCATENATE((INDEX($AF$7:$AF$44,SMALL(IF($AF$7:$AF$44&lt;&gt;"",IF($AC$7:$AC$44&lt;&gt;"",ROW($AC$7:$AC$44)-MIN(ROW($AC$7:$AC$44))+1,""),""),ROW()-ROW(A$46)+1))),","),"")</f>
        <v>0</v>
      </c>
      <c r="AD73">
        <f t="array" ref="AD73">IFERROR(CONCATENATE(TEXT(INDEX($AC$7:$AC$44,SMALL(IF($AF$7:$AF$44&lt;&gt;"",IF($AC$7:$AC$44&lt;&gt;"",ROW($AC$7:$AC$44)-MIN(ROW($AC$7:$AC$44))+1,""),""),ROW()-ROW(A$46)+1)),"##0"),","),"")</f>
        <v>0</v>
      </c>
      <c r="AE73">
        <f t="array" ref="AE73">IFERROR(CONCATENATE((INDEX($A$7:$A$44,SMALL(IF($AF$7:$AF$44&lt;&gt;"",IF($AC$7:$AC$44&lt;&gt;"",ROW($AC$7:$AC$44)-MIN(ROW($AC$7:$AC$44))+1,""),""),ROW()-ROW(A$46)+1))),),"")</f>
        <v>0</v>
      </c>
      <c r="AI73">
        <f t="array" ref="AI73">IFERROR(CONCATENATE((INDEX($AL$7:$AL$44,SMALL(IF($AL$7:$AL$44&lt;&gt;"",IF($AI$7:$AI$44&lt;&gt;"",ROW($AI$7:$AI$44)-MIN(ROW($AI$7:$AI$44))+1,""),""),ROW()-ROW(A$46)+1)))," "),"")</f>
        <v>0</v>
      </c>
      <c r="AJ73">
        <f t="array" ref="AJ73">IFERROR(CONCATENATE(TEXT(INDEX($AI$7:$AI$44,SMALL(IF($AL$7:$AL$44&lt;&gt;"",IF($AI$7:$AI$44&lt;&gt;"",ROW($AI$7:$AI$44)-MIN(ROW($AI$7:$AI$44))+1,""),""),ROW()-ROW(A$46)+1)),"##0")," "),"")</f>
        <v>0</v>
      </c>
      <c r="AK73">
        <f t="array" ref="AK73">IFERROR(CONCATENATE((INDEX($A$7:$A$44,SMALL(IF($AL$7:$AL$44&lt;&gt;"",IF($AI$7:$AI$44&lt;&gt;"",ROW($AI$7:$AI$44)-MIN(ROW($AI$7:$AI$44))+1,""),""),ROW()-ROW(A$46)+1))),),"")</f>
        <v>0</v>
      </c>
    </row>
    <row r="74" spans="11:37">
      <c r="K74">
        <f t="array" ref="K74">IFERROR(CONCATENATE(TEXT(INDEX($K$7:$K$44,SMALL(IF($N$7:$N$44&lt;&gt;"",IF($K$7:$K$44&lt;&gt;"",ROW($K$7:$K$44)-MIN(ROW($K$7:$K$44))+1,""),""),ROW()-ROW(A$46)+1)),"##0"),","),"")</f>
        <v>0</v>
      </c>
      <c r="L74">
        <f t="array" ref="L74">IFERROR(CONCATENATE((INDEX($N$7:$N$44,SMALL(IF($N$7:$N$44&lt;&gt;"",IF($K$7:$K$44&lt;&gt;"",ROW($K$7:$K$44)-MIN(ROW($K$7:$K$44))+1,""),""),ROW()-ROW(A$46)+1))),","),"")</f>
        <v>0</v>
      </c>
      <c r="M74">
        <f t="array" ref="M74">IFERROR(CONCATENATE((INDEX($A$7:$A$44,SMALL(IF($N$7:$N$44&lt;&gt;"",IF($K$7:$K$44&lt;&gt;"",ROW($K$7:$K$44)-MIN(ROW($K$7:$K$44))+1,""),""),ROW()-ROW(A$46)+1))),),"")</f>
        <v>0</v>
      </c>
      <c r="Q74">
        <f t="array" ref="Q74">IFERROR(CONCATENATE((INDEX($T$7:$T$44,SMALL(IF($T$7:$T$44&lt;&gt;"",IF($Q$7:$Q$44&lt;&gt;"",ROW($Q$7:$Q$44)-MIN(ROW($Q$7:$Q$44))+1,""),""),ROW()-ROW(A$46)+1)))," "),"")</f>
        <v>0</v>
      </c>
      <c r="R74">
        <f t="array" ref="R74">IFERROR(CONCATENATE(TEXT(INDEX($Q$7:$Q$44,SMALL(IF($T$7:$T$44&lt;&gt;"",IF($Q$7:$Q$44&lt;&gt;"",ROW($Q$7:$Q$44)-MIN(ROW($Q$7:$Q$44))+1,""),""),ROW()-ROW(A$46)+1)),"##0")," "),"")</f>
        <v>0</v>
      </c>
      <c r="S74">
        <f t="array" ref="S74">IFERROR(CONCATENATE((INDEX($A$7:$A$44,SMALL(IF($T$7:$T$44&lt;&gt;"",IF($Q$7:$Q$44&lt;&gt;"",ROW($Q$7:$Q$44)-MIN(ROW($Q$7:$Q$44))+1,""),""),ROW()-ROW(A$46)+1))),),"")</f>
        <v>0</v>
      </c>
      <c r="W74">
        <f t="array" ref="W74">IFERROR(CONCATENATE((INDEX($Z$7:$Z$44,SMALL(IF($Z$7:$Z$44&lt;&gt;"",IF($W$7:$W$44&lt;&gt;"",ROW($W$7:$W$44)-MIN(ROW($W$7:$W$44))+1,""),""),ROW()-ROW(A$46)+1)))," "),"")</f>
        <v>0</v>
      </c>
      <c r="X74">
        <f t="array" ref="X74">IFERROR(CONCATENATE(TEXT(INDEX($W$7:$W$44,SMALL(IF($Z$7:$Z$44&lt;&gt;"",IF($W$7:$W$44&lt;&gt;"",ROW($W$7:$W$44)-MIN(ROW($W$7:$W$44))+1,""),""),ROW()-ROW(A$46)+1)),"##0")," "),"")</f>
        <v>0</v>
      </c>
      <c r="Y74">
        <f t="array" ref="Y74">IFERROR(CONCATENATE((INDEX($A$7:$A$44,SMALL(IF($Z$7:$Z$44&lt;&gt;"",IF($W$7:$W$44&lt;&gt;"",ROW($W$7:$W$44)-MIN(ROW($W$7:$W$44))+1,""),""),ROW()-ROW(A$46)+1))),),"")</f>
        <v>0</v>
      </c>
      <c r="AC74">
        <f t="array" ref="AC74">IFERROR(CONCATENATE((INDEX($AF$7:$AF$44,SMALL(IF($AF$7:$AF$44&lt;&gt;"",IF($AC$7:$AC$44&lt;&gt;"",ROW($AC$7:$AC$44)-MIN(ROW($AC$7:$AC$44))+1,""),""),ROW()-ROW(A$46)+1))),","),"")</f>
        <v>0</v>
      </c>
      <c r="AD74">
        <f t="array" ref="AD74">IFERROR(CONCATENATE(TEXT(INDEX($AC$7:$AC$44,SMALL(IF($AF$7:$AF$44&lt;&gt;"",IF($AC$7:$AC$44&lt;&gt;"",ROW($AC$7:$AC$44)-MIN(ROW($AC$7:$AC$44))+1,""),""),ROW()-ROW(A$46)+1)),"##0"),","),"")</f>
        <v>0</v>
      </c>
      <c r="AE74">
        <f t="array" ref="AE74">IFERROR(CONCATENATE((INDEX($A$7:$A$44,SMALL(IF($AF$7:$AF$44&lt;&gt;"",IF($AC$7:$AC$44&lt;&gt;"",ROW($AC$7:$AC$44)-MIN(ROW($AC$7:$AC$44))+1,""),""),ROW()-ROW(A$46)+1))),),"")</f>
        <v>0</v>
      </c>
      <c r="AI74">
        <f t="array" ref="AI74">IFERROR(CONCATENATE((INDEX($AL$7:$AL$44,SMALL(IF($AL$7:$AL$44&lt;&gt;"",IF($AI$7:$AI$44&lt;&gt;"",ROW($AI$7:$AI$44)-MIN(ROW($AI$7:$AI$44))+1,""),""),ROW()-ROW(A$46)+1)))," "),"")</f>
        <v>0</v>
      </c>
      <c r="AJ74">
        <f t="array" ref="AJ74">IFERROR(CONCATENATE(TEXT(INDEX($AI$7:$AI$44,SMALL(IF($AL$7:$AL$44&lt;&gt;"",IF($AI$7:$AI$44&lt;&gt;"",ROW($AI$7:$AI$44)-MIN(ROW($AI$7:$AI$44))+1,""),""),ROW()-ROW(A$46)+1)),"##0")," "),"")</f>
        <v>0</v>
      </c>
      <c r="AK74">
        <f t="array" ref="AK74">IFERROR(CONCATENATE((INDEX($A$7:$A$44,SMALL(IF($AL$7:$AL$44&lt;&gt;"",IF($AI$7:$AI$44&lt;&gt;"",ROW($AI$7:$AI$44)-MIN(ROW($AI$7:$AI$44))+1,""),""),ROW()-ROW(A$46)+1))),),"")</f>
        <v>0</v>
      </c>
    </row>
    <row r="75" spans="11:37">
      <c r="K75">
        <f t="array" ref="K75">IFERROR(CONCATENATE(TEXT(INDEX($K$7:$K$44,SMALL(IF($N$7:$N$44&lt;&gt;"",IF($K$7:$K$44&lt;&gt;"",ROW($K$7:$K$44)-MIN(ROW($K$7:$K$44))+1,""),""),ROW()-ROW(A$46)+1)),"##0"),","),"")</f>
        <v>0</v>
      </c>
      <c r="L75">
        <f t="array" ref="L75">IFERROR(CONCATENATE((INDEX($N$7:$N$44,SMALL(IF($N$7:$N$44&lt;&gt;"",IF($K$7:$K$44&lt;&gt;"",ROW($K$7:$K$44)-MIN(ROW($K$7:$K$44))+1,""),""),ROW()-ROW(A$46)+1))),","),"")</f>
        <v>0</v>
      </c>
      <c r="M75">
        <f t="array" ref="M75">IFERROR(CONCATENATE((INDEX($A$7:$A$44,SMALL(IF($N$7:$N$44&lt;&gt;"",IF($K$7:$K$44&lt;&gt;"",ROW($K$7:$K$44)-MIN(ROW($K$7:$K$44))+1,""),""),ROW()-ROW(A$46)+1))),),"")</f>
        <v>0</v>
      </c>
      <c r="Q75">
        <f t="array" ref="Q75">IFERROR(CONCATENATE((INDEX($T$7:$T$44,SMALL(IF($T$7:$T$44&lt;&gt;"",IF($Q$7:$Q$44&lt;&gt;"",ROW($Q$7:$Q$44)-MIN(ROW($Q$7:$Q$44))+1,""),""),ROW()-ROW(A$46)+1)))," "),"")</f>
        <v>0</v>
      </c>
      <c r="R75">
        <f t="array" ref="R75">IFERROR(CONCATENATE(TEXT(INDEX($Q$7:$Q$44,SMALL(IF($T$7:$T$44&lt;&gt;"",IF($Q$7:$Q$44&lt;&gt;"",ROW($Q$7:$Q$44)-MIN(ROW($Q$7:$Q$44))+1,""),""),ROW()-ROW(A$46)+1)),"##0")," "),"")</f>
        <v>0</v>
      </c>
      <c r="S75">
        <f t="array" ref="S75">IFERROR(CONCATENATE((INDEX($A$7:$A$44,SMALL(IF($T$7:$T$44&lt;&gt;"",IF($Q$7:$Q$44&lt;&gt;"",ROW($Q$7:$Q$44)-MIN(ROW($Q$7:$Q$44))+1,""),""),ROW()-ROW(A$46)+1))),),"")</f>
        <v>0</v>
      </c>
      <c r="W75">
        <f t="array" ref="W75">IFERROR(CONCATENATE((INDEX($Z$7:$Z$44,SMALL(IF($Z$7:$Z$44&lt;&gt;"",IF($W$7:$W$44&lt;&gt;"",ROW($W$7:$W$44)-MIN(ROW($W$7:$W$44))+1,""),""),ROW()-ROW(A$46)+1)))," "),"")</f>
        <v>0</v>
      </c>
      <c r="X75">
        <f t="array" ref="X75">IFERROR(CONCATENATE(TEXT(INDEX($W$7:$W$44,SMALL(IF($Z$7:$Z$44&lt;&gt;"",IF($W$7:$W$44&lt;&gt;"",ROW($W$7:$W$44)-MIN(ROW($W$7:$W$44))+1,""),""),ROW()-ROW(A$46)+1)),"##0")," "),"")</f>
        <v>0</v>
      </c>
      <c r="Y75">
        <f t="array" ref="Y75">IFERROR(CONCATENATE((INDEX($A$7:$A$44,SMALL(IF($Z$7:$Z$44&lt;&gt;"",IF($W$7:$W$44&lt;&gt;"",ROW($W$7:$W$44)-MIN(ROW($W$7:$W$44))+1,""),""),ROW()-ROW(A$46)+1))),),"")</f>
        <v>0</v>
      </c>
      <c r="AC75">
        <f t="array" ref="AC75">IFERROR(CONCATENATE((INDEX($AF$7:$AF$44,SMALL(IF($AF$7:$AF$44&lt;&gt;"",IF($AC$7:$AC$44&lt;&gt;"",ROW($AC$7:$AC$44)-MIN(ROW($AC$7:$AC$44))+1,""),""),ROW()-ROW(A$46)+1))),","),"")</f>
        <v>0</v>
      </c>
      <c r="AD75">
        <f t="array" ref="AD75">IFERROR(CONCATENATE(TEXT(INDEX($AC$7:$AC$44,SMALL(IF($AF$7:$AF$44&lt;&gt;"",IF($AC$7:$AC$44&lt;&gt;"",ROW($AC$7:$AC$44)-MIN(ROW($AC$7:$AC$44))+1,""),""),ROW()-ROW(A$46)+1)),"##0"),","),"")</f>
        <v>0</v>
      </c>
      <c r="AE75">
        <f t="array" ref="AE75">IFERROR(CONCATENATE((INDEX($A$7:$A$44,SMALL(IF($AF$7:$AF$44&lt;&gt;"",IF($AC$7:$AC$44&lt;&gt;"",ROW($AC$7:$AC$44)-MIN(ROW($AC$7:$AC$44))+1,""),""),ROW()-ROW(A$46)+1))),),"")</f>
        <v>0</v>
      </c>
      <c r="AI75">
        <f t="array" ref="AI75">IFERROR(CONCATENATE((INDEX($AL$7:$AL$44,SMALL(IF($AL$7:$AL$44&lt;&gt;"",IF($AI$7:$AI$44&lt;&gt;"",ROW($AI$7:$AI$44)-MIN(ROW($AI$7:$AI$44))+1,""),""),ROW()-ROW(A$46)+1)))," "),"")</f>
        <v>0</v>
      </c>
      <c r="AJ75">
        <f t="array" ref="AJ75">IFERROR(CONCATENATE(TEXT(INDEX($AI$7:$AI$44,SMALL(IF($AL$7:$AL$44&lt;&gt;"",IF($AI$7:$AI$44&lt;&gt;"",ROW($AI$7:$AI$44)-MIN(ROW($AI$7:$AI$44))+1,""),""),ROW()-ROW(A$46)+1)),"##0")," "),"")</f>
        <v>0</v>
      </c>
      <c r="AK75">
        <f t="array" ref="AK75">IFERROR(CONCATENATE((INDEX($A$7:$A$44,SMALL(IF($AL$7:$AL$44&lt;&gt;"",IF($AI$7:$AI$44&lt;&gt;"",ROW($AI$7:$AI$44)-MIN(ROW($AI$7:$AI$44))+1,""),""),ROW()-ROW(A$46)+1))),),"")</f>
        <v>0</v>
      </c>
    </row>
    <row r="76" spans="11:37">
      <c r="K76">
        <f t="array" ref="K76">IFERROR(CONCATENATE(TEXT(INDEX($K$7:$K$44,SMALL(IF($N$7:$N$44&lt;&gt;"",IF($K$7:$K$44&lt;&gt;"",ROW($K$7:$K$44)-MIN(ROW($K$7:$K$44))+1,""),""),ROW()-ROW(A$46)+1)),"##0"),","),"")</f>
        <v>0</v>
      </c>
      <c r="L76">
        <f t="array" ref="L76">IFERROR(CONCATENATE((INDEX($N$7:$N$44,SMALL(IF($N$7:$N$44&lt;&gt;"",IF($K$7:$K$44&lt;&gt;"",ROW($K$7:$K$44)-MIN(ROW($K$7:$K$44))+1,""),""),ROW()-ROW(A$46)+1))),","),"")</f>
        <v>0</v>
      </c>
      <c r="M76">
        <f t="array" ref="M76">IFERROR(CONCATENATE((INDEX($A$7:$A$44,SMALL(IF($N$7:$N$44&lt;&gt;"",IF($K$7:$K$44&lt;&gt;"",ROW($K$7:$K$44)-MIN(ROW($K$7:$K$44))+1,""),""),ROW()-ROW(A$46)+1))),),"")</f>
        <v>0</v>
      </c>
      <c r="Q76">
        <f t="array" ref="Q76">IFERROR(CONCATENATE((INDEX($T$7:$T$44,SMALL(IF($T$7:$T$44&lt;&gt;"",IF($Q$7:$Q$44&lt;&gt;"",ROW($Q$7:$Q$44)-MIN(ROW($Q$7:$Q$44))+1,""),""),ROW()-ROW(A$46)+1)))," "),"")</f>
        <v>0</v>
      </c>
      <c r="R76">
        <f t="array" ref="R76">IFERROR(CONCATENATE(TEXT(INDEX($Q$7:$Q$44,SMALL(IF($T$7:$T$44&lt;&gt;"",IF($Q$7:$Q$44&lt;&gt;"",ROW($Q$7:$Q$44)-MIN(ROW($Q$7:$Q$44))+1,""),""),ROW()-ROW(A$46)+1)),"##0")," "),"")</f>
        <v>0</v>
      </c>
      <c r="S76">
        <f t="array" ref="S76">IFERROR(CONCATENATE((INDEX($A$7:$A$44,SMALL(IF($T$7:$T$44&lt;&gt;"",IF($Q$7:$Q$44&lt;&gt;"",ROW($Q$7:$Q$44)-MIN(ROW($Q$7:$Q$44))+1,""),""),ROW()-ROW(A$46)+1))),),"")</f>
        <v>0</v>
      </c>
      <c r="W76">
        <f t="array" ref="W76">IFERROR(CONCATENATE((INDEX($Z$7:$Z$44,SMALL(IF($Z$7:$Z$44&lt;&gt;"",IF($W$7:$W$44&lt;&gt;"",ROW($W$7:$W$44)-MIN(ROW($W$7:$W$44))+1,""),""),ROW()-ROW(A$46)+1)))," "),"")</f>
        <v>0</v>
      </c>
      <c r="X76">
        <f t="array" ref="X76">IFERROR(CONCATENATE(TEXT(INDEX($W$7:$W$44,SMALL(IF($Z$7:$Z$44&lt;&gt;"",IF($W$7:$W$44&lt;&gt;"",ROW($W$7:$W$44)-MIN(ROW($W$7:$W$44))+1,""),""),ROW()-ROW(A$46)+1)),"##0")," "),"")</f>
        <v>0</v>
      </c>
      <c r="Y76">
        <f t="array" ref="Y76">IFERROR(CONCATENATE((INDEX($A$7:$A$44,SMALL(IF($Z$7:$Z$44&lt;&gt;"",IF($W$7:$W$44&lt;&gt;"",ROW($W$7:$W$44)-MIN(ROW($W$7:$W$44))+1,""),""),ROW()-ROW(A$46)+1))),),"")</f>
        <v>0</v>
      </c>
      <c r="AC76">
        <f t="array" ref="AC76">IFERROR(CONCATENATE((INDEX($AF$7:$AF$44,SMALL(IF($AF$7:$AF$44&lt;&gt;"",IF($AC$7:$AC$44&lt;&gt;"",ROW($AC$7:$AC$44)-MIN(ROW($AC$7:$AC$44))+1,""),""),ROW()-ROW(A$46)+1))),","),"")</f>
        <v>0</v>
      </c>
      <c r="AD76">
        <f t="array" ref="AD76">IFERROR(CONCATENATE(TEXT(INDEX($AC$7:$AC$44,SMALL(IF($AF$7:$AF$44&lt;&gt;"",IF($AC$7:$AC$44&lt;&gt;"",ROW($AC$7:$AC$44)-MIN(ROW($AC$7:$AC$44))+1,""),""),ROW()-ROW(A$46)+1)),"##0"),","),"")</f>
        <v>0</v>
      </c>
      <c r="AE76">
        <f t="array" ref="AE76">IFERROR(CONCATENATE((INDEX($A$7:$A$44,SMALL(IF($AF$7:$AF$44&lt;&gt;"",IF($AC$7:$AC$44&lt;&gt;"",ROW($AC$7:$AC$44)-MIN(ROW($AC$7:$AC$44))+1,""),""),ROW()-ROW(A$46)+1))),),"")</f>
        <v>0</v>
      </c>
      <c r="AI76">
        <f t="array" ref="AI76">IFERROR(CONCATENATE((INDEX($AL$7:$AL$44,SMALL(IF($AL$7:$AL$44&lt;&gt;"",IF($AI$7:$AI$44&lt;&gt;"",ROW($AI$7:$AI$44)-MIN(ROW($AI$7:$AI$44))+1,""),""),ROW()-ROW(A$46)+1)))," "),"")</f>
        <v>0</v>
      </c>
      <c r="AJ76">
        <f t="array" ref="AJ76">IFERROR(CONCATENATE(TEXT(INDEX($AI$7:$AI$44,SMALL(IF($AL$7:$AL$44&lt;&gt;"",IF($AI$7:$AI$44&lt;&gt;"",ROW($AI$7:$AI$44)-MIN(ROW($AI$7:$AI$44))+1,""),""),ROW()-ROW(A$46)+1)),"##0")," "),"")</f>
        <v>0</v>
      </c>
      <c r="AK76">
        <f t="array" ref="AK76">IFERROR(CONCATENATE((INDEX($A$7:$A$44,SMALL(IF($AL$7:$AL$44&lt;&gt;"",IF($AI$7:$AI$44&lt;&gt;"",ROW($AI$7:$AI$44)-MIN(ROW($AI$7:$AI$44))+1,""),""),ROW()-ROW(A$46)+1))),),"")</f>
        <v>0</v>
      </c>
    </row>
    <row r="77" spans="11:37">
      <c r="K77">
        <f t="array" ref="K77">IFERROR(CONCATENATE(TEXT(INDEX($K$7:$K$44,SMALL(IF($N$7:$N$44&lt;&gt;"",IF($K$7:$K$44&lt;&gt;"",ROW($K$7:$K$44)-MIN(ROW($K$7:$K$44))+1,""),""),ROW()-ROW(A$46)+1)),"##0"),","),"")</f>
        <v>0</v>
      </c>
      <c r="L77">
        <f t="array" ref="L77">IFERROR(CONCATENATE((INDEX($N$7:$N$44,SMALL(IF($N$7:$N$44&lt;&gt;"",IF($K$7:$K$44&lt;&gt;"",ROW($K$7:$K$44)-MIN(ROW($K$7:$K$44))+1,""),""),ROW()-ROW(A$46)+1))),","),"")</f>
        <v>0</v>
      </c>
      <c r="M77">
        <f t="array" ref="M77">IFERROR(CONCATENATE((INDEX($A$7:$A$44,SMALL(IF($N$7:$N$44&lt;&gt;"",IF($K$7:$K$44&lt;&gt;"",ROW($K$7:$K$44)-MIN(ROW($K$7:$K$44))+1,""),""),ROW()-ROW(A$46)+1))),),"")</f>
        <v>0</v>
      </c>
      <c r="Q77">
        <f t="array" ref="Q77">IFERROR(CONCATENATE((INDEX($T$7:$T$44,SMALL(IF($T$7:$T$44&lt;&gt;"",IF($Q$7:$Q$44&lt;&gt;"",ROW($Q$7:$Q$44)-MIN(ROW($Q$7:$Q$44))+1,""),""),ROW()-ROW(A$46)+1)))," "),"")</f>
        <v>0</v>
      </c>
      <c r="R77">
        <f t="array" ref="R77">IFERROR(CONCATENATE(TEXT(INDEX($Q$7:$Q$44,SMALL(IF($T$7:$T$44&lt;&gt;"",IF($Q$7:$Q$44&lt;&gt;"",ROW($Q$7:$Q$44)-MIN(ROW($Q$7:$Q$44))+1,""),""),ROW()-ROW(A$46)+1)),"##0")," "),"")</f>
        <v>0</v>
      </c>
      <c r="S77">
        <f t="array" ref="S77">IFERROR(CONCATENATE((INDEX($A$7:$A$44,SMALL(IF($T$7:$T$44&lt;&gt;"",IF($Q$7:$Q$44&lt;&gt;"",ROW($Q$7:$Q$44)-MIN(ROW($Q$7:$Q$44))+1,""),""),ROW()-ROW(A$46)+1))),),"")</f>
        <v>0</v>
      </c>
      <c r="W77">
        <f t="array" ref="W77">IFERROR(CONCATENATE((INDEX($Z$7:$Z$44,SMALL(IF($Z$7:$Z$44&lt;&gt;"",IF($W$7:$W$44&lt;&gt;"",ROW($W$7:$W$44)-MIN(ROW($W$7:$W$44))+1,""),""),ROW()-ROW(A$46)+1)))," "),"")</f>
        <v>0</v>
      </c>
      <c r="X77">
        <f t="array" ref="X77">IFERROR(CONCATENATE(TEXT(INDEX($W$7:$W$44,SMALL(IF($Z$7:$Z$44&lt;&gt;"",IF($W$7:$W$44&lt;&gt;"",ROW($W$7:$W$44)-MIN(ROW($W$7:$W$44))+1,""),""),ROW()-ROW(A$46)+1)),"##0")," "),"")</f>
        <v>0</v>
      </c>
      <c r="Y77">
        <f t="array" ref="Y77">IFERROR(CONCATENATE((INDEX($A$7:$A$44,SMALL(IF($Z$7:$Z$44&lt;&gt;"",IF($W$7:$W$44&lt;&gt;"",ROW($W$7:$W$44)-MIN(ROW($W$7:$W$44))+1,""),""),ROW()-ROW(A$46)+1))),),"")</f>
        <v>0</v>
      </c>
      <c r="AC77">
        <f t="array" ref="AC77">IFERROR(CONCATENATE((INDEX($AF$7:$AF$44,SMALL(IF($AF$7:$AF$44&lt;&gt;"",IF($AC$7:$AC$44&lt;&gt;"",ROW($AC$7:$AC$44)-MIN(ROW($AC$7:$AC$44))+1,""),""),ROW()-ROW(A$46)+1))),","),"")</f>
        <v>0</v>
      </c>
      <c r="AD77">
        <f t="array" ref="AD77">IFERROR(CONCATENATE(TEXT(INDEX($AC$7:$AC$44,SMALL(IF($AF$7:$AF$44&lt;&gt;"",IF($AC$7:$AC$44&lt;&gt;"",ROW($AC$7:$AC$44)-MIN(ROW($AC$7:$AC$44))+1,""),""),ROW()-ROW(A$46)+1)),"##0"),","),"")</f>
        <v>0</v>
      </c>
      <c r="AE77">
        <f t="array" ref="AE77">IFERROR(CONCATENATE((INDEX($A$7:$A$44,SMALL(IF($AF$7:$AF$44&lt;&gt;"",IF($AC$7:$AC$44&lt;&gt;"",ROW($AC$7:$AC$44)-MIN(ROW($AC$7:$AC$44))+1,""),""),ROW()-ROW(A$46)+1))),),"")</f>
        <v>0</v>
      </c>
      <c r="AI77">
        <f t="array" ref="AI77">IFERROR(CONCATENATE((INDEX($AL$7:$AL$44,SMALL(IF($AL$7:$AL$44&lt;&gt;"",IF($AI$7:$AI$44&lt;&gt;"",ROW($AI$7:$AI$44)-MIN(ROW($AI$7:$AI$44))+1,""),""),ROW()-ROW(A$46)+1)))," "),"")</f>
        <v>0</v>
      </c>
      <c r="AJ77">
        <f t="array" ref="AJ77">IFERROR(CONCATENATE(TEXT(INDEX($AI$7:$AI$44,SMALL(IF($AL$7:$AL$44&lt;&gt;"",IF($AI$7:$AI$44&lt;&gt;"",ROW($AI$7:$AI$44)-MIN(ROW($AI$7:$AI$44))+1,""),""),ROW()-ROW(A$46)+1)),"##0")," "),"")</f>
        <v>0</v>
      </c>
      <c r="AK77">
        <f t="array" ref="AK77">IFERROR(CONCATENATE((INDEX($A$7:$A$44,SMALL(IF($AL$7:$AL$44&lt;&gt;"",IF($AI$7:$AI$44&lt;&gt;"",ROW($AI$7:$AI$44)-MIN(ROW($AI$7:$AI$44))+1,""),""),ROW()-ROW(A$46)+1))),),"")</f>
        <v>0</v>
      </c>
    </row>
    <row r="78" spans="11:37">
      <c r="K78">
        <f t="array" ref="K78">IFERROR(CONCATENATE(TEXT(INDEX($K$7:$K$44,SMALL(IF($N$7:$N$44&lt;&gt;"",IF($K$7:$K$44&lt;&gt;"",ROW($K$7:$K$44)-MIN(ROW($K$7:$K$44))+1,""),""),ROW()-ROW(A$46)+1)),"##0"),","),"")</f>
        <v>0</v>
      </c>
      <c r="L78">
        <f t="array" ref="L78">IFERROR(CONCATENATE((INDEX($N$7:$N$44,SMALL(IF($N$7:$N$44&lt;&gt;"",IF($K$7:$K$44&lt;&gt;"",ROW($K$7:$K$44)-MIN(ROW($K$7:$K$44))+1,""),""),ROW()-ROW(A$46)+1))),","),"")</f>
        <v>0</v>
      </c>
      <c r="M78">
        <f t="array" ref="M78">IFERROR(CONCATENATE((INDEX($A$7:$A$44,SMALL(IF($N$7:$N$44&lt;&gt;"",IF($K$7:$K$44&lt;&gt;"",ROW($K$7:$K$44)-MIN(ROW($K$7:$K$44))+1,""),""),ROW()-ROW(A$46)+1))),),"")</f>
        <v>0</v>
      </c>
      <c r="Q78">
        <f t="array" ref="Q78">IFERROR(CONCATENATE((INDEX($T$7:$T$44,SMALL(IF($T$7:$T$44&lt;&gt;"",IF($Q$7:$Q$44&lt;&gt;"",ROW($Q$7:$Q$44)-MIN(ROW($Q$7:$Q$44))+1,""),""),ROW()-ROW(A$46)+1)))," "),"")</f>
        <v>0</v>
      </c>
      <c r="R78">
        <f t="array" ref="R78">IFERROR(CONCATENATE(TEXT(INDEX($Q$7:$Q$44,SMALL(IF($T$7:$T$44&lt;&gt;"",IF($Q$7:$Q$44&lt;&gt;"",ROW($Q$7:$Q$44)-MIN(ROW($Q$7:$Q$44))+1,""),""),ROW()-ROW(A$46)+1)),"##0")," "),"")</f>
        <v>0</v>
      </c>
      <c r="S78">
        <f t="array" ref="S78">IFERROR(CONCATENATE((INDEX($A$7:$A$44,SMALL(IF($T$7:$T$44&lt;&gt;"",IF($Q$7:$Q$44&lt;&gt;"",ROW($Q$7:$Q$44)-MIN(ROW($Q$7:$Q$44))+1,""),""),ROW()-ROW(A$46)+1))),),"")</f>
        <v>0</v>
      </c>
      <c r="W78">
        <f t="array" ref="W78">IFERROR(CONCATENATE((INDEX($Z$7:$Z$44,SMALL(IF($Z$7:$Z$44&lt;&gt;"",IF($W$7:$W$44&lt;&gt;"",ROW($W$7:$W$44)-MIN(ROW($W$7:$W$44))+1,""),""),ROW()-ROW(A$46)+1)))," "),"")</f>
        <v>0</v>
      </c>
      <c r="X78">
        <f t="array" ref="X78">IFERROR(CONCATENATE(TEXT(INDEX($W$7:$W$44,SMALL(IF($Z$7:$Z$44&lt;&gt;"",IF($W$7:$W$44&lt;&gt;"",ROW($W$7:$W$44)-MIN(ROW($W$7:$W$44))+1,""),""),ROW()-ROW(A$46)+1)),"##0")," "),"")</f>
        <v>0</v>
      </c>
      <c r="Y78">
        <f t="array" ref="Y78">IFERROR(CONCATENATE((INDEX($A$7:$A$44,SMALL(IF($Z$7:$Z$44&lt;&gt;"",IF($W$7:$W$44&lt;&gt;"",ROW($W$7:$W$44)-MIN(ROW($W$7:$W$44))+1,""),""),ROW()-ROW(A$46)+1))),),"")</f>
        <v>0</v>
      </c>
      <c r="AC78">
        <f t="array" ref="AC78">IFERROR(CONCATENATE((INDEX($AF$7:$AF$44,SMALL(IF($AF$7:$AF$44&lt;&gt;"",IF($AC$7:$AC$44&lt;&gt;"",ROW($AC$7:$AC$44)-MIN(ROW($AC$7:$AC$44))+1,""),""),ROW()-ROW(A$46)+1))),","),"")</f>
        <v>0</v>
      </c>
      <c r="AD78">
        <f t="array" ref="AD78">IFERROR(CONCATENATE(TEXT(INDEX($AC$7:$AC$44,SMALL(IF($AF$7:$AF$44&lt;&gt;"",IF($AC$7:$AC$44&lt;&gt;"",ROW($AC$7:$AC$44)-MIN(ROW($AC$7:$AC$44))+1,""),""),ROW()-ROW(A$46)+1)),"##0"),","),"")</f>
        <v>0</v>
      </c>
      <c r="AE78">
        <f t="array" ref="AE78">IFERROR(CONCATENATE((INDEX($A$7:$A$44,SMALL(IF($AF$7:$AF$44&lt;&gt;"",IF($AC$7:$AC$44&lt;&gt;"",ROW($AC$7:$AC$44)-MIN(ROW($AC$7:$AC$44))+1,""),""),ROW()-ROW(A$46)+1))),),"")</f>
        <v>0</v>
      </c>
      <c r="AI78">
        <f t="array" ref="AI78">IFERROR(CONCATENATE((INDEX($AL$7:$AL$44,SMALL(IF($AL$7:$AL$44&lt;&gt;"",IF($AI$7:$AI$44&lt;&gt;"",ROW($AI$7:$AI$44)-MIN(ROW($AI$7:$AI$44))+1,""),""),ROW()-ROW(A$46)+1)))," "),"")</f>
        <v>0</v>
      </c>
      <c r="AJ78">
        <f t="array" ref="AJ78">IFERROR(CONCATENATE(TEXT(INDEX($AI$7:$AI$44,SMALL(IF($AL$7:$AL$44&lt;&gt;"",IF($AI$7:$AI$44&lt;&gt;"",ROW($AI$7:$AI$44)-MIN(ROW($AI$7:$AI$44))+1,""),""),ROW()-ROW(A$46)+1)),"##0")," "),"")</f>
        <v>0</v>
      </c>
      <c r="AK78">
        <f t="array" ref="AK78">IFERROR(CONCATENATE((INDEX($A$7:$A$44,SMALL(IF($AL$7:$AL$44&lt;&gt;"",IF($AI$7:$AI$44&lt;&gt;"",ROW($AI$7:$AI$44)-MIN(ROW($AI$7:$AI$44))+1,""),""),ROW()-ROW(A$46)+1))),),"")</f>
        <v>0</v>
      </c>
    </row>
    <row r="79" spans="11:37">
      <c r="K79">
        <f t="array" ref="K79">IFERROR(CONCATENATE(TEXT(INDEX($K$7:$K$44,SMALL(IF($N$7:$N$44&lt;&gt;"",IF($K$7:$K$44&lt;&gt;"",ROW($K$7:$K$44)-MIN(ROW($K$7:$K$44))+1,""),""),ROW()-ROW(A$46)+1)),"##0"),","),"")</f>
        <v>0</v>
      </c>
      <c r="L79">
        <f t="array" ref="L79">IFERROR(CONCATENATE((INDEX($N$7:$N$44,SMALL(IF($N$7:$N$44&lt;&gt;"",IF($K$7:$K$44&lt;&gt;"",ROW($K$7:$K$44)-MIN(ROW($K$7:$K$44))+1,""),""),ROW()-ROW(A$46)+1))),","),"")</f>
        <v>0</v>
      </c>
      <c r="M79">
        <f t="array" ref="M79">IFERROR(CONCATENATE((INDEX($A$7:$A$44,SMALL(IF($N$7:$N$44&lt;&gt;"",IF($K$7:$K$44&lt;&gt;"",ROW($K$7:$K$44)-MIN(ROW($K$7:$K$44))+1,""),""),ROW()-ROW(A$46)+1))),),"")</f>
        <v>0</v>
      </c>
      <c r="Q79">
        <f t="array" ref="Q79">IFERROR(CONCATENATE((INDEX($T$7:$T$44,SMALL(IF($T$7:$T$44&lt;&gt;"",IF($Q$7:$Q$44&lt;&gt;"",ROW($Q$7:$Q$44)-MIN(ROW($Q$7:$Q$44))+1,""),""),ROW()-ROW(A$46)+1)))," "),"")</f>
        <v>0</v>
      </c>
      <c r="R79">
        <f t="array" ref="R79">IFERROR(CONCATENATE(TEXT(INDEX($Q$7:$Q$44,SMALL(IF($T$7:$T$44&lt;&gt;"",IF($Q$7:$Q$44&lt;&gt;"",ROW($Q$7:$Q$44)-MIN(ROW($Q$7:$Q$44))+1,""),""),ROW()-ROW(A$46)+1)),"##0")," "),"")</f>
        <v>0</v>
      </c>
      <c r="S79">
        <f t="array" ref="S79">IFERROR(CONCATENATE((INDEX($A$7:$A$44,SMALL(IF($T$7:$T$44&lt;&gt;"",IF($Q$7:$Q$44&lt;&gt;"",ROW($Q$7:$Q$44)-MIN(ROW($Q$7:$Q$44))+1,""),""),ROW()-ROW(A$46)+1))),),"")</f>
        <v>0</v>
      </c>
      <c r="W79">
        <f t="array" ref="W79">IFERROR(CONCATENATE((INDEX($Z$7:$Z$44,SMALL(IF($Z$7:$Z$44&lt;&gt;"",IF($W$7:$W$44&lt;&gt;"",ROW($W$7:$W$44)-MIN(ROW($W$7:$W$44))+1,""),""),ROW()-ROW(A$46)+1)))," "),"")</f>
        <v>0</v>
      </c>
      <c r="X79">
        <f t="array" ref="X79">IFERROR(CONCATENATE(TEXT(INDEX($W$7:$W$44,SMALL(IF($Z$7:$Z$44&lt;&gt;"",IF($W$7:$W$44&lt;&gt;"",ROW($W$7:$W$44)-MIN(ROW($W$7:$W$44))+1,""),""),ROW()-ROW(A$46)+1)),"##0")," "),"")</f>
        <v>0</v>
      </c>
      <c r="Y79">
        <f t="array" ref="Y79">IFERROR(CONCATENATE((INDEX($A$7:$A$44,SMALL(IF($Z$7:$Z$44&lt;&gt;"",IF($W$7:$W$44&lt;&gt;"",ROW($W$7:$W$44)-MIN(ROW($W$7:$W$44))+1,""),""),ROW()-ROW(A$46)+1))),),"")</f>
        <v>0</v>
      </c>
      <c r="AC79">
        <f t="array" ref="AC79">IFERROR(CONCATENATE((INDEX($AF$7:$AF$44,SMALL(IF($AF$7:$AF$44&lt;&gt;"",IF($AC$7:$AC$44&lt;&gt;"",ROW($AC$7:$AC$44)-MIN(ROW($AC$7:$AC$44))+1,""),""),ROW()-ROW(A$46)+1))),","),"")</f>
        <v>0</v>
      </c>
      <c r="AD79">
        <f t="array" ref="AD79">IFERROR(CONCATENATE(TEXT(INDEX($AC$7:$AC$44,SMALL(IF($AF$7:$AF$44&lt;&gt;"",IF($AC$7:$AC$44&lt;&gt;"",ROW($AC$7:$AC$44)-MIN(ROW($AC$7:$AC$44))+1,""),""),ROW()-ROW(A$46)+1)),"##0"),","),"")</f>
        <v>0</v>
      </c>
      <c r="AE79">
        <f t="array" ref="AE79">IFERROR(CONCATENATE((INDEX($A$7:$A$44,SMALL(IF($AF$7:$AF$44&lt;&gt;"",IF($AC$7:$AC$44&lt;&gt;"",ROW($AC$7:$AC$44)-MIN(ROW($AC$7:$AC$44))+1,""),""),ROW()-ROW(A$46)+1))),),"")</f>
        <v>0</v>
      </c>
      <c r="AI79">
        <f t="array" ref="AI79">IFERROR(CONCATENATE((INDEX($AL$7:$AL$44,SMALL(IF($AL$7:$AL$44&lt;&gt;"",IF($AI$7:$AI$44&lt;&gt;"",ROW($AI$7:$AI$44)-MIN(ROW($AI$7:$AI$44))+1,""),""),ROW()-ROW(A$46)+1)))," "),"")</f>
        <v>0</v>
      </c>
      <c r="AJ79">
        <f t="array" ref="AJ79">IFERROR(CONCATENATE(TEXT(INDEX($AI$7:$AI$44,SMALL(IF($AL$7:$AL$44&lt;&gt;"",IF($AI$7:$AI$44&lt;&gt;"",ROW($AI$7:$AI$44)-MIN(ROW($AI$7:$AI$44))+1,""),""),ROW()-ROW(A$46)+1)),"##0")," "),"")</f>
        <v>0</v>
      </c>
      <c r="AK79">
        <f t="array" ref="AK79">IFERROR(CONCATENATE((INDEX($A$7:$A$44,SMALL(IF($AL$7:$AL$44&lt;&gt;"",IF($AI$7:$AI$44&lt;&gt;"",ROW($AI$7:$AI$44)-MIN(ROW($AI$7:$AI$44))+1,""),""),ROW()-ROW(A$46)+1))),),"")</f>
        <v>0</v>
      </c>
    </row>
    <row r="80" spans="11:37">
      <c r="K80">
        <f t="array" ref="K80">IFERROR(CONCATENATE(TEXT(INDEX($K$7:$K$44,SMALL(IF($N$7:$N$44&lt;&gt;"",IF($K$7:$K$44&lt;&gt;"",ROW($K$7:$K$44)-MIN(ROW($K$7:$K$44))+1,""),""),ROW()-ROW(A$46)+1)),"##0"),","),"")</f>
        <v>0</v>
      </c>
      <c r="L80">
        <f t="array" ref="L80">IFERROR(CONCATENATE((INDEX($N$7:$N$44,SMALL(IF($N$7:$N$44&lt;&gt;"",IF($K$7:$K$44&lt;&gt;"",ROW($K$7:$K$44)-MIN(ROW($K$7:$K$44))+1,""),""),ROW()-ROW(A$46)+1))),","),"")</f>
        <v>0</v>
      </c>
      <c r="M80">
        <f t="array" ref="M80">IFERROR(CONCATENATE((INDEX($A$7:$A$44,SMALL(IF($N$7:$N$44&lt;&gt;"",IF($K$7:$K$44&lt;&gt;"",ROW($K$7:$K$44)-MIN(ROW($K$7:$K$44))+1,""),""),ROW()-ROW(A$46)+1))),),"")</f>
        <v>0</v>
      </c>
      <c r="Q80">
        <f t="array" ref="Q80">IFERROR(CONCATENATE((INDEX($T$7:$T$44,SMALL(IF($T$7:$T$44&lt;&gt;"",IF($Q$7:$Q$44&lt;&gt;"",ROW($Q$7:$Q$44)-MIN(ROW($Q$7:$Q$44))+1,""),""),ROW()-ROW(A$46)+1)))," "),"")</f>
        <v>0</v>
      </c>
      <c r="R80">
        <f t="array" ref="R80">IFERROR(CONCATENATE(TEXT(INDEX($Q$7:$Q$44,SMALL(IF($T$7:$T$44&lt;&gt;"",IF($Q$7:$Q$44&lt;&gt;"",ROW($Q$7:$Q$44)-MIN(ROW($Q$7:$Q$44))+1,""),""),ROW()-ROW(A$46)+1)),"##0")," "),"")</f>
        <v>0</v>
      </c>
      <c r="S80">
        <f t="array" ref="S80">IFERROR(CONCATENATE((INDEX($A$7:$A$44,SMALL(IF($T$7:$T$44&lt;&gt;"",IF($Q$7:$Q$44&lt;&gt;"",ROW($Q$7:$Q$44)-MIN(ROW($Q$7:$Q$44))+1,""),""),ROW()-ROW(A$46)+1))),),"")</f>
        <v>0</v>
      </c>
      <c r="W80">
        <f t="array" ref="W80">IFERROR(CONCATENATE((INDEX($Z$7:$Z$44,SMALL(IF($Z$7:$Z$44&lt;&gt;"",IF($W$7:$W$44&lt;&gt;"",ROW($W$7:$W$44)-MIN(ROW($W$7:$W$44))+1,""),""),ROW()-ROW(A$46)+1)))," "),"")</f>
        <v>0</v>
      </c>
      <c r="X80">
        <f t="array" ref="X80">IFERROR(CONCATENATE(TEXT(INDEX($W$7:$W$44,SMALL(IF($Z$7:$Z$44&lt;&gt;"",IF($W$7:$W$44&lt;&gt;"",ROW($W$7:$W$44)-MIN(ROW($W$7:$W$44))+1,""),""),ROW()-ROW(A$46)+1)),"##0")," "),"")</f>
        <v>0</v>
      </c>
      <c r="Y80">
        <f t="array" ref="Y80">IFERROR(CONCATENATE((INDEX($A$7:$A$44,SMALL(IF($Z$7:$Z$44&lt;&gt;"",IF($W$7:$W$44&lt;&gt;"",ROW($W$7:$W$44)-MIN(ROW($W$7:$W$44))+1,""),""),ROW()-ROW(A$46)+1))),),"")</f>
        <v>0</v>
      </c>
      <c r="AC80">
        <f t="array" ref="AC80">IFERROR(CONCATENATE((INDEX($AF$7:$AF$44,SMALL(IF($AF$7:$AF$44&lt;&gt;"",IF($AC$7:$AC$44&lt;&gt;"",ROW($AC$7:$AC$44)-MIN(ROW($AC$7:$AC$44))+1,""),""),ROW()-ROW(A$46)+1))),","),"")</f>
        <v>0</v>
      </c>
      <c r="AD80">
        <f t="array" ref="AD80">IFERROR(CONCATENATE(TEXT(INDEX($AC$7:$AC$44,SMALL(IF($AF$7:$AF$44&lt;&gt;"",IF($AC$7:$AC$44&lt;&gt;"",ROW($AC$7:$AC$44)-MIN(ROW($AC$7:$AC$44))+1,""),""),ROW()-ROW(A$46)+1)),"##0"),","),"")</f>
        <v>0</v>
      </c>
      <c r="AE80">
        <f t="array" ref="AE80">IFERROR(CONCATENATE((INDEX($A$7:$A$44,SMALL(IF($AF$7:$AF$44&lt;&gt;"",IF($AC$7:$AC$44&lt;&gt;"",ROW($AC$7:$AC$44)-MIN(ROW($AC$7:$AC$44))+1,""),""),ROW()-ROW(A$46)+1))),),"")</f>
        <v>0</v>
      </c>
      <c r="AI80">
        <f t="array" ref="AI80">IFERROR(CONCATENATE((INDEX($AL$7:$AL$44,SMALL(IF($AL$7:$AL$44&lt;&gt;"",IF($AI$7:$AI$44&lt;&gt;"",ROW($AI$7:$AI$44)-MIN(ROW($AI$7:$AI$44))+1,""),""),ROW()-ROW(A$46)+1)))," "),"")</f>
        <v>0</v>
      </c>
      <c r="AJ80">
        <f t="array" ref="AJ80">IFERROR(CONCATENATE(TEXT(INDEX($AI$7:$AI$44,SMALL(IF($AL$7:$AL$44&lt;&gt;"",IF($AI$7:$AI$44&lt;&gt;"",ROW($AI$7:$AI$44)-MIN(ROW($AI$7:$AI$44))+1,""),""),ROW()-ROW(A$46)+1)),"##0")," "),"")</f>
        <v>0</v>
      </c>
      <c r="AK80">
        <f t="array" ref="AK80">IFERROR(CONCATENATE((INDEX($A$7:$A$44,SMALL(IF($AL$7:$AL$44&lt;&gt;"",IF($AI$7:$AI$44&lt;&gt;"",ROW($AI$7:$AI$44)-MIN(ROW($AI$7:$AI$44))+1,""),""),ROW()-ROW(A$46)+1))),),"")</f>
        <v>0</v>
      </c>
    </row>
    <row r="81" spans="11:37">
      <c r="K81">
        <f t="array" ref="K81">IFERROR(CONCATENATE(TEXT(INDEX($K$7:$K$44,SMALL(IF($N$7:$N$44&lt;&gt;"",IF($K$7:$K$44&lt;&gt;"",ROW($K$7:$K$44)-MIN(ROW($K$7:$K$44))+1,""),""),ROW()-ROW(A$46)+1)),"##0"),","),"")</f>
        <v>0</v>
      </c>
      <c r="L81">
        <f t="array" ref="L81">IFERROR(CONCATENATE((INDEX($N$7:$N$44,SMALL(IF($N$7:$N$44&lt;&gt;"",IF($K$7:$K$44&lt;&gt;"",ROW($K$7:$K$44)-MIN(ROW($K$7:$K$44))+1,""),""),ROW()-ROW(A$46)+1))),","),"")</f>
        <v>0</v>
      </c>
      <c r="M81">
        <f t="array" ref="M81">IFERROR(CONCATENATE((INDEX($A$7:$A$44,SMALL(IF($N$7:$N$44&lt;&gt;"",IF($K$7:$K$44&lt;&gt;"",ROW($K$7:$K$44)-MIN(ROW($K$7:$K$44))+1,""),""),ROW()-ROW(A$46)+1))),),"")</f>
        <v>0</v>
      </c>
      <c r="Q81">
        <f t="array" ref="Q81">IFERROR(CONCATENATE((INDEX($T$7:$T$44,SMALL(IF($T$7:$T$44&lt;&gt;"",IF($Q$7:$Q$44&lt;&gt;"",ROW($Q$7:$Q$44)-MIN(ROW($Q$7:$Q$44))+1,""),""),ROW()-ROW(A$46)+1)))," "),"")</f>
        <v>0</v>
      </c>
      <c r="R81">
        <f t="array" ref="R81">IFERROR(CONCATENATE(TEXT(INDEX($Q$7:$Q$44,SMALL(IF($T$7:$T$44&lt;&gt;"",IF($Q$7:$Q$44&lt;&gt;"",ROW($Q$7:$Q$44)-MIN(ROW($Q$7:$Q$44))+1,""),""),ROW()-ROW(A$46)+1)),"##0")," "),"")</f>
        <v>0</v>
      </c>
      <c r="S81">
        <f t="array" ref="S81">IFERROR(CONCATENATE((INDEX($A$7:$A$44,SMALL(IF($T$7:$T$44&lt;&gt;"",IF($Q$7:$Q$44&lt;&gt;"",ROW($Q$7:$Q$44)-MIN(ROW($Q$7:$Q$44))+1,""),""),ROW()-ROW(A$46)+1))),),"")</f>
        <v>0</v>
      </c>
      <c r="W81">
        <f t="array" ref="W81">IFERROR(CONCATENATE((INDEX($Z$7:$Z$44,SMALL(IF($Z$7:$Z$44&lt;&gt;"",IF($W$7:$W$44&lt;&gt;"",ROW($W$7:$W$44)-MIN(ROW($W$7:$W$44))+1,""),""),ROW()-ROW(A$46)+1)))," "),"")</f>
        <v>0</v>
      </c>
      <c r="X81">
        <f t="array" ref="X81">IFERROR(CONCATENATE(TEXT(INDEX($W$7:$W$44,SMALL(IF($Z$7:$Z$44&lt;&gt;"",IF($W$7:$W$44&lt;&gt;"",ROW($W$7:$W$44)-MIN(ROW($W$7:$W$44))+1,""),""),ROW()-ROW(A$46)+1)),"##0")," "),"")</f>
        <v>0</v>
      </c>
      <c r="Y81">
        <f t="array" ref="Y81">IFERROR(CONCATENATE((INDEX($A$7:$A$44,SMALL(IF($Z$7:$Z$44&lt;&gt;"",IF($W$7:$W$44&lt;&gt;"",ROW($W$7:$W$44)-MIN(ROW($W$7:$W$44))+1,""),""),ROW()-ROW(A$46)+1))),),"")</f>
        <v>0</v>
      </c>
      <c r="AC81">
        <f t="array" ref="AC81">IFERROR(CONCATENATE((INDEX($AF$7:$AF$44,SMALL(IF($AF$7:$AF$44&lt;&gt;"",IF($AC$7:$AC$44&lt;&gt;"",ROW($AC$7:$AC$44)-MIN(ROW($AC$7:$AC$44))+1,""),""),ROW()-ROW(A$46)+1))),","),"")</f>
        <v>0</v>
      </c>
      <c r="AD81">
        <f t="array" ref="AD81">IFERROR(CONCATENATE(TEXT(INDEX($AC$7:$AC$44,SMALL(IF($AF$7:$AF$44&lt;&gt;"",IF($AC$7:$AC$44&lt;&gt;"",ROW($AC$7:$AC$44)-MIN(ROW($AC$7:$AC$44))+1,""),""),ROW()-ROW(A$46)+1)),"##0"),","),"")</f>
        <v>0</v>
      </c>
      <c r="AE81">
        <f t="array" ref="AE81">IFERROR(CONCATENATE((INDEX($A$7:$A$44,SMALL(IF($AF$7:$AF$44&lt;&gt;"",IF($AC$7:$AC$44&lt;&gt;"",ROW($AC$7:$AC$44)-MIN(ROW($AC$7:$AC$44))+1,""),""),ROW()-ROW(A$46)+1))),),"")</f>
        <v>0</v>
      </c>
      <c r="AI81">
        <f t="array" ref="AI81">IFERROR(CONCATENATE((INDEX($AL$7:$AL$44,SMALL(IF($AL$7:$AL$44&lt;&gt;"",IF($AI$7:$AI$44&lt;&gt;"",ROW($AI$7:$AI$44)-MIN(ROW($AI$7:$AI$44))+1,""),""),ROW()-ROW(A$46)+1)))," "),"")</f>
        <v>0</v>
      </c>
      <c r="AJ81">
        <f t="array" ref="AJ81">IFERROR(CONCATENATE(TEXT(INDEX($AI$7:$AI$44,SMALL(IF($AL$7:$AL$44&lt;&gt;"",IF($AI$7:$AI$44&lt;&gt;"",ROW($AI$7:$AI$44)-MIN(ROW($AI$7:$AI$44))+1,""),""),ROW()-ROW(A$46)+1)),"##0")," "),"")</f>
        <v>0</v>
      </c>
      <c r="AK81">
        <f t="array" ref="AK81">IFERROR(CONCATENATE((INDEX($A$7:$A$44,SMALL(IF($AL$7:$AL$44&lt;&gt;"",IF($AI$7:$AI$44&lt;&gt;"",ROW($AI$7:$AI$44)-MIN(ROW($AI$7:$AI$44))+1,""),""),ROW()-ROW(A$46)+1))),),"")</f>
        <v>0</v>
      </c>
    </row>
    <row r="82" spans="11:37">
      <c r="K82">
        <f t="array" ref="K82">IFERROR(CONCATENATE(TEXT(INDEX($K$7:$K$44,SMALL(IF($N$7:$N$44&lt;&gt;"",IF($K$7:$K$44&lt;&gt;"",ROW($K$7:$K$44)-MIN(ROW($K$7:$K$44))+1,""),""),ROW()-ROW(A$46)+1)),"##0"),","),"")</f>
        <v>0</v>
      </c>
      <c r="L82">
        <f t="array" ref="L82">IFERROR(CONCATENATE((INDEX($N$7:$N$44,SMALL(IF($N$7:$N$44&lt;&gt;"",IF($K$7:$K$44&lt;&gt;"",ROW($K$7:$K$44)-MIN(ROW($K$7:$K$44))+1,""),""),ROW()-ROW(A$46)+1))),","),"")</f>
        <v>0</v>
      </c>
      <c r="M82">
        <f t="array" ref="M82">IFERROR(CONCATENATE((INDEX($A$7:$A$44,SMALL(IF($N$7:$N$44&lt;&gt;"",IF($K$7:$K$44&lt;&gt;"",ROW($K$7:$K$44)-MIN(ROW($K$7:$K$44))+1,""),""),ROW()-ROW(A$46)+1))),),"")</f>
        <v>0</v>
      </c>
      <c r="Q82">
        <f t="array" ref="Q82">IFERROR(CONCATENATE((INDEX($T$7:$T$44,SMALL(IF($T$7:$T$44&lt;&gt;"",IF($Q$7:$Q$44&lt;&gt;"",ROW($Q$7:$Q$44)-MIN(ROW($Q$7:$Q$44))+1,""),""),ROW()-ROW(A$46)+1)))," "),"")</f>
        <v>0</v>
      </c>
      <c r="R82">
        <f t="array" ref="R82">IFERROR(CONCATENATE(TEXT(INDEX($Q$7:$Q$44,SMALL(IF($T$7:$T$44&lt;&gt;"",IF($Q$7:$Q$44&lt;&gt;"",ROW($Q$7:$Q$44)-MIN(ROW($Q$7:$Q$44))+1,""),""),ROW()-ROW(A$46)+1)),"##0")," "),"")</f>
        <v>0</v>
      </c>
      <c r="S82">
        <f t="array" ref="S82">IFERROR(CONCATENATE((INDEX($A$7:$A$44,SMALL(IF($T$7:$T$44&lt;&gt;"",IF($Q$7:$Q$44&lt;&gt;"",ROW($Q$7:$Q$44)-MIN(ROW($Q$7:$Q$44))+1,""),""),ROW()-ROW(A$46)+1))),),"")</f>
        <v>0</v>
      </c>
      <c r="W82">
        <f t="array" ref="W82">IFERROR(CONCATENATE((INDEX($Z$7:$Z$44,SMALL(IF($Z$7:$Z$44&lt;&gt;"",IF($W$7:$W$44&lt;&gt;"",ROW($W$7:$W$44)-MIN(ROW($W$7:$W$44))+1,""),""),ROW()-ROW(A$46)+1)))," "),"")</f>
        <v>0</v>
      </c>
      <c r="X82">
        <f t="array" ref="X82">IFERROR(CONCATENATE(TEXT(INDEX($W$7:$W$44,SMALL(IF($Z$7:$Z$44&lt;&gt;"",IF($W$7:$W$44&lt;&gt;"",ROW($W$7:$W$44)-MIN(ROW($W$7:$W$44))+1,""),""),ROW()-ROW(A$46)+1)),"##0")," "),"")</f>
        <v>0</v>
      </c>
      <c r="Y82">
        <f t="array" ref="Y82">IFERROR(CONCATENATE((INDEX($A$7:$A$44,SMALL(IF($Z$7:$Z$44&lt;&gt;"",IF($W$7:$W$44&lt;&gt;"",ROW($W$7:$W$44)-MIN(ROW($W$7:$W$44))+1,""),""),ROW()-ROW(A$46)+1))),),"")</f>
        <v>0</v>
      </c>
      <c r="AC82">
        <f t="array" ref="AC82">IFERROR(CONCATENATE((INDEX($AF$7:$AF$44,SMALL(IF($AF$7:$AF$44&lt;&gt;"",IF($AC$7:$AC$44&lt;&gt;"",ROW($AC$7:$AC$44)-MIN(ROW($AC$7:$AC$44))+1,""),""),ROW()-ROW(A$46)+1))),","),"")</f>
        <v>0</v>
      </c>
      <c r="AD82">
        <f t="array" ref="AD82">IFERROR(CONCATENATE(TEXT(INDEX($AC$7:$AC$44,SMALL(IF($AF$7:$AF$44&lt;&gt;"",IF($AC$7:$AC$44&lt;&gt;"",ROW($AC$7:$AC$44)-MIN(ROW($AC$7:$AC$44))+1,""),""),ROW()-ROW(A$46)+1)),"##0"),","),"")</f>
        <v>0</v>
      </c>
      <c r="AE82">
        <f t="array" ref="AE82">IFERROR(CONCATENATE((INDEX($A$7:$A$44,SMALL(IF($AF$7:$AF$44&lt;&gt;"",IF($AC$7:$AC$44&lt;&gt;"",ROW($AC$7:$AC$44)-MIN(ROW($AC$7:$AC$44))+1,""),""),ROW()-ROW(A$46)+1))),),"")</f>
        <v>0</v>
      </c>
      <c r="AI82">
        <f t="array" ref="AI82">IFERROR(CONCATENATE((INDEX($AL$7:$AL$44,SMALL(IF($AL$7:$AL$44&lt;&gt;"",IF($AI$7:$AI$44&lt;&gt;"",ROW($AI$7:$AI$44)-MIN(ROW($AI$7:$AI$44))+1,""),""),ROW()-ROW(A$46)+1)))," "),"")</f>
        <v>0</v>
      </c>
      <c r="AJ82">
        <f t="array" ref="AJ82">IFERROR(CONCATENATE(TEXT(INDEX($AI$7:$AI$44,SMALL(IF($AL$7:$AL$44&lt;&gt;"",IF($AI$7:$AI$44&lt;&gt;"",ROW($AI$7:$AI$44)-MIN(ROW($AI$7:$AI$44))+1,""),""),ROW()-ROW(A$46)+1)),"##0")," "),"")</f>
        <v>0</v>
      </c>
      <c r="AK82">
        <f t="array" ref="AK82">IFERROR(CONCATENATE((INDEX($A$7:$A$44,SMALL(IF($AL$7:$AL$44&lt;&gt;"",IF($AI$7:$AI$44&lt;&gt;"",ROW($AI$7:$AI$44)-MIN(ROW($AI$7:$AI$44))+1,""),""),ROW()-ROW(A$46)+1))),),"")</f>
        <v>0</v>
      </c>
    </row>
    <row r="83" spans="11:37">
      <c r="K83">
        <f t="array" ref="K83">IFERROR(CONCATENATE(TEXT(INDEX($K$7:$K$44,SMALL(IF($N$7:$N$44&lt;&gt;"",IF($K$7:$K$44&lt;&gt;"",ROW($K$7:$K$44)-MIN(ROW($K$7:$K$44))+1,""),""),ROW()-ROW(A$46)+1)),"##0"),","),"")</f>
        <v>0</v>
      </c>
      <c r="L83">
        <f t="array" ref="L83">IFERROR(CONCATENATE((INDEX($N$7:$N$44,SMALL(IF($N$7:$N$44&lt;&gt;"",IF($K$7:$K$44&lt;&gt;"",ROW($K$7:$K$44)-MIN(ROW($K$7:$K$44))+1,""),""),ROW()-ROW(A$46)+1))),","),"")</f>
        <v>0</v>
      </c>
      <c r="M83">
        <f t="array" ref="M83">IFERROR(CONCATENATE((INDEX($A$7:$A$44,SMALL(IF($N$7:$N$44&lt;&gt;"",IF($K$7:$K$44&lt;&gt;"",ROW($K$7:$K$44)-MIN(ROW($K$7:$K$44))+1,""),""),ROW()-ROW(A$46)+1))),),"")</f>
        <v>0</v>
      </c>
      <c r="Q83">
        <f t="array" ref="Q83">IFERROR(CONCATENATE((INDEX($T$7:$T$44,SMALL(IF($T$7:$T$44&lt;&gt;"",IF($Q$7:$Q$44&lt;&gt;"",ROW($Q$7:$Q$44)-MIN(ROW($Q$7:$Q$44))+1,""),""),ROW()-ROW(A$46)+1)))," "),"")</f>
        <v>0</v>
      </c>
      <c r="R83">
        <f t="array" ref="R83">IFERROR(CONCATENATE(TEXT(INDEX($Q$7:$Q$44,SMALL(IF($T$7:$T$44&lt;&gt;"",IF($Q$7:$Q$44&lt;&gt;"",ROW($Q$7:$Q$44)-MIN(ROW($Q$7:$Q$44))+1,""),""),ROW()-ROW(A$46)+1)),"##0")," "),"")</f>
        <v>0</v>
      </c>
      <c r="S83">
        <f t="array" ref="S83">IFERROR(CONCATENATE((INDEX($A$7:$A$44,SMALL(IF($T$7:$T$44&lt;&gt;"",IF($Q$7:$Q$44&lt;&gt;"",ROW($Q$7:$Q$44)-MIN(ROW($Q$7:$Q$44))+1,""),""),ROW()-ROW(A$46)+1))),),"")</f>
        <v>0</v>
      </c>
      <c r="W83">
        <f t="array" ref="W83">IFERROR(CONCATENATE((INDEX($Z$7:$Z$44,SMALL(IF($Z$7:$Z$44&lt;&gt;"",IF($W$7:$W$44&lt;&gt;"",ROW($W$7:$W$44)-MIN(ROW($W$7:$W$44))+1,""),""),ROW()-ROW(A$46)+1)))," "),"")</f>
        <v>0</v>
      </c>
      <c r="X83">
        <f t="array" ref="X83">IFERROR(CONCATENATE(TEXT(INDEX($W$7:$W$44,SMALL(IF($Z$7:$Z$44&lt;&gt;"",IF($W$7:$W$44&lt;&gt;"",ROW($W$7:$W$44)-MIN(ROW($W$7:$W$44))+1,""),""),ROW()-ROW(A$46)+1)),"##0")," "),"")</f>
        <v>0</v>
      </c>
      <c r="Y83">
        <f t="array" ref="Y83">IFERROR(CONCATENATE((INDEX($A$7:$A$44,SMALL(IF($Z$7:$Z$44&lt;&gt;"",IF($W$7:$W$44&lt;&gt;"",ROW($W$7:$W$44)-MIN(ROW($W$7:$W$44))+1,""),""),ROW()-ROW(A$46)+1))),),"")</f>
        <v>0</v>
      </c>
      <c r="AC83">
        <f t="array" ref="AC83">IFERROR(CONCATENATE((INDEX($AF$7:$AF$44,SMALL(IF($AF$7:$AF$44&lt;&gt;"",IF($AC$7:$AC$44&lt;&gt;"",ROW($AC$7:$AC$44)-MIN(ROW($AC$7:$AC$44))+1,""),""),ROW()-ROW(A$46)+1))),","),"")</f>
        <v>0</v>
      </c>
      <c r="AD83">
        <f t="array" ref="AD83">IFERROR(CONCATENATE(TEXT(INDEX($AC$7:$AC$44,SMALL(IF($AF$7:$AF$44&lt;&gt;"",IF($AC$7:$AC$44&lt;&gt;"",ROW($AC$7:$AC$44)-MIN(ROW($AC$7:$AC$44))+1,""),""),ROW()-ROW(A$46)+1)),"##0"),","),"")</f>
        <v>0</v>
      </c>
      <c r="AE83">
        <f t="array" ref="AE83">IFERROR(CONCATENATE((INDEX($A$7:$A$44,SMALL(IF($AF$7:$AF$44&lt;&gt;"",IF($AC$7:$AC$44&lt;&gt;"",ROW($AC$7:$AC$44)-MIN(ROW($AC$7:$AC$44))+1,""),""),ROW()-ROW(A$46)+1))),),"")</f>
        <v>0</v>
      </c>
      <c r="AI83">
        <f t="array" ref="AI83">IFERROR(CONCATENATE((INDEX($AL$7:$AL$44,SMALL(IF($AL$7:$AL$44&lt;&gt;"",IF($AI$7:$AI$44&lt;&gt;"",ROW($AI$7:$AI$44)-MIN(ROW($AI$7:$AI$44))+1,""),""),ROW()-ROW(A$46)+1)))," "),"")</f>
        <v>0</v>
      </c>
      <c r="AJ83">
        <f t="array" ref="AJ83">IFERROR(CONCATENATE(TEXT(INDEX($AI$7:$AI$44,SMALL(IF($AL$7:$AL$44&lt;&gt;"",IF($AI$7:$AI$44&lt;&gt;"",ROW($AI$7:$AI$44)-MIN(ROW($AI$7:$AI$44))+1,""),""),ROW()-ROW(A$46)+1)),"##0")," "),"")</f>
        <v>0</v>
      </c>
      <c r="AK83">
        <f t="array" ref="AK83">IFERROR(CONCATENATE((INDEX($A$7:$A$44,SMALL(IF($AL$7:$AL$44&lt;&gt;"",IF($AI$7:$AI$44&lt;&gt;"",ROW($AI$7:$AI$44)-MIN(ROW($AI$7:$AI$44))+1,""),""),ROW()-ROW(A$46)+1))),),"")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55" operator="lessThanOrEqual">
      <formula>H10</formula>
    </cfRule>
  </conditionalFormatting>
  <conditionalFormatting sqref="AD11">
    <cfRule type="cellIs" dxfId="0" priority="57" operator="lessThanOrEqual">
      <formula>H11</formula>
    </cfRule>
  </conditionalFormatting>
  <conditionalFormatting sqref="AD12">
    <cfRule type="cellIs" dxfId="0" priority="59" operator="lessThanOrEqual">
      <formula>H12</formula>
    </cfRule>
  </conditionalFormatting>
  <conditionalFormatting sqref="AD14">
    <cfRule type="cellIs" dxfId="0" priority="61" operator="lessThanOrEqual">
      <formula>H14</formula>
    </cfRule>
  </conditionalFormatting>
  <conditionalFormatting sqref="AD15">
    <cfRule type="cellIs" dxfId="0" priority="63" operator="lessThanOrEqual">
      <formula>H15</formula>
    </cfRule>
  </conditionalFormatting>
  <conditionalFormatting sqref="AD16">
    <cfRule type="cellIs" dxfId="0" priority="65" operator="lessThanOrEqual">
      <formula>H16</formula>
    </cfRule>
  </conditionalFormatting>
  <conditionalFormatting sqref="AD17">
    <cfRule type="cellIs" dxfId="0" priority="67" operator="lessThanOrEqual">
      <formula>H17</formula>
    </cfRule>
  </conditionalFormatting>
  <conditionalFormatting sqref="AD18">
    <cfRule type="cellIs" dxfId="0" priority="69" operator="lessThanOrEqual">
      <formula>H18</formula>
    </cfRule>
  </conditionalFormatting>
  <conditionalFormatting sqref="AD19">
    <cfRule type="cellIs" dxfId="0" priority="71" operator="lessThanOrEqual">
      <formula>H19</formula>
    </cfRule>
  </conditionalFormatting>
  <conditionalFormatting sqref="AD22">
    <cfRule type="cellIs" dxfId="0" priority="73" operator="lessThanOrEqual">
      <formula>H22</formula>
    </cfRule>
  </conditionalFormatting>
  <conditionalFormatting sqref="AD23">
    <cfRule type="cellIs" dxfId="0" priority="75" operator="lessThanOrEqual">
      <formula>H23</formula>
    </cfRule>
  </conditionalFormatting>
  <conditionalFormatting sqref="AD24">
    <cfRule type="cellIs" dxfId="0" priority="77" operator="lessThanOrEqual">
      <formula>H24</formula>
    </cfRule>
  </conditionalFormatting>
  <conditionalFormatting sqref="AD25">
    <cfRule type="cellIs" dxfId="0" priority="79" operator="lessThanOrEqual">
      <formula>H25</formula>
    </cfRule>
  </conditionalFormatting>
  <conditionalFormatting sqref="AD27">
    <cfRule type="cellIs" dxfId="0" priority="81" operator="lessThanOrEqual">
      <formula>H27</formula>
    </cfRule>
  </conditionalFormatting>
  <conditionalFormatting sqref="AD28">
    <cfRule type="cellIs" dxfId="0" priority="83" operator="lessThanOrEqual">
      <formula>H28</formula>
    </cfRule>
  </conditionalFormatting>
  <conditionalFormatting sqref="AD29">
    <cfRule type="cellIs" dxfId="0" priority="85" operator="lessThanOrEqual">
      <formula>H29</formula>
    </cfRule>
  </conditionalFormatting>
  <conditionalFormatting sqref="AD31">
    <cfRule type="cellIs" dxfId="0" priority="87" operator="lessThanOrEqual">
      <formula>H31</formula>
    </cfRule>
  </conditionalFormatting>
  <conditionalFormatting sqref="AD33">
    <cfRule type="cellIs" dxfId="0" priority="89" operator="lessThanOrEqual">
      <formula>H33</formula>
    </cfRule>
  </conditionalFormatting>
  <conditionalFormatting sqref="AD34">
    <cfRule type="cellIs" dxfId="0" priority="91" operator="lessThanOrEqual">
      <formula>H34</formula>
    </cfRule>
  </conditionalFormatting>
  <conditionalFormatting sqref="AD35">
    <cfRule type="cellIs" dxfId="0" priority="93" operator="lessThanOrEqual">
      <formula>H35</formula>
    </cfRule>
  </conditionalFormatting>
  <conditionalFormatting sqref="AD36">
    <cfRule type="cellIs" dxfId="0" priority="95" operator="lessThanOrEqual">
      <formula>H36</formula>
    </cfRule>
  </conditionalFormatting>
  <conditionalFormatting sqref="AD37">
    <cfRule type="cellIs" dxfId="0" priority="97" operator="lessThanOrEqual">
      <formula>H37</formula>
    </cfRule>
  </conditionalFormatting>
  <conditionalFormatting sqref="AD39">
    <cfRule type="cellIs" dxfId="0" priority="99" operator="lessThanOrEqual">
      <formula>H39</formula>
    </cfRule>
  </conditionalFormatting>
  <conditionalFormatting sqref="AD40">
    <cfRule type="cellIs" dxfId="0" priority="101" operator="lessThanOrEqual">
      <formula>H40</formula>
    </cfRule>
  </conditionalFormatting>
  <conditionalFormatting sqref="AD41">
    <cfRule type="cellIs" dxfId="0" priority="103" operator="lessThanOrEqual">
      <formula>H41</formula>
    </cfRule>
  </conditionalFormatting>
  <conditionalFormatting sqref="AD42">
    <cfRule type="cellIs" dxfId="0" priority="105" operator="lessThanOrEqual">
      <formula>H42</formula>
    </cfRule>
  </conditionalFormatting>
  <conditionalFormatting sqref="AD7">
    <cfRule type="cellIs" dxfId="0" priority="51" operator="lessThanOrEqual">
      <formula>H7</formula>
    </cfRule>
  </conditionalFormatting>
  <conditionalFormatting sqref="AD8">
    <cfRule type="cellIs" dxfId="0" priority="53" operator="lessThanOrEqual">
      <formula>H8</formula>
    </cfRule>
  </conditionalFormatting>
  <conditionalFormatting sqref="AE10">
    <cfRule type="cellIs" dxfId="0" priority="56" operator="lessThanOrEqual">
      <formula>I10</formula>
    </cfRule>
  </conditionalFormatting>
  <conditionalFormatting sqref="AE11">
    <cfRule type="cellIs" dxfId="0" priority="58" operator="lessThanOrEqual">
      <formula>I11</formula>
    </cfRule>
  </conditionalFormatting>
  <conditionalFormatting sqref="AE12">
    <cfRule type="cellIs" dxfId="0" priority="60" operator="lessThanOrEqual">
      <formula>I12</formula>
    </cfRule>
  </conditionalFormatting>
  <conditionalFormatting sqref="AE14">
    <cfRule type="cellIs" dxfId="0" priority="62" operator="lessThanOrEqual">
      <formula>I14</formula>
    </cfRule>
  </conditionalFormatting>
  <conditionalFormatting sqref="AE15">
    <cfRule type="cellIs" dxfId="0" priority="64" operator="lessThanOrEqual">
      <formula>I15</formula>
    </cfRule>
  </conditionalFormatting>
  <conditionalFormatting sqref="AE16">
    <cfRule type="cellIs" dxfId="0" priority="66" operator="lessThanOrEqual">
      <formula>I16</formula>
    </cfRule>
  </conditionalFormatting>
  <conditionalFormatting sqref="AE17">
    <cfRule type="cellIs" dxfId="0" priority="68" operator="lessThanOrEqual">
      <formula>I17</formula>
    </cfRule>
  </conditionalFormatting>
  <conditionalFormatting sqref="AE18">
    <cfRule type="cellIs" dxfId="0" priority="70" operator="lessThanOrEqual">
      <formula>I18</formula>
    </cfRule>
  </conditionalFormatting>
  <conditionalFormatting sqref="AE19">
    <cfRule type="cellIs" dxfId="0" priority="72" operator="lessThanOrEqual">
      <formula>I19</formula>
    </cfRule>
  </conditionalFormatting>
  <conditionalFormatting sqref="AE22">
    <cfRule type="cellIs" dxfId="0" priority="74" operator="lessThanOrEqual">
      <formula>I22</formula>
    </cfRule>
  </conditionalFormatting>
  <conditionalFormatting sqref="AE23">
    <cfRule type="cellIs" dxfId="0" priority="76" operator="lessThanOrEqual">
      <formula>I23</formula>
    </cfRule>
  </conditionalFormatting>
  <conditionalFormatting sqref="AE24">
    <cfRule type="cellIs" dxfId="0" priority="78" operator="lessThanOrEqual">
      <formula>I24</formula>
    </cfRule>
  </conditionalFormatting>
  <conditionalFormatting sqref="AE25">
    <cfRule type="cellIs" dxfId="0" priority="80" operator="lessThanOrEqual">
      <formula>I25</formula>
    </cfRule>
  </conditionalFormatting>
  <conditionalFormatting sqref="AE27">
    <cfRule type="cellIs" dxfId="0" priority="82" operator="lessThanOrEqual">
      <formula>I27</formula>
    </cfRule>
  </conditionalFormatting>
  <conditionalFormatting sqref="AE28">
    <cfRule type="cellIs" dxfId="0" priority="84" operator="lessThanOrEqual">
      <formula>I28</formula>
    </cfRule>
  </conditionalFormatting>
  <conditionalFormatting sqref="AE29">
    <cfRule type="cellIs" dxfId="0" priority="86" operator="lessThanOrEqual">
      <formula>I29</formula>
    </cfRule>
  </conditionalFormatting>
  <conditionalFormatting sqref="AE31">
    <cfRule type="cellIs" dxfId="0" priority="88" operator="lessThanOrEqual">
      <formula>I31</formula>
    </cfRule>
  </conditionalFormatting>
  <conditionalFormatting sqref="AE33">
    <cfRule type="cellIs" dxfId="0" priority="90" operator="lessThanOrEqual">
      <formula>I33</formula>
    </cfRule>
  </conditionalFormatting>
  <conditionalFormatting sqref="AE34">
    <cfRule type="cellIs" dxfId="0" priority="92" operator="lessThanOrEqual">
      <formula>I34</formula>
    </cfRule>
  </conditionalFormatting>
  <conditionalFormatting sqref="AE35">
    <cfRule type="cellIs" dxfId="0" priority="94" operator="lessThanOrEqual">
      <formula>I35</formula>
    </cfRule>
  </conditionalFormatting>
  <conditionalFormatting sqref="AE36">
    <cfRule type="cellIs" dxfId="0" priority="96" operator="lessThanOrEqual">
      <formula>I36</formula>
    </cfRule>
  </conditionalFormatting>
  <conditionalFormatting sqref="AE37">
    <cfRule type="cellIs" dxfId="0" priority="98" operator="lessThanOrEqual">
      <formula>I37</formula>
    </cfRule>
  </conditionalFormatting>
  <conditionalFormatting sqref="AE39">
    <cfRule type="cellIs" dxfId="0" priority="100" operator="lessThanOrEqual">
      <formula>I39</formula>
    </cfRule>
  </conditionalFormatting>
  <conditionalFormatting sqref="AE40">
    <cfRule type="cellIs" dxfId="0" priority="102" operator="lessThanOrEqual">
      <formula>I40</formula>
    </cfRule>
  </conditionalFormatting>
  <conditionalFormatting sqref="AE41">
    <cfRule type="cellIs" dxfId="0" priority="104" operator="lessThanOrEqual">
      <formula>I41</formula>
    </cfRule>
  </conditionalFormatting>
  <conditionalFormatting sqref="AE42">
    <cfRule type="cellIs" dxfId="0" priority="106" operator="lessThanOrEqual">
      <formula>I42</formula>
    </cfRule>
  </conditionalFormatting>
  <conditionalFormatting sqref="AE7">
    <cfRule type="cellIs" dxfId="0" priority="52" operator="lessThanOrEqual">
      <formula>I7</formula>
    </cfRule>
  </conditionalFormatting>
  <conditionalFormatting sqref="AE8">
    <cfRule type="cellIs" dxfId="0" priority="54" operator="lessThanOrEqual">
      <formula>I8</formula>
    </cfRule>
  </conditionalFormatting>
  <conditionalFormatting sqref="AJ10">
    <cfRule type="cellIs" dxfId="0" priority="109" operator="lessThanOrEqual">
      <formula>H10</formula>
    </cfRule>
  </conditionalFormatting>
  <conditionalFormatting sqref="AJ11">
    <cfRule type="cellIs" dxfId="0" priority="111" operator="lessThanOrEqual">
      <formula>H11</formula>
    </cfRule>
  </conditionalFormatting>
  <conditionalFormatting sqref="AJ14">
    <cfRule type="cellIs" dxfId="0" priority="113" operator="lessThanOrEqual">
      <formula>H14</formula>
    </cfRule>
  </conditionalFormatting>
  <conditionalFormatting sqref="AJ15">
    <cfRule type="cellIs" dxfId="0" priority="115" operator="lessThanOrEqual">
      <formula>H15</formula>
    </cfRule>
  </conditionalFormatting>
  <conditionalFormatting sqref="AJ17">
    <cfRule type="cellIs" dxfId="0" priority="117" operator="lessThanOrEqual">
      <formula>H17</formula>
    </cfRule>
  </conditionalFormatting>
  <conditionalFormatting sqref="AJ19">
    <cfRule type="cellIs" dxfId="0" priority="119" operator="lessThanOrEqual">
      <formula>H19</formula>
    </cfRule>
  </conditionalFormatting>
  <conditionalFormatting sqref="AJ20">
    <cfRule type="cellIs" dxfId="0" priority="121" operator="lessThanOrEqual">
      <formula>H20</formula>
    </cfRule>
  </conditionalFormatting>
  <conditionalFormatting sqref="AJ23">
    <cfRule type="cellIs" dxfId="0" priority="123" operator="lessThanOrEqual">
      <formula>H23</formula>
    </cfRule>
  </conditionalFormatting>
  <conditionalFormatting sqref="AJ24">
    <cfRule type="cellIs" dxfId="0" priority="125" operator="lessThanOrEqual">
      <formula>H24</formula>
    </cfRule>
  </conditionalFormatting>
  <conditionalFormatting sqref="AJ25">
    <cfRule type="cellIs" dxfId="0" priority="127" operator="lessThanOrEqual">
      <formula>H25</formula>
    </cfRule>
  </conditionalFormatting>
  <conditionalFormatting sqref="AJ28">
    <cfRule type="cellIs" dxfId="0" priority="129" operator="lessThanOrEqual">
      <formula>H28</formula>
    </cfRule>
  </conditionalFormatting>
  <conditionalFormatting sqref="AJ31">
    <cfRule type="cellIs" dxfId="0" priority="131" operator="lessThanOrEqual">
      <formula>H31</formula>
    </cfRule>
  </conditionalFormatting>
  <conditionalFormatting sqref="AJ33">
    <cfRule type="cellIs" dxfId="0" priority="133" operator="lessThanOrEqual">
      <formula>H33</formula>
    </cfRule>
  </conditionalFormatting>
  <conditionalFormatting sqref="AJ34">
    <cfRule type="cellIs" dxfId="0" priority="135" operator="lessThanOrEqual">
      <formula>H34</formula>
    </cfRule>
  </conditionalFormatting>
  <conditionalFormatting sqref="AJ35">
    <cfRule type="cellIs" dxfId="0" priority="137" operator="lessThanOrEqual">
      <formula>H35</formula>
    </cfRule>
  </conditionalFormatting>
  <conditionalFormatting sqref="AJ36">
    <cfRule type="cellIs" dxfId="0" priority="139" operator="lessThanOrEqual">
      <formula>H36</formula>
    </cfRule>
  </conditionalFormatting>
  <conditionalFormatting sqref="AJ39">
    <cfRule type="cellIs" dxfId="0" priority="141" operator="lessThanOrEqual">
      <formula>H39</formula>
    </cfRule>
  </conditionalFormatting>
  <conditionalFormatting sqref="AJ41">
    <cfRule type="cellIs" dxfId="0" priority="143" operator="lessThanOrEqual">
      <formula>H41</formula>
    </cfRule>
  </conditionalFormatting>
  <conditionalFormatting sqref="AJ7">
    <cfRule type="cellIs" dxfId="0" priority="107" operator="lessThanOrEqual">
      <formula>H7</formula>
    </cfRule>
  </conditionalFormatting>
  <conditionalFormatting sqref="AK10">
    <cfRule type="cellIs" dxfId="0" priority="110" operator="lessThanOrEqual">
      <formula>I10</formula>
    </cfRule>
  </conditionalFormatting>
  <conditionalFormatting sqref="AK11">
    <cfRule type="cellIs" dxfId="0" priority="112" operator="lessThanOrEqual">
      <formula>I11</formula>
    </cfRule>
  </conditionalFormatting>
  <conditionalFormatting sqref="AK14">
    <cfRule type="cellIs" dxfId="0" priority="114" operator="lessThanOrEqual">
      <formula>I14</formula>
    </cfRule>
  </conditionalFormatting>
  <conditionalFormatting sqref="AK15">
    <cfRule type="cellIs" dxfId="0" priority="116" operator="lessThanOrEqual">
      <formula>I15</formula>
    </cfRule>
  </conditionalFormatting>
  <conditionalFormatting sqref="AK17">
    <cfRule type="cellIs" dxfId="0" priority="118" operator="lessThanOrEqual">
      <formula>I17</formula>
    </cfRule>
  </conditionalFormatting>
  <conditionalFormatting sqref="AK19">
    <cfRule type="cellIs" dxfId="0" priority="120" operator="lessThanOrEqual">
      <formula>I19</formula>
    </cfRule>
  </conditionalFormatting>
  <conditionalFormatting sqref="AK20">
    <cfRule type="cellIs" dxfId="0" priority="122" operator="lessThanOrEqual">
      <formula>I20</formula>
    </cfRule>
  </conditionalFormatting>
  <conditionalFormatting sqref="AK23">
    <cfRule type="cellIs" dxfId="0" priority="124" operator="lessThanOrEqual">
      <formula>I23</formula>
    </cfRule>
  </conditionalFormatting>
  <conditionalFormatting sqref="AK24">
    <cfRule type="cellIs" dxfId="0" priority="126" operator="lessThanOrEqual">
      <formula>I24</formula>
    </cfRule>
  </conditionalFormatting>
  <conditionalFormatting sqref="AK25">
    <cfRule type="cellIs" dxfId="0" priority="128" operator="lessThanOrEqual">
      <formula>I25</formula>
    </cfRule>
  </conditionalFormatting>
  <conditionalFormatting sqref="AK28">
    <cfRule type="cellIs" dxfId="0" priority="130" operator="lessThanOrEqual">
      <formula>I28</formula>
    </cfRule>
  </conditionalFormatting>
  <conditionalFormatting sqref="AK31">
    <cfRule type="cellIs" dxfId="0" priority="132" operator="lessThanOrEqual">
      <formula>I31</formula>
    </cfRule>
  </conditionalFormatting>
  <conditionalFormatting sqref="AK33">
    <cfRule type="cellIs" dxfId="0" priority="134" operator="lessThanOrEqual">
      <formula>I33</formula>
    </cfRule>
  </conditionalFormatting>
  <conditionalFormatting sqref="AK34">
    <cfRule type="cellIs" dxfId="0" priority="136" operator="lessThanOrEqual">
      <formula>I34</formula>
    </cfRule>
  </conditionalFormatting>
  <conditionalFormatting sqref="AK35">
    <cfRule type="cellIs" dxfId="0" priority="138" operator="lessThanOrEqual">
      <formula>I35</formula>
    </cfRule>
  </conditionalFormatting>
  <conditionalFormatting sqref="AK36">
    <cfRule type="cellIs" dxfId="0" priority="140" operator="lessThanOrEqual">
      <formula>I36</formula>
    </cfRule>
  </conditionalFormatting>
  <conditionalFormatting sqref="AK39">
    <cfRule type="cellIs" dxfId="0" priority="142" operator="lessThanOrEqual">
      <formula>I39</formula>
    </cfRule>
  </conditionalFormatting>
  <conditionalFormatting sqref="AK41">
    <cfRule type="cellIs" dxfId="0" priority="144" operator="lessThanOrEqual">
      <formula>I41</formula>
    </cfRule>
  </conditionalFormatting>
  <conditionalFormatting sqref="AK7">
    <cfRule type="cellIs" dxfId="0" priority="108" operator="lessThanOrEqual">
      <formula>I7</formula>
    </cfRule>
  </conditionalFormatting>
  <conditionalFormatting sqref="R10">
    <cfRule type="cellIs" dxfId="0" priority="5" operator="lessThanOrEqual">
      <formula>H10</formula>
    </cfRule>
  </conditionalFormatting>
  <conditionalFormatting sqref="R11">
    <cfRule type="cellIs" dxfId="0" priority="7" operator="lessThanOrEqual">
      <formula>H11</formula>
    </cfRule>
  </conditionalFormatting>
  <conditionalFormatting sqref="R14">
    <cfRule type="cellIs" dxfId="0" priority="9" operator="lessThanOrEqual">
      <formula>H14</formula>
    </cfRule>
  </conditionalFormatting>
  <conditionalFormatting sqref="R15">
    <cfRule type="cellIs" dxfId="0" priority="11" operator="lessThanOrEqual">
      <formula>H15</formula>
    </cfRule>
  </conditionalFormatting>
  <conditionalFormatting sqref="R16">
    <cfRule type="cellIs" dxfId="0" priority="13" operator="lessThanOrEqual">
      <formula>H16</formula>
    </cfRule>
  </conditionalFormatting>
  <conditionalFormatting sqref="R18">
    <cfRule type="cellIs" dxfId="0" priority="15" operator="lessThanOrEqual">
      <formula>H18</formula>
    </cfRule>
  </conditionalFormatting>
  <conditionalFormatting sqref="R19">
    <cfRule type="cellIs" dxfId="0" priority="17" operator="lessThanOrEqual">
      <formula>H19</formula>
    </cfRule>
  </conditionalFormatting>
  <conditionalFormatting sqref="R22">
    <cfRule type="cellIs" dxfId="0" priority="19" operator="lessThanOrEqual">
      <formula>H22</formula>
    </cfRule>
  </conditionalFormatting>
  <conditionalFormatting sqref="R23">
    <cfRule type="cellIs" dxfId="0" priority="21" operator="lessThanOrEqual">
      <formula>H23</formula>
    </cfRule>
  </conditionalFormatting>
  <conditionalFormatting sqref="R24">
    <cfRule type="cellIs" dxfId="0" priority="23" operator="lessThanOrEqual">
      <formula>H24</formula>
    </cfRule>
  </conditionalFormatting>
  <conditionalFormatting sqref="R25">
    <cfRule type="cellIs" dxfId="0" priority="25" operator="lessThanOrEqual">
      <formula>H25</formula>
    </cfRule>
  </conditionalFormatting>
  <conditionalFormatting sqref="R27">
    <cfRule type="cellIs" dxfId="0" priority="27" operator="lessThanOrEqual">
      <formula>H27</formula>
    </cfRule>
  </conditionalFormatting>
  <conditionalFormatting sqref="R28">
    <cfRule type="cellIs" dxfId="0" priority="29" operator="lessThanOrEqual">
      <formula>H28</formula>
    </cfRule>
  </conditionalFormatting>
  <conditionalFormatting sqref="R31">
    <cfRule type="cellIs" dxfId="0" priority="31" operator="lessThanOrEqual">
      <formula>H31</formula>
    </cfRule>
  </conditionalFormatting>
  <conditionalFormatting sqref="R33">
    <cfRule type="cellIs" dxfId="0" priority="33" operator="lessThanOrEqual">
      <formula>H33</formula>
    </cfRule>
  </conditionalFormatting>
  <conditionalFormatting sqref="R34">
    <cfRule type="cellIs" dxfId="0" priority="35" operator="lessThanOrEqual">
      <formula>H34</formula>
    </cfRule>
  </conditionalFormatting>
  <conditionalFormatting sqref="R35">
    <cfRule type="cellIs" dxfId="0" priority="37" operator="lessThanOrEqual">
      <formula>H35</formula>
    </cfRule>
  </conditionalFormatting>
  <conditionalFormatting sqref="R36">
    <cfRule type="cellIs" dxfId="0" priority="39" operator="lessThanOrEqual">
      <formula>H36</formula>
    </cfRule>
  </conditionalFormatting>
  <conditionalFormatting sqref="R37">
    <cfRule type="cellIs" dxfId="0" priority="41" operator="lessThanOrEqual">
      <formula>H37</formula>
    </cfRule>
  </conditionalFormatting>
  <conditionalFormatting sqref="R39">
    <cfRule type="cellIs" dxfId="0" priority="43" operator="lessThanOrEqual">
      <formula>H39</formula>
    </cfRule>
  </conditionalFormatting>
  <conditionalFormatting sqref="R40">
    <cfRule type="cellIs" dxfId="0" priority="45" operator="lessThanOrEqual">
      <formula>H40</formula>
    </cfRule>
  </conditionalFormatting>
  <conditionalFormatting sqref="R41">
    <cfRule type="cellIs" dxfId="0" priority="47" operator="lessThanOrEqual">
      <formula>H41</formula>
    </cfRule>
  </conditionalFormatting>
  <conditionalFormatting sqref="R42">
    <cfRule type="cellIs" dxfId="0" priority="49" operator="lessThanOrEqual">
      <formula>H42</formula>
    </cfRule>
  </conditionalFormatting>
  <conditionalFormatting sqref="R7">
    <cfRule type="cellIs" dxfId="0" priority="1" operator="lessThanOrEqual">
      <formula>H7</formula>
    </cfRule>
  </conditionalFormatting>
  <conditionalFormatting sqref="R8">
    <cfRule type="cellIs" dxfId="0" priority="3" operator="lessThanOrEqual">
      <formula>H8</formula>
    </cfRule>
  </conditionalFormatting>
  <conditionalFormatting sqref="S10">
    <cfRule type="cellIs" dxfId="0" priority="6" operator="lessThanOrEqual">
      <formula>I10</formula>
    </cfRule>
  </conditionalFormatting>
  <conditionalFormatting sqref="S11">
    <cfRule type="cellIs" dxfId="0" priority="8" operator="lessThanOrEqual">
      <formula>I11</formula>
    </cfRule>
  </conditionalFormatting>
  <conditionalFormatting sqref="S14">
    <cfRule type="cellIs" dxfId="0" priority="10" operator="lessThanOrEqual">
      <formula>I14</formula>
    </cfRule>
  </conditionalFormatting>
  <conditionalFormatting sqref="S15">
    <cfRule type="cellIs" dxfId="0" priority="12" operator="lessThanOrEqual">
      <formula>I15</formula>
    </cfRule>
  </conditionalFormatting>
  <conditionalFormatting sqref="S16">
    <cfRule type="cellIs" dxfId="0" priority="14" operator="lessThanOrEqual">
      <formula>I16</formula>
    </cfRule>
  </conditionalFormatting>
  <conditionalFormatting sqref="S18">
    <cfRule type="cellIs" dxfId="0" priority="16" operator="lessThanOrEqual">
      <formula>I18</formula>
    </cfRule>
  </conditionalFormatting>
  <conditionalFormatting sqref="S19">
    <cfRule type="cellIs" dxfId="0" priority="18" operator="lessThanOrEqual">
      <formula>I19</formula>
    </cfRule>
  </conditionalFormatting>
  <conditionalFormatting sqref="S22">
    <cfRule type="cellIs" dxfId="0" priority="20" operator="lessThanOrEqual">
      <formula>I22</formula>
    </cfRule>
  </conditionalFormatting>
  <conditionalFormatting sqref="S23">
    <cfRule type="cellIs" dxfId="0" priority="22" operator="lessThanOrEqual">
      <formula>I23</formula>
    </cfRule>
  </conditionalFormatting>
  <conditionalFormatting sqref="S24">
    <cfRule type="cellIs" dxfId="0" priority="24" operator="lessThanOrEqual">
      <formula>I24</formula>
    </cfRule>
  </conditionalFormatting>
  <conditionalFormatting sqref="S25">
    <cfRule type="cellIs" dxfId="0" priority="26" operator="lessThanOrEqual">
      <formula>I25</formula>
    </cfRule>
  </conditionalFormatting>
  <conditionalFormatting sqref="S27">
    <cfRule type="cellIs" dxfId="0" priority="28" operator="lessThanOrEqual">
      <formula>I27</formula>
    </cfRule>
  </conditionalFormatting>
  <conditionalFormatting sqref="S28">
    <cfRule type="cellIs" dxfId="0" priority="30" operator="lessThanOrEqual">
      <formula>I28</formula>
    </cfRule>
  </conditionalFormatting>
  <conditionalFormatting sqref="S31">
    <cfRule type="cellIs" dxfId="0" priority="32" operator="lessThanOrEqual">
      <formula>I31</formula>
    </cfRule>
  </conditionalFormatting>
  <conditionalFormatting sqref="S33">
    <cfRule type="cellIs" dxfId="0" priority="34" operator="lessThanOrEqual">
      <formula>I33</formula>
    </cfRule>
  </conditionalFormatting>
  <conditionalFormatting sqref="S34">
    <cfRule type="cellIs" dxfId="0" priority="36" operator="lessThanOrEqual">
      <formula>I34</formula>
    </cfRule>
  </conditionalFormatting>
  <conditionalFormatting sqref="S35">
    <cfRule type="cellIs" dxfId="0" priority="38" operator="lessThanOrEqual">
      <formula>I35</formula>
    </cfRule>
  </conditionalFormatting>
  <conditionalFormatting sqref="S36">
    <cfRule type="cellIs" dxfId="0" priority="40" operator="lessThanOrEqual">
      <formula>I36</formula>
    </cfRule>
  </conditionalFormatting>
  <conditionalFormatting sqref="S37">
    <cfRule type="cellIs" dxfId="0" priority="42" operator="lessThanOrEqual">
      <formula>I37</formula>
    </cfRule>
  </conditionalFormatting>
  <conditionalFormatting sqref="S39">
    <cfRule type="cellIs" dxfId="0" priority="44" operator="lessThanOrEqual">
      <formula>I39</formula>
    </cfRule>
  </conditionalFormatting>
  <conditionalFormatting sqref="S40">
    <cfRule type="cellIs" dxfId="0" priority="46" operator="lessThanOrEqual">
      <formula>I40</formula>
    </cfRule>
  </conditionalFormatting>
  <conditionalFormatting sqref="S41">
    <cfRule type="cellIs" dxfId="0" priority="48" operator="lessThanOrEqual">
      <formula>I41</formula>
    </cfRule>
  </conditionalFormatting>
  <conditionalFormatting sqref="S42">
    <cfRule type="cellIs" dxfId="0" priority="50" operator="lessThanOrEqual">
      <formula>I42</formula>
    </cfRule>
  </conditionalFormatting>
  <conditionalFormatting sqref="S7">
    <cfRule type="cellIs" dxfId="0" priority="2" operator="lessThanOrEqual">
      <formula>I7</formula>
    </cfRule>
  </conditionalFormatting>
  <conditionalFormatting sqref="S8">
    <cfRule type="cellIs" dxfId="0" priority="4" operator="lessThanOrEqual">
      <formula>I8</formula>
    </cfRule>
  </conditionalFormatting>
  <hyperlinks>
    <hyperlink ref="U7" r:id="rId1"/>
    <hyperlink ref="AG7" r:id="rId2"/>
    <hyperlink ref="AM7" r:id="rId3"/>
    <hyperlink ref="U8" r:id="rId4"/>
    <hyperlink ref="AG8" r:id="rId5"/>
    <hyperlink ref="U10" r:id="rId6"/>
    <hyperlink ref="AG10" r:id="rId7"/>
    <hyperlink ref="AM10" r:id="rId8"/>
    <hyperlink ref="U11" r:id="rId9"/>
    <hyperlink ref="AG11" r:id="rId10"/>
    <hyperlink ref="AM11" r:id="rId11"/>
    <hyperlink ref="AG12" r:id="rId12"/>
    <hyperlink ref="U14" r:id="rId13"/>
    <hyperlink ref="AG14" r:id="rId14"/>
    <hyperlink ref="AM14" r:id="rId15"/>
    <hyperlink ref="U15" r:id="rId16"/>
    <hyperlink ref="AG15" r:id="rId17"/>
    <hyperlink ref="AM15" r:id="rId18"/>
    <hyperlink ref="U16" r:id="rId19"/>
    <hyperlink ref="AG16" r:id="rId20"/>
    <hyperlink ref="AG17" r:id="rId21"/>
    <hyperlink ref="AM17" r:id="rId22"/>
    <hyperlink ref="U18" r:id="rId23"/>
    <hyperlink ref="AG18" r:id="rId24"/>
    <hyperlink ref="U19" r:id="rId25"/>
    <hyperlink ref="AG19" r:id="rId26"/>
    <hyperlink ref="AM19" r:id="rId27"/>
    <hyperlink ref="AM20" r:id="rId28"/>
    <hyperlink ref="U22" r:id="rId29"/>
    <hyperlink ref="AG22" r:id="rId30"/>
    <hyperlink ref="U23" r:id="rId31"/>
    <hyperlink ref="AG23" r:id="rId32"/>
    <hyperlink ref="AM23" r:id="rId33"/>
    <hyperlink ref="U24" r:id="rId34"/>
    <hyperlink ref="AG24" r:id="rId35"/>
    <hyperlink ref="AM24" r:id="rId36"/>
    <hyperlink ref="U25" r:id="rId37"/>
    <hyperlink ref="AG25" r:id="rId38"/>
    <hyperlink ref="AM25" r:id="rId39"/>
    <hyperlink ref="U27" r:id="rId40"/>
    <hyperlink ref="AG27" r:id="rId41"/>
    <hyperlink ref="U28" r:id="rId42"/>
    <hyperlink ref="AG28" r:id="rId43"/>
    <hyperlink ref="AM28" r:id="rId44"/>
    <hyperlink ref="AG29" r:id="rId45"/>
    <hyperlink ref="U31" r:id="rId46"/>
    <hyperlink ref="AG31" r:id="rId47"/>
    <hyperlink ref="AM31" r:id="rId48"/>
    <hyperlink ref="U33" r:id="rId49"/>
    <hyperlink ref="AG33" r:id="rId50"/>
    <hyperlink ref="AM33" r:id="rId51"/>
    <hyperlink ref="U34" r:id="rId52"/>
    <hyperlink ref="AG34" r:id="rId53"/>
    <hyperlink ref="AM34" r:id="rId54"/>
    <hyperlink ref="U35" r:id="rId55"/>
    <hyperlink ref="AG35" r:id="rId56"/>
    <hyperlink ref="AM35" r:id="rId57"/>
    <hyperlink ref="U36" r:id="rId58"/>
    <hyperlink ref="AG36" r:id="rId59"/>
    <hyperlink ref="AM36" r:id="rId60"/>
    <hyperlink ref="U37" r:id="rId61"/>
    <hyperlink ref="AG37" r:id="rId62"/>
    <hyperlink ref="U39" r:id="rId63"/>
    <hyperlink ref="AG39" r:id="rId64"/>
    <hyperlink ref="AM39" r:id="rId65"/>
    <hyperlink ref="U40" r:id="rId66"/>
    <hyperlink ref="AG40" r:id="rId67"/>
    <hyperlink ref="U41" r:id="rId68"/>
    <hyperlink ref="AG41" r:id="rId69"/>
    <hyperlink ref="AM41" r:id="rId70"/>
    <hyperlink ref="U42" r:id="rId71"/>
    <hyperlink ref="AG42" r:id="rId72"/>
  </hyperlinks>
  <pageMargins left="0.7" right="0.7" top="0.75" bottom="0.75" header="0.3" footer="0.3"/>
  <legacy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FreeEEG32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2017-04-12T18:08:52Z</dcterms:created>
  <dcterms:modified xsi:type="dcterms:W3CDTF">2017-04-12T18:08:52Z</dcterms:modified>
</cp:coreProperties>
</file>