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ida\Desktop\shiva\data analyst\"/>
    </mc:Choice>
  </mc:AlternateContent>
  <bookViews>
    <workbookView xWindow="0" yWindow="0" windowWidth="28770" windowHeight="12180" activeTab="9"/>
  </bookViews>
  <sheets>
    <sheet name="Data" sheetId="1" r:id="rId1"/>
    <sheet name="quick stastics" sheetId="2" r:id="rId2"/>
    <sheet name="analysis with CF" sheetId="3" r:id="rId3"/>
    <sheet name="Sales formula" sheetId="4" r:id="rId4"/>
    <sheet name="sales pivot tbl" sheetId="5" r:id="rId5"/>
    <sheet name="Top 5 per unit" sheetId="7" r:id="rId6"/>
    <sheet name="anomaly detection" sheetId="8" r:id="rId7"/>
    <sheet name="best sales per by country" sheetId="11" r:id="rId8"/>
    <sheet name="joining tables" sheetId="12" r:id="rId9"/>
    <sheet name="profit table" sheetId="16" r:id="rId10"/>
    <sheet name="Dynamic sales report" sheetId="20" r:id="rId11"/>
  </sheets>
  <externalReferences>
    <externalReference r:id="rId12"/>
  </externalReferences>
  <definedNames>
    <definedName name="_xlnm._FilterDatabase" localSheetId="0" hidden="1">Data!$C$11:$G$11</definedName>
    <definedName name="_xlnm._FilterDatabase" localSheetId="9" hidden="1">'profit table'!$G$1:$J$24</definedName>
    <definedName name="_xlnm._FilterDatabase" localSheetId="3" hidden="1">'Sales formula'!$D$2:$F$10</definedName>
    <definedName name="_xlchart.0" hidden="1">'anomaly detection'!$B$2:$B$301</definedName>
    <definedName name="_xlchart.1" hidden="1">'anomaly detection'!$D$1</definedName>
    <definedName name="_xlchart.2" hidden="1">'anomaly detection'!$D$2:$D$301</definedName>
    <definedName name="_xlchart.3" hidden="1">'anomaly detection'!$B$2:$B$302</definedName>
    <definedName name="_xlchart.4" hidden="1">'anomaly detection'!$D$1</definedName>
    <definedName name="_xlchart.5" hidden="1">'anomaly detection'!$D$2:$D$302</definedName>
    <definedName name="_xlcn.WorksheetConnection_DATAANALYSISWITHEXCEL.xlsxtable21" hidden="1">Table2[]</definedName>
    <definedName name="_xlcn.WorksheetConnection_DATAANALYSISWITHEXCEL.xlsxTable271" hidden="1">Table27[]</definedName>
    <definedName name="_xlcn.WorksheetConnection_Sheet15AG1" hidden="1">[1]Sheet15!$A:$G</definedName>
    <definedName name="Slicer_Sales_Person">#N/A</definedName>
  </definedNames>
  <calcPr calcId="162913"/>
  <pivotCaches>
    <pivotCache cacheId="6" r:id="rId13"/>
    <pivotCache cacheId="407" r:id="rId14"/>
    <pivotCache cacheId="408" r:id="rId15"/>
    <pivotCache cacheId="434"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DATA ANALYSIS WITH EXCEL.xlsx!table2"/>
          <x15:modelTable id="Table27" name="Table27" connection="WorksheetConnection_DATA ANALYSIS WITH EXCEL.xlsx!Table27"/>
          <x15:modelTable id="Range" name="Range" connection="WorksheetConnection_Sheet15!$A:$G"/>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20" l="1"/>
  <c r="R14" i="20"/>
  <c r="R15" i="20"/>
  <c r="R16" i="20"/>
  <c r="R17" i="20"/>
  <c r="R18" i="20"/>
  <c r="R19" i="20"/>
  <c r="R20" i="20"/>
  <c r="R21" i="20"/>
  <c r="R22" i="20"/>
  <c r="R13" i="20"/>
  <c r="Q14" i="20"/>
  <c r="S14" i="20" s="1"/>
  <c r="Q15" i="20"/>
  <c r="S15" i="20" s="1"/>
  <c r="Q16" i="20"/>
  <c r="S16" i="20" s="1"/>
  <c r="Q17" i="20"/>
  <c r="S17" i="20" s="1"/>
  <c r="Q18" i="20"/>
  <c r="S18" i="20" s="1"/>
  <c r="Q19" i="20"/>
  <c r="S19" i="20" s="1"/>
  <c r="Q20" i="20"/>
  <c r="S20" i="20" s="1"/>
  <c r="Q21" i="20"/>
  <c r="S21" i="20" s="1"/>
  <c r="Q22" i="20"/>
  <c r="S22" i="20" s="1"/>
  <c r="H18" i="20"/>
  <c r="H16" i="20"/>
  <c r="H15" i="20"/>
  <c r="I9" i="20"/>
  <c r="E302" i="12"/>
  <c r="N3" i="12"/>
  <c r="N4" i="12"/>
  <c r="N5" i="12"/>
  <c r="N6" i="12"/>
  <c r="N7" i="12"/>
  <c r="N8" i="12"/>
  <c r="N9" i="12"/>
  <c r="N10" i="12"/>
  <c r="N11" i="12"/>
  <c r="N12" i="12"/>
  <c r="N13" i="12"/>
  <c r="N14" i="12"/>
  <c r="N15" i="12"/>
  <c r="N16" i="12"/>
  <c r="N17" i="12"/>
  <c r="N18" i="12"/>
  <c r="N19" i="12"/>
  <c r="N20" i="12"/>
  <c r="N21" i="12"/>
  <c r="N22" i="12"/>
  <c r="N23" i="12"/>
  <c r="N24" i="12"/>
  <c r="G17" i="12"/>
  <c r="G49" i="12"/>
  <c r="G89" i="12"/>
  <c r="F2" i="12"/>
  <c r="G2" i="12" s="1"/>
  <c r="F3" i="12"/>
  <c r="G3" i="12" s="1"/>
  <c r="F4" i="12"/>
  <c r="G4" i="12" s="1"/>
  <c r="F5" i="12"/>
  <c r="G5" i="12" s="1"/>
  <c r="F6" i="12"/>
  <c r="G6" i="12" s="1"/>
  <c r="F7" i="12"/>
  <c r="G7" i="12" s="1"/>
  <c r="F8" i="12"/>
  <c r="G8" i="12" s="1"/>
  <c r="F9" i="12"/>
  <c r="G9" i="12" s="1"/>
  <c r="F10" i="12"/>
  <c r="G10" i="12" s="1"/>
  <c r="F11" i="12"/>
  <c r="G11" i="12" s="1"/>
  <c r="F12" i="12"/>
  <c r="G12" i="12" s="1"/>
  <c r="F13" i="12"/>
  <c r="G13" i="12" s="1"/>
  <c r="F14" i="12"/>
  <c r="G14" i="12" s="1"/>
  <c r="F15" i="12"/>
  <c r="G15" i="12" s="1"/>
  <c r="F16" i="12"/>
  <c r="G16" i="12" s="1"/>
  <c r="F17" i="12"/>
  <c r="F18" i="12"/>
  <c r="G18" i="12" s="1"/>
  <c r="F19" i="12"/>
  <c r="G19" i="12" s="1"/>
  <c r="F20" i="12"/>
  <c r="G20" i="12" s="1"/>
  <c r="F21" i="12"/>
  <c r="G21" i="12" s="1"/>
  <c r="F22" i="12"/>
  <c r="G22" i="12" s="1"/>
  <c r="F23" i="12"/>
  <c r="G23" i="12" s="1"/>
  <c r="F24" i="12"/>
  <c r="G24" i="12" s="1"/>
  <c r="F25" i="12"/>
  <c r="G25" i="12" s="1"/>
  <c r="F26" i="12"/>
  <c r="G26" i="12" s="1"/>
  <c r="F27" i="12"/>
  <c r="G27" i="12" s="1"/>
  <c r="F28" i="12"/>
  <c r="G28" i="12" s="1"/>
  <c r="F29" i="12"/>
  <c r="G29" i="12" s="1"/>
  <c r="F30" i="12"/>
  <c r="G30" i="12" s="1"/>
  <c r="F31" i="12"/>
  <c r="G31" i="12" s="1"/>
  <c r="F32" i="12"/>
  <c r="G32" i="12" s="1"/>
  <c r="F33" i="12"/>
  <c r="G33" i="12" s="1"/>
  <c r="F34" i="12"/>
  <c r="G34" i="12" s="1"/>
  <c r="F35" i="12"/>
  <c r="G35" i="12" s="1"/>
  <c r="F36" i="12"/>
  <c r="G36" i="12" s="1"/>
  <c r="F37" i="12"/>
  <c r="G37" i="12" s="1"/>
  <c r="F38" i="12"/>
  <c r="G38" i="12" s="1"/>
  <c r="F39" i="12"/>
  <c r="G39" i="12" s="1"/>
  <c r="F40" i="12"/>
  <c r="G40" i="12" s="1"/>
  <c r="F41" i="12"/>
  <c r="G41" i="12" s="1"/>
  <c r="F42" i="12"/>
  <c r="G42" i="12" s="1"/>
  <c r="F43" i="12"/>
  <c r="G43" i="12" s="1"/>
  <c r="F44" i="12"/>
  <c r="G44" i="12" s="1"/>
  <c r="F45" i="12"/>
  <c r="G45" i="12" s="1"/>
  <c r="F46" i="12"/>
  <c r="G46" i="12" s="1"/>
  <c r="F47" i="12"/>
  <c r="G47" i="12" s="1"/>
  <c r="F48" i="12"/>
  <c r="G48" i="12" s="1"/>
  <c r="F49" i="12"/>
  <c r="F50" i="12"/>
  <c r="G50" i="12" s="1"/>
  <c r="F51" i="12"/>
  <c r="G51" i="12" s="1"/>
  <c r="F52" i="12"/>
  <c r="G52" i="12" s="1"/>
  <c r="F53" i="12"/>
  <c r="G53" i="12" s="1"/>
  <c r="F54" i="12"/>
  <c r="G54" i="12" s="1"/>
  <c r="F55" i="12"/>
  <c r="G55" i="12" s="1"/>
  <c r="F56" i="12"/>
  <c r="G56" i="12" s="1"/>
  <c r="F57" i="12"/>
  <c r="G57" i="12" s="1"/>
  <c r="F58" i="12"/>
  <c r="G58" i="12" s="1"/>
  <c r="F59" i="12"/>
  <c r="G59" i="12" s="1"/>
  <c r="F60" i="12"/>
  <c r="G60" i="12" s="1"/>
  <c r="F61" i="12"/>
  <c r="G61" i="12" s="1"/>
  <c r="F62" i="12"/>
  <c r="G62" i="12" s="1"/>
  <c r="F63" i="12"/>
  <c r="G63" i="12" s="1"/>
  <c r="F64" i="12"/>
  <c r="G64" i="12" s="1"/>
  <c r="F65" i="12"/>
  <c r="G65" i="12" s="1"/>
  <c r="F66" i="12"/>
  <c r="G66" i="12" s="1"/>
  <c r="F67" i="12"/>
  <c r="G67" i="12" s="1"/>
  <c r="F68" i="12"/>
  <c r="G68" i="12" s="1"/>
  <c r="F69" i="12"/>
  <c r="G69" i="12" s="1"/>
  <c r="F70" i="12"/>
  <c r="G70" i="12" s="1"/>
  <c r="F71" i="12"/>
  <c r="G71" i="12" s="1"/>
  <c r="F72" i="12"/>
  <c r="G72" i="12" s="1"/>
  <c r="F73" i="12"/>
  <c r="G73" i="12" s="1"/>
  <c r="F74" i="12"/>
  <c r="G74" i="12" s="1"/>
  <c r="F75" i="12"/>
  <c r="G75" i="12" s="1"/>
  <c r="F76" i="12"/>
  <c r="G76" i="12" s="1"/>
  <c r="F77" i="12"/>
  <c r="G77" i="12" s="1"/>
  <c r="F78" i="12"/>
  <c r="G78" i="12" s="1"/>
  <c r="F79" i="12"/>
  <c r="G79" i="12" s="1"/>
  <c r="F80" i="12"/>
  <c r="G80" i="12" s="1"/>
  <c r="F81" i="12"/>
  <c r="G81" i="12" s="1"/>
  <c r="F82" i="12"/>
  <c r="G82" i="12" s="1"/>
  <c r="F83" i="12"/>
  <c r="G83" i="12" s="1"/>
  <c r="F84" i="12"/>
  <c r="G84" i="12" s="1"/>
  <c r="F85" i="12"/>
  <c r="G85" i="12" s="1"/>
  <c r="F86" i="12"/>
  <c r="G86" i="12" s="1"/>
  <c r="F87" i="12"/>
  <c r="G87" i="12" s="1"/>
  <c r="F88" i="12"/>
  <c r="G88" i="12" s="1"/>
  <c r="F89" i="12"/>
  <c r="F90" i="12"/>
  <c r="G90" i="12" s="1"/>
  <c r="F91" i="12"/>
  <c r="G91" i="12" s="1"/>
  <c r="F92" i="12"/>
  <c r="G92" i="12" s="1"/>
  <c r="F93" i="12"/>
  <c r="G93" i="12" s="1"/>
  <c r="F94" i="12"/>
  <c r="G94" i="12" s="1"/>
  <c r="F95" i="12"/>
  <c r="G95" i="12" s="1"/>
  <c r="F96" i="12"/>
  <c r="G96" i="12" s="1"/>
  <c r="F97" i="12"/>
  <c r="G97" i="12" s="1"/>
  <c r="F98" i="12"/>
  <c r="G98" i="12" s="1"/>
  <c r="F99" i="12"/>
  <c r="G99" i="12" s="1"/>
  <c r="F100" i="12"/>
  <c r="G100" i="12" s="1"/>
  <c r="F101" i="12"/>
  <c r="G101" i="12" s="1"/>
  <c r="F102" i="12"/>
  <c r="G102" i="12" s="1"/>
  <c r="F103" i="12"/>
  <c r="G103" i="12" s="1"/>
  <c r="F104" i="12"/>
  <c r="G104" i="12" s="1"/>
  <c r="F105" i="12"/>
  <c r="G105" i="12" s="1"/>
  <c r="F106" i="12"/>
  <c r="G106" i="12" s="1"/>
  <c r="F107" i="12"/>
  <c r="G107" i="12" s="1"/>
  <c r="F108" i="12"/>
  <c r="G108" i="12" s="1"/>
  <c r="F109" i="12"/>
  <c r="G109" i="12" s="1"/>
  <c r="F110" i="12"/>
  <c r="G110" i="12" s="1"/>
  <c r="F111" i="12"/>
  <c r="G111" i="12" s="1"/>
  <c r="F112" i="12"/>
  <c r="G112" i="12" s="1"/>
  <c r="F113" i="12"/>
  <c r="G113" i="12" s="1"/>
  <c r="F114" i="12"/>
  <c r="G114" i="12" s="1"/>
  <c r="F115" i="12"/>
  <c r="G115" i="12" s="1"/>
  <c r="F116" i="12"/>
  <c r="G116" i="12" s="1"/>
  <c r="F117" i="12"/>
  <c r="G117" i="12" s="1"/>
  <c r="F118" i="12"/>
  <c r="G118" i="12" s="1"/>
  <c r="F119" i="12"/>
  <c r="G119" i="12" s="1"/>
  <c r="F120" i="12"/>
  <c r="G120" i="12" s="1"/>
  <c r="F121" i="12"/>
  <c r="G121" i="12" s="1"/>
  <c r="F122" i="12"/>
  <c r="G122" i="12" s="1"/>
  <c r="F123" i="12"/>
  <c r="G123" i="12" s="1"/>
  <c r="F124" i="12"/>
  <c r="G124" i="12" s="1"/>
  <c r="F125" i="12"/>
  <c r="G125" i="12" s="1"/>
  <c r="F126" i="12"/>
  <c r="G126" i="12" s="1"/>
  <c r="F127" i="12"/>
  <c r="G127" i="12" s="1"/>
  <c r="F128" i="12"/>
  <c r="G128" i="12" s="1"/>
  <c r="F129" i="12"/>
  <c r="G129" i="12" s="1"/>
  <c r="F130" i="12"/>
  <c r="G130" i="12" s="1"/>
  <c r="F131" i="12"/>
  <c r="G131" i="12" s="1"/>
  <c r="F132" i="12"/>
  <c r="G132" i="12" s="1"/>
  <c r="F133" i="12"/>
  <c r="G133" i="12" s="1"/>
  <c r="F134" i="12"/>
  <c r="G134" i="12" s="1"/>
  <c r="F135" i="12"/>
  <c r="G135" i="12" s="1"/>
  <c r="F136" i="12"/>
  <c r="G136" i="12" s="1"/>
  <c r="F137" i="12"/>
  <c r="G137" i="12" s="1"/>
  <c r="F138" i="12"/>
  <c r="G138" i="12" s="1"/>
  <c r="F139" i="12"/>
  <c r="G139" i="12" s="1"/>
  <c r="F140" i="12"/>
  <c r="G140" i="12" s="1"/>
  <c r="F141" i="12"/>
  <c r="G141" i="12" s="1"/>
  <c r="F142" i="12"/>
  <c r="G142" i="12" s="1"/>
  <c r="F143" i="12"/>
  <c r="G143" i="12" s="1"/>
  <c r="F144" i="12"/>
  <c r="G144" i="12" s="1"/>
  <c r="F145" i="12"/>
  <c r="G145" i="12" s="1"/>
  <c r="F146" i="12"/>
  <c r="G146" i="12" s="1"/>
  <c r="F147" i="12"/>
  <c r="G147" i="12" s="1"/>
  <c r="F148" i="12"/>
  <c r="G148" i="12" s="1"/>
  <c r="F149" i="12"/>
  <c r="G149" i="12" s="1"/>
  <c r="F150" i="12"/>
  <c r="G150" i="12" s="1"/>
  <c r="F151" i="12"/>
  <c r="G151" i="12" s="1"/>
  <c r="F152" i="12"/>
  <c r="G152" i="12" s="1"/>
  <c r="F153" i="12"/>
  <c r="G153" i="12" s="1"/>
  <c r="F154" i="12"/>
  <c r="G154" i="12" s="1"/>
  <c r="F155" i="12"/>
  <c r="G155" i="12" s="1"/>
  <c r="F156" i="12"/>
  <c r="G156" i="12" s="1"/>
  <c r="F157" i="12"/>
  <c r="G157" i="12" s="1"/>
  <c r="F158" i="12"/>
  <c r="G158" i="12" s="1"/>
  <c r="F159" i="12"/>
  <c r="G159" i="12" s="1"/>
  <c r="F160" i="12"/>
  <c r="G160" i="12" s="1"/>
  <c r="F161" i="12"/>
  <c r="G161" i="12" s="1"/>
  <c r="F162" i="12"/>
  <c r="G162" i="12" s="1"/>
  <c r="F163" i="12"/>
  <c r="G163" i="12" s="1"/>
  <c r="F164" i="12"/>
  <c r="G164" i="12" s="1"/>
  <c r="F165" i="12"/>
  <c r="G165" i="12" s="1"/>
  <c r="F166" i="12"/>
  <c r="G166" i="12" s="1"/>
  <c r="F167" i="12"/>
  <c r="G167" i="12" s="1"/>
  <c r="F168" i="12"/>
  <c r="G168" i="12" s="1"/>
  <c r="F169" i="12"/>
  <c r="G169" i="12" s="1"/>
  <c r="F170" i="12"/>
  <c r="G170" i="12" s="1"/>
  <c r="F171" i="12"/>
  <c r="G171" i="12" s="1"/>
  <c r="F172" i="12"/>
  <c r="G172" i="12" s="1"/>
  <c r="F173" i="12"/>
  <c r="G173" i="12" s="1"/>
  <c r="F174" i="12"/>
  <c r="G174" i="12" s="1"/>
  <c r="F175" i="12"/>
  <c r="G175" i="12" s="1"/>
  <c r="F176" i="12"/>
  <c r="G176" i="12" s="1"/>
  <c r="F177" i="12"/>
  <c r="G177" i="12" s="1"/>
  <c r="F178" i="12"/>
  <c r="G178" i="12" s="1"/>
  <c r="F179" i="12"/>
  <c r="G179" i="12" s="1"/>
  <c r="F180" i="12"/>
  <c r="G180" i="12" s="1"/>
  <c r="F181" i="12"/>
  <c r="G181" i="12" s="1"/>
  <c r="F182" i="12"/>
  <c r="G182" i="12" s="1"/>
  <c r="F183" i="12"/>
  <c r="G183" i="12" s="1"/>
  <c r="F184" i="12"/>
  <c r="G184" i="12" s="1"/>
  <c r="F185" i="12"/>
  <c r="G185" i="12" s="1"/>
  <c r="F186" i="12"/>
  <c r="G186" i="12" s="1"/>
  <c r="F187" i="12"/>
  <c r="G187" i="12" s="1"/>
  <c r="F188" i="12"/>
  <c r="G188" i="12" s="1"/>
  <c r="F189" i="12"/>
  <c r="G189" i="12" s="1"/>
  <c r="F190" i="12"/>
  <c r="G190" i="12" s="1"/>
  <c r="F191" i="12"/>
  <c r="G191" i="12" s="1"/>
  <c r="F192" i="12"/>
  <c r="G192" i="12" s="1"/>
  <c r="F193" i="12"/>
  <c r="G193" i="12" s="1"/>
  <c r="F194" i="12"/>
  <c r="G194" i="12" s="1"/>
  <c r="F195" i="12"/>
  <c r="G195" i="12" s="1"/>
  <c r="F196" i="12"/>
  <c r="G196" i="12" s="1"/>
  <c r="F197" i="12"/>
  <c r="G197" i="12" s="1"/>
  <c r="F198" i="12"/>
  <c r="G198" i="12" s="1"/>
  <c r="F199" i="12"/>
  <c r="G199" i="12" s="1"/>
  <c r="F200" i="12"/>
  <c r="G200" i="12" s="1"/>
  <c r="F201" i="12"/>
  <c r="G201" i="12" s="1"/>
  <c r="F202" i="12"/>
  <c r="G202" i="12" s="1"/>
  <c r="F203" i="12"/>
  <c r="G203" i="12" s="1"/>
  <c r="F204" i="12"/>
  <c r="G204" i="12" s="1"/>
  <c r="F205" i="12"/>
  <c r="G205" i="12" s="1"/>
  <c r="F206" i="12"/>
  <c r="G206" i="12" s="1"/>
  <c r="F207" i="12"/>
  <c r="G207" i="12" s="1"/>
  <c r="F208" i="12"/>
  <c r="G208" i="12" s="1"/>
  <c r="F209" i="12"/>
  <c r="G209" i="12" s="1"/>
  <c r="F210" i="12"/>
  <c r="G210" i="12" s="1"/>
  <c r="F211" i="12"/>
  <c r="G211" i="12" s="1"/>
  <c r="F212" i="12"/>
  <c r="G212" i="12" s="1"/>
  <c r="F213" i="12"/>
  <c r="G213" i="12" s="1"/>
  <c r="F214" i="12"/>
  <c r="G214" i="12" s="1"/>
  <c r="F215" i="12"/>
  <c r="G215" i="12" s="1"/>
  <c r="F216" i="12"/>
  <c r="G216" i="12" s="1"/>
  <c r="F217" i="12"/>
  <c r="G217" i="12" s="1"/>
  <c r="F218" i="12"/>
  <c r="G218" i="12" s="1"/>
  <c r="F219" i="12"/>
  <c r="G219" i="12" s="1"/>
  <c r="F220" i="12"/>
  <c r="G220" i="12" s="1"/>
  <c r="F221" i="12"/>
  <c r="G221" i="12" s="1"/>
  <c r="F222" i="12"/>
  <c r="G222" i="12" s="1"/>
  <c r="F223" i="12"/>
  <c r="G223" i="12" s="1"/>
  <c r="F224" i="12"/>
  <c r="G224" i="12" s="1"/>
  <c r="F225" i="12"/>
  <c r="G225" i="12" s="1"/>
  <c r="F226" i="12"/>
  <c r="G226" i="12" s="1"/>
  <c r="F227" i="12"/>
  <c r="G227" i="12" s="1"/>
  <c r="F228" i="12"/>
  <c r="G228" i="12" s="1"/>
  <c r="F229" i="12"/>
  <c r="G229" i="12" s="1"/>
  <c r="F230" i="12"/>
  <c r="G230" i="12" s="1"/>
  <c r="F231" i="12"/>
  <c r="G231" i="12" s="1"/>
  <c r="F232" i="12"/>
  <c r="G232" i="12" s="1"/>
  <c r="F233" i="12"/>
  <c r="G233" i="12" s="1"/>
  <c r="F234" i="12"/>
  <c r="G234" i="12" s="1"/>
  <c r="F235" i="12"/>
  <c r="G235" i="12" s="1"/>
  <c r="F236" i="12"/>
  <c r="G236" i="12" s="1"/>
  <c r="F237" i="12"/>
  <c r="G237" i="12" s="1"/>
  <c r="F238" i="12"/>
  <c r="G238" i="12" s="1"/>
  <c r="F239" i="12"/>
  <c r="G239" i="12" s="1"/>
  <c r="F240" i="12"/>
  <c r="G240" i="12" s="1"/>
  <c r="F241" i="12"/>
  <c r="G241" i="12" s="1"/>
  <c r="F242" i="12"/>
  <c r="G242" i="12" s="1"/>
  <c r="F243" i="12"/>
  <c r="G243" i="12" s="1"/>
  <c r="F244" i="12"/>
  <c r="G244" i="12" s="1"/>
  <c r="F245" i="12"/>
  <c r="G245" i="12" s="1"/>
  <c r="F246" i="12"/>
  <c r="G246" i="12" s="1"/>
  <c r="F247" i="12"/>
  <c r="G247" i="12" s="1"/>
  <c r="F248" i="12"/>
  <c r="G248" i="12" s="1"/>
  <c r="F249" i="12"/>
  <c r="G249" i="12" s="1"/>
  <c r="F250" i="12"/>
  <c r="G250" i="12" s="1"/>
  <c r="F251" i="12"/>
  <c r="G251" i="12" s="1"/>
  <c r="F252" i="12"/>
  <c r="G252" i="12" s="1"/>
  <c r="F253" i="12"/>
  <c r="G253" i="12" s="1"/>
  <c r="F254" i="12"/>
  <c r="G254" i="12" s="1"/>
  <c r="F255" i="12"/>
  <c r="G255" i="12" s="1"/>
  <c r="F256" i="12"/>
  <c r="G256" i="12" s="1"/>
  <c r="F257" i="12"/>
  <c r="G257" i="12" s="1"/>
  <c r="F258" i="12"/>
  <c r="G258" i="12" s="1"/>
  <c r="F259" i="12"/>
  <c r="G259" i="12" s="1"/>
  <c r="F260" i="12"/>
  <c r="G260" i="12" s="1"/>
  <c r="F261" i="12"/>
  <c r="G261" i="12" s="1"/>
  <c r="F262" i="12"/>
  <c r="G262" i="12" s="1"/>
  <c r="F263" i="12"/>
  <c r="G263" i="12" s="1"/>
  <c r="F264" i="12"/>
  <c r="G264" i="12" s="1"/>
  <c r="F265" i="12"/>
  <c r="G265" i="12" s="1"/>
  <c r="F266" i="12"/>
  <c r="G266" i="12" s="1"/>
  <c r="F267" i="12"/>
  <c r="G267" i="12" s="1"/>
  <c r="F268" i="12"/>
  <c r="G268" i="12" s="1"/>
  <c r="F269" i="12"/>
  <c r="G269" i="12" s="1"/>
  <c r="F270" i="12"/>
  <c r="G270" i="12" s="1"/>
  <c r="F271" i="12"/>
  <c r="G271" i="12" s="1"/>
  <c r="F272" i="12"/>
  <c r="G272" i="12" s="1"/>
  <c r="F273" i="12"/>
  <c r="G273" i="12" s="1"/>
  <c r="F274" i="12"/>
  <c r="G274" i="12" s="1"/>
  <c r="F275" i="12"/>
  <c r="G275" i="12" s="1"/>
  <c r="F276" i="12"/>
  <c r="G276" i="12" s="1"/>
  <c r="F277" i="12"/>
  <c r="G277" i="12" s="1"/>
  <c r="F278" i="12"/>
  <c r="G278" i="12" s="1"/>
  <c r="F279" i="12"/>
  <c r="G279" i="12" s="1"/>
  <c r="F280" i="12"/>
  <c r="G280" i="12" s="1"/>
  <c r="F281" i="12"/>
  <c r="G281" i="12" s="1"/>
  <c r="F282" i="12"/>
  <c r="G282" i="12" s="1"/>
  <c r="F283" i="12"/>
  <c r="G283" i="12" s="1"/>
  <c r="F284" i="12"/>
  <c r="G284" i="12" s="1"/>
  <c r="F285" i="12"/>
  <c r="G285" i="12" s="1"/>
  <c r="F286" i="12"/>
  <c r="G286" i="12" s="1"/>
  <c r="F287" i="12"/>
  <c r="G287" i="12" s="1"/>
  <c r="F288" i="12"/>
  <c r="G288" i="12" s="1"/>
  <c r="F289" i="12"/>
  <c r="G289" i="12" s="1"/>
  <c r="F290" i="12"/>
  <c r="G290" i="12" s="1"/>
  <c r="F291" i="12"/>
  <c r="G291" i="12" s="1"/>
  <c r="F292" i="12"/>
  <c r="G292" i="12" s="1"/>
  <c r="F293" i="12"/>
  <c r="G293" i="12" s="1"/>
  <c r="F294" i="12"/>
  <c r="G294" i="12" s="1"/>
  <c r="F295" i="12"/>
  <c r="G295" i="12" s="1"/>
  <c r="F296" i="12"/>
  <c r="G296" i="12" s="1"/>
  <c r="F297" i="12"/>
  <c r="G297" i="12" s="1"/>
  <c r="F298" i="12"/>
  <c r="G298" i="12" s="1"/>
  <c r="F299" i="12"/>
  <c r="G299" i="12" s="1"/>
  <c r="F300" i="12"/>
  <c r="G300" i="12" s="1"/>
  <c r="F301" i="12"/>
  <c r="G301" i="12" s="1"/>
  <c r="F3" i="4"/>
  <c r="F4" i="4"/>
  <c r="F5" i="4"/>
  <c r="F6" i="4"/>
  <c r="F7" i="4"/>
  <c r="F8" i="4"/>
  <c r="G4" i="4"/>
  <c r="G7" i="4"/>
  <c r="G8" i="4"/>
  <c r="G5" i="4"/>
  <c r="G3" i="4"/>
  <c r="G6" i="4"/>
  <c r="E4" i="4"/>
  <c r="E7" i="4"/>
  <c r="E8" i="4"/>
  <c r="E5" i="4"/>
  <c r="E3" i="4"/>
  <c r="E6" i="4"/>
  <c r="H17" i="20" l="1"/>
  <c r="S13" i="20"/>
  <c r="I10" i="2"/>
  <c r="I9" i="2"/>
  <c r="H10" i="2"/>
  <c r="H9" i="2"/>
  <c r="I6" i="2"/>
  <c r="I7" i="2" s="1"/>
  <c r="I5" i="2"/>
  <c r="I4" i="2"/>
  <c r="I3" i="2"/>
  <c r="H7" i="2"/>
  <c r="H6" i="2"/>
  <c r="H5" i="2"/>
  <c r="H4" i="2"/>
  <c r="H3"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ANALYSIS WITH EXCEL.xlsx!table2" type="102" refreshedVersion="6" minRefreshableVersion="5">
    <extLst>
      <ext xmlns:x15="http://schemas.microsoft.com/office/spreadsheetml/2010/11/main" uri="{DE250136-89BD-433C-8126-D09CA5730AF9}">
        <x15:connection id="table2">
          <x15:rangePr sourceName="_xlcn.WorksheetConnection_DATAANALYSISWITHEXCEL.xlsxtable21"/>
        </x15:connection>
      </ext>
    </extLst>
  </connection>
  <connection id="3" name="WorksheetConnection_DATA ANALYSIS WITH EXCEL.xlsx!Table27" type="102" refreshedVersion="6" minRefreshableVersion="5">
    <extLst>
      <ext xmlns:x15="http://schemas.microsoft.com/office/spreadsheetml/2010/11/main" uri="{DE250136-89BD-433C-8126-D09CA5730AF9}">
        <x15:connection id="Table27">
          <x15:rangePr sourceName="_xlcn.WorksheetConnection_DATAANALYSISWITHEXCEL.xlsxTable271"/>
        </x15:connection>
      </ext>
    </extLst>
  </connection>
  <connection id="4" name="WorksheetConnection_Sheet15!$A:$G" type="102" refreshedVersion="6" minRefreshableVersion="5">
    <extLst>
      <ext xmlns:x15="http://schemas.microsoft.com/office/spreadsheetml/2010/11/main" uri="{DE250136-89BD-433C-8126-D09CA5730AF9}">
        <x15:connection id="Range" autoDelete="1">
          <x15:rangePr sourceName="_xlcn.WorksheetConnection_Sheet15AG1"/>
        </x15:connection>
      </ext>
    </extLst>
  </connection>
</connections>
</file>

<file path=xl/sharedStrings.xml><?xml version="1.0" encoding="utf-8"?>
<sst xmlns="http://schemas.openxmlformats.org/spreadsheetml/2006/main" count="3817" uniqueCount="87">
  <si>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</si>
  <si>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</si>
  <si>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</si>
  <si>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</si>
  <si>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</si>
  <si>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</si>
  <si>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</si>
  <si>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</si>
  <si>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</si>
  <si>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</si>
  <si>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</si>
  <si>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</si>
  <si>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</si>
  <si>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</si>
  <si>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</si>
  <si>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</si>
  <si>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</si>
  <si>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</si>
  <si>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</si>
  <si>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</si>
  <si>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</si>
  <si>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</si>
  <si>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</si>
  <si>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</si>
  <si>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</si>
  <si>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</si>
  <si>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</si>
  <si>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</si>
  <si>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</si>
  <si>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</si>
  <si>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</si>
  <si>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</si>
  <si>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</si>
  <si>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</si>
  <si>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</si>
  <si>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</si>
  <si>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</si>
  <si>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</si>
  <si>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</si>
  <si>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</si>
  <si>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</si>
  <si>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</si>
  <si>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</si>
  <si>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</si>
  <si>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</si>
  <si>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</si>
  <si>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</si>
  <si>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</si>
  <si>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</si>
  <si>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</si>
  <si>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</si>
  <si>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</si>
  <si>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</si>
  <si>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</si>
  <si>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</si>
  <si>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</si>
  <si>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</si>
  <si>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</si>
  <si>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</si>
  <si>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</si>
  <si>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range</t>
  </si>
  <si>
    <t>First Q</t>
  </si>
  <si>
    <t>Third Q</t>
  </si>
  <si>
    <t xml:space="preserve">Amount </t>
  </si>
  <si>
    <t>units</t>
  </si>
  <si>
    <t>amount</t>
  </si>
  <si>
    <t>unit</t>
  </si>
  <si>
    <t>Column1</t>
  </si>
  <si>
    <t>Column2</t>
  </si>
  <si>
    <t>Row Labels</t>
  </si>
  <si>
    <t>Grand Total</t>
  </si>
  <si>
    <t>Sum of Amount</t>
  </si>
  <si>
    <t>Sum of Units</t>
  </si>
  <si>
    <t xml:space="preserve"> </t>
  </si>
  <si>
    <t>sales per unit</t>
  </si>
  <si>
    <t>cost per unit</t>
  </si>
  <si>
    <t>total cost</t>
  </si>
  <si>
    <t>profit</t>
  </si>
  <si>
    <t>Country Name</t>
  </si>
  <si>
    <t>sales person</t>
  </si>
  <si>
    <t>Unit</t>
  </si>
  <si>
    <t>Target achieved</t>
  </si>
  <si>
    <t xml:space="preserve">Number of transactions </t>
  </si>
  <si>
    <t>sales</t>
  </si>
  <si>
    <t>cost</t>
  </si>
  <si>
    <t>Qunatity</t>
  </si>
  <si>
    <t>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</si>
</sst>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rgb="FF9C6500"/>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EB9C"/>
      </patternFill>
    </fill>
    <fill>
      <patternFill patternType="solid">
        <fgColor rgb="FFFFC000"/>
        <bgColor indexed="64"/>
      </patternFill>
    </fill>
  </fills>
  <borders count="4">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3" fillId="4" borderId="0" applyNumberFormat="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3" xfId="0" applyFont="1" applyBorder="1"/>
    <xf numFmtId="0" fontId="0" fillId="0" borderId="0" xfId="0" applyFont="1" applyBorder="1"/>
    <xf numFmtId="0" fontId="0" fillId="0" borderId="3" xfId="0" applyBorder="1"/>
    <xf numFmtId="0" fontId="0" fillId="0" borderId="3" xfId="0"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4" fillId="0" borderId="2" xfId="0" applyFont="1" applyFill="1" applyBorder="1"/>
    <xf numFmtId="0" fontId="0" fillId="0" borderId="2" xfId="0" applyFont="1" applyFill="1" applyBorder="1"/>
    <xf numFmtId="0" fontId="0" fillId="0" borderId="0" xfId="0" applyFill="1"/>
    <xf numFmtId="0" fontId="3" fillId="5" borderId="0" xfId="1" applyFill="1"/>
    <xf numFmtId="0" fontId="0" fillId="5" borderId="0" xfId="0" applyFill="1"/>
    <xf numFmtId="0" fontId="0" fillId="0" borderId="0" xfId="0" applyAlignment="1">
      <alignment horizontal="right"/>
    </xf>
    <xf numFmtId="0" fontId="0" fillId="5" borderId="0" xfId="0" applyFill="1" applyAlignment="1">
      <alignment horizontal="right"/>
    </xf>
  </cellXfs>
  <cellStyles count="2">
    <cellStyle name="Neutral" xfId="1" builtinId="28"/>
    <cellStyle name="Normal" xfId="0" builtinId="0"/>
  </cellStyles>
  <dxfs count="19">
    <dxf>
      <numFmt numFmtId="0" formatCode="General"/>
    </dxf>
    <dxf>
      <numFmt numFmtId="0" formatCode="General"/>
    </dxf>
    <dxf>
      <numFmt numFmtId="12" formatCode="&quot;$&quot;#,##0.00_);[Red]\(&quot;$&quot;#,##0.0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
      <numFmt numFmtId="12" formatCode="&quot;$&quot;#,##0.00_);[Red]\(&quot;$&quot;#,##0.00\)"/>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2.5428331875182269E-2"/>
          <c:w val="0.84625240594925633"/>
          <c:h val="0.72088764946048411"/>
        </c:manualLayout>
      </c:layout>
      <c:scatterChart>
        <c:scatterStyle val="lineMarker"/>
        <c:varyColors val="0"/>
        <c:ser>
          <c:idx val="0"/>
          <c:order val="0"/>
          <c:tx>
            <c:strRef>
              <c:f>'anomaly detection'!$E$1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'anomaly detection'!$D$2:$D$301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detection'!$E$2:$E$301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698-4FBA-A4FD-399D6DACDC52}"/>
            </c:ext>
          </c:extLst>
        </c:ser>
        <c:dLbls>
          <c:showLegendKey val="0"/>
          <c:showVal val="0"/>
          <c:showCatName val="0"/>
          <c:showSerName val="0"/>
          <c:showPercent val="0"/>
          <c:showBubbleSize val="0"/>
        </c:dLbls>
        <c:axId val="348220080"/>
        <c:axId val="348220408"/>
      </c:scatterChart>
      <c:valAx>
        <c:axId val="3482200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20408"/>
        <c:crosses val="autoZero"/>
        <c:crossBetween val="midCat"/>
      </c:valAx>
      <c:valAx>
        <c:axId val="348220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20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_xlchart.5</cx:f>
      </cx:numDim>
    </cx:data>
  </cx:chartData>
  <cx:chart>
    <cx:title pos="t" align="ctr" overlay="0"/>
    <cx:plotArea>
      <cx:plotAreaRegion>
        <cx:series layoutId="boxWhisker" uniqueId="{CBCF19D0-694B-4FF9-8D56-2F4F820E44FF}">
          <cx:tx>
            <cx:txData>
              <cx:f>_xlchart.4</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866774</xdr:colOff>
      <xdr:row>5</xdr:row>
      <xdr:rowOff>28575</xdr:rowOff>
    </xdr:from>
    <xdr:to>
      <xdr:col>12</xdr:col>
      <xdr:colOff>95249</xdr:colOff>
      <xdr:row>18</xdr:row>
      <xdr:rowOff>76200</xdr:rowOff>
    </xdr:to>
    <mc:AlternateContent xmlns:mc="http://schemas.openxmlformats.org/markup-compatibility/2006">
      <mc:Choice xmlns:a14="http://schemas.microsoft.com/office/drawing/2010/main"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115049" y="981075"/>
              <a:ext cx="2657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0</xdr:row>
      <xdr:rowOff>171450</xdr:rowOff>
    </xdr:from>
    <xdr:to>
      <xdr:col>13</xdr:col>
      <xdr:colOff>533400</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0</xdr:row>
      <xdr:rowOff>152400</xdr:rowOff>
    </xdr:from>
    <xdr:to>
      <xdr:col>22</xdr:col>
      <xdr:colOff>228600</xdr:colOff>
      <xdr:row>15</xdr:row>
      <xdr:rowOff>38100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dambaram Ponnappan" refreshedDate="45086.647243518521" createdVersion="6" refreshedVersion="6" minRefreshableVersion="3" recordCount="300">
  <cacheSource type="worksheet">
    <worksheetSource name="table2"/>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Chidambaram Ponnappan" refreshedDate="45086.724527430553" backgroundQuery="1" createdVersion="6" refreshedVersion="6" minRefreshableVersion="3" recordCount="0" supportSubquery="1" supportAdvancedDrill="1">
  <cacheSource type="external" connectionId="1"/>
  <cacheFields count="2">
    <cacheField name="[table2].[Product].[Product]" caption="Product" numFmtId="0" hierarchy="9" level="1">
      <sharedItems count="5">
        <s v="85% Dark Bars"/>
        <s v="After Nines"/>
        <s v="Baker's Choco Chips"/>
        <s v="Peanut Butter Cubes"/>
        <s v="Raspberry Choco"/>
      </sharedItems>
    </cacheField>
    <cacheField name="[Measures].[sales per unit]" caption="sales per unit" numFmtId="0" hierarchy="27" level="32767"/>
  </cacheFields>
  <cacheHierarchies count="34">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cost per unit]" caption="cost per unit" attribute="1" defaultMemberUniqueName="[Range].[cost per unit].[All]" allUniqueName="[Range].[cost per unit].[All]" dimensionUniqueName="[Range]" displayFolder="" count="0" memberValueDatatype="5" unbalanced="0"/>
    <cacheHierarchy uniqueName="[Range].[total cost]" caption="total cost" attribute="1" defaultMemberUniqueName="[Range].[total cost].[All]" allUniqueName="[Range].[total cost].[All]" dimensionUniqueName="[Range]"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7].[Sales Person]" caption="Sales Person" attribute="1" defaultMemberUniqueName="[Table27].[Sales Person].[All]" allUniqueName="[Table27].[Sales Person].[All]" dimensionUniqueName="[Table27]" displayFolder="" count="0" memberValueDatatype="130" unbalanced="0"/>
    <cacheHierarchy uniqueName="[Table27].[Geography]" caption="Geography" attribute="1" defaultMemberUniqueName="[Table27].[Geography].[All]" allUniqueName="[Table27].[Geography].[All]" dimensionUniqueName="[Table27]" displayFolder="" count="0" memberValueDatatype="130" unbalanced="0"/>
    <cacheHierarchy uniqueName="[Table27].[Product]" caption="Product" attribute="1" defaultMemberUniqueName="[Table27].[Product].[All]" allUniqueName="[Table27].[Product].[All]" dimensionUniqueName="[Table27]" displayFolder="" count="0" memberValueDatatype="130" unbalanced="0"/>
    <cacheHierarchy uniqueName="[Table27].[Amount]" caption="Amount" attribute="1" defaultMemberUniqueName="[Table27].[Amount].[All]" allUniqueName="[Table27].[Amount].[All]" dimensionUniqueName="[Table27]" displayFolder="" count="0" memberValueDatatype="20" unbalanced="0"/>
    <cacheHierarchy uniqueName="[Table27].[Units]" caption="Units" attribute="1" defaultMemberUniqueName="[Table27].[Units].[All]" allUniqueName="[Table27].[Units].[All]" dimensionUniqueName="[Table27]" displayFolder="" count="0" memberValueDatatype="20" unbalanced="0"/>
    <cacheHierarchy uniqueName="[Table27].[cost per unit]" caption="cost per unit" attribute="1" defaultMemberUniqueName="[Table27].[cost per unit].[All]" allUniqueName="[Table27].[cost per unit].[All]" dimensionUniqueName="[Table27]" displayFolder="" count="0" memberValueDatatype="5" unbalanced="0"/>
    <cacheHierarchy uniqueName="[Table27].[total cost]" caption="total cost" attribute="1" defaultMemberUniqueName="[Table27].[total cost].[All]" allUniqueName="[Table27].[total cost].[All]" dimensionUniqueName="[Table27]"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10"/>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Table27"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Table27" count="0">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Table27" count="0">
      <extLst>
        <ext xmlns:x15="http://schemas.microsoft.com/office/spreadsheetml/2010/11/main" uri="{B97F6D7D-B522-45F9-BDA1-12C45D357490}">
          <x15:cacheHierarchy aggregatedColumn="14"/>
        </ext>
      </extLst>
    </cacheHierarchy>
    <cacheHierarchy uniqueName="[Measures].[Sum of Units 2]" caption="Sum of Units 2" measure="1" displayFolder="" measureGroup="Table27" count="0">
      <extLst>
        <ext xmlns:x15="http://schemas.microsoft.com/office/spreadsheetml/2010/11/main" uri="{B97F6D7D-B522-45F9-BDA1-12C45D357490}">
          <x15:cacheHierarchy aggregatedColumn="16"/>
        </ext>
      </extLst>
    </cacheHierarchy>
    <cacheHierarchy uniqueName="[Measures].[Sum of Amount 3]" caption="Sum of Amount 3" measure="1" displayFolder="" measureGroup="Range" count="0">
      <extLst>
        <ext xmlns:x15="http://schemas.microsoft.com/office/spreadsheetml/2010/11/main" uri="{B97F6D7D-B522-45F9-BDA1-12C45D357490}">
          <x15:cacheHierarchy aggregatedColumn="3"/>
        </ext>
      </extLst>
    </cacheHierarchy>
    <cacheHierarchy uniqueName="[Measures].[Sum of Units 3]" caption="Sum of Units 3" measure="1" displayFolder="" measureGroup="Rang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oneField="1">
      <fieldsUsage count="1">
        <fieldUsage x="1"/>
      </fieldsUsage>
    </cacheHierarchy>
    <cacheHierarchy uniqueName="[Measures].[tot ]" caption="tot " measure="1" displayFolder="" measureGroup="Table27" count="0"/>
    <cacheHierarchy uniqueName="[Measures].[tot]" caption="tot" measure="1" displayFolder="" measureGroup="Range" count="0"/>
    <cacheHierarchy uniqueName="[Measures].[__XL_Count table2]" caption="__XL_Count table2" measure="1" displayFolder="" measureGroup="table2" count="0" hidden="1"/>
    <cacheHierarchy uniqueName="[Measures].[__XL_Count Table27]" caption="__XL_Count Table27" measure="1" displayFolder="" measureGroup="Table2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table2" uniqueName="[table2]" caption="table2"/>
    <dimension name="Table27" uniqueName="[Table27]" caption="Table27"/>
  </dimensions>
  <measureGroups count="3">
    <measureGroup name="Range" caption="Range"/>
    <measureGroup name="table2" caption="table2"/>
    <measureGroup name="Table27" caption="Table27"/>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idambaram Ponnappan" refreshedDate="45086.724526157406" backgroundQuery="1" createdVersion="6" refreshedVersion="6" minRefreshableVersion="3" recordCount="0" supportSubquery="1" supportAdvancedDrill="1">
  <cacheSource type="external" connectionId="1"/>
  <cacheFields count="3">
    <cacheField name="[table2].[Geography].[Geography]" caption="Geography" numFmtId="0" hierarchy="8" level="1">
      <sharedItems count="6">
        <s v="Australia"/>
        <s v="Canada"/>
        <s v="India"/>
        <s v="New Zealand"/>
        <s v="UK"/>
        <s v="USA"/>
      </sharedItems>
    </cacheField>
    <cacheField name="[table2].[Sales Person].[Sales Person]" caption="Sales Person" numFmtId="0" hierarchy="7" level="1">
      <sharedItems count="4">
        <s v="Gigi Bohling"/>
        <s v="Ches Bonnell"/>
        <s v="Barr Faughny"/>
        <s v="Ram Mahesh"/>
      </sharedItems>
    </cacheField>
    <cacheField name="[Measures].[Sum of Amount]" caption="Sum of Amount" numFmtId="0" hierarchy="19" level="32767"/>
  </cacheFields>
  <cacheHierarchies count="34">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cost per unit]" caption="cost per unit" attribute="1" defaultMemberUniqueName="[Range].[cost per unit].[All]" allUniqueName="[Range].[cost per unit].[All]" dimensionUniqueName="[Range]" displayFolder="" count="0" memberValueDatatype="5" unbalanced="0"/>
    <cacheHierarchy uniqueName="[Range].[total cost]" caption="total cost" attribute="1" defaultMemberUniqueName="[Range].[total cost].[All]" allUniqueName="[Range].[total cost].[All]" dimensionUniqueName="[Range]" displayFolder="" count="0" memberValueDatatype="5" unbalanced="0"/>
    <cacheHierarchy uniqueName="[table2].[Sales Person]" caption="Sales Person" attribute="1" defaultMemberUniqueName="[table2].[Sales Person].[All]" allUniqueName="[table2].[Sales Person].[All]" dimensionUniqueName="[table2]" displayFolder="" count="2" memberValueDatatype="130" unbalanced="0">
      <fieldsUsage count="2">
        <fieldUsage x="-1"/>
        <fieldUsage x="1"/>
      </fieldsUsage>
    </cacheHierarchy>
    <cacheHierarchy uniqueName="[table2].[Geography]" caption="Geography" attribute="1" defaultMemberUniqueName="[table2].[Geography].[All]" allUniqueName="[table2].[Geography].[All]" dimensionUniqueName="[table2]" displayFolder="" count="2" memberValueDatatype="130" unbalanced="0">
      <fieldsUsage count="2">
        <fieldUsage x="-1"/>
        <fieldUsage x="0"/>
      </fieldsUsage>
    </cacheHierarchy>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7].[Sales Person]" caption="Sales Person" attribute="1" defaultMemberUniqueName="[Table27].[Sales Person].[All]" allUniqueName="[Table27].[Sales Person].[All]" dimensionUniqueName="[Table27]" displayFolder="" count="0" memberValueDatatype="130" unbalanced="0"/>
    <cacheHierarchy uniqueName="[Table27].[Geography]" caption="Geography" attribute="1" defaultMemberUniqueName="[Table27].[Geography].[All]" allUniqueName="[Table27].[Geography].[All]" dimensionUniqueName="[Table27]" displayFolder="" count="0" memberValueDatatype="130" unbalanced="0"/>
    <cacheHierarchy uniqueName="[Table27].[Product]" caption="Product" attribute="1" defaultMemberUniqueName="[Table27].[Product].[All]" allUniqueName="[Table27].[Product].[All]" dimensionUniqueName="[Table27]" displayFolder="" count="0" memberValueDatatype="130" unbalanced="0"/>
    <cacheHierarchy uniqueName="[Table27].[Amount]" caption="Amount" attribute="1" defaultMemberUniqueName="[Table27].[Amount].[All]" allUniqueName="[Table27].[Amount].[All]" dimensionUniqueName="[Table27]" displayFolder="" count="0" memberValueDatatype="20" unbalanced="0"/>
    <cacheHierarchy uniqueName="[Table27].[Units]" caption="Units" attribute="1" defaultMemberUniqueName="[Table27].[Units].[All]" allUniqueName="[Table27].[Units].[All]" dimensionUniqueName="[Table27]" displayFolder="" count="0" memberValueDatatype="20" unbalanced="0"/>
    <cacheHierarchy uniqueName="[Table27].[cost per unit]" caption="cost per unit" attribute="1" defaultMemberUniqueName="[Table27].[cost per unit].[All]" allUniqueName="[Table27].[cost per unit].[All]" dimensionUniqueName="[Table27]" displayFolder="" count="0" memberValueDatatype="5" unbalanced="0"/>
    <cacheHierarchy uniqueName="[Table27].[total cost]" caption="total cost" attribute="1" defaultMemberUniqueName="[Table27].[total cost].[All]" allUniqueName="[Table27].[total cost].[All]" dimensionUniqueName="[Table27]" displayFolder="" count="0" memberValueDatatype="5" unbalanced="0"/>
    <cacheHierarchy uniqueName="[Measures].[Sum of Amount]" caption="Sum of Amount" measure="1" displayFolder="" measureGroup="table2" count="0" oneField="1">
      <fieldsUsage count="1">
        <fieldUsage x="2"/>
      </fieldsUsage>
      <extLst>
        <ext xmlns:x15="http://schemas.microsoft.com/office/spreadsheetml/2010/11/main" uri="{B97F6D7D-B522-45F9-BDA1-12C45D357490}">
          <x15:cacheHierarchy aggregatedColumn="10"/>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Table27" count="0">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Table27" count="0">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Table27" count="0">
      <extLst>
        <ext xmlns:x15="http://schemas.microsoft.com/office/spreadsheetml/2010/11/main" uri="{B97F6D7D-B522-45F9-BDA1-12C45D357490}">
          <x15:cacheHierarchy aggregatedColumn="14"/>
        </ext>
      </extLst>
    </cacheHierarchy>
    <cacheHierarchy uniqueName="[Measures].[Sum of Units 2]" caption="Sum of Units 2" measure="1" displayFolder="" measureGroup="Table27" count="0">
      <extLst>
        <ext xmlns:x15="http://schemas.microsoft.com/office/spreadsheetml/2010/11/main" uri="{B97F6D7D-B522-45F9-BDA1-12C45D357490}">
          <x15:cacheHierarchy aggregatedColumn="16"/>
        </ext>
      </extLst>
    </cacheHierarchy>
    <cacheHierarchy uniqueName="[Measures].[Sum of Amount 3]" caption="Sum of Amount 3" measure="1" displayFolder="" measureGroup="Range" count="0">
      <extLst>
        <ext xmlns:x15="http://schemas.microsoft.com/office/spreadsheetml/2010/11/main" uri="{B97F6D7D-B522-45F9-BDA1-12C45D357490}">
          <x15:cacheHierarchy aggregatedColumn="3"/>
        </ext>
      </extLst>
    </cacheHierarchy>
    <cacheHierarchy uniqueName="[Measures].[Sum of Units 3]" caption="Sum of Units 3" measure="1" displayFolder="" measureGroup="Rang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cacheHierarchy uniqueName="[Measures].[tot ]" caption="tot " measure="1" displayFolder="" measureGroup="Table27" count="0"/>
    <cacheHierarchy uniqueName="[Measures].[tot]" caption="tot" measure="1" displayFolder="" measureGroup="Range" count="0"/>
    <cacheHierarchy uniqueName="[Measures].[__XL_Count table2]" caption="__XL_Count table2" measure="1" displayFolder="" measureGroup="table2" count="0" hidden="1"/>
    <cacheHierarchy uniqueName="[Measures].[__XL_Count Table27]" caption="__XL_Count Table27" measure="1" displayFolder="" measureGroup="Table2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table2" uniqueName="[table2]" caption="table2"/>
    <dimension name="Table27" uniqueName="[Table27]" caption="Table27"/>
  </dimensions>
  <measureGroups count="3">
    <measureGroup name="Range" caption="Range"/>
    <measureGroup name="table2" caption="table2"/>
    <measureGroup name="Table27" caption="Table27"/>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idambaram Ponnappan" refreshedDate="45087.405693981484" backgroundQuery="1" createdVersion="6" refreshedVersion="6" minRefreshableVersion="3" recordCount="0" supportSubquery="1" supportAdvancedDrill="1">
  <cacheSource type="external" connectionId="1"/>
  <cacheFields count="3">
    <cacheField name="[Table27].[Product].[Product]" caption="Product" numFmtId="0" hierarchy="14"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21" level="32767"/>
    <cacheField name="[Measures].[Sum of Units 2]" caption="Sum of Units 2" numFmtId="0" hierarchy="24" level="32767"/>
  </cacheFields>
  <cacheHierarchies count="34">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Units]" caption="Units" attribute="1" defaultMemberUniqueName="[Range].[Units].[All]" allUniqueName="[Range].[Units].[All]" dimensionUniqueName="[Range]" displayFolder="" count="0" memberValueDatatype="20" unbalanced="0"/>
    <cacheHierarchy uniqueName="[Range].[cost per unit]" caption="cost per unit" attribute="1" defaultMemberUniqueName="[Range].[cost per unit].[All]" allUniqueName="[Range].[cost per unit].[All]" dimensionUniqueName="[Range]" displayFolder="" count="0" memberValueDatatype="5" unbalanced="0"/>
    <cacheHierarchy uniqueName="[Range].[total cost]" caption="total cost" attribute="1" defaultMemberUniqueName="[Range].[total cost].[All]" allUniqueName="[Range].[total cost].[All]" dimensionUniqueName="[Range]"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7].[Sales Person]" caption="Sales Person" attribute="1" defaultMemberUniqueName="[Table27].[Sales Person].[All]" allUniqueName="[Table27].[Sales Person].[All]" dimensionUniqueName="[Table27]" displayFolder="" count="0" memberValueDatatype="130" unbalanced="0"/>
    <cacheHierarchy uniqueName="[Table27].[Geography]" caption="Geography" attribute="1" defaultMemberUniqueName="[Table27].[Geography].[All]" allUniqueName="[Table27].[Geography].[All]" dimensionUniqueName="[Table27]" displayFolder="" count="0" memberValueDatatype="130" unbalanced="0"/>
    <cacheHierarchy uniqueName="[Table27].[Product]" caption="Product" attribute="1" defaultMemberUniqueName="[Table27].[Product].[All]" allUniqueName="[Table27].[Product].[All]" dimensionUniqueName="[Table27]" displayFolder="" count="2" memberValueDatatype="130" unbalanced="0">
      <fieldsUsage count="2">
        <fieldUsage x="-1"/>
        <fieldUsage x="0"/>
      </fieldsUsage>
    </cacheHierarchy>
    <cacheHierarchy uniqueName="[Table27].[Amount]" caption="Amount" attribute="1" defaultMemberUniqueName="[Table27].[Amount].[All]" allUniqueName="[Table27].[Amount].[All]" dimensionUniqueName="[Table27]" displayFolder="" count="0" memberValueDatatype="20" unbalanced="0"/>
    <cacheHierarchy uniqueName="[Table27].[Units]" caption="Units" attribute="1" defaultMemberUniqueName="[Table27].[Units].[All]" allUniqueName="[Table27].[Units].[All]" dimensionUniqueName="[Table27]" displayFolder="" count="0" memberValueDatatype="20" unbalanced="0"/>
    <cacheHierarchy uniqueName="[Table27].[cost per unit]" caption="cost per unit" attribute="1" defaultMemberUniqueName="[Table27].[cost per unit].[All]" allUniqueName="[Table27].[cost per unit].[All]" dimensionUniqueName="[Table27]" displayFolder="" count="0" memberValueDatatype="5" unbalanced="0"/>
    <cacheHierarchy uniqueName="[Table27].[total cost]" caption="total cost" attribute="1" defaultMemberUniqueName="[Table27].[total cost].[All]" allUniqueName="[Table27].[total cost].[All]" dimensionUniqueName="[Table27]"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10"/>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Table27" count="0" oneField="1">
      <fieldsUsage count="1">
        <fieldUsage x="1"/>
      </fieldsUsage>
      <extLst>
        <ext xmlns:x15="http://schemas.microsoft.com/office/spreadsheetml/2010/11/main" uri="{B97F6D7D-B522-45F9-BDA1-12C45D357490}">
          <x15:cacheHierarchy aggregatedColumn="15"/>
        </ext>
      </extLst>
    </cacheHierarchy>
    <cacheHierarchy uniqueName="[Measures].[Sum of total cost]" caption="Sum of total cost" measure="1" displayFolder="" measureGroup="Table27" count="0">
      <extLst>
        <ext xmlns:x15="http://schemas.microsoft.com/office/spreadsheetml/2010/11/main" uri="{B97F6D7D-B522-45F9-BDA1-12C45D357490}">
          <x15:cacheHierarchy aggregatedColumn="18"/>
        </ext>
      </extLst>
    </cacheHierarchy>
    <cacheHierarchy uniqueName="[Measures].[Count of Product]" caption="Count of Product" measure="1" displayFolder="" measureGroup="Table27" count="0">
      <extLst>
        <ext xmlns:x15="http://schemas.microsoft.com/office/spreadsheetml/2010/11/main" uri="{B97F6D7D-B522-45F9-BDA1-12C45D357490}">
          <x15:cacheHierarchy aggregatedColumn="14"/>
        </ext>
      </extLst>
    </cacheHierarchy>
    <cacheHierarchy uniqueName="[Measures].[Sum of Units 2]" caption="Sum of Units 2" measure="1" displayFolder="" measureGroup="Table27" count="0" oneField="1">
      <fieldsUsage count="1">
        <fieldUsage x="2"/>
      </fieldsUsage>
      <extLst>
        <ext xmlns:x15="http://schemas.microsoft.com/office/spreadsheetml/2010/11/main" uri="{B97F6D7D-B522-45F9-BDA1-12C45D357490}">
          <x15:cacheHierarchy aggregatedColumn="16"/>
        </ext>
      </extLst>
    </cacheHierarchy>
    <cacheHierarchy uniqueName="[Measures].[Sum of Amount 3]" caption="Sum of Amount 3" measure="1" displayFolder="" measureGroup="Range" count="0">
      <extLst>
        <ext xmlns:x15="http://schemas.microsoft.com/office/spreadsheetml/2010/11/main" uri="{B97F6D7D-B522-45F9-BDA1-12C45D357490}">
          <x15:cacheHierarchy aggregatedColumn="3"/>
        </ext>
      </extLst>
    </cacheHierarchy>
    <cacheHierarchy uniqueName="[Measures].[Sum of Units 3]" caption="Sum of Units 3" measure="1" displayFolder="" measureGroup="Range"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cacheHierarchy uniqueName="[Measures].[tot ]" caption="tot " measure="1" displayFolder="" measureGroup="Table27" count="0"/>
    <cacheHierarchy uniqueName="[Measures].[tot]" caption="tot" measure="1" displayFolder="" measureGroup="Range" count="0"/>
    <cacheHierarchy uniqueName="[Measures].[__XL_Count table2]" caption="__XL_Count table2" measure="1" displayFolder="" measureGroup="table2" count="0" hidden="1"/>
    <cacheHierarchy uniqueName="[Measures].[__XL_Count Table27]" caption="__XL_Count Table27" measure="1" displayFolder="" measureGroup="Table27"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table2" uniqueName="[table2]" caption="table2"/>
    <dimension name="Table27" uniqueName="[Table27]" caption="Table27"/>
  </dimensions>
  <measureGroups count="3">
    <measureGroup name="Range" caption="Range"/>
    <measureGroup name="table2" caption="table2"/>
    <measureGroup name="Table27" caption="Table27"/>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9" firstHeaderRow="0" firstDataRow="1" firstDataCol="1"/>
  <pivotFields count="5">
    <pivotField showAll="0">
      <items count="11">
        <item h="1" x="7"/>
        <item h="1" x="1"/>
        <item h="1" x="3"/>
        <item h="1" x="5"/>
        <item x="4"/>
        <item h="1" x="6"/>
        <item h="1" x="8"/>
        <item h="1" x="2"/>
        <item h="1" x="9"/>
        <item h="1" x="0"/>
        <item t="default"/>
      </items>
    </pivotField>
    <pivotField axis="axisRow" showAll="0">
      <items count="7">
        <item x="4"/>
        <item x="2"/>
        <item x="5"/>
        <item x="0"/>
        <item x="3"/>
        <item x="1"/>
        <item t="default"/>
      </items>
    </pivotField>
    <pivotField showAll="0"/>
    <pivotField dataField="1" numFmtId="6"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0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B7"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 WITH EXCEL.xlsx!table2">
        <x15:activeTabTopLevelEntity name="[table2]"/>
      </x15:pivotTableUISettings>
    </ext>
  </extLst>
</pivotTableDefinition>
</file>

<file path=xl/pivotTables/pivotTable3.xml><?xml version="1.0" encoding="utf-8"?>
<pivotTableDefinition xmlns="http://schemas.openxmlformats.org/spreadsheetml/2006/main" name="PivotTable4" cacheId="40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B14" firstHeaderRow="1" firstDataRow="1" firstDataCol="1"/>
  <pivotFields count="3">
    <pivotField axis="axisRow" allDrilled="1" showAll="0" dataSourceSort="1" defaultAttributeDrillState="1">
      <items count="7">
        <item x="0"/>
        <item x="1"/>
        <item x="2"/>
        <item x="3"/>
        <item x="4"/>
        <item x="5"/>
        <item t="default"/>
      </items>
    </pivotField>
    <pivotField axis="axisRow" allDrilled="1"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1" filterVal="1"/>
        </filterColumn>
      </autoFilter>
    </filter>
  </filters>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SIS WITH EXCEL.xlsx!table2">
        <x15:activeTabTopLevelEntity name="[table2]"/>
      </x15:pivotTableUISettings>
    </ext>
  </extLst>
</pivotTableDefinition>
</file>

<file path=xl/pivotTables/pivotTable4.xml><?xml version="1.0" encoding="utf-8"?>
<pivotTableDefinition xmlns="http://schemas.openxmlformats.org/spreadsheetml/2006/main" name="PivotTable9" cacheId="4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24" firstHeaderRow="0" firstDataRow="1" firstDataCol="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Units"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7]"/>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s>
  <data>
    <tabular pivotCacheId="1">
      <items count="10">
        <i x="7"/>
        <i x="1"/>
        <i x="3"/>
        <i x="5"/>
        <i x="4" s="1"/>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1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11:G311" totalsRowShown="0" headerRowDxfId="17">
  <autoFilter ref="C11:G311"/>
  <tableColumns count="5">
    <tableColumn id="1" name="Sales Person"/>
    <tableColumn id="2" name="Geography"/>
    <tableColumn id="3" name="Product"/>
    <tableColumn id="4" name="Amount" dataDxfId="16"/>
    <tableColumn id="5" name="Units" dataDxfId="15"/>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E301" totalsRowShown="0" headerRowDxfId="14">
  <autoFilter ref="A1:E301"/>
  <tableColumns count="5">
    <tableColumn id="1" name="Sales Person"/>
    <tableColumn id="2" name="Geography"/>
    <tableColumn id="3" name="Product"/>
    <tableColumn id="4" name="Amount" dataDxfId="13"/>
    <tableColumn id="5" name="Units" dataDxfId="12"/>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2:G8" totalsRowShown="0">
  <autoFilter ref="D2:G8"/>
  <tableColumns count="4">
    <tableColumn id="1" name="Column1" dataDxfId="11"/>
    <tableColumn id="2" name="amount" dataDxfId="10">
      <calculatedColumnFormula>SUMIFS(Table2[Amount],Table2[Geography],D3)</calculatedColumnFormula>
    </tableColumn>
    <tableColumn id="6" name="Column2" dataDxfId="9">
      <calculatedColumnFormula>Table4[[#This Row],[amount]]</calculatedColumnFormula>
    </tableColumn>
    <tableColumn id="3" name="unit">
      <calculatedColumnFormula>SUMIFS(Table2[Units],Table2[Geography],D3)</calculatedColumnFormula>
    </tableColumn>
  </tableColumns>
  <tableStyleInfo name="TableStyleDark3" showFirstColumn="0" showLastColumn="0" showRowStripes="1" showColumnStripes="0"/>
</table>
</file>

<file path=xl/tables/table5.xml><?xml version="1.0" encoding="utf-8"?>
<table xmlns="http://schemas.openxmlformats.org/spreadsheetml/2006/main" id="5" name="Table26" displayName="Table26" ref="A1:E301" totalsRowShown="0" headerRowDxfId="8">
  <autoFilter ref="A1:E301"/>
  <tableColumns count="5">
    <tableColumn id="1" name="Sales Person"/>
    <tableColumn id="2" name="Geography"/>
    <tableColumn id="3" name="Product"/>
    <tableColumn id="4" name="Amount" dataDxfId="7"/>
    <tableColumn id="5" name="Units" dataDxfId="6"/>
  </tableColumns>
  <tableStyleInfo name="TableStyleMedium2" showFirstColumn="0" showLastColumn="0" showRowStripes="1" showColumnStripes="0"/>
</table>
</file>

<file path=xl/tables/table6.xml><?xml version="1.0" encoding="utf-8"?>
<table xmlns="http://schemas.openxmlformats.org/spreadsheetml/2006/main" id="6" name="Table27" displayName="Table27" ref="A1:G302" totalsRowShown="0" headerRowDxfId="5">
  <autoFilter ref="A1:G302"/>
  <tableColumns count="7">
    <tableColumn id="1" name="Sales Person"/>
    <tableColumn id="2" name="Geography"/>
    <tableColumn id="3" name="Product"/>
    <tableColumn id="4" name="Amount" dataDxfId="4"/>
    <tableColumn id="5" name="Units" dataDxfId="3"/>
    <tableColumn id="6" name="cost per unit" dataDxfId="1">
      <calculatedColumnFormula>VLOOKUP(Table27[[#This Row],[Product]],products8[#All],2,FALSE)</calculatedColumnFormula>
    </tableColumn>
    <tableColumn id="7" name="total cost" dataDxfId="0">
      <calculatedColumnFormula>Table27[[#This Row],[Units]]*Table27[[#This Row],[cost per unit]]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7" name="products8" displayName="products8" ref="V5:W27" totalsRowShown="0">
  <autoFilter ref="V5:W27"/>
  <tableColumns count="2">
    <tableColumn id="1" name="Product"/>
    <tableColumn id="2" name="Cost per uni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showGridLines="0" topLeftCell="A288" zoomScale="145" zoomScaleNormal="145" workbookViewId="0">
      <selection activeCell="C11" sqref="C11:C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6" t="s">
        <v>0</v>
      </c>
      <c r="F11" s="10" t="s">
        <v>1</v>
      </c>
      <c r="G11" s="10" t="s">
        <v>50</v>
      </c>
      <c r="J11" s="9" t="s">
        <v>43</v>
      </c>
      <c r="K11" s="2"/>
      <c r="Y11" t="s">
        <v>0</v>
      </c>
      <c r="Z11" t="s">
        <v>51</v>
      </c>
    </row>
    <row r="12" spans="1:26" x14ac:dyDescent="0.25">
      <c r="C12" t="s">
        <v>40</v>
      </c>
      <c r="D12" t="s">
        <v>37</v>
      </c>
      <c r="E12" t="s">
        <v>30</v>
      </c>
      <c r="F12" s="4">
        <v>1624</v>
      </c>
      <c r="G12" s="5">
        <v>114</v>
      </c>
      <c r="J12" s="7">
        <v>1</v>
      </c>
      <c r="K12" s="8" t="s">
        <v>44</v>
      </c>
      <c r="Y12" t="s">
        <v>13</v>
      </c>
      <c r="Z12" s="11">
        <v>9.33</v>
      </c>
    </row>
    <row r="13" spans="1:26" x14ac:dyDescent="0.25">
      <c r="C13" t="s">
        <v>8</v>
      </c>
      <c r="D13" t="s">
        <v>35</v>
      </c>
      <c r="E13" t="s">
        <v>32</v>
      </c>
      <c r="F13" s="4">
        <v>6706</v>
      </c>
      <c r="G13" s="5">
        <v>459</v>
      </c>
      <c r="J13" s="7">
        <v>2</v>
      </c>
      <c r="K13" s="8" t="s">
        <v>53</v>
      </c>
      <c r="Y13" t="s">
        <v>14</v>
      </c>
      <c r="Z13" s="11">
        <v>11.7</v>
      </c>
    </row>
    <row r="14" spans="1:26" x14ac:dyDescent="0.25">
      <c r="C14" t="s">
        <v>9</v>
      </c>
      <c r="D14" t="s">
        <v>35</v>
      </c>
      <c r="E14" t="s">
        <v>4</v>
      </c>
      <c r="F14" s="4">
        <v>959</v>
      </c>
      <c r="G14" s="5">
        <v>147</v>
      </c>
      <c r="J14" s="7">
        <v>3</v>
      </c>
      <c r="K14" s="8" t="s">
        <v>45</v>
      </c>
      <c r="Y14" t="s">
        <v>4</v>
      </c>
      <c r="Z14" s="11">
        <v>11.88</v>
      </c>
    </row>
    <row r="15" spans="1:26" x14ac:dyDescent="0.25">
      <c r="C15" t="s">
        <v>41</v>
      </c>
      <c r="D15" t="s">
        <v>36</v>
      </c>
      <c r="E15" t="s">
        <v>18</v>
      </c>
      <c r="F15" s="4">
        <v>9632</v>
      </c>
      <c r="G15" s="5">
        <v>288</v>
      </c>
      <c r="J15" s="7">
        <v>4</v>
      </c>
      <c r="K15" s="8" t="s">
        <v>46</v>
      </c>
      <c r="Y15" t="s">
        <v>15</v>
      </c>
      <c r="Z15" s="11">
        <v>11.73</v>
      </c>
    </row>
    <row r="16" spans="1:26" x14ac:dyDescent="0.25">
      <c r="C16" t="s">
        <v>6</v>
      </c>
      <c r="D16" t="s">
        <v>39</v>
      </c>
      <c r="E16" t="s">
        <v>25</v>
      </c>
      <c r="F16" s="4">
        <v>2100</v>
      </c>
      <c r="G16" s="5">
        <v>414</v>
      </c>
      <c r="J16" s="7">
        <v>5</v>
      </c>
      <c r="K16" s="8" t="s">
        <v>54</v>
      </c>
      <c r="Y16" t="s">
        <v>16</v>
      </c>
      <c r="Z16" s="11">
        <v>8.7899999999999991</v>
      </c>
    </row>
    <row r="17" spans="3:26" x14ac:dyDescent="0.25">
      <c r="C17" t="s">
        <v>40</v>
      </c>
      <c r="D17" t="s">
        <v>35</v>
      </c>
      <c r="E17" t="s">
        <v>33</v>
      </c>
      <c r="F17" s="4">
        <v>8869</v>
      </c>
      <c r="G17" s="5">
        <v>432</v>
      </c>
      <c r="J17" s="7">
        <v>6</v>
      </c>
      <c r="K17" s="8" t="s">
        <v>55</v>
      </c>
      <c r="Y17" t="s">
        <v>17</v>
      </c>
      <c r="Z17" s="11">
        <v>3.11</v>
      </c>
    </row>
    <row r="18" spans="3:26" x14ac:dyDescent="0.25">
      <c r="C18" t="s">
        <v>6</v>
      </c>
      <c r="D18" t="s">
        <v>38</v>
      </c>
      <c r="E18" t="s">
        <v>31</v>
      </c>
      <c r="F18" s="4">
        <v>2681</v>
      </c>
      <c r="G18" s="5">
        <v>54</v>
      </c>
      <c r="J18" s="7">
        <v>7</v>
      </c>
      <c r="K18" s="8" t="s">
        <v>49</v>
      </c>
      <c r="Y18" t="s">
        <v>18</v>
      </c>
      <c r="Z18" s="11">
        <v>6.47</v>
      </c>
    </row>
    <row r="19" spans="3:26" x14ac:dyDescent="0.25">
      <c r="C19" t="s">
        <v>8</v>
      </c>
      <c r="D19" t="s">
        <v>35</v>
      </c>
      <c r="E19" t="s">
        <v>22</v>
      </c>
      <c r="F19" s="4">
        <v>5012</v>
      </c>
      <c r="G19" s="5">
        <v>210</v>
      </c>
      <c r="J19" s="7">
        <v>8</v>
      </c>
      <c r="K19" s="8" t="s">
        <v>52</v>
      </c>
      <c r="Y19" t="s">
        <v>19</v>
      </c>
      <c r="Z19" s="11">
        <v>7.64</v>
      </c>
    </row>
    <row r="20" spans="3:26" x14ac:dyDescent="0.25">
      <c r="C20" t="s">
        <v>7</v>
      </c>
      <c r="D20" t="s">
        <v>38</v>
      </c>
      <c r="E20" t="s">
        <v>14</v>
      </c>
      <c r="F20" s="4">
        <v>1281</v>
      </c>
      <c r="G20" s="5">
        <v>75</v>
      </c>
      <c r="J20" s="7">
        <v>9</v>
      </c>
      <c r="K20" s="8" t="s">
        <v>47</v>
      </c>
      <c r="Y20" t="s">
        <v>20</v>
      </c>
      <c r="Z20" s="11">
        <v>10.62</v>
      </c>
    </row>
    <row r="21" spans="3:26" x14ac:dyDescent="0.25">
      <c r="C21" t="s">
        <v>5</v>
      </c>
      <c r="D21" t="s">
        <v>37</v>
      </c>
      <c r="E21" t="s">
        <v>14</v>
      </c>
      <c r="F21" s="4">
        <v>4991</v>
      </c>
      <c r="G21" s="5">
        <v>12</v>
      </c>
      <c r="J21" s="7">
        <v>10</v>
      </c>
      <c r="K21" s="8" t="s">
        <v>48</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J28" sqref="J28"/>
    </sheetView>
  </sheetViews>
  <sheetFormatPr defaultColWidth="9" defaultRowHeight="15" x14ac:dyDescent="0.25"/>
  <cols>
    <col min="1" max="1" width="21.85546875" bestFit="1" customWidth="1"/>
    <col min="2" max="2" width="17.140625" bestFit="1" customWidth="1"/>
    <col min="3" max="3" width="14.5703125" bestFit="1" customWidth="1"/>
    <col min="4" max="4" width="8.28515625" bestFit="1" customWidth="1"/>
    <col min="7" max="7" width="21.85546875" bestFit="1" customWidth="1"/>
    <col min="8" max="8" width="14.85546875" bestFit="1" customWidth="1"/>
    <col min="9" max="9" width="12.140625" bestFit="1" customWidth="1"/>
    <col min="10" max="10" width="6" bestFit="1" customWidth="1"/>
  </cols>
  <sheetData>
    <row r="1" spans="1:10" x14ac:dyDescent="0.25">
      <c r="A1" s="16" t="s">
        <v>69</v>
      </c>
      <c r="B1" t="s">
        <v>71</v>
      </c>
      <c r="C1" t="s">
        <v>72</v>
      </c>
      <c r="D1" t="s">
        <v>77</v>
      </c>
      <c r="G1" t="s">
        <v>69</v>
      </c>
      <c r="H1" t="s">
        <v>71</v>
      </c>
      <c r="I1" t="s">
        <v>72</v>
      </c>
      <c r="J1" t="s">
        <v>77</v>
      </c>
    </row>
    <row r="2" spans="1:10" x14ac:dyDescent="0.25">
      <c r="A2" s="17" t="s">
        <v>14</v>
      </c>
      <c r="B2" s="18">
        <v>43183</v>
      </c>
      <c r="C2" s="18">
        <v>2022</v>
      </c>
      <c r="D2">
        <v>41161</v>
      </c>
      <c r="G2" t="s">
        <v>32</v>
      </c>
      <c r="H2">
        <v>71967</v>
      </c>
      <c r="I2">
        <v>2301</v>
      </c>
      <c r="J2">
        <v>69666</v>
      </c>
    </row>
    <row r="3" spans="1:10" x14ac:dyDescent="0.25">
      <c r="A3" s="17" t="s">
        <v>30</v>
      </c>
      <c r="B3" s="18">
        <v>66500</v>
      </c>
      <c r="C3" s="18">
        <v>2802</v>
      </c>
      <c r="D3">
        <v>63698</v>
      </c>
      <c r="G3" t="s">
        <v>28</v>
      </c>
      <c r="H3">
        <v>72373</v>
      </c>
      <c r="I3">
        <v>3207</v>
      </c>
      <c r="J3">
        <v>69166</v>
      </c>
    </row>
    <row r="4" spans="1:10" x14ac:dyDescent="0.25">
      <c r="A4" s="17" t="s">
        <v>24</v>
      </c>
      <c r="B4" s="18">
        <v>35378</v>
      </c>
      <c r="C4" s="18">
        <v>1044</v>
      </c>
      <c r="D4">
        <v>34334</v>
      </c>
      <c r="G4" t="s">
        <v>26</v>
      </c>
      <c r="H4">
        <v>70273</v>
      </c>
      <c r="I4">
        <v>2142</v>
      </c>
      <c r="J4">
        <v>68131</v>
      </c>
    </row>
    <row r="5" spans="1:10" x14ac:dyDescent="0.25">
      <c r="A5" s="17" t="s">
        <v>19</v>
      </c>
      <c r="B5" s="18">
        <v>44744</v>
      </c>
      <c r="C5" s="18">
        <v>1956</v>
      </c>
      <c r="D5">
        <v>42788</v>
      </c>
      <c r="G5" t="s">
        <v>15</v>
      </c>
      <c r="H5">
        <v>68971</v>
      </c>
      <c r="I5">
        <v>1533</v>
      </c>
      <c r="J5">
        <v>67438</v>
      </c>
    </row>
    <row r="6" spans="1:10" x14ac:dyDescent="0.25">
      <c r="A6" s="17" t="s">
        <v>22</v>
      </c>
      <c r="B6" s="18">
        <v>66283</v>
      </c>
      <c r="C6" s="18">
        <v>2052</v>
      </c>
      <c r="D6">
        <v>64231</v>
      </c>
      <c r="G6" t="s">
        <v>33</v>
      </c>
      <c r="H6">
        <v>69160</v>
      </c>
      <c r="I6">
        <v>1854</v>
      </c>
      <c r="J6">
        <v>67306</v>
      </c>
    </row>
    <row r="7" spans="1:10" x14ac:dyDescent="0.25">
      <c r="A7" s="17" t="s">
        <v>4</v>
      </c>
      <c r="B7" s="18">
        <v>33551</v>
      </c>
      <c r="C7" s="18">
        <v>1566</v>
      </c>
      <c r="D7">
        <v>31985</v>
      </c>
      <c r="G7" t="s">
        <v>27</v>
      </c>
      <c r="H7">
        <v>69461</v>
      </c>
      <c r="I7">
        <v>2982</v>
      </c>
      <c r="J7">
        <v>66479</v>
      </c>
    </row>
    <row r="8" spans="1:10" x14ac:dyDescent="0.25">
      <c r="A8" s="17" t="s">
        <v>26</v>
      </c>
      <c r="B8" s="18">
        <v>70273</v>
      </c>
      <c r="C8" s="18">
        <v>2142</v>
      </c>
      <c r="D8">
        <v>68131</v>
      </c>
      <c r="G8" t="s">
        <v>22</v>
      </c>
      <c r="H8">
        <v>66283</v>
      </c>
      <c r="I8">
        <v>2052</v>
      </c>
      <c r="J8">
        <v>64231</v>
      </c>
    </row>
    <row r="9" spans="1:10" x14ac:dyDescent="0.25">
      <c r="A9" s="17" t="s">
        <v>28</v>
      </c>
      <c r="B9" s="18">
        <v>72373</v>
      </c>
      <c r="C9" s="18">
        <v>3207</v>
      </c>
      <c r="D9">
        <v>69166</v>
      </c>
      <c r="G9" t="s">
        <v>30</v>
      </c>
      <c r="H9">
        <v>66500</v>
      </c>
      <c r="I9">
        <v>2802</v>
      </c>
      <c r="J9">
        <v>63698</v>
      </c>
    </row>
    <row r="10" spans="1:10" x14ac:dyDescent="0.25">
      <c r="A10" s="17" t="s">
        <v>32</v>
      </c>
      <c r="B10" s="18">
        <v>71967</v>
      </c>
      <c r="C10" s="18">
        <v>2301</v>
      </c>
      <c r="D10">
        <v>69666</v>
      </c>
      <c r="G10" t="s">
        <v>17</v>
      </c>
      <c r="H10">
        <v>63721</v>
      </c>
      <c r="I10">
        <v>2331</v>
      </c>
      <c r="J10">
        <v>61390</v>
      </c>
    </row>
    <row r="11" spans="1:10" x14ac:dyDescent="0.25">
      <c r="A11" s="17" t="s">
        <v>18</v>
      </c>
      <c r="B11" s="18">
        <v>52150</v>
      </c>
      <c r="C11" s="18">
        <v>1752</v>
      </c>
      <c r="D11">
        <v>50398</v>
      </c>
      <c r="G11" t="s">
        <v>16</v>
      </c>
      <c r="H11">
        <v>62111</v>
      </c>
      <c r="I11">
        <v>2154</v>
      </c>
      <c r="J11">
        <v>59957</v>
      </c>
    </row>
    <row r="12" spans="1:10" x14ac:dyDescent="0.25">
      <c r="A12" s="17" t="s">
        <v>17</v>
      </c>
      <c r="B12" s="18">
        <v>63721</v>
      </c>
      <c r="C12" s="18">
        <v>2331</v>
      </c>
      <c r="D12">
        <v>61390</v>
      </c>
      <c r="G12" t="s">
        <v>25</v>
      </c>
      <c r="H12">
        <v>57372</v>
      </c>
      <c r="I12">
        <v>2106</v>
      </c>
      <c r="J12">
        <v>55266</v>
      </c>
    </row>
    <row r="13" spans="1:10" x14ac:dyDescent="0.25">
      <c r="A13" s="17" t="s">
        <v>23</v>
      </c>
      <c r="B13" s="18">
        <v>56644</v>
      </c>
      <c r="C13" s="18">
        <v>1812</v>
      </c>
      <c r="D13">
        <v>54832</v>
      </c>
      <c r="G13" t="s">
        <v>29</v>
      </c>
      <c r="H13">
        <v>58009</v>
      </c>
      <c r="I13">
        <v>2976</v>
      </c>
      <c r="J13">
        <v>55033</v>
      </c>
    </row>
    <row r="14" spans="1:10" x14ac:dyDescent="0.25">
      <c r="A14" s="17" t="s">
        <v>29</v>
      </c>
      <c r="B14" s="18">
        <v>58009</v>
      </c>
      <c r="C14" s="18">
        <v>2976</v>
      </c>
      <c r="D14">
        <v>55033</v>
      </c>
      <c r="G14" t="s">
        <v>23</v>
      </c>
      <c r="H14">
        <v>56644</v>
      </c>
      <c r="I14">
        <v>1812</v>
      </c>
      <c r="J14">
        <v>54832</v>
      </c>
    </row>
    <row r="15" spans="1:10" x14ac:dyDescent="0.25">
      <c r="A15" s="17" t="s">
        <v>13</v>
      </c>
      <c r="B15" s="18">
        <v>47271</v>
      </c>
      <c r="C15" s="18">
        <v>1881</v>
      </c>
      <c r="D15">
        <v>45390</v>
      </c>
      <c r="G15" t="s">
        <v>20</v>
      </c>
      <c r="H15">
        <v>54712</v>
      </c>
      <c r="I15">
        <v>2196</v>
      </c>
      <c r="J15">
        <v>52516</v>
      </c>
    </row>
    <row r="16" spans="1:10" x14ac:dyDescent="0.25">
      <c r="A16" s="17" t="s">
        <v>16</v>
      </c>
      <c r="B16" s="18">
        <v>62111</v>
      </c>
      <c r="C16" s="18">
        <v>2154</v>
      </c>
      <c r="D16">
        <v>59957</v>
      </c>
      <c r="G16" t="s">
        <v>18</v>
      </c>
      <c r="H16">
        <v>52150</v>
      </c>
      <c r="I16">
        <v>1752</v>
      </c>
      <c r="J16">
        <v>50398</v>
      </c>
    </row>
    <row r="17" spans="1:10" x14ac:dyDescent="0.25">
      <c r="A17" s="17" t="s">
        <v>20</v>
      </c>
      <c r="B17" s="18">
        <v>54712</v>
      </c>
      <c r="C17" s="18">
        <v>2196</v>
      </c>
      <c r="D17">
        <v>52516</v>
      </c>
      <c r="G17" t="s">
        <v>13</v>
      </c>
      <c r="H17">
        <v>47271</v>
      </c>
      <c r="I17">
        <v>1881</v>
      </c>
      <c r="J17">
        <v>45390</v>
      </c>
    </row>
    <row r="18" spans="1:10" x14ac:dyDescent="0.25">
      <c r="A18" s="17" t="s">
        <v>27</v>
      </c>
      <c r="B18" s="18">
        <v>69461</v>
      </c>
      <c r="C18" s="18">
        <v>2982</v>
      </c>
      <c r="D18">
        <v>66479</v>
      </c>
      <c r="G18" t="s">
        <v>19</v>
      </c>
      <c r="H18">
        <v>44744</v>
      </c>
      <c r="I18">
        <v>1956</v>
      </c>
      <c r="J18">
        <v>42788</v>
      </c>
    </row>
    <row r="19" spans="1:10" x14ac:dyDescent="0.25">
      <c r="A19" s="17" t="s">
        <v>33</v>
      </c>
      <c r="B19" s="18">
        <v>69160</v>
      </c>
      <c r="C19" s="18">
        <v>1854</v>
      </c>
      <c r="D19">
        <v>67306</v>
      </c>
      <c r="G19" t="s">
        <v>14</v>
      </c>
      <c r="H19">
        <v>43183</v>
      </c>
      <c r="I19">
        <v>2022</v>
      </c>
      <c r="J19">
        <v>41161</v>
      </c>
    </row>
    <row r="20" spans="1:10" x14ac:dyDescent="0.25">
      <c r="A20" s="17" t="s">
        <v>15</v>
      </c>
      <c r="B20" s="18">
        <v>68971</v>
      </c>
      <c r="C20" s="18">
        <v>1533</v>
      </c>
      <c r="D20">
        <v>67438</v>
      </c>
      <c r="G20" t="s">
        <v>31</v>
      </c>
      <c r="H20">
        <v>39263</v>
      </c>
      <c r="I20">
        <v>1683</v>
      </c>
      <c r="J20">
        <v>37580</v>
      </c>
    </row>
    <row r="21" spans="1:10" x14ac:dyDescent="0.25">
      <c r="A21" s="17" t="s">
        <v>31</v>
      </c>
      <c r="B21" s="18">
        <v>39263</v>
      </c>
      <c r="C21" s="18">
        <v>1683</v>
      </c>
      <c r="D21">
        <v>37580</v>
      </c>
      <c r="G21" t="s">
        <v>21</v>
      </c>
      <c r="H21">
        <v>37772</v>
      </c>
      <c r="I21">
        <v>1308</v>
      </c>
      <c r="J21">
        <v>36464</v>
      </c>
    </row>
    <row r="22" spans="1:10" x14ac:dyDescent="0.25">
      <c r="A22" s="17" t="s">
        <v>21</v>
      </c>
      <c r="B22" s="18">
        <v>37772</v>
      </c>
      <c r="C22" s="18">
        <v>1308</v>
      </c>
      <c r="D22">
        <v>36464</v>
      </c>
      <c r="G22" t="s">
        <v>24</v>
      </c>
      <c r="H22">
        <v>35378</v>
      </c>
      <c r="I22">
        <v>1044</v>
      </c>
      <c r="J22">
        <v>34334</v>
      </c>
    </row>
    <row r="23" spans="1:10" x14ac:dyDescent="0.25">
      <c r="A23" s="17" t="s">
        <v>25</v>
      </c>
      <c r="B23" s="18">
        <v>57372</v>
      </c>
      <c r="C23" s="18">
        <v>2106</v>
      </c>
      <c r="D23">
        <v>55266</v>
      </c>
      <c r="G23" t="s">
        <v>4</v>
      </c>
      <c r="H23">
        <v>33551</v>
      </c>
      <c r="I23">
        <v>1566</v>
      </c>
      <c r="J23">
        <v>31985</v>
      </c>
    </row>
    <row r="24" spans="1:10" x14ac:dyDescent="0.25">
      <c r="A24" s="17" t="s">
        <v>70</v>
      </c>
      <c r="B24" s="18">
        <v>1240869</v>
      </c>
      <c r="C24" s="18">
        <v>45660</v>
      </c>
      <c r="G24" t="s">
        <v>70</v>
      </c>
      <c r="H24">
        <v>1240869</v>
      </c>
      <c r="I24">
        <v>45660</v>
      </c>
    </row>
  </sheetData>
  <autoFilter ref="G1:J24">
    <sortState ref="G2:J24">
      <sortCondition descending="1" ref="J1:J24"/>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S23"/>
  <sheetViews>
    <sheetView workbookViewId="0">
      <selection activeCell="G3" sqref="G3:H3"/>
    </sheetView>
  </sheetViews>
  <sheetFormatPr defaultRowHeight="15" x14ac:dyDescent="0.25"/>
  <cols>
    <col min="1" max="1" width="14.85546875" customWidth="1"/>
    <col min="5" max="5" width="10.140625" customWidth="1"/>
    <col min="6" max="6" width="11.7109375" customWidth="1"/>
    <col min="7" max="7" width="15.7109375" customWidth="1"/>
    <col min="8" max="8" width="15.5703125" customWidth="1"/>
    <col min="16" max="16" width="17.140625" customWidth="1"/>
    <col min="17" max="17" width="13.140625" customWidth="1"/>
    <col min="18" max="18" width="14.140625" customWidth="1"/>
    <col min="19" max="19" width="18.85546875" style="26" customWidth="1"/>
  </cols>
  <sheetData>
    <row r="2" spans="6:19" x14ac:dyDescent="0.25">
      <c r="P2" t="s">
        <v>38</v>
      </c>
    </row>
    <row r="3" spans="6:19" x14ac:dyDescent="0.25">
      <c r="G3" s="24" t="s">
        <v>78</v>
      </c>
      <c r="H3" s="24" t="s">
        <v>36</v>
      </c>
      <c r="P3" t="s">
        <v>34</v>
      </c>
    </row>
    <row r="4" spans="6:19" x14ac:dyDescent="0.25">
      <c r="P4" t="s">
        <v>37</v>
      </c>
    </row>
    <row r="5" spans="6:19" x14ac:dyDescent="0.25">
      <c r="P5" t="s">
        <v>36</v>
      </c>
    </row>
    <row r="6" spans="6:19" x14ac:dyDescent="0.25">
      <c r="P6" t="s">
        <v>39</v>
      </c>
    </row>
    <row r="7" spans="6:19" x14ac:dyDescent="0.25">
      <c r="P7" t="s">
        <v>35</v>
      </c>
    </row>
    <row r="9" spans="6:19" x14ac:dyDescent="0.25">
      <c r="F9" s="25" t="s">
        <v>82</v>
      </c>
      <c r="G9" s="25"/>
      <c r="H9" s="25"/>
      <c r="I9" s="25">
        <f>COUNTIF(Table2[Geography],'Dynamic sales report'!H3)</f>
        <v>50</v>
      </c>
    </row>
    <row r="10" spans="6:19" x14ac:dyDescent="0.25">
      <c r="P10" s="25" t="s">
        <v>79</v>
      </c>
      <c r="Q10" s="25" t="s">
        <v>1</v>
      </c>
      <c r="R10" s="25" t="s">
        <v>80</v>
      </c>
      <c r="S10" s="27" t="s">
        <v>81</v>
      </c>
    </row>
    <row r="12" spans="6:19" x14ac:dyDescent="0.25">
      <c r="P12" s="21"/>
    </row>
    <row r="13" spans="6:19" x14ac:dyDescent="0.25">
      <c r="P13" s="22" t="s">
        <v>40</v>
      </c>
      <c r="Q13">
        <f>SUMIFS(Table2[Amount],Table2[Sales Person],P13,Table2[Geography],$H$3)</f>
        <v>23016</v>
      </c>
      <c r="R13">
        <f>SUMIFS(Table2[Units],Table2[Sales Person],P13,Table2[Geography],$H$3)</f>
        <v>663</v>
      </c>
      <c r="S13" s="26">
        <f>IF(Q13&gt;12000,1,-1)</f>
        <v>1</v>
      </c>
    </row>
    <row r="14" spans="6:19" x14ac:dyDescent="0.25">
      <c r="H14" s="25" t="s">
        <v>86</v>
      </c>
      <c r="P14" s="22" t="s">
        <v>8</v>
      </c>
      <c r="Q14">
        <f>SUMIFS(Table2[Amount],Table2[Sales Person],P14,Table2[Geography],$H$3)</f>
        <v>5019</v>
      </c>
      <c r="R14">
        <f>SUMIFS(Table2[Units],Table2[Sales Person],P14,Table2[Geography],$H$3)</f>
        <v>150</v>
      </c>
      <c r="S14" s="26">
        <f t="shared" ref="S14:S22" si="0">IF(Q14&gt;12000,1,-1)</f>
        <v>-1</v>
      </c>
    </row>
    <row r="15" spans="6:19" x14ac:dyDescent="0.25">
      <c r="F15" t="s">
        <v>83</v>
      </c>
      <c r="H15">
        <f>SUMIFS(Table2[Amount],Table2[Geography],'Dynamic sales report'!H3)</f>
        <v>237944</v>
      </c>
      <c r="P15" s="22" t="s">
        <v>9</v>
      </c>
      <c r="Q15">
        <f>SUMIFS(Table2[Amount],Table2[Sales Person],P15,Table2[Geography],$H$3)</f>
        <v>25669</v>
      </c>
      <c r="R15">
        <f>SUMIFS(Table2[Units],Table2[Sales Person],P15,Table2[Geography],$H$3)</f>
        <v>564</v>
      </c>
      <c r="S15" s="26">
        <f t="shared" si="0"/>
        <v>1</v>
      </c>
    </row>
    <row r="16" spans="6:19" x14ac:dyDescent="0.25">
      <c r="F16" t="s">
        <v>84</v>
      </c>
      <c r="H16">
        <f>SUMIFS(Table27[total cost],Table27[Geography],H3)</f>
        <v>68259.839999999997</v>
      </c>
      <c r="P16" s="22" t="s">
        <v>41</v>
      </c>
      <c r="Q16">
        <f>SUMIFS(Table2[Amount],Table2[Sales Person],P16,Table2[Geography],$H$3)</f>
        <v>39242</v>
      </c>
      <c r="R16">
        <f>SUMIFS(Table2[Units],Table2[Sales Person],P16,Table2[Geography],$H$3)</f>
        <v>1482</v>
      </c>
      <c r="S16" s="26">
        <f t="shared" si="0"/>
        <v>1</v>
      </c>
    </row>
    <row r="17" spans="6:19" x14ac:dyDescent="0.25">
      <c r="F17" t="s">
        <v>77</v>
      </c>
      <c r="H17">
        <f>H15-H16</f>
        <v>169684.16</v>
      </c>
      <c r="P17" s="22" t="s">
        <v>6</v>
      </c>
      <c r="Q17">
        <f>SUMIFS(Table2[Amount],Table2[Sales Person],P17,Table2[Geography],$H$3)</f>
        <v>27377</v>
      </c>
      <c r="R17">
        <f>SUMIFS(Table2[Units],Table2[Sales Person],P17,Table2[Geography],$H$3)</f>
        <v>513</v>
      </c>
      <c r="S17" s="26">
        <f t="shared" si="0"/>
        <v>1</v>
      </c>
    </row>
    <row r="18" spans="6:19" x14ac:dyDescent="0.25">
      <c r="F18" t="s">
        <v>85</v>
      </c>
      <c r="H18">
        <f>SUMIFS(Table2[Units],Table2[Geography],H3)</f>
        <v>7302</v>
      </c>
      <c r="P18" s="22" t="s">
        <v>7</v>
      </c>
      <c r="Q18">
        <f>SUMIFS(Table2[Amount],Table2[Sales Person],P18,Table2[Geography],$H$3)</f>
        <v>21931</v>
      </c>
      <c r="R18">
        <f>SUMIFS(Table2[Units],Table2[Sales Person],P18,Table2[Geography],$H$3)</f>
        <v>975</v>
      </c>
      <c r="S18" s="26">
        <f t="shared" si="0"/>
        <v>1</v>
      </c>
    </row>
    <row r="19" spans="6:19" x14ac:dyDescent="0.25">
      <c r="P19" s="22" t="s">
        <v>5</v>
      </c>
      <c r="Q19">
        <f>SUMIFS(Table2[Amount],Table2[Sales Person],P19,Table2[Geography],$H$3)</f>
        <v>39620</v>
      </c>
      <c r="R19">
        <f>SUMIFS(Table2[Units],Table2[Sales Person],P19,Table2[Geography],$H$3)</f>
        <v>573</v>
      </c>
      <c r="S19" s="26">
        <f t="shared" si="0"/>
        <v>1</v>
      </c>
    </row>
    <row r="20" spans="6:19" x14ac:dyDescent="0.25">
      <c r="P20" s="22" t="s">
        <v>2</v>
      </c>
      <c r="Q20">
        <f>SUMIFS(Table2[Amount],Table2[Sales Person],P20,Table2[Geography],$H$3)</f>
        <v>23709</v>
      </c>
      <c r="R20">
        <f>SUMIFS(Table2[Units],Table2[Sales Person],P20,Table2[Geography],$H$3)</f>
        <v>909</v>
      </c>
      <c r="S20" s="26">
        <f t="shared" si="0"/>
        <v>1</v>
      </c>
    </row>
    <row r="21" spans="6:19" x14ac:dyDescent="0.25">
      <c r="P21" s="22" t="s">
        <v>3</v>
      </c>
      <c r="Q21">
        <f>SUMIFS(Table2[Amount],Table2[Sales Person],P21,Table2[Geography],$H$3)</f>
        <v>18564</v>
      </c>
      <c r="R21">
        <f>SUMIFS(Table2[Units],Table2[Sales Person],P21,Table2[Geography],$H$3)</f>
        <v>420</v>
      </c>
      <c r="S21" s="26">
        <f t="shared" si="0"/>
        <v>1</v>
      </c>
    </row>
    <row r="22" spans="6:19" x14ac:dyDescent="0.25">
      <c r="P22" s="22" t="s">
        <v>10</v>
      </c>
      <c r="Q22">
        <f>SUMIFS(Table2[Amount],Table2[Sales Person],P22,Table2[Geography],$H$3)</f>
        <v>13797</v>
      </c>
      <c r="R22">
        <f>SUMIFS(Table2[Units],Table2[Sales Person],P22,Table2[Geography],$H$3)</f>
        <v>1053</v>
      </c>
      <c r="S22" s="26">
        <f t="shared" si="0"/>
        <v>1</v>
      </c>
    </row>
    <row r="23" spans="6:19" x14ac:dyDescent="0.25">
      <c r="P23" s="23"/>
    </row>
  </sheetData>
  <dataValidations count="1">
    <dataValidation type="list" allowBlank="1" showInputMessage="1" showErrorMessage="1" sqref="H3">
      <formula1>$P$2:$P$7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9F91D150-6B24-4CEF-8500-796BB1FF86C3}">
            <x14:iconSet iconSet="3Symbols" showValue="0" custom="1">
              <x14:cfvo type="percent">
                <xm:f>0</xm:f>
              </x14:cfvo>
              <x14:cfvo type="num">
                <xm:f>0</xm:f>
              </x14:cfvo>
              <x14:cfvo type="num">
                <xm:f>1</xm:f>
              </x14:cfvo>
              <x14:cfIcon iconSet="3Symbols" iconId="0"/>
              <x14:cfIcon iconSet="NoIcons" iconId="0"/>
              <x14:cfIcon iconSet="3Symbols" iconId="2"/>
            </x14:iconSet>
          </x14:cfRule>
          <xm:sqref>S10:S22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I10"/>
  <sheetViews>
    <sheetView workbookViewId="0">
      <selection activeCell="H10" sqref="H10:I10"/>
    </sheetView>
  </sheetViews>
  <sheetFormatPr defaultRowHeight="15" x14ac:dyDescent="0.25"/>
  <sheetData>
    <row r="1" spans="7:9" x14ac:dyDescent="0.25">
      <c r="H1" t="s">
        <v>63</v>
      </c>
      <c r="I1" t="s">
        <v>64</v>
      </c>
    </row>
    <row r="3" spans="7:9" x14ac:dyDescent="0.25">
      <c r="G3" t="s">
        <v>56</v>
      </c>
      <c r="H3">
        <f>AVERAGE(Table2[Amount])</f>
        <v>4136.2299999999996</v>
      </c>
      <c r="I3">
        <f>AVERAGE(Table2[Units])</f>
        <v>152.19999999999999</v>
      </c>
    </row>
    <row r="4" spans="7:9" x14ac:dyDescent="0.25">
      <c r="G4" t="s">
        <v>57</v>
      </c>
      <c r="H4">
        <f>MEDIAN(Table2[Amount])</f>
        <v>3437</v>
      </c>
      <c r="I4">
        <f>MEDIAN(Table2[Units])</f>
        <v>124.5</v>
      </c>
    </row>
    <row r="5" spans="7:9" x14ac:dyDescent="0.25">
      <c r="G5" t="s">
        <v>58</v>
      </c>
      <c r="H5">
        <f>MAX(Table2[Amount])</f>
        <v>16184</v>
      </c>
      <c r="I5">
        <f>MAX(Table2[Units])</f>
        <v>525</v>
      </c>
    </row>
    <row r="6" spans="7:9" x14ac:dyDescent="0.25">
      <c r="G6" t="s">
        <v>59</v>
      </c>
      <c r="H6">
        <f>MIN(Table2[Amount])</f>
        <v>0</v>
      </c>
      <c r="I6">
        <f>MIN(Table2[Units])</f>
        <v>0</v>
      </c>
    </row>
    <row r="7" spans="7:9" x14ac:dyDescent="0.25">
      <c r="G7" t="s">
        <v>60</v>
      </c>
      <c r="H7">
        <f>H5-H6</f>
        <v>16184</v>
      </c>
      <c r="I7">
        <f>I5-I6</f>
        <v>525</v>
      </c>
    </row>
    <row r="9" spans="7:9" x14ac:dyDescent="0.25">
      <c r="G9" t="s">
        <v>61</v>
      </c>
      <c r="H9">
        <f>_xlfn.PERCENTILE.EXC(Table2[Amount],0.25)</f>
        <v>1652</v>
      </c>
      <c r="I9">
        <f>_xlfn.PERCENTILE.EXC(Table2[Units],0.25)</f>
        <v>54</v>
      </c>
    </row>
    <row r="10" spans="7:9" x14ac:dyDescent="0.25">
      <c r="G10" t="s">
        <v>62</v>
      </c>
      <c r="H10">
        <f>_xlfn.PERCENTILE.EXC(Table2[Amount],0.75)</f>
        <v>6245.75</v>
      </c>
      <c r="I10">
        <f>_xlfn.PERCENTILE.EXC(Table2[Units],0.75)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E34" sqref="E34"/>
    </sheetView>
  </sheetViews>
  <sheetFormatPr defaultColWidth="14.28515625" defaultRowHeight="15" x14ac:dyDescent="0.25"/>
  <sheetData>
    <row r="1" spans="1:5" x14ac:dyDescent="0.25">
      <c r="A1" s="6" t="s">
        <v>11</v>
      </c>
      <c r="B1" s="6" t="s">
        <v>12</v>
      </c>
      <c r="C1" s="6" t="s">
        <v>0</v>
      </c>
      <c r="D1" s="10" t="s">
        <v>1</v>
      </c>
      <c r="E1" s="10" t="s">
        <v>50</v>
      </c>
    </row>
    <row r="2" spans="1:5" x14ac:dyDescent="0.25">
      <c r="A2" t="s">
        <v>40</v>
      </c>
      <c r="B2" t="s">
        <v>37</v>
      </c>
      <c r="C2" t="s">
        <v>30</v>
      </c>
      <c r="D2" s="4">
        <v>1624</v>
      </c>
      <c r="E2" s="5">
        <v>114</v>
      </c>
    </row>
    <row r="3" spans="1:5" x14ac:dyDescent="0.25">
      <c r="A3" t="s">
        <v>8</v>
      </c>
      <c r="B3" t="s">
        <v>35</v>
      </c>
      <c r="C3" t="s">
        <v>32</v>
      </c>
      <c r="D3" s="4">
        <v>6706</v>
      </c>
      <c r="E3" s="5">
        <v>459</v>
      </c>
    </row>
    <row r="4" spans="1:5" x14ac:dyDescent="0.25">
      <c r="A4" t="s">
        <v>9</v>
      </c>
      <c r="B4" t="s">
        <v>35</v>
      </c>
      <c r="C4" t="s">
        <v>4</v>
      </c>
      <c r="D4" s="4">
        <v>959</v>
      </c>
      <c r="E4" s="5">
        <v>147</v>
      </c>
    </row>
    <row r="5" spans="1:5" x14ac:dyDescent="0.25">
      <c r="A5" t="s">
        <v>41</v>
      </c>
      <c r="B5" t="s">
        <v>36</v>
      </c>
      <c r="C5" t="s">
        <v>18</v>
      </c>
      <c r="D5" s="4">
        <v>9632</v>
      </c>
      <c r="E5" s="5">
        <v>288</v>
      </c>
    </row>
    <row r="6" spans="1:5" x14ac:dyDescent="0.25">
      <c r="A6" t="s">
        <v>6</v>
      </c>
      <c r="B6" t="s">
        <v>39</v>
      </c>
      <c r="C6" t="s">
        <v>25</v>
      </c>
      <c r="D6" s="4">
        <v>2100</v>
      </c>
      <c r="E6" s="5">
        <v>414</v>
      </c>
    </row>
    <row r="7" spans="1:5" x14ac:dyDescent="0.25">
      <c r="A7" t="s">
        <v>40</v>
      </c>
      <c r="B7" t="s">
        <v>35</v>
      </c>
      <c r="C7" t="s">
        <v>33</v>
      </c>
      <c r="D7" s="4">
        <v>8869</v>
      </c>
      <c r="E7" s="5">
        <v>432</v>
      </c>
    </row>
    <row r="8" spans="1:5" x14ac:dyDescent="0.25">
      <c r="A8" t="s">
        <v>6</v>
      </c>
      <c r="B8" t="s">
        <v>38</v>
      </c>
      <c r="C8" t="s">
        <v>31</v>
      </c>
      <c r="D8" s="4">
        <v>2681</v>
      </c>
      <c r="E8" s="5">
        <v>54</v>
      </c>
    </row>
    <row r="9" spans="1:5" x14ac:dyDescent="0.25">
      <c r="A9" t="s">
        <v>8</v>
      </c>
      <c r="B9" t="s">
        <v>35</v>
      </c>
      <c r="C9" t="s">
        <v>22</v>
      </c>
      <c r="D9" s="4">
        <v>5012</v>
      </c>
      <c r="E9" s="5">
        <v>210</v>
      </c>
    </row>
    <row r="10" spans="1:5" x14ac:dyDescent="0.25">
      <c r="A10" t="s">
        <v>7</v>
      </c>
      <c r="B10" t="s">
        <v>38</v>
      </c>
      <c r="C10" t="s">
        <v>14</v>
      </c>
      <c r="D10" s="4">
        <v>1281</v>
      </c>
      <c r="E10" s="5">
        <v>75</v>
      </c>
    </row>
    <row r="11" spans="1:5" x14ac:dyDescent="0.25">
      <c r="A11" t="s">
        <v>5</v>
      </c>
      <c r="B11" t="s">
        <v>37</v>
      </c>
      <c r="C11" t="s">
        <v>14</v>
      </c>
      <c r="D11" s="4">
        <v>4991</v>
      </c>
      <c r="E11" s="5">
        <v>12</v>
      </c>
    </row>
    <row r="12" spans="1:5" x14ac:dyDescent="0.25">
      <c r="A12" t="s">
        <v>2</v>
      </c>
      <c r="B12" t="s">
        <v>39</v>
      </c>
      <c r="C12" t="s">
        <v>25</v>
      </c>
      <c r="D12" s="4">
        <v>1785</v>
      </c>
      <c r="E12" s="5">
        <v>462</v>
      </c>
    </row>
    <row r="13" spans="1:5" x14ac:dyDescent="0.25">
      <c r="A13" t="s">
        <v>3</v>
      </c>
      <c r="B13" t="s">
        <v>37</v>
      </c>
      <c r="C13" t="s">
        <v>17</v>
      </c>
      <c r="D13" s="4">
        <v>3983</v>
      </c>
      <c r="E13" s="5">
        <v>144</v>
      </c>
    </row>
    <row r="14" spans="1:5" x14ac:dyDescent="0.25">
      <c r="A14" t="s">
        <v>9</v>
      </c>
      <c r="B14" t="s">
        <v>38</v>
      </c>
      <c r="C14" t="s">
        <v>16</v>
      </c>
      <c r="D14" s="4">
        <v>2646</v>
      </c>
      <c r="E14" s="5">
        <v>120</v>
      </c>
    </row>
    <row r="15" spans="1:5" x14ac:dyDescent="0.25">
      <c r="A15" t="s">
        <v>2</v>
      </c>
      <c r="B15" t="s">
        <v>34</v>
      </c>
      <c r="C15" t="s">
        <v>13</v>
      </c>
      <c r="D15" s="4">
        <v>252</v>
      </c>
      <c r="E15" s="5">
        <v>54</v>
      </c>
    </row>
    <row r="16" spans="1:5" x14ac:dyDescent="0.25">
      <c r="A16" t="s">
        <v>3</v>
      </c>
      <c r="B16" t="s">
        <v>35</v>
      </c>
      <c r="C16" t="s">
        <v>25</v>
      </c>
      <c r="D16" s="4">
        <v>2464</v>
      </c>
      <c r="E16" s="5">
        <v>234</v>
      </c>
    </row>
    <row r="17" spans="1:5" x14ac:dyDescent="0.25">
      <c r="A17" t="s">
        <v>3</v>
      </c>
      <c r="B17" t="s">
        <v>35</v>
      </c>
      <c r="C17" t="s">
        <v>29</v>
      </c>
      <c r="D17" s="4">
        <v>2114</v>
      </c>
      <c r="E17" s="5">
        <v>66</v>
      </c>
    </row>
    <row r="18" spans="1:5" x14ac:dyDescent="0.25">
      <c r="A18" t="s">
        <v>6</v>
      </c>
      <c r="B18" t="s">
        <v>37</v>
      </c>
      <c r="C18" t="s">
        <v>31</v>
      </c>
      <c r="D18" s="4">
        <v>7693</v>
      </c>
      <c r="E18" s="5">
        <v>87</v>
      </c>
    </row>
    <row r="19" spans="1:5" x14ac:dyDescent="0.25">
      <c r="A19" t="s">
        <v>5</v>
      </c>
      <c r="B19" t="s">
        <v>34</v>
      </c>
      <c r="C19" t="s">
        <v>20</v>
      </c>
      <c r="D19" s="4">
        <v>15610</v>
      </c>
      <c r="E19" s="5">
        <v>339</v>
      </c>
    </row>
    <row r="20" spans="1:5" x14ac:dyDescent="0.25">
      <c r="A20" t="s">
        <v>41</v>
      </c>
      <c r="B20" t="s">
        <v>34</v>
      </c>
      <c r="C20" t="s">
        <v>22</v>
      </c>
      <c r="D20" s="4">
        <v>336</v>
      </c>
      <c r="E20" s="5">
        <v>144</v>
      </c>
    </row>
    <row r="21" spans="1:5" x14ac:dyDescent="0.25">
      <c r="A21" t="s">
        <v>2</v>
      </c>
      <c r="B21" t="s">
        <v>39</v>
      </c>
      <c r="C21" t="s">
        <v>20</v>
      </c>
      <c r="D21" s="4">
        <v>9443</v>
      </c>
      <c r="E21" s="5">
        <v>162</v>
      </c>
    </row>
    <row r="22" spans="1:5" x14ac:dyDescent="0.25">
      <c r="A22" t="s">
        <v>9</v>
      </c>
      <c r="B22" t="s">
        <v>34</v>
      </c>
      <c r="C22" t="s">
        <v>23</v>
      </c>
      <c r="D22" s="4">
        <v>8155</v>
      </c>
      <c r="E22" s="5">
        <v>90</v>
      </c>
    </row>
    <row r="23" spans="1:5" x14ac:dyDescent="0.25">
      <c r="A23" t="s">
        <v>8</v>
      </c>
      <c r="B23" t="s">
        <v>38</v>
      </c>
      <c r="C23" t="s">
        <v>23</v>
      </c>
      <c r="D23" s="4">
        <v>1701</v>
      </c>
      <c r="E23" s="5">
        <v>234</v>
      </c>
    </row>
    <row r="24" spans="1:5" x14ac:dyDescent="0.25">
      <c r="A24" t="s">
        <v>10</v>
      </c>
      <c r="B24" t="s">
        <v>38</v>
      </c>
      <c r="C24" t="s">
        <v>22</v>
      </c>
      <c r="D24" s="4">
        <v>2205</v>
      </c>
      <c r="E24" s="5">
        <v>141</v>
      </c>
    </row>
    <row r="25" spans="1:5" x14ac:dyDescent="0.25">
      <c r="A25" t="s">
        <v>8</v>
      </c>
      <c r="B25" t="s">
        <v>37</v>
      </c>
      <c r="C25" t="s">
        <v>19</v>
      </c>
      <c r="D25" s="4">
        <v>1771</v>
      </c>
      <c r="E25" s="5">
        <v>204</v>
      </c>
    </row>
    <row r="26" spans="1:5" x14ac:dyDescent="0.25">
      <c r="A26" t="s">
        <v>41</v>
      </c>
      <c r="B26" t="s">
        <v>35</v>
      </c>
      <c r="C26" t="s">
        <v>15</v>
      </c>
      <c r="D26" s="4">
        <v>2114</v>
      </c>
      <c r="E26" s="5">
        <v>186</v>
      </c>
    </row>
    <row r="27" spans="1:5" x14ac:dyDescent="0.25">
      <c r="A27" t="s">
        <v>41</v>
      </c>
      <c r="B27" t="s">
        <v>36</v>
      </c>
      <c r="C27" t="s">
        <v>13</v>
      </c>
      <c r="D27" s="4">
        <v>10311</v>
      </c>
      <c r="E27" s="5">
        <v>231</v>
      </c>
    </row>
    <row r="28" spans="1:5" x14ac:dyDescent="0.25">
      <c r="A28" t="s">
        <v>3</v>
      </c>
      <c r="B28" t="s">
        <v>39</v>
      </c>
      <c r="C28" t="s">
        <v>16</v>
      </c>
      <c r="D28" s="4">
        <v>21</v>
      </c>
      <c r="E28" s="5">
        <v>168</v>
      </c>
    </row>
    <row r="29" spans="1:5" x14ac:dyDescent="0.25">
      <c r="A29" t="s">
        <v>10</v>
      </c>
      <c r="B29" t="s">
        <v>35</v>
      </c>
      <c r="C29" t="s">
        <v>20</v>
      </c>
      <c r="D29" s="4">
        <v>1974</v>
      </c>
      <c r="E29" s="5">
        <v>195</v>
      </c>
    </row>
    <row r="30" spans="1:5" x14ac:dyDescent="0.25">
      <c r="A30" t="s">
        <v>5</v>
      </c>
      <c r="B30" t="s">
        <v>36</v>
      </c>
      <c r="C30" t="s">
        <v>23</v>
      </c>
      <c r="D30" s="4">
        <v>6314</v>
      </c>
      <c r="E30" s="5">
        <v>15</v>
      </c>
    </row>
    <row r="31" spans="1:5" x14ac:dyDescent="0.25">
      <c r="A31" t="s">
        <v>10</v>
      </c>
      <c r="B31" t="s">
        <v>37</v>
      </c>
      <c r="C31" t="s">
        <v>23</v>
      </c>
      <c r="D31" s="4">
        <v>4683</v>
      </c>
      <c r="E31" s="5">
        <v>30</v>
      </c>
    </row>
    <row r="32" spans="1:5" x14ac:dyDescent="0.25">
      <c r="A32" t="s">
        <v>41</v>
      </c>
      <c r="B32" t="s">
        <v>37</v>
      </c>
      <c r="C32" t="s">
        <v>24</v>
      </c>
      <c r="D32" s="4">
        <v>6398</v>
      </c>
      <c r="E32" s="5">
        <v>102</v>
      </c>
    </row>
    <row r="33" spans="1:5" x14ac:dyDescent="0.25">
      <c r="A33" t="s">
        <v>2</v>
      </c>
      <c r="B33" t="s">
        <v>35</v>
      </c>
      <c r="C33" t="s">
        <v>19</v>
      </c>
      <c r="D33" s="4">
        <v>553</v>
      </c>
      <c r="E33" s="5">
        <v>15</v>
      </c>
    </row>
    <row r="34" spans="1:5" x14ac:dyDescent="0.25">
      <c r="A34" t="s">
        <v>8</v>
      </c>
      <c r="B34" t="s">
        <v>39</v>
      </c>
      <c r="C34" t="s">
        <v>30</v>
      </c>
      <c r="D34" s="4">
        <v>7021</v>
      </c>
      <c r="E34" s="5">
        <v>183</v>
      </c>
    </row>
    <row r="35" spans="1:5" x14ac:dyDescent="0.25">
      <c r="A35" t="s">
        <v>40</v>
      </c>
      <c r="B35" t="s">
        <v>39</v>
      </c>
      <c r="C35" t="s">
        <v>22</v>
      </c>
      <c r="D35" s="4">
        <v>5817</v>
      </c>
      <c r="E35" s="5">
        <v>12</v>
      </c>
    </row>
    <row r="36" spans="1:5" x14ac:dyDescent="0.25">
      <c r="A36" t="s">
        <v>41</v>
      </c>
      <c r="B36" t="s">
        <v>39</v>
      </c>
      <c r="C36" t="s">
        <v>14</v>
      </c>
      <c r="D36" s="4">
        <v>3976</v>
      </c>
      <c r="E36" s="5">
        <v>72</v>
      </c>
    </row>
    <row r="37" spans="1:5" x14ac:dyDescent="0.25">
      <c r="A37" t="s">
        <v>6</v>
      </c>
      <c r="B37" t="s">
        <v>38</v>
      </c>
      <c r="C37" t="s">
        <v>27</v>
      </c>
      <c r="D37" s="4">
        <v>1134</v>
      </c>
      <c r="E37" s="5">
        <v>282</v>
      </c>
    </row>
    <row r="38" spans="1:5" x14ac:dyDescent="0.25">
      <c r="A38" t="s">
        <v>2</v>
      </c>
      <c r="B38" t="s">
        <v>39</v>
      </c>
      <c r="C38" t="s">
        <v>28</v>
      </c>
      <c r="D38" s="4">
        <v>6027</v>
      </c>
      <c r="E38" s="5">
        <v>144</v>
      </c>
    </row>
    <row r="39" spans="1:5" x14ac:dyDescent="0.25">
      <c r="A39" t="s">
        <v>6</v>
      </c>
      <c r="B39" t="s">
        <v>37</v>
      </c>
      <c r="C39" t="s">
        <v>16</v>
      </c>
      <c r="D39" s="4">
        <v>1904</v>
      </c>
      <c r="E39" s="5">
        <v>405</v>
      </c>
    </row>
    <row r="40" spans="1:5" x14ac:dyDescent="0.25">
      <c r="A40" t="s">
        <v>7</v>
      </c>
      <c r="B40" t="s">
        <v>34</v>
      </c>
      <c r="C40" t="s">
        <v>32</v>
      </c>
      <c r="D40" s="4">
        <v>3262</v>
      </c>
      <c r="E40" s="5">
        <v>75</v>
      </c>
    </row>
    <row r="41" spans="1:5" x14ac:dyDescent="0.25">
      <c r="A41" t="s">
        <v>40</v>
      </c>
      <c r="B41" t="s">
        <v>34</v>
      </c>
      <c r="C41" t="s">
        <v>27</v>
      </c>
      <c r="D41" s="4">
        <v>2289</v>
      </c>
      <c r="E41" s="5">
        <v>135</v>
      </c>
    </row>
    <row r="42" spans="1:5" x14ac:dyDescent="0.25">
      <c r="A42" t="s">
        <v>5</v>
      </c>
      <c r="B42" t="s">
        <v>34</v>
      </c>
      <c r="C42" t="s">
        <v>27</v>
      </c>
      <c r="D42" s="4">
        <v>6986</v>
      </c>
      <c r="E42" s="5">
        <v>21</v>
      </c>
    </row>
    <row r="43" spans="1:5" x14ac:dyDescent="0.25">
      <c r="A43" t="s">
        <v>2</v>
      </c>
      <c r="B43" t="s">
        <v>38</v>
      </c>
      <c r="C43" t="s">
        <v>23</v>
      </c>
      <c r="D43" s="4">
        <v>4417</v>
      </c>
      <c r="E43" s="5">
        <v>153</v>
      </c>
    </row>
    <row r="44" spans="1:5" x14ac:dyDescent="0.25">
      <c r="A44" t="s">
        <v>6</v>
      </c>
      <c r="B44" t="s">
        <v>34</v>
      </c>
      <c r="C44" t="s">
        <v>15</v>
      </c>
      <c r="D44" s="4">
        <v>1442</v>
      </c>
      <c r="E44" s="5">
        <v>15</v>
      </c>
    </row>
    <row r="45" spans="1:5" x14ac:dyDescent="0.25">
      <c r="A45" t="s">
        <v>3</v>
      </c>
      <c r="B45" t="s">
        <v>35</v>
      </c>
      <c r="C45" t="s">
        <v>14</v>
      </c>
      <c r="D45" s="4">
        <v>2415</v>
      </c>
      <c r="E45" s="5">
        <v>255</v>
      </c>
    </row>
    <row r="46" spans="1:5" x14ac:dyDescent="0.25">
      <c r="A46" t="s">
        <v>2</v>
      </c>
      <c r="B46" t="s">
        <v>37</v>
      </c>
      <c r="C46" t="s">
        <v>19</v>
      </c>
      <c r="D46" s="4">
        <v>238</v>
      </c>
      <c r="E46" s="5">
        <v>18</v>
      </c>
    </row>
    <row r="47" spans="1:5" x14ac:dyDescent="0.25">
      <c r="A47" t="s">
        <v>6</v>
      </c>
      <c r="B47" t="s">
        <v>37</v>
      </c>
      <c r="C47" t="s">
        <v>23</v>
      </c>
      <c r="D47" s="4">
        <v>4949</v>
      </c>
      <c r="E47" s="5">
        <v>189</v>
      </c>
    </row>
    <row r="48" spans="1:5" x14ac:dyDescent="0.25">
      <c r="A48" t="s">
        <v>5</v>
      </c>
      <c r="B48" t="s">
        <v>38</v>
      </c>
      <c r="C48" t="s">
        <v>32</v>
      </c>
      <c r="D48" s="4">
        <v>5075</v>
      </c>
      <c r="E48" s="5">
        <v>21</v>
      </c>
    </row>
    <row r="49" spans="1:5" x14ac:dyDescent="0.25">
      <c r="A49" t="s">
        <v>3</v>
      </c>
      <c r="B49" t="s">
        <v>36</v>
      </c>
      <c r="C49" t="s">
        <v>16</v>
      </c>
      <c r="D49" s="4">
        <v>9198</v>
      </c>
      <c r="E49" s="5">
        <v>36</v>
      </c>
    </row>
    <row r="50" spans="1:5" x14ac:dyDescent="0.25">
      <c r="A50" t="s">
        <v>6</v>
      </c>
      <c r="B50" t="s">
        <v>34</v>
      </c>
      <c r="C50" t="s">
        <v>29</v>
      </c>
      <c r="D50" s="4">
        <v>3339</v>
      </c>
      <c r="E50" s="5">
        <v>75</v>
      </c>
    </row>
    <row r="51" spans="1:5" x14ac:dyDescent="0.25">
      <c r="A51" t="s">
        <v>40</v>
      </c>
      <c r="B51" t="s">
        <v>34</v>
      </c>
      <c r="C51" t="s">
        <v>17</v>
      </c>
      <c r="D51" s="4">
        <v>5019</v>
      </c>
      <c r="E51" s="5">
        <v>156</v>
      </c>
    </row>
    <row r="52" spans="1:5" x14ac:dyDescent="0.25">
      <c r="A52" t="s">
        <v>5</v>
      </c>
      <c r="B52" t="s">
        <v>36</v>
      </c>
      <c r="C52" t="s">
        <v>16</v>
      </c>
      <c r="D52" s="4">
        <v>16184</v>
      </c>
      <c r="E52" s="5">
        <v>39</v>
      </c>
    </row>
    <row r="53" spans="1:5" x14ac:dyDescent="0.25">
      <c r="A53" t="s">
        <v>6</v>
      </c>
      <c r="B53" t="s">
        <v>36</v>
      </c>
      <c r="C53" t="s">
        <v>21</v>
      </c>
      <c r="D53" s="4">
        <v>497</v>
      </c>
      <c r="E53" s="5">
        <v>63</v>
      </c>
    </row>
    <row r="54" spans="1:5" x14ac:dyDescent="0.25">
      <c r="A54" t="s">
        <v>2</v>
      </c>
      <c r="B54" t="s">
        <v>36</v>
      </c>
      <c r="C54" t="s">
        <v>29</v>
      </c>
      <c r="D54" s="4">
        <v>8211</v>
      </c>
      <c r="E54" s="5">
        <v>75</v>
      </c>
    </row>
    <row r="55" spans="1:5" x14ac:dyDescent="0.25">
      <c r="A55" t="s">
        <v>2</v>
      </c>
      <c r="B55" t="s">
        <v>38</v>
      </c>
      <c r="C55" t="s">
        <v>28</v>
      </c>
      <c r="D55" s="4">
        <v>6580</v>
      </c>
      <c r="E55" s="5">
        <v>183</v>
      </c>
    </row>
    <row r="56" spans="1:5" x14ac:dyDescent="0.25">
      <c r="A56" t="s">
        <v>41</v>
      </c>
      <c r="B56" t="s">
        <v>35</v>
      </c>
      <c r="C56" t="s">
        <v>13</v>
      </c>
      <c r="D56" s="4">
        <v>4760</v>
      </c>
      <c r="E56" s="5">
        <v>69</v>
      </c>
    </row>
    <row r="57" spans="1:5" x14ac:dyDescent="0.25">
      <c r="A57" t="s">
        <v>40</v>
      </c>
      <c r="B57" t="s">
        <v>36</v>
      </c>
      <c r="C57" t="s">
        <v>25</v>
      </c>
      <c r="D57" s="4">
        <v>5439</v>
      </c>
      <c r="E57" s="5">
        <v>30</v>
      </c>
    </row>
    <row r="58" spans="1:5" x14ac:dyDescent="0.25">
      <c r="A58" t="s">
        <v>41</v>
      </c>
      <c r="B58" t="s">
        <v>34</v>
      </c>
      <c r="C58" t="s">
        <v>17</v>
      </c>
      <c r="D58" s="4">
        <v>1463</v>
      </c>
      <c r="E58" s="5">
        <v>39</v>
      </c>
    </row>
    <row r="59" spans="1:5" x14ac:dyDescent="0.25">
      <c r="A59" t="s">
        <v>3</v>
      </c>
      <c r="B59" t="s">
        <v>34</v>
      </c>
      <c r="C59" t="s">
        <v>32</v>
      </c>
      <c r="D59" s="4">
        <v>7777</v>
      </c>
      <c r="E59" s="5">
        <v>504</v>
      </c>
    </row>
    <row r="60" spans="1:5" x14ac:dyDescent="0.25">
      <c r="A60" t="s">
        <v>9</v>
      </c>
      <c r="B60" t="s">
        <v>37</v>
      </c>
      <c r="C60" t="s">
        <v>29</v>
      </c>
      <c r="D60" s="4">
        <v>1085</v>
      </c>
      <c r="E60" s="5">
        <v>273</v>
      </c>
    </row>
    <row r="61" spans="1:5" x14ac:dyDescent="0.25">
      <c r="A61" t="s">
        <v>5</v>
      </c>
      <c r="B61" t="s">
        <v>37</v>
      </c>
      <c r="C61" t="s">
        <v>31</v>
      </c>
      <c r="D61" s="4">
        <v>182</v>
      </c>
      <c r="E61" s="5">
        <v>48</v>
      </c>
    </row>
    <row r="62" spans="1:5" x14ac:dyDescent="0.25">
      <c r="A62" t="s">
        <v>6</v>
      </c>
      <c r="B62" t="s">
        <v>34</v>
      </c>
      <c r="C62" t="s">
        <v>27</v>
      </c>
      <c r="D62" s="4">
        <v>4242</v>
      </c>
      <c r="E62" s="5">
        <v>207</v>
      </c>
    </row>
    <row r="63" spans="1:5" x14ac:dyDescent="0.25">
      <c r="A63" t="s">
        <v>6</v>
      </c>
      <c r="B63" t="s">
        <v>36</v>
      </c>
      <c r="C63" t="s">
        <v>32</v>
      </c>
      <c r="D63" s="4">
        <v>6118</v>
      </c>
      <c r="E63" s="5">
        <v>9</v>
      </c>
    </row>
    <row r="64" spans="1:5" x14ac:dyDescent="0.25">
      <c r="A64" t="s">
        <v>10</v>
      </c>
      <c r="B64" t="s">
        <v>36</v>
      </c>
      <c r="C64" t="s">
        <v>23</v>
      </c>
      <c r="D64" s="4">
        <v>2317</v>
      </c>
      <c r="E64" s="5">
        <v>261</v>
      </c>
    </row>
    <row r="65" spans="1:5" x14ac:dyDescent="0.25">
      <c r="A65" t="s">
        <v>6</v>
      </c>
      <c r="B65" t="s">
        <v>38</v>
      </c>
      <c r="C65" t="s">
        <v>16</v>
      </c>
      <c r="D65" s="4">
        <v>938</v>
      </c>
      <c r="E65" s="5">
        <v>6</v>
      </c>
    </row>
    <row r="66" spans="1:5" x14ac:dyDescent="0.25">
      <c r="A66" t="s">
        <v>8</v>
      </c>
      <c r="B66" t="s">
        <v>37</v>
      </c>
      <c r="C66" t="s">
        <v>15</v>
      </c>
      <c r="D66" s="4">
        <v>9709</v>
      </c>
      <c r="E66" s="5">
        <v>30</v>
      </c>
    </row>
    <row r="67" spans="1:5" x14ac:dyDescent="0.25">
      <c r="A67" t="s">
        <v>7</v>
      </c>
      <c r="B67" t="s">
        <v>34</v>
      </c>
      <c r="C67" t="s">
        <v>20</v>
      </c>
      <c r="D67" s="4">
        <v>2205</v>
      </c>
      <c r="E67" s="5">
        <v>138</v>
      </c>
    </row>
    <row r="68" spans="1:5" x14ac:dyDescent="0.25">
      <c r="A68" t="s">
        <v>7</v>
      </c>
      <c r="B68" t="s">
        <v>37</v>
      </c>
      <c r="C68" t="s">
        <v>17</v>
      </c>
      <c r="D68" s="4">
        <v>4487</v>
      </c>
      <c r="E68" s="5">
        <v>111</v>
      </c>
    </row>
    <row r="69" spans="1:5" x14ac:dyDescent="0.25">
      <c r="A69" t="s">
        <v>5</v>
      </c>
      <c r="B69" t="s">
        <v>35</v>
      </c>
      <c r="C69" t="s">
        <v>18</v>
      </c>
      <c r="D69" s="4">
        <v>2415</v>
      </c>
      <c r="E69" s="5">
        <v>15</v>
      </c>
    </row>
    <row r="70" spans="1:5" x14ac:dyDescent="0.25">
      <c r="A70" t="s">
        <v>40</v>
      </c>
      <c r="B70" t="s">
        <v>34</v>
      </c>
      <c r="C70" t="s">
        <v>19</v>
      </c>
      <c r="D70" s="4">
        <v>4018</v>
      </c>
      <c r="E70" s="5">
        <v>162</v>
      </c>
    </row>
    <row r="71" spans="1:5" x14ac:dyDescent="0.25">
      <c r="A71" t="s">
        <v>5</v>
      </c>
      <c r="B71" t="s">
        <v>34</v>
      </c>
      <c r="C71" t="s">
        <v>19</v>
      </c>
      <c r="D71" s="4">
        <v>861</v>
      </c>
      <c r="E71" s="5">
        <v>195</v>
      </c>
    </row>
    <row r="72" spans="1:5" x14ac:dyDescent="0.25">
      <c r="A72" t="s">
        <v>10</v>
      </c>
      <c r="B72" t="s">
        <v>38</v>
      </c>
      <c r="C72" t="s">
        <v>14</v>
      </c>
      <c r="D72" s="4">
        <v>5586</v>
      </c>
      <c r="E72" s="5">
        <v>525</v>
      </c>
    </row>
    <row r="73" spans="1:5" x14ac:dyDescent="0.25">
      <c r="A73" t="s">
        <v>7</v>
      </c>
      <c r="B73" t="s">
        <v>34</v>
      </c>
      <c r="C73" t="s">
        <v>33</v>
      </c>
      <c r="D73" s="4">
        <v>2226</v>
      </c>
      <c r="E73" s="5">
        <v>48</v>
      </c>
    </row>
    <row r="74" spans="1:5" x14ac:dyDescent="0.25">
      <c r="A74" t="s">
        <v>9</v>
      </c>
      <c r="B74" t="s">
        <v>34</v>
      </c>
      <c r="C74" t="s">
        <v>28</v>
      </c>
      <c r="D74" s="4">
        <v>14329</v>
      </c>
      <c r="E74" s="5">
        <v>150</v>
      </c>
    </row>
    <row r="75" spans="1:5" x14ac:dyDescent="0.25">
      <c r="A75" t="s">
        <v>9</v>
      </c>
      <c r="B75" t="s">
        <v>34</v>
      </c>
      <c r="C75" t="s">
        <v>20</v>
      </c>
      <c r="D75" s="4">
        <v>8463</v>
      </c>
      <c r="E75" s="5">
        <v>492</v>
      </c>
    </row>
    <row r="76" spans="1:5" x14ac:dyDescent="0.25">
      <c r="A76" t="s">
        <v>5</v>
      </c>
      <c r="B76" t="s">
        <v>34</v>
      </c>
      <c r="C76" t="s">
        <v>29</v>
      </c>
      <c r="D76" s="4">
        <v>2891</v>
      </c>
      <c r="E76" s="5">
        <v>102</v>
      </c>
    </row>
    <row r="77" spans="1:5" x14ac:dyDescent="0.25">
      <c r="A77" t="s">
        <v>3</v>
      </c>
      <c r="B77" t="s">
        <v>36</v>
      </c>
      <c r="C77" t="s">
        <v>23</v>
      </c>
      <c r="D77" s="4">
        <v>3773</v>
      </c>
      <c r="E77" s="5">
        <v>165</v>
      </c>
    </row>
    <row r="78" spans="1:5" x14ac:dyDescent="0.25">
      <c r="A78" t="s">
        <v>41</v>
      </c>
      <c r="B78" t="s">
        <v>36</v>
      </c>
      <c r="C78" t="s">
        <v>28</v>
      </c>
      <c r="D78" s="4">
        <v>854</v>
      </c>
      <c r="E78" s="5">
        <v>309</v>
      </c>
    </row>
    <row r="79" spans="1:5" x14ac:dyDescent="0.25">
      <c r="A79" t="s">
        <v>6</v>
      </c>
      <c r="B79" t="s">
        <v>36</v>
      </c>
      <c r="C79" t="s">
        <v>17</v>
      </c>
      <c r="D79" s="4">
        <v>4970</v>
      </c>
      <c r="E79" s="5">
        <v>156</v>
      </c>
    </row>
    <row r="80" spans="1:5" x14ac:dyDescent="0.25">
      <c r="A80" t="s">
        <v>9</v>
      </c>
      <c r="B80" t="s">
        <v>35</v>
      </c>
      <c r="C80" t="s">
        <v>26</v>
      </c>
      <c r="D80" s="4">
        <v>98</v>
      </c>
      <c r="E80" s="5">
        <v>159</v>
      </c>
    </row>
    <row r="81" spans="1:5" x14ac:dyDescent="0.25">
      <c r="A81" t="s">
        <v>5</v>
      </c>
      <c r="B81" t="s">
        <v>35</v>
      </c>
      <c r="C81" t="s">
        <v>15</v>
      </c>
      <c r="D81" s="4">
        <v>13391</v>
      </c>
      <c r="E81" s="5">
        <v>201</v>
      </c>
    </row>
    <row r="82" spans="1:5" x14ac:dyDescent="0.25">
      <c r="A82" t="s">
        <v>8</v>
      </c>
      <c r="B82" t="s">
        <v>39</v>
      </c>
      <c r="C82" t="s">
        <v>31</v>
      </c>
      <c r="D82" s="4">
        <v>8890</v>
      </c>
      <c r="E82" s="5">
        <v>210</v>
      </c>
    </row>
    <row r="83" spans="1:5" x14ac:dyDescent="0.25">
      <c r="A83" t="s">
        <v>2</v>
      </c>
      <c r="B83" t="s">
        <v>38</v>
      </c>
      <c r="C83" t="s">
        <v>13</v>
      </c>
      <c r="D83" s="4">
        <v>56</v>
      </c>
      <c r="E83" s="5">
        <v>51</v>
      </c>
    </row>
    <row r="84" spans="1:5" x14ac:dyDescent="0.25">
      <c r="A84" t="s">
        <v>3</v>
      </c>
      <c r="B84" t="s">
        <v>36</v>
      </c>
      <c r="C84" t="s">
        <v>25</v>
      </c>
      <c r="D84" s="4">
        <v>3339</v>
      </c>
      <c r="E84" s="5">
        <v>39</v>
      </c>
    </row>
    <row r="85" spans="1:5" x14ac:dyDescent="0.25">
      <c r="A85" t="s">
        <v>10</v>
      </c>
      <c r="B85" t="s">
        <v>35</v>
      </c>
      <c r="C85" t="s">
        <v>18</v>
      </c>
      <c r="D85" s="4">
        <v>3808</v>
      </c>
      <c r="E85" s="5">
        <v>279</v>
      </c>
    </row>
    <row r="86" spans="1:5" x14ac:dyDescent="0.25">
      <c r="A86" t="s">
        <v>10</v>
      </c>
      <c r="B86" t="s">
        <v>38</v>
      </c>
      <c r="C86" t="s">
        <v>13</v>
      </c>
      <c r="D86" s="4">
        <v>63</v>
      </c>
      <c r="E86" s="5">
        <v>123</v>
      </c>
    </row>
    <row r="87" spans="1:5" x14ac:dyDescent="0.25">
      <c r="A87" t="s">
        <v>2</v>
      </c>
      <c r="B87" t="s">
        <v>39</v>
      </c>
      <c r="C87" t="s">
        <v>27</v>
      </c>
      <c r="D87" s="4">
        <v>7812</v>
      </c>
      <c r="E87" s="5">
        <v>81</v>
      </c>
    </row>
    <row r="88" spans="1:5" x14ac:dyDescent="0.25">
      <c r="A88" t="s">
        <v>40</v>
      </c>
      <c r="B88" t="s">
        <v>37</v>
      </c>
      <c r="C88" t="s">
        <v>19</v>
      </c>
      <c r="D88" s="4">
        <v>7693</v>
      </c>
      <c r="E88" s="5">
        <v>21</v>
      </c>
    </row>
    <row r="89" spans="1:5" x14ac:dyDescent="0.25">
      <c r="A89" t="s">
        <v>3</v>
      </c>
      <c r="B89" t="s">
        <v>36</v>
      </c>
      <c r="C89" t="s">
        <v>28</v>
      </c>
      <c r="D89" s="4">
        <v>973</v>
      </c>
      <c r="E89" s="5">
        <v>162</v>
      </c>
    </row>
    <row r="90" spans="1:5" x14ac:dyDescent="0.25">
      <c r="A90" t="s">
        <v>10</v>
      </c>
      <c r="B90" t="s">
        <v>35</v>
      </c>
      <c r="C90" t="s">
        <v>21</v>
      </c>
      <c r="D90" s="4">
        <v>567</v>
      </c>
      <c r="E90" s="5">
        <v>228</v>
      </c>
    </row>
    <row r="91" spans="1:5" x14ac:dyDescent="0.25">
      <c r="A91" t="s">
        <v>10</v>
      </c>
      <c r="B91" t="s">
        <v>36</v>
      </c>
      <c r="C91" t="s">
        <v>29</v>
      </c>
      <c r="D91" s="4">
        <v>2471</v>
      </c>
      <c r="E91" s="5">
        <v>342</v>
      </c>
    </row>
    <row r="92" spans="1:5" x14ac:dyDescent="0.25">
      <c r="A92" t="s">
        <v>5</v>
      </c>
      <c r="B92" t="s">
        <v>38</v>
      </c>
      <c r="C92" t="s">
        <v>13</v>
      </c>
      <c r="D92" s="4">
        <v>7189</v>
      </c>
      <c r="E92" s="5">
        <v>54</v>
      </c>
    </row>
    <row r="93" spans="1:5" x14ac:dyDescent="0.25">
      <c r="A93" t="s">
        <v>41</v>
      </c>
      <c r="B93" t="s">
        <v>35</v>
      </c>
      <c r="C93" t="s">
        <v>28</v>
      </c>
      <c r="D93" s="4">
        <v>7455</v>
      </c>
      <c r="E93" s="5">
        <v>216</v>
      </c>
    </row>
    <row r="94" spans="1:5" x14ac:dyDescent="0.25">
      <c r="A94" t="s">
        <v>3</v>
      </c>
      <c r="B94" t="s">
        <v>34</v>
      </c>
      <c r="C94" t="s">
        <v>26</v>
      </c>
      <c r="D94" s="4">
        <v>3108</v>
      </c>
      <c r="E94" s="5">
        <v>54</v>
      </c>
    </row>
    <row r="95" spans="1:5" x14ac:dyDescent="0.25">
      <c r="A95" t="s">
        <v>6</v>
      </c>
      <c r="B95" t="s">
        <v>38</v>
      </c>
      <c r="C95" t="s">
        <v>25</v>
      </c>
      <c r="D95" s="4">
        <v>469</v>
      </c>
      <c r="E95" s="5">
        <v>75</v>
      </c>
    </row>
    <row r="96" spans="1:5" x14ac:dyDescent="0.25">
      <c r="A96" t="s">
        <v>9</v>
      </c>
      <c r="B96" t="s">
        <v>37</v>
      </c>
      <c r="C96" t="s">
        <v>23</v>
      </c>
      <c r="D96" s="4">
        <v>2737</v>
      </c>
      <c r="E96" s="5">
        <v>93</v>
      </c>
    </row>
    <row r="97" spans="1:5" x14ac:dyDescent="0.25">
      <c r="A97" t="s">
        <v>9</v>
      </c>
      <c r="B97" t="s">
        <v>37</v>
      </c>
      <c r="C97" t="s">
        <v>25</v>
      </c>
      <c r="D97" s="4">
        <v>4305</v>
      </c>
      <c r="E97" s="5">
        <v>156</v>
      </c>
    </row>
    <row r="98" spans="1:5" x14ac:dyDescent="0.25">
      <c r="A98" t="s">
        <v>9</v>
      </c>
      <c r="B98" t="s">
        <v>38</v>
      </c>
      <c r="C98" t="s">
        <v>17</v>
      </c>
      <c r="D98" s="4">
        <v>2408</v>
      </c>
      <c r="E98" s="5">
        <v>9</v>
      </c>
    </row>
    <row r="99" spans="1:5" x14ac:dyDescent="0.25">
      <c r="A99" t="s">
        <v>3</v>
      </c>
      <c r="B99" t="s">
        <v>36</v>
      </c>
      <c r="C99" t="s">
        <v>19</v>
      </c>
      <c r="D99" s="4">
        <v>1281</v>
      </c>
      <c r="E99" s="5">
        <v>18</v>
      </c>
    </row>
    <row r="100" spans="1:5" x14ac:dyDescent="0.25">
      <c r="A100" t="s">
        <v>40</v>
      </c>
      <c r="B100" t="s">
        <v>35</v>
      </c>
      <c r="C100" t="s">
        <v>32</v>
      </c>
      <c r="D100" s="4">
        <v>12348</v>
      </c>
      <c r="E100" s="5">
        <v>234</v>
      </c>
    </row>
    <row r="101" spans="1:5" x14ac:dyDescent="0.25">
      <c r="A101" t="s">
        <v>3</v>
      </c>
      <c r="B101" t="s">
        <v>34</v>
      </c>
      <c r="C101" t="s">
        <v>28</v>
      </c>
      <c r="D101" s="4">
        <v>3689</v>
      </c>
      <c r="E101" s="5">
        <v>312</v>
      </c>
    </row>
    <row r="102" spans="1:5" x14ac:dyDescent="0.25">
      <c r="A102" t="s">
        <v>7</v>
      </c>
      <c r="B102" t="s">
        <v>36</v>
      </c>
      <c r="C102" t="s">
        <v>19</v>
      </c>
      <c r="D102" s="4">
        <v>2870</v>
      </c>
      <c r="E102" s="5">
        <v>300</v>
      </c>
    </row>
    <row r="103" spans="1:5" x14ac:dyDescent="0.25">
      <c r="A103" t="s">
        <v>2</v>
      </c>
      <c r="B103" t="s">
        <v>36</v>
      </c>
      <c r="C103" t="s">
        <v>27</v>
      </c>
      <c r="D103" s="4">
        <v>798</v>
      </c>
      <c r="E103" s="5">
        <v>519</v>
      </c>
    </row>
    <row r="104" spans="1:5" x14ac:dyDescent="0.25">
      <c r="A104" t="s">
        <v>41</v>
      </c>
      <c r="B104" t="s">
        <v>37</v>
      </c>
      <c r="C104" t="s">
        <v>21</v>
      </c>
      <c r="D104" s="4">
        <v>2933</v>
      </c>
      <c r="E104" s="5">
        <v>9</v>
      </c>
    </row>
    <row r="105" spans="1:5" x14ac:dyDescent="0.25">
      <c r="A105" t="s">
        <v>5</v>
      </c>
      <c r="B105" t="s">
        <v>35</v>
      </c>
      <c r="C105" t="s">
        <v>4</v>
      </c>
      <c r="D105" s="4">
        <v>2744</v>
      </c>
      <c r="E105" s="5">
        <v>9</v>
      </c>
    </row>
    <row r="106" spans="1:5" x14ac:dyDescent="0.25">
      <c r="A106" t="s">
        <v>40</v>
      </c>
      <c r="B106" t="s">
        <v>36</v>
      </c>
      <c r="C106" t="s">
        <v>33</v>
      </c>
      <c r="D106" s="4">
        <v>9772</v>
      </c>
      <c r="E106" s="5">
        <v>90</v>
      </c>
    </row>
    <row r="107" spans="1:5" x14ac:dyDescent="0.25">
      <c r="A107" t="s">
        <v>7</v>
      </c>
      <c r="B107" t="s">
        <v>34</v>
      </c>
      <c r="C107" t="s">
        <v>25</v>
      </c>
      <c r="D107" s="4">
        <v>1568</v>
      </c>
      <c r="E107" s="5">
        <v>96</v>
      </c>
    </row>
    <row r="108" spans="1:5" x14ac:dyDescent="0.25">
      <c r="A108" t="s">
        <v>2</v>
      </c>
      <c r="B108" t="s">
        <v>36</v>
      </c>
      <c r="C108" t="s">
        <v>16</v>
      </c>
      <c r="D108" s="4">
        <v>11417</v>
      </c>
      <c r="E108" s="5">
        <v>21</v>
      </c>
    </row>
    <row r="109" spans="1:5" x14ac:dyDescent="0.25">
      <c r="A109" t="s">
        <v>40</v>
      </c>
      <c r="B109" t="s">
        <v>34</v>
      </c>
      <c r="C109" t="s">
        <v>26</v>
      </c>
      <c r="D109" s="4">
        <v>6748</v>
      </c>
      <c r="E109" s="5">
        <v>48</v>
      </c>
    </row>
    <row r="110" spans="1:5" x14ac:dyDescent="0.25">
      <c r="A110" t="s">
        <v>10</v>
      </c>
      <c r="B110" t="s">
        <v>36</v>
      </c>
      <c r="C110" t="s">
        <v>27</v>
      </c>
      <c r="D110" s="4">
        <v>1407</v>
      </c>
      <c r="E110" s="5">
        <v>72</v>
      </c>
    </row>
    <row r="111" spans="1:5" x14ac:dyDescent="0.25">
      <c r="A111" t="s">
        <v>8</v>
      </c>
      <c r="B111" t="s">
        <v>35</v>
      </c>
      <c r="C111" t="s">
        <v>29</v>
      </c>
      <c r="D111" s="4">
        <v>2023</v>
      </c>
      <c r="E111" s="5">
        <v>168</v>
      </c>
    </row>
    <row r="112" spans="1:5" x14ac:dyDescent="0.25">
      <c r="A112" t="s">
        <v>5</v>
      </c>
      <c r="B112" t="s">
        <v>39</v>
      </c>
      <c r="C112" t="s">
        <v>26</v>
      </c>
      <c r="D112" s="4">
        <v>5236</v>
      </c>
      <c r="E112" s="5">
        <v>51</v>
      </c>
    </row>
    <row r="113" spans="1:5" x14ac:dyDescent="0.25">
      <c r="A113" t="s">
        <v>41</v>
      </c>
      <c r="B113" t="s">
        <v>36</v>
      </c>
      <c r="C113" t="s">
        <v>19</v>
      </c>
      <c r="D113" s="4">
        <v>1925</v>
      </c>
      <c r="E113" s="5">
        <v>192</v>
      </c>
    </row>
    <row r="114" spans="1:5" x14ac:dyDescent="0.25">
      <c r="A114" t="s">
        <v>7</v>
      </c>
      <c r="B114" t="s">
        <v>37</v>
      </c>
      <c r="C114" t="s">
        <v>14</v>
      </c>
      <c r="D114" s="4">
        <v>6608</v>
      </c>
      <c r="E114" s="5">
        <v>225</v>
      </c>
    </row>
    <row r="115" spans="1:5" x14ac:dyDescent="0.25">
      <c r="A115" t="s">
        <v>6</v>
      </c>
      <c r="B115" t="s">
        <v>34</v>
      </c>
      <c r="C115" t="s">
        <v>26</v>
      </c>
      <c r="D115" s="4">
        <v>8008</v>
      </c>
      <c r="E115" s="5">
        <v>456</v>
      </c>
    </row>
    <row r="116" spans="1:5" x14ac:dyDescent="0.25">
      <c r="A116" t="s">
        <v>10</v>
      </c>
      <c r="B116" t="s">
        <v>34</v>
      </c>
      <c r="C116" t="s">
        <v>25</v>
      </c>
      <c r="D116" s="4">
        <v>1428</v>
      </c>
      <c r="E116" s="5">
        <v>93</v>
      </c>
    </row>
    <row r="117" spans="1:5" x14ac:dyDescent="0.25">
      <c r="A117" t="s">
        <v>6</v>
      </c>
      <c r="B117" t="s">
        <v>34</v>
      </c>
      <c r="C117" t="s">
        <v>4</v>
      </c>
      <c r="D117" s="4">
        <v>525</v>
      </c>
      <c r="E117" s="5">
        <v>48</v>
      </c>
    </row>
    <row r="118" spans="1:5" x14ac:dyDescent="0.25">
      <c r="A118" t="s">
        <v>6</v>
      </c>
      <c r="B118" t="s">
        <v>37</v>
      </c>
      <c r="C118" t="s">
        <v>18</v>
      </c>
      <c r="D118" s="4">
        <v>1505</v>
      </c>
      <c r="E118" s="5">
        <v>102</v>
      </c>
    </row>
    <row r="119" spans="1:5" x14ac:dyDescent="0.25">
      <c r="A119" t="s">
        <v>7</v>
      </c>
      <c r="B119" t="s">
        <v>35</v>
      </c>
      <c r="C119" t="s">
        <v>30</v>
      </c>
      <c r="D119" s="4">
        <v>6755</v>
      </c>
      <c r="E119" s="5">
        <v>252</v>
      </c>
    </row>
    <row r="120" spans="1:5" x14ac:dyDescent="0.25">
      <c r="A120" t="s">
        <v>2</v>
      </c>
      <c r="B120" t="s">
        <v>37</v>
      </c>
      <c r="C120" t="s">
        <v>18</v>
      </c>
      <c r="D120" s="4">
        <v>11571</v>
      </c>
      <c r="E120" s="5">
        <v>138</v>
      </c>
    </row>
    <row r="121" spans="1:5" x14ac:dyDescent="0.25">
      <c r="A121" t="s">
        <v>40</v>
      </c>
      <c r="B121" t="s">
        <v>38</v>
      </c>
      <c r="C121" t="s">
        <v>25</v>
      </c>
      <c r="D121" s="4">
        <v>2541</v>
      </c>
      <c r="E121" s="5">
        <v>90</v>
      </c>
    </row>
    <row r="122" spans="1:5" x14ac:dyDescent="0.25">
      <c r="A122" t="s">
        <v>41</v>
      </c>
      <c r="B122" t="s">
        <v>37</v>
      </c>
      <c r="C122" t="s">
        <v>30</v>
      </c>
      <c r="D122" s="4">
        <v>1526</v>
      </c>
      <c r="E122" s="5">
        <v>240</v>
      </c>
    </row>
    <row r="123" spans="1:5" x14ac:dyDescent="0.25">
      <c r="A123" t="s">
        <v>40</v>
      </c>
      <c r="B123" t="s">
        <v>38</v>
      </c>
      <c r="C123" t="s">
        <v>4</v>
      </c>
      <c r="D123" s="4">
        <v>6125</v>
      </c>
      <c r="E123" s="5">
        <v>102</v>
      </c>
    </row>
    <row r="124" spans="1:5" x14ac:dyDescent="0.25">
      <c r="A124" t="s">
        <v>41</v>
      </c>
      <c r="B124" t="s">
        <v>35</v>
      </c>
      <c r="C124" t="s">
        <v>27</v>
      </c>
      <c r="D124" s="4">
        <v>847</v>
      </c>
      <c r="E124" s="5">
        <v>129</v>
      </c>
    </row>
    <row r="125" spans="1:5" x14ac:dyDescent="0.25">
      <c r="A125" t="s">
        <v>8</v>
      </c>
      <c r="B125" t="s">
        <v>35</v>
      </c>
      <c r="C125" t="s">
        <v>27</v>
      </c>
      <c r="D125" s="4">
        <v>4753</v>
      </c>
      <c r="E125" s="5">
        <v>300</v>
      </c>
    </row>
    <row r="126" spans="1:5" x14ac:dyDescent="0.25">
      <c r="A126" t="s">
        <v>6</v>
      </c>
      <c r="B126" t="s">
        <v>38</v>
      </c>
      <c r="C126" t="s">
        <v>33</v>
      </c>
      <c r="D126" s="4">
        <v>959</v>
      </c>
      <c r="E126" s="5">
        <v>135</v>
      </c>
    </row>
    <row r="127" spans="1:5" x14ac:dyDescent="0.25">
      <c r="A127" t="s">
        <v>7</v>
      </c>
      <c r="B127" t="s">
        <v>35</v>
      </c>
      <c r="C127" t="s">
        <v>24</v>
      </c>
      <c r="D127" s="4">
        <v>2793</v>
      </c>
      <c r="E127" s="5">
        <v>114</v>
      </c>
    </row>
    <row r="128" spans="1:5" x14ac:dyDescent="0.25">
      <c r="A128" t="s">
        <v>7</v>
      </c>
      <c r="B128" t="s">
        <v>35</v>
      </c>
      <c r="C128" t="s">
        <v>14</v>
      </c>
      <c r="D128" s="4">
        <v>4606</v>
      </c>
      <c r="E128" s="5">
        <v>63</v>
      </c>
    </row>
    <row r="129" spans="1:5" x14ac:dyDescent="0.25">
      <c r="A129" t="s">
        <v>7</v>
      </c>
      <c r="B129" t="s">
        <v>36</v>
      </c>
      <c r="C129" t="s">
        <v>29</v>
      </c>
      <c r="D129" s="4">
        <v>5551</v>
      </c>
      <c r="E129" s="5">
        <v>252</v>
      </c>
    </row>
    <row r="130" spans="1:5" x14ac:dyDescent="0.25">
      <c r="A130" t="s">
        <v>10</v>
      </c>
      <c r="B130" t="s">
        <v>36</v>
      </c>
      <c r="C130" t="s">
        <v>32</v>
      </c>
      <c r="D130" s="4">
        <v>6657</v>
      </c>
      <c r="E130" s="5">
        <v>303</v>
      </c>
    </row>
    <row r="131" spans="1:5" x14ac:dyDescent="0.25">
      <c r="A131" t="s">
        <v>7</v>
      </c>
      <c r="B131" t="s">
        <v>39</v>
      </c>
      <c r="C131" t="s">
        <v>17</v>
      </c>
      <c r="D131" s="4">
        <v>4438</v>
      </c>
      <c r="E131" s="5">
        <v>246</v>
      </c>
    </row>
    <row r="132" spans="1:5" x14ac:dyDescent="0.25">
      <c r="A132" t="s">
        <v>8</v>
      </c>
      <c r="B132" t="s">
        <v>38</v>
      </c>
      <c r="C132" t="s">
        <v>22</v>
      </c>
      <c r="D132" s="4">
        <v>168</v>
      </c>
      <c r="E132" s="5">
        <v>84</v>
      </c>
    </row>
    <row r="133" spans="1:5" x14ac:dyDescent="0.25">
      <c r="A133" t="s">
        <v>7</v>
      </c>
      <c r="B133" t="s">
        <v>34</v>
      </c>
      <c r="C133" t="s">
        <v>17</v>
      </c>
      <c r="D133" s="4">
        <v>7777</v>
      </c>
      <c r="E133" s="5">
        <v>39</v>
      </c>
    </row>
    <row r="134" spans="1:5" x14ac:dyDescent="0.25">
      <c r="A134" t="s">
        <v>5</v>
      </c>
      <c r="B134" t="s">
        <v>36</v>
      </c>
      <c r="C134" t="s">
        <v>17</v>
      </c>
      <c r="D134" s="4">
        <v>3339</v>
      </c>
      <c r="E134" s="5">
        <v>348</v>
      </c>
    </row>
    <row r="135" spans="1:5" x14ac:dyDescent="0.25">
      <c r="A135" t="s">
        <v>7</v>
      </c>
      <c r="B135" t="s">
        <v>37</v>
      </c>
      <c r="C135" t="s">
        <v>33</v>
      </c>
      <c r="D135" s="4">
        <v>6391</v>
      </c>
      <c r="E135" s="5">
        <v>48</v>
      </c>
    </row>
    <row r="136" spans="1:5" x14ac:dyDescent="0.25">
      <c r="A136" t="s">
        <v>5</v>
      </c>
      <c r="B136" t="s">
        <v>37</v>
      </c>
      <c r="C136" t="s">
        <v>22</v>
      </c>
      <c r="D136" s="4">
        <v>518</v>
      </c>
      <c r="E136" s="5">
        <v>75</v>
      </c>
    </row>
    <row r="137" spans="1:5" x14ac:dyDescent="0.25">
      <c r="A137" t="s">
        <v>7</v>
      </c>
      <c r="B137" t="s">
        <v>38</v>
      </c>
      <c r="C137" t="s">
        <v>28</v>
      </c>
      <c r="D137" s="4">
        <v>5677</v>
      </c>
      <c r="E137" s="5">
        <v>258</v>
      </c>
    </row>
    <row r="138" spans="1:5" x14ac:dyDescent="0.25">
      <c r="A138" t="s">
        <v>6</v>
      </c>
      <c r="B138" t="s">
        <v>39</v>
      </c>
      <c r="C138" t="s">
        <v>17</v>
      </c>
      <c r="D138" s="4">
        <v>6048</v>
      </c>
      <c r="E138" s="5">
        <v>27</v>
      </c>
    </row>
    <row r="139" spans="1:5" x14ac:dyDescent="0.25">
      <c r="A139" t="s">
        <v>8</v>
      </c>
      <c r="B139" t="s">
        <v>38</v>
      </c>
      <c r="C139" t="s">
        <v>32</v>
      </c>
      <c r="D139" s="4">
        <v>3752</v>
      </c>
      <c r="E139" s="5">
        <v>213</v>
      </c>
    </row>
    <row r="140" spans="1:5" x14ac:dyDescent="0.25">
      <c r="A140" t="s">
        <v>5</v>
      </c>
      <c r="B140" t="s">
        <v>35</v>
      </c>
      <c r="C140" t="s">
        <v>29</v>
      </c>
      <c r="D140" s="4">
        <v>4480</v>
      </c>
      <c r="E140" s="5">
        <v>357</v>
      </c>
    </row>
    <row r="141" spans="1:5" x14ac:dyDescent="0.25">
      <c r="A141" t="s">
        <v>9</v>
      </c>
      <c r="B141" t="s">
        <v>37</v>
      </c>
      <c r="C141" t="s">
        <v>4</v>
      </c>
      <c r="D141" s="4">
        <v>259</v>
      </c>
      <c r="E141" s="5">
        <v>207</v>
      </c>
    </row>
    <row r="142" spans="1:5" x14ac:dyDescent="0.25">
      <c r="A142" t="s">
        <v>8</v>
      </c>
      <c r="B142" t="s">
        <v>37</v>
      </c>
      <c r="C142" t="s">
        <v>30</v>
      </c>
      <c r="D142" s="4">
        <v>42</v>
      </c>
      <c r="E142" s="5">
        <v>150</v>
      </c>
    </row>
    <row r="143" spans="1:5" x14ac:dyDescent="0.25">
      <c r="A143" t="s">
        <v>41</v>
      </c>
      <c r="B143" t="s">
        <v>36</v>
      </c>
      <c r="C143" t="s">
        <v>26</v>
      </c>
      <c r="D143" s="4">
        <v>98</v>
      </c>
      <c r="E143" s="5">
        <v>204</v>
      </c>
    </row>
    <row r="144" spans="1:5" x14ac:dyDescent="0.25">
      <c r="A144" t="s">
        <v>7</v>
      </c>
      <c r="B144" t="s">
        <v>35</v>
      </c>
      <c r="C144" t="s">
        <v>27</v>
      </c>
      <c r="D144" s="4">
        <v>2478</v>
      </c>
      <c r="E144" s="5">
        <v>21</v>
      </c>
    </row>
    <row r="145" spans="1:5" x14ac:dyDescent="0.25">
      <c r="A145" t="s">
        <v>41</v>
      </c>
      <c r="B145" t="s">
        <v>34</v>
      </c>
      <c r="C145" t="s">
        <v>33</v>
      </c>
      <c r="D145" s="4">
        <v>7847</v>
      </c>
      <c r="E145" s="5">
        <v>174</v>
      </c>
    </row>
    <row r="146" spans="1:5" x14ac:dyDescent="0.25">
      <c r="A146" t="s">
        <v>2</v>
      </c>
      <c r="B146" t="s">
        <v>37</v>
      </c>
      <c r="C146" t="s">
        <v>17</v>
      </c>
      <c r="D146" s="4">
        <v>9926</v>
      </c>
      <c r="E146" s="5">
        <v>201</v>
      </c>
    </row>
    <row r="147" spans="1:5" x14ac:dyDescent="0.25">
      <c r="A147" t="s">
        <v>8</v>
      </c>
      <c r="B147" t="s">
        <v>38</v>
      </c>
      <c r="C147" t="s">
        <v>13</v>
      </c>
      <c r="D147" s="4">
        <v>819</v>
      </c>
      <c r="E147" s="5">
        <v>510</v>
      </c>
    </row>
    <row r="148" spans="1:5" x14ac:dyDescent="0.25">
      <c r="A148" t="s">
        <v>6</v>
      </c>
      <c r="B148" t="s">
        <v>39</v>
      </c>
      <c r="C148" t="s">
        <v>29</v>
      </c>
      <c r="D148" s="4">
        <v>3052</v>
      </c>
      <c r="E148" s="5">
        <v>378</v>
      </c>
    </row>
    <row r="149" spans="1:5" x14ac:dyDescent="0.25">
      <c r="A149" t="s">
        <v>9</v>
      </c>
      <c r="B149" t="s">
        <v>34</v>
      </c>
      <c r="C149" t="s">
        <v>21</v>
      </c>
      <c r="D149" s="4">
        <v>6832</v>
      </c>
      <c r="E149" s="5">
        <v>27</v>
      </c>
    </row>
    <row r="150" spans="1:5" x14ac:dyDescent="0.25">
      <c r="A150" t="s">
        <v>2</v>
      </c>
      <c r="B150" t="s">
        <v>39</v>
      </c>
      <c r="C150" t="s">
        <v>16</v>
      </c>
      <c r="D150" s="4">
        <v>2016</v>
      </c>
      <c r="E150" s="5">
        <v>117</v>
      </c>
    </row>
    <row r="151" spans="1:5" x14ac:dyDescent="0.25">
      <c r="A151" t="s">
        <v>6</v>
      </c>
      <c r="B151" t="s">
        <v>38</v>
      </c>
      <c r="C151" t="s">
        <v>21</v>
      </c>
      <c r="D151" s="4">
        <v>7322</v>
      </c>
      <c r="E151" s="5">
        <v>36</v>
      </c>
    </row>
    <row r="152" spans="1:5" x14ac:dyDescent="0.25">
      <c r="A152" t="s">
        <v>8</v>
      </c>
      <c r="B152" t="s">
        <v>35</v>
      </c>
      <c r="C152" t="s">
        <v>33</v>
      </c>
      <c r="D152" s="4">
        <v>357</v>
      </c>
      <c r="E152" s="5">
        <v>126</v>
      </c>
    </row>
    <row r="153" spans="1:5" x14ac:dyDescent="0.25">
      <c r="A153" t="s">
        <v>9</v>
      </c>
      <c r="B153" t="s">
        <v>39</v>
      </c>
      <c r="C153" t="s">
        <v>25</v>
      </c>
      <c r="D153" s="4">
        <v>3192</v>
      </c>
      <c r="E153" s="5">
        <v>72</v>
      </c>
    </row>
    <row r="154" spans="1:5" x14ac:dyDescent="0.25">
      <c r="A154" t="s">
        <v>7</v>
      </c>
      <c r="B154" t="s">
        <v>36</v>
      </c>
      <c r="C154" t="s">
        <v>22</v>
      </c>
      <c r="D154" s="4">
        <v>8435</v>
      </c>
      <c r="E154" s="5">
        <v>42</v>
      </c>
    </row>
    <row r="155" spans="1:5" x14ac:dyDescent="0.25">
      <c r="A155" t="s">
        <v>40</v>
      </c>
      <c r="B155" t="s">
        <v>39</v>
      </c>
      <c r="C155" t="s">
        <v>29</v>
      </c>
      <c r="D155" s="4">
        <v>0</v>
      </c>
      <c r="E155" s="5">
        <v>135</v>
      </c>
    </row>
    <row r="156" spans="1:5" x14ac:dyDescent="0.25">
      <c r="A156" t="s">
        <v>7</v>
      </c>
      <c r="B156" t="s">
        <v>34</v>
      </c>
      <c r="C156" t="s">
        <v>24</v>
      </c>
      <c r="D156" s="4">
        <v>8862</v>
      </c>
      <c r="E156" s="5">
        <v>189</v>
      </c>
    </row>
    <row r="157" spans="1:5" x14ac:dyDescent="0.25">
      <c r="A157" t="s">
        <v>6</v>
      </c>
      <c r="B157" t="s">
        <v>37</v>
      </c>
      <c r="C157" t="s">
        <v>28</v>
      </c>
      <c r="D157" s="4">
        <v>3556</v>
      </c>
      <c r="E157" s="5">
        <v>459</v>
      </c>
    </row>
    <row r="158" spans="1:5" x14ac:dyDescent="0.25">
      <c r="A158" t="s">
        <v>5</v>
      </c>
      <c r="B158" t="s">
        <v>34</v>
      </c>
      <c r="C158" t="s">
        <v>15</v>
      </c>
      <c r="D158" s="4">
        <v>7280</v>
      </c>
      <c r="E158" s="5">
        <v>201</v>
      </c>
    </row>
    <row r="159" spans="1:5" x14ac:dyDescent="0.25">
      <c r="A159" t="s">
        <v>6</v>
      </c>
      <c r="B159" t="s">
        <v>34</v>
      </c>
      <c r="C159" t="s">
        <v>30</v>
      </c>
      <c r="D159" s="4">
        <v>3402</v>
      </c>
      <c r="E159" s="5">
        <v>366</v>
      </c>
    </row>
    <row r="160" spans="1:5" x14ac:dyDescent="0.25">
      <c r="A160" t="s">
        <v>3</v>
      </c>
      <c r="B160" t="s">
        <v>37</v>
      </c>
      <c r="C160" t="s">
        <v>29</v>
      </c>
      <c r="D160" s="4">
        <v>4592</v>
      </c>
      <c r="E160" s="5">
        <v>324</v>
      </c>
    </row>
    <row r="161" spans="1:5" x14ac:dyDescent="0.25">
      <c r="A161" t="s">
        <v>9</v>
      </c>
      <c r="B161" t="s">
        <v>35</v>
      </c>
      <c r="C161" t="s">
        <v>15</v>
      </c>
      <c r="D161" s="4">
        <v>7833</v>
      </c>
      <c r="E161" s="5">
        <v>243</v>
      </c>
    </row>
    <row r="162" spans="1:5" x14ac:dyDescent="0.25">
      <c r="A162" t="s">
        <v>2</v>
      </c>
      <c r="B162" t="s">
        <v>39</v>
      </c>
      <c r="C162" t="s">
        <v>21</v>
      </c>
      <c r="D162" s="4">
        <v>7651</v>
      </c>
      <c r="E162" s="5">
        <v>213</v>
      </c>
    </row>
    <row r="163" spans="1:5" x14ac:dyDescent="0.25">
      <c r="A163" t="s">
        <v>40</v>
      </c>
      <c r="B163" t="s">
        <v>35</v>
      </c>
      <c r="C163" t="s">
        <v>30</v>
      </c>
      <c r="D163" s="4">
        <v>2275</v>
      </c>
      <c r="E163" s="5">
        <v>447</v>
      </c>
    </row>
    <row r="164" spans="1:5" x14ac:dyDescent="0.25">
      <c r="A164" t="s">
        <v>40</v>
      </c>
      <c r="B164" t="s">
        <v>38</v>
      </c>
      <c r="C164" t="s">
        <v>13</v>
      </c>
      <c r="D164" s="4">
        <v>5670</v>
      </c>
      <c r="E164" s="5">
        <v>297</v>
      </c>
    </row>
    <row r="165" spans="1:5" x14ac:dyDescent="0.25">
      <c r="A165" t="s">
        <v>7</v>
      </c>
      <c r="B165" t="s">
        <v>35</v>
      </c>
      <c r="C165" t="s">
        <v>16</v>
      </c>
      <c r="D165" s="4">
        <v>2135</v>
      </c>
      <c r="E165" s="5">
        <v>27</v>
      </c>
    </row>
    <row r="166" spans="1:5" x14ac:dyDescent="0.25">
      <c r="A166" t="s">
        <v>40</v>
      </c>
      <c r="B166" t="s">
        <v>34</v>
      </c>
      <c r="C166" t="s">
        <v>23</v>
      </c>
      <c r="D166" s="4">
        <v>2779</v>
      </c>
      <c r="E166" s="5">
        <v>75</v>
      </c>
    </row>
    <row r="167" spans="1:5" x14ac:dyDescent="0.25">
      <c r="A167" t="s">
        <v>10</v>
      </c>
      <c r="B167" t="s">
        <v>39</v>
      </c>
      <c r="C167" t="s">
        <v>33</v>
      </c>
      <c r="D167" s="4">
        <v>12950</v>
      </c>
      <c r="E167" s="5">
        <v>30</v>
      </c>
    </row>
    <row r="168" spans="1:5" x14ac:dyDescent="0.25">
      <c r="A168" t="s">
        <v>7</v>
      </c>
      <c r="B168" t="s">
        <v>36</v>
      </c>
      <c r="C168" t="s">
        <v>18</v>
      </c>
      <c r="D168" s="4">
        <v>2646</v>
      </c>
      <c r="E168" s="5">
        <v>177</v>
      </c>
    </row>
    <row r="169" spans="1:5" x14ac:dyDescent="0.25">
      <c r="A169" t="s">
        <v>40</v>
      </c>
      <c r="B169" t="s">
        <v>34</v>
      </c>
      <c r="C169" t="s">
        <v>33</v>
      </c>
      <c r="D169" s="4">
        <v>3794</v>
      </c>
      <c r="E169" s="5">
        <v>159</v>
      </c>
    </row>
    <row r="170" spans="1:5" x14ac:dyDescent="0.25">
      <c r="A170" t="s">
        <v>3</v>
      </c>
      <c r="B170" t="s">
        <v>35</v>
      </c>
      <c r="C170" t="s">
        <v>33</v>
      </c>
      <c r="D170" s="4">
        <v>819</v>
      </c>
      <c r="E170" s="5">
        <v>306</v>
      </c>
    </row>
    <row r="171" spans="1:5" x14ac:dyDescent="0.25">
      <c r="A171" t="s">
        <v>3</v>
      </c>
      <c r="B171" t="s">
        <v>34</v>
      </c>
      <c r="C171" t="s">
        <v>20</v>
      </c>
      <c r="D171" s="4">
        <v>2583</v>
      </c>
      <c r="E171" s="5">
        <v>18</v>
      </c>
    </row>
    <row r="172" spans="1:5" x14ac:dyDescent="0.25">
      <c r="A172" t="s">
        <v>7</v>
      </c>
      <c r="B172" t="s">
        <v>35</v>
      </c>
      <c r="C172" t="s">
        <v>19</v>
      </c>
      <c r="D172" s="4">
        <v>4585</v>
      </c>
      <c r="E172" s="5">
        <v>240</v>
      </c>
    </row>
    <row r="173" spans="1:5" x14ac:dyDescent="0.25">
      <c r="A173" t="s">
        <v>5</v>
      </c>
      <c r="B173" t="s">
        <v>34</v>
      </c>
      <c r="C173" t="s">
        <v>33</v>
      </c>
      <c r="D173" s="4">
        <v>1652</v>
      </c>
      <c r="E173" s="5">
        <v>93</v>
      </c>
    </row>
    <row r="174" spans="1:5" x14ac:dyDescent="0.25">
      <c r="A174" t="s">
        <v>10</v>
      </c>
      <c r="B174" t="s">
        <v>34</v>
      </c>
      <c r="C174" t="s">
        <v>26</v>
      </c>
      <c r="D174" s="4">
        <v>4991</v>
      </c>
      <c r="E174" s="5">
        <v>9</v>
      </c>
    </row>
    <row r="175" spans="1:5" x14ac:dyDescent="0.25">
      <c r="A175" t="s">
        <v>8</v>
      </c>
      <c r="B175" t="s">
        <v>34</v>
      </c>
      <c r="C175" t="s">
        <v>16</v>
      </c>
      <c r="D175" s="4">
        <v>2009</v>
      </c>
      <c r="E175" s="5">
        <v>219</v>
      </c>
    </row>
    <row r="176" spans="1:5" x14ac:dyDescent="0.25">
      <c r="A176" t="s">
        <v>2</v>
      </c>
      <c r="B176" t="s">
        <v>39</v>
      </c>
      <c r="C176" t="s">
        <v>22</v>
      </c>
      <c r="D176" s="4">
        <v>1568</v>
      </c>
      <c r="E176" s="5">
        <v>141</v>
      </c>
    </row>
    <row r="177" spans="1:5" x14ac:dyDescent="0.25">
      <c r="A177" t="s">
        <v>41</v>
      </c>
      <c r="B177" t="s">
        <v>37</v>
      </c>
      <c r="C177" t="s">
        <v>20</v>
      </c>
      <c r="D177" s="4">
        <v>3388</v>
      </c>
      <c r="E177" s="5">
        <v>123</v>
      </c>
    </row>
    <row r="178" spans="1:5" x14ac:dyDescent="0.25">
      <c r="A178" t="s">
        <v>40</v>
      </c>
      <c r="B178" t="s">
        <v>38</v>
      </c>
      <c r="C178" t="s">
        <v>24</v>
      </c>
      <c r="D178" s="4">
        <v>623</v>
      </c>
      <c r="E178" s="5">
        <v>51</v>
      </c>
    </row>
    <row r="179" spans="1:5" x14ac:dyDescent="0.25">
      <c r="A179" t="s">
        <v>6</v>
      </c>
      <c r="B179" t="s">
        <v>36</v>
      </c>
      <c r="C179" t="s">
        <v>4</v>
      </c>
      <c r="D179" s="4">
        <v>10073</v>
      </c>
      <c r="E179" s="5">
        <v>120</v>
      </c>
    </row>
    <row r="180" spans="1:5" x14ac:dyDescent="0.25">
      <c r="A180" t="s">
        <v>8</v>
      </c>
      <c r="B180" t="s">
        <v>39</v>
      </c>
      <c r="C180" t="s">
        <v>26</v>
      </c>
      <c r="D180" s="4">
        <v>1561</v>
      </c>
      <c r="E180" s="5">
        <v>27</v>
      </c>
    </row>
    <row r="181" spans="1:5" x14ac:dyDescent="0.25">
      <c r="A181" t="s">
        <v>9</v>
      </c>
      <c r="B181" t="s">
        <v>36</v>
      </c>
      <c r="C181" t="s">
        <v>27</v>
      </c>
      <c r="D181" s="4">
        <v>11522</v>
      </c>
      <c r="E181" s="5">
        <v>204</v>
      </c>
    </row>
    <row r="182" spans="1:5" x14ac:dyDescent="0.25">
      <c r="A182" t="s">
        <v>6</v>
      </c>
      <c r="B182" t="s">
        <v>38</v>
      </c>
      <c r="C182" t="s">
        <v>13</v>
      </c>
      <c r="D182" s="4">
        <v>2317</v>
      </c>
      <c r="E182" s="5">
        <v>123</v>
      </c>
    </row>
    <row r="183" spans="1:5" x14ac:dyDescent="0.25">
      <c r="A183" t="s">
        <v>10</v>
      </c>
      <c r="B183" t="s">
        <v>37</v>
      </c>
      <c r="C183" t="s">
        <v>28</v>
      </c>
      <c r="D183" s="4">
        <v>3059</v>
      </c>
      <c r="E183" s="5">
        <v>27</v>
      </c>
    </row>
    <row r="184" spans="1:5" x14ac:dyDescent="0.25">
      <c r="A184" t="s">
        <v>41</v>
      </c>
      <c r="B184" t="s">
        <v>37</v>
      </c>
      <c r="C184" t="s">
        <v>26</v>
      </c>
      <c r="D184" s="4">
        <v>2324</v>
      </c>
      <c r="E184" s="5">
        <v>177</v>
      </c>
    </row>
    <row r="185" spans="1:5" x14ac:dyDescent="0.25">
      <c r="A185" t="s">
        <v>3</v>
      </c>
      <c r="B185" t="s">
        <v>39</v>
      </c>
      <c r="C185" t="s">
        <v>26</v>
      </c>
      <c r="D185" s="4">
        <v>4956</v>
      </c>
      <c r="E185" s="5">
        <v>171</v>
      </c>
    </row>
    <row r="186" spans="1:5" x14ac:dyDescent="0.25">
      <c r="A186" t="s">
        <v>10</v>
      </c>
      <c r="B186" t="s">
        <v>34</v>
      </c>
      <c r="C186" t="s">
        <v>19</v>
      </c>
      <c r="D186" s="4">
        <v>5355</v>
      </c>
      <c r="E186" s="5">
        <v>204</v>
      </c>
    </row>
    <row r="187" spans="1:5" x14ac:dyDescent="0.25">
      <c r="A187" t="s">
        <v>3</v>
      </c>
      <c r="B187" t="s">
        <v>34</v>
      </c>
      <c r="C187" t="s">
        <v>14</v>
      </c>
      <c r="D187" s="4">
        <v>7259</v>
      </c>
      <c r="E187" s="5">
        <v>276</v>
      </c>
    </row>
    <row r="188" spans="1:5" x14ac:dyDescent="0.25">
      <c r="A188" t="s">
        <v>8</v>
      </c>
      <c r="B188" t="s">
        <v>37</v>
      </c>
      <c r="C188" t="s">
        <v>26</v>
      </c>
      <c r="D188" s="4">
        <v>6279</v>
      </c>
      <c r="E188" s="5">
        <v>45</v>
      </c>
    </row>
    <row r="189" spans="1:5" x14ac:dyDescent="0.25">
      <c r="A189" t="s">
        <v>40</v>
      </c>
      <c r="B189" t="s">
        <v>38</v>
      </c>
      <c r="C189" t="s">
        <v>29</v>
      </c>
      <c r="D189" s="4">
        <v>2541</v>
      </c>
      <c r="E189" s="5">
        <v>45</v>
      </c>
    </row>
    <row r="190" spans="1:5" x14ac:dyDescent="0.25">
      <c r="A190" t="s">
        <v>6</v>
      </c>
      <c r="B190" t="s">
        <v>35</v>
      </c>
      <c r="C190" t="s">
        <v>27</v>
      </c>
      <c r="D190" s="4">
        <v>3864</v>
      </c>
      <c r="E190" s="5">
        <v>177</v>
      </c>
    </row>
    <row r="191" spans="1:5" x14ac:dyDescent="0.25">
      <c r="A191" t="s">
        <v>5</v>
      </c>
      <c r="B191" t="s">
        <v>36</v>
      </c>
      <c r="C191" t="s">
        <v>13</v>
      </c>
      <c r="D191" s="4">
        <v>6146</v>
      </c>
      <c r="E191" s="5">
        <v>63</v>
      </c>
    </row>
    <row r="192" spans="1:5" x14ac:dyDescent="0.25">
      <c r="A192" t="s">
        <v>9</v>
      </c>
      <c r="B192" t="s">
        <v>39</v>
      </c>
      <c r="C192" t="s">
        <v>18</v>
      </c>
      <c r="D192" s="4">
        <v>2639</v>
      </c>
      <c r="E192" s="5">
        <v>204</v>
      </c>
    </row>
    <row r="193" spans="1:5" x14ac:dyDescent="0.25">
      <c r="A193" t="s">
        <v>8</v>
      </c>
      <c r="B193" t="s">
        <v>37</v>
      </c>
      <c r="C193" t="s">
        <v>22</v>
      </c>
      <c r="D193" s="4">
        <v>1890</v>
      </c>
      <c r="E193" s="5">
        <v>195</v>
      </c>
    </row>
    <row r="194" spans="1:5" x14ac:dyDescent="0.25">
      <c r="A194" t="s">
        <v>7</v>
      </c>
      <c r="B194" t="s">
        <v>34</v>
      </c>
      <c r="C194" t="s">
        <v>14</v>
      </c>
      <c r="D194" s="4">
        <v>1932</v>
      </c>
      <c r="E194" s="5">
        <v>369</v>
      </c>
    </row>
    <row r="195" spans="1:5" x14ac:dyDescent="0.25">
      <c r="A195" t="s">
        <v>3</v>
      </c>
      <c r="B195" t="s">
        <v>34</v>
      </c>
      <c r="C195" t="s">
        <v>25</v>
      </c>
      <c r="D195" s="4">
        <v>6300</v>
      </c>
      <c r="E195" s="5">
        <v>42</v>
      </c>
    </row>
    <row r="196" spans="1:5" x14ac:dyDescent="0.25">
      <c r="A196" t="s">
        <v>6</v>
      </c>
      <c r="B196" t="s">
        <v>37</v>
      </c>
      <c r="C196" t="s">
        <v>30</v>
      </c>
      <c r="D196" s="4">
        <v>560</v>
      </c>
      <c r="E196" s="5">
        <v>81</v>
      </c>
    </row>
    <row r="197" spans="1:5" x14ac:dyDescent="0.25">
      <c r="A197" t="s">
        <v>9</v>
      </c>
      <c r="B197" t="s">
        <v>37</v>
      </c>
      <c r="C197" t="s">
        <v>26</v>
      </c>
      <c r="D197" s="4">
        <v>2856</v>
      </c>
      <c r="E197" s="5">
        <v>246</v>
      </c>
    </row>
    <row r="198" spans="1:5" x14ac:dyDescent="0.25">
      <c r="A198" t="s">
        <v>9</v>
      </c>
      <c r="B198" t="s">
        <v>34</v>
      </c>
      <c r="C198" t="s">
        <v>17</v>
      </c>
      <c r="D198" s="4">
        <v>707</v>
      </c>
      <c r="E198" s="5">
        <v>174</v>
      </c>
    </row>
    <row r="199" spans="1:5" x14ac:dyDescent="0.25">
      <c r="A199" t="s">
        <v>8</v>
      </c>
      <c r="B199" t="s">
        <v>35</v>
      </c>
      <c r="C199" t="s">
        <v>30</v>
      </c>
      <c r="D199" s="4">
        <v>3598</v>
      </c>
      <c r="E199" s="5">
        <v>81</v>
      </c>
    </row>
    <row r="200" spans="1:5" x14ac:dyDescent="0.25">
      <c r="A200" t="s">
        <v>40</v>
      </c>
      <c r="B200" t="s">
        <v>35</v>
      </c>
      <c r="C200" t="s">
        <v>22</v>
      </c>
      <c r="D200" s="4">
        <v>6853</v>
      </c>
      <c r="E200" s="5">
        <v>372</v>
      </c>
    </row>
    <row r="201" spans="1:5" x14ac:dyDescent="0.25">
      <c r="A201" t="s">
        <v>40</v>
      </c>
      <c r="B201" t="s">
        <v>35</v>
      </c>
      <c r="C201" t="s">
        <v>16</v>
      </c>
      <c r="D201" s="4">
        <v>4725</v>
      </c>
      <c r="E201" s="5">
        <v>174</v>
      </c>
    </row>
    <row r="202" spans="1:5" x14ac:dyDescent="0.25">
      <c r="A202" t="s">
        <v>41</v>
      </c>
      <c r="B202" t="s">
        <v>36</v>
      </c>
      <c r="C202" t="s">
        <v>32</v>
      </c>
      <c r="D202" s="4">
        <v>10304</v>
      </c>
      <c r="E202" s="5">
        <v>84</v>
      </c>
    </row>
    <row r="203" spans="1:5" x14ac:dyDescent="0.25">
      <c r="A203" t="s">
        <v>41</v>
      </c>
      <c r="B203" t="s">
        <v>34</v>
      </c>
      <c r="C203" t="s">
        <v>16</v>
      </c>
      <c r="D203" s="4">
        <v>1274</v>
      </c>
      <c r="E203" s="5">
        <v>225</v>
      </c>
    </row>
    <row r="204" spans="1:5" x14ac:dyDescent="0.25">
      <c r="A204" t="s">
        <v>5</v>
      </c>
      <c r="B204" t="s">
        <v>36</v>
      </c>
      <c r="C204" t="s">
        <v>30</v>
      </c>
      <c r="D204" s="4">
        <v>1526</v>
      </c>
      <c r="E204" s="5">
        <v>105</v>
      </c>
    </row>
    <row r="205" spans="1:5" x14ac:dyDescent="0.25">
      <c r="A205" t="s">
        <v>40</v>
      </c>
      <c r="B205" t="s">
        <v>39</v>
      </c>
      <c r="C205" t="s">
        <v>28</v>
      </c>
      <c r="D205" s="4">
        <v>3101</v>
      </c>
      <c r="E205" s="5">
        <v>225</v>
      </c>
    </row>
    <row r="206" spans="1:5" x14ac:dyDescent="0.25">
      <c r="A206" t="s">
        <v>2</v>
      </c>
      <c r="B206" t="s">
        <v>37</v>
      </c>
      <c r="C206" t="s">
        <v>14</v>
      </c>
      <c r="D206" s="4">
        <v>1057</v>
      </c>
      <c r="E206" s="5">
        <v>54</v>
      </c>
    </row>
    <row r="207" spans="1:5" x14ac:dyDescent="0.25">
      <c r="A207" t="s">
        <v>7</v>
      </c>
      <c r="B207" t="s">
        <v>37</v>
      </c>
      <c r="C207" t="s">
        <v>26</v>
      </c>
      <c r="D207" s="4">
        <v>5306</v>
      </c>
      <c r="E207" s="5">
        <v>0</v>
      </c>
    </row>
    <row r="208" spans="1:5" x14ac:dyDescent="0.25">
      <c r="A208" t="s">
        <v>5</v>
      </c>
      <c r="B208" t="s">
        <v>39</v>
      </c>
      <c r="C208" t="s">
        <v>24</v>
      </c>
      <c r="D208" s="4">
        <v>4018</v>
      </c>
      <c r="E208" s="5">
        <v>171</v>
      </c>
    </row>
    <row r="209" spans="1:5" x14ac:dyDescent="0.25">
      <c r="A209" t="s">
        <v>9</v>
      </c>
      <c r="B209" t="s">
        <v>34</v>
      </c>
      <c r="C209" t="s">
        <v>16</v>
      </c>
      <c r="D209" s="4">
        <v>938</v>
      </c>
      <c r="E209" s="5">
        <v>189</v>
      </c>
    </row>
    <row r="210" spans="1:5" x14ac:dyDescent="0.25">
      <c r="A210" t="s">
        <v>7</v>
      </c>
      <c r="B210" t="s">
        <v>38</v>
      </c>
      <c r="C210" t="s">
        <v>18</v>
      </c>
      <c r="D210" s="4">
        <v>1778</v>
      </c>
      <c r="E210" s="5">
        <v>270</v>
      </c>
    </row>
    <row r="211" spans="1:5" x14ac:dyDescent="0.25">
      <c r="A211" t="s">
        <v>6</v>
      </c>
      <c r="B211" t="s">
        <v>39</v>
      </c>
      <c r="C211" t="s">
        <v>30</v>
      </c>
      <c r="D211" s="4">
        <v>1638</v>
      </c>
      <c r="E211" s="5">
        <v>63</v>
      </c>
    </row>
    <row r="212" spans="1:5" x14ac:dyDescent="0.25">
      <c r="A212" t="s">
        <v>41</v>
      </c>
      <c r="B212" t="s">
        <v>38</v>
      </c>
      <c r="C212" t="s">
        <v>25</v>
      </c>
      <c r="D212" s="4">
        <v>154</v>
      </c>
      <c r="E212" s="5">
        <v>21</v>
      </c>
    </row>
    <row r="213" spans="1:5" x14ac:dyDescent="0.25">
      <c r="A213" t="s">
        <v>7</v>
      </c>
      <c r="B213" t="s">
        <v>37</v>
      </c>
      <c r="C213" t="s">
        <v>22</v>
      </c>
      <c r="D213" s="4">
        <v>9835</v>
      </c>
      <c r="E213" s="5">
        <v>207</v>
      </c>
    </row>
    <row r="214" spans="1:5" x14ac:dyDescent="0.25">
      <c r="A214" t="s">
        <v>9</v>
      </c>
      <c r="B214" t="s">
        <v>37</v>
      </c>
      <c r="C214" t="s">
        <v>20</v>
      </c>
      <c r="D214" s="4">
        <v>7273</v>
      </c>
      <c r="E214" s="5">
        <v>96</v>
      </c>
    </row>
    <row r="215" spans="1:5" x14ac:dyDescent="0.25">
      <c r="A215" t="s">
        <v>5</v>
      </c>
      <c r="B215" t="s">
        <v>39</v>
      </c>
      <c r="C215" t="s">
        <v>22</v>
      </c>
      <c r="D215" s="4">
        <v>6909</v>
      </c>
      <c r="E215" s="5">
        <v>81</v>
      </c>
    </row>
    <row r="216" spans="1:5" x14ac:dyDescent="0.25">
      <c r="A216" t="s">
        <v>9</v>
      </c>
      <c r="B216" t="s">
        <v>39</v>
      </c>
      <c r="C216" t="s">
        <v>24</v>
      </c>
      <c r="D216" s="4">
        <v>3920</v>
      </c>
      <c r="E216" s="5">
        <v>306</v>
      </c>
    </row>
    <row r="217" spans="1:5" x14ac:dyDescent="0.25">
      <c r="A217" t="s">
        <v>10</v>
      </c>
      <c r="B217" t="s">
        <v>39</v>
      </c>
      <c r="C217" t="s">
        <v>21</v>
      </c>
      <c r="D217" s="4">
        <v>4858</v>
      </c>
      <c r="E217" s="5">
        <v>279</v>
      </c>
    </row>
    <row r="218" spans="1:5" x14ac:dyDescent="0.25">
      <c r="A218" t="s">
        <v>2</v>
      </c>
      <c r="B218" t="s">
        <v>38</v>
      </c>
      <c r="C218" t="s">
        <v>4</v>
      </c>
      <c r="D218" s="4">
        <v>3549</v>
      </c>
      <c r="E218" s="5">
        <v>3</v>
      </c>
    </row>
    <row r="219" spans="1:5" x14ac:dyDescent="0.25">
      <c r="A219" t="s">
        <v>7</v>
      </c>
      <c r="B219" t="s">
        <v>39</v>
      </c>
      <c r="C219" t="s">
        <v>27</v>
      </c>
      <c r="D219" s="4">
        <v>966</v>
      </c>
      <c r="E219" s="5">
        <v>198</v>
      </c>
    </row>
    <row r="220" spans="1:5" x14ac:dyDescent="0.25">
      <c r="A220" t="s">
        <v>5</v>
      </c>
      <c r="B220" t="s">
        <v>39</v>
      </c>
      <c r="C220" t="s">
        <v>18</v>
      </c>
      <c r="D220" s="4">
        <v>385</v>
      </c>
      <c r="E220" s="5">
        <v>249</v>
      </c>
    </row>
    <row r="221" spans="1:5" x14ac:dyDescent="0.25">
      <c r="A221" t="s">
        <v>6</v>
      </c>
      <c r="B221" t="s">
        <v>34</v>
      </c>
      <c r="C221" t="s">
        <v>16</v>
      </c>
      <c r="D221" s="4">
        <v>2219</v>
      </c>
      <c r="E221" s="5">
        <v>75</v>
      </c>
    </row>
    <row r="222" spans="1:5" x14ac:dyDescent="0.25">
      <c r="A222" t="s">
        <v>9</v>
      </c>
      <c r="B222" t="s">
        <v>36</v>
      </c>
      <c r="C222" t="s">
        <v>32</v>
      </c>
      <c r="D222" s="4">
        <v>2954</v>
      </c>
      <c r="E222" s="5">
        <v>189</v>
      </c>
    </row>
    <row r="223" spans="1:5" x14ac:dyDescent="0.25">
      <c r="A223" t="s">
        <v>7</v>
      </c>
      <c r="B223" t="s">
        <v>36</v>
      </c>
      <c r="C223" t="s">
        <v>32</v>
      </c>
      <c r="D223" s="4">
        <v>280</v>
      </c>
      <c r="E223" s="5">
        <v>87</v>
      </c>
    </row>
    <row r="224" spans="1:5" x14ac:dyDescent="0.25">
      <c r="A224" t="s">
        <v>41</v>
      </c>
      <c r="B224" t="s">
        <v>36</v>
      </c>
      <c r="C224" t="s">
        <v>30</v>
      </c>
      <c r="D224" s="4">
        <v>6118</v>
      </c>
      <c r="E224" s="5">
        <v>174</v>
      </c>
    </row>
    <row r="225" spans="1:5" x14ac:dyDescent="0.25">
      <c r="A225" t="s">
        <v>2</v>
      </c>
      <c r="B225" t="s">
        <v>39</v>
      </c>
      <c r="C225" t="s">
        <v>15</v>
      </c>
      <c r="D225" s="4">
        <v>4802</v>
      </c>
      <c r="E225" s="5">
        <v>36</v>
      </c>
    </row>
    <row r="226" spans="1:5" x14ac:dyDescent="0.25">
      <c r="A226" t="s">
        <v>9</v>
      </c>
      <c r="B226" t="s">
        <v>38</v>
      </c>
      <c r="C226" t="s">
        <v>24</v>
      </c>
      <c r="D226" s="4">
        <v>4137</v>
      </c>
      <c r="E226" s="5">
        <v>60</v>
      </c>
    </row>
    <row r="227" spans="1:5" x14ac:dyDescent="0.25">
      <c r="A227" t="s">
        <v>3</v>
      </c>
      <c r="B227" t="s">
        <v>35</v>
      </c>
      <c r="C227" t="s">
        <v>23</v>
      </c>
      <c r="D227" s="4">
        <v>2023</v>
      </c>
      <c r="E227" s="5">
        <v>78</v>
      </c>
    </row>
    <row r="228" spans="1:5" x14ac:dyDescent="0.25">
      <c r="A228" t="s">
        <v>9</v>
      </c>
      <c r="B228" t="s">
        <v>36</v>
      </c>
      <c r="C228" t="s">
        <v>30</v>
      </c>
      <c r="D228" s="4">
        <v>9051</v>
      </c>
      <c r="E228" s="5">
        <v>57</v>
      </c>
    </row>
    <row r="229" spans="1:5" x14ac:dyDescent="0.25">
      <c r="A229" t="s">
        <v>9</v>
      </c>
      <c r="B229" t="s">
        <v>37</v>
      </c>
      <c r="C229" t="s">
        <v>28</v>
      </c>
      <c r="D229" s="4">
        <v>2919</v>
      </c>
      <c r="E229" s="5">
        <v>45</v>
      </c>
    </row>
    <row r="230" spans="1:5" x14ac:dyDescent="0.25">
      <c r="A230" t="s">
        <v>41</v>
      </c>
      <c r="B230" t="s">
        <v>38</v>
      </c>
      <c r="C230" t="s">
        <v>22</v>
      </c>
      <c r="D230" s="4">
        <v>5915</v>
      </c>
      <c r="E230" s="5">
        <v>3</v>
      </c>
    </row>
    <row r="231" spans="1:5" x14ac:dyDescent="0.25">
      <c r="A231" t="s">
        <v>10</v>
      </c>
      <c r="B231" t="s">
        <v>35</v>
      </c>
      <c r="C231" t="s">
        <v>15</v>
      </c>
      <c r="D231" s="4">
        <v>2562</v>
      </c>
      <c r="E231" s="5">
        <v>6</v>
      </c>
    </row>
    <row r="232" spans="1:5" x14ac:dyDescent="0.25">
      <c r="A232" t="s">
        <v>5</v>
      </c>
      <c r="B232" t="s">
        <v>37</v>
      </c>
      <c r="C232" t="s">
        <v>25</v>
      </c>
      <c r="D232" s="4">
        <v>8813</v>
      </c>
      <c r="E232" s="5">
        <v>21</v>
      </c>
    </row>
    <row r="233" spans="1:5" x14ac:dyDescent="0.25">
      <c r="A233" t="s">
        <v>5</v>
      </c>
      <c r="B233" t="s">
        <v>36</v>
      </c>
      <c r="C233" t="s">
        <v>18</v>
      </c>
      <c r="D233" s="4">
        <v>6111</v>
      </c>
      <c r="E233" s="5">
        <v>3</v>
      </c>
    </row>
    <row r="234" spans="1:5" x14ac:dyDescent="0.25">
      <c r="A234" t="s">
        <v>8</v>
      </c>
      <c r="B234" t="s">
        <v>34</v>
      </c>
      <c r="C234" t="s">
        <v>31</v>
      </c>
      <c r="D234" s="4">
        <v>3507</v>
      </c>
      <c r="E234" s="5">
        <v>288</v>
      </c>
    </row>
    <row r="235" spans="1:5" x14ac:dyDescent="0.25">
      <c r="A235" t="s">
        <v>6</v>
      </c>
      <c r="B235" t="s">
        <v>36</v>
      </c>
      <c r="C235" t="s">
        <v>13</v>
      </c>
      <c r="D235" s="4">
        <v>4319</v>
      </c>
      <c r="E235" s="5">
        <v>30</v>
      </c>
    </row>
    <row r="236" spans="1:5" x14ac:dyDescent="0.25">
      <c r="A236" t="s">
        <v>40</v>
      </c>
      <c r="B236" t="s">
        <v>38</v>
      </c>
      <c r="C236" t="s">
        <v>26</v>
      </c>
      <c r="D236" s="4">
        <v>609</v>
      </c>
      <c r="E236" s="5">
        <v>87</v>
      </c>
    </row>
    <row r="237" spans="1:5" x14ac:dyDescent="0.25">
      <c r="A237" t="s">
        <v>40</v>
      </c>
      <c r="B237" t="s">
        <v>39</v>
      </c>
      <c r="C237" t="s">
        <v>27</v>
      </c>
      <c r="D237" s="4">
        <v>6370</v>
      </c>
      <c r="E237" s="5">
        <v>30</v>
      </c>
    </row>
    <row r="238" spans="1:5" x14ac:dyDescent="0.25">
      <c r="A238" t="s">
        <v>5</v>
      </c>
      <c r="B238" t="s">
        <v>38</v>
      </c>
      <c r="C238" t="s">
        <v>19</v>
      </c>
      <c r="D238" s="4">
        <v>5474</v>
      </c>
      <c r="E238" s="5">
        <v>168</v>
      </c>
    </row>
    <row r="239" spans="1:5" x14ac:dyDescent="0.25">
      <c r="A239" t="s">
        <v>40</v>
      </c>
      <c r="B239" t="s">
        <v>36</v>
      </c>
      <c r="C239" t="s">
        <v>27</v>
      </c>
      <c r="D239" s="4">
        <v>3164</v>
      </c>
      <c r="E239" s="5">
        <v>306</v>
      </c>
    </row>
    <row r="240" spans="1:5" x14ac:dyDescent="0.25">
      <c r="A240" t="s">
        <v>6</v>
      </c>
      <c r="B240" t="s">
        <v>35</v>
      </c>
      <c r="C240" t="s">
        <v>4</v>
      </c>
      <c r="D240" s="4">
        <v>1302</v>
      </c>
      <c r="E240" s="5">
        <v>402</v>
      </c>
    </row>
    <row r="241" spans="1:5" x14ac:dyDescent="0.25">
      <c r="A241" t="s">
        <v>3</v>
      </c>
      <c r="B241" t="s">
        <v>37</v>
      </c>
      <c r="C241" t="s">
        <v>28</v>
      </c>
      <c r="D241" s="4">
        <v>7308</v>
      </c>
      <c r="E241" s="5">
        <v>327</v>
      </c>
    </row>
    <row r="242" spans="1:5" x14ac:dyDescent="0.25">
      <c r="A242" t="s">
        <v>40</v>
      </c>
      <c r="B242" t="s">
        <v>37</v>
      </c>
      <c r="C242" t="s">
        <v>27</v>
      </c>
      <c r="D242" s="4">
        <v>6132</v>
      </c>
      <c r="E242" s="5">
        <v>93</v>
      </c>
    </row>
    <row r="243" spans="1:5" x14ac:dyDescent="0.25">
      <c r="A243" t="s">
        <v>10</v>
      </c>
      <c r="B243" t="s">
        <v>35</v>
      </c>
      <c r="C243" t="s">
        <v>14</v>
      </c>
      <c r="D243" s="4">
        <v>3472</v>
      </c>
      <c r="E243" s="5">
        <v>96</v>
      </c>
    </row>
    <row r="244" spans="1:5" x14ac:dyDescent="0.25">
      <c r="A244" t="s">
        <v>8</v>
      </c>
      <c r="B244" t="s">
        <v>39</v>
      </c>
      <c r="C244" t="s">
        <v>18</v>
      </c>
      <c r="D244" s="4">
        <v>9660</v>
      </c>
      <c r="E244" s="5">
        <v>27</v>
      </c>
    </row>
    <row r="245" spans="1:5" x14ac:dyDescent="0.25">
      <c r="A245" t="s">
        <v>9</v>
      </c>
      <c r="B245" t="s">
        <v>38</v>
      </c>
      <c r="C245" t="s">
        <v>26</v>
      </c>
      <c r="D245" s="4">
        <v>2436</v>
      </c>
      <c r="E245" s="5">
        <v>99</v>
      </c>
    </row>
    <row r="246" spans="1:5" x14ac:dyDescent="0.25">
      <c r="A246" t="s">
        <v>9</v>
      </c>
      <c r="B246" t="s">
        <v>38</v>
      </c>
      <c r="C246" t="s">
        <v>33</v>
      </c>
      <c r="D246" s="4">
        <v>9506</v>
      </c>
      <c r="E246" s="5">
        <v>87</v>
      </c>
    </row>
    <row r="247" spans="1:5" x14ac:dyDescent="0.25">
      <c r="A247" t="s">
        <v>10</v>
      </c>
      <c r="B247" t="s">
        <v>37</v>
      </c>
      <c r="C247" t="s">
        <v>21</v>
      </c>
      <c r="D247" s="4">
        <v>245</v>
      </c>
      <c r="E247" s="5">
        <v>288</v>
      </c>
    </row>
    <row r="248" spans="1:5" x14ac:dyDescent="0.25">
      <c r="A248" t="s">
        <v>8</v>
      </c>
      <c r="B248" t="s">
        <v>35</v>
      </c>
      <c r="C248" t="s">
        <v>20</v>
      </c>
      <c r="D248" s="4">
        <v>2702</v>
      </c>
      <c r="E248" s="5">
        <v>363</v>
      </c>
    </row>
    <row r="249" spans="1:5" x14ac:dyDescent="0.25">
      <c r="A249" t="s">
        <v>10</v>
      </c>
      <c r="B249" t="s">
        <v>34</v>
      </c>
      <c r="C249" t="s">
        <v>17</v>
      </c>
      <c r="D249" s="4">
        <v>700</v>
      </c>
      <c r="E249" s="5">
        <v>87</v>
      </c>
    </row>
    <row r="250" spans="1:5" x14ac:dyDescent="0.25">
      <c r="A250" t="s">
        <v>6</v>
      </c>
      <c r="B250" t="s">
        <v>34</v>
      </c>
      <c r="C250" t="s">
        <v>17</v>
      </c>
      <c r="D250" s="4">
        <v>3759</v>
      </c>
      <c r="E250" s="5">
        <v>150</v>
      </c>
    </row>
    <row r="251" spans="1:5" x14ac:dyDescent="0.25">
      <c r="A251" t="s">
        <v>2</v>
      </c>
      <c r="B251" t="s">
        <v>35</v>
      </c>
      <c r="C251" t="s">
        <v>17</v>
      </c>
      <c r="D251" s="4">
        <v>1589</v>
      </c>
      <c r="E251" s="5">
        <v>303</v>
      </c>
    </row>
    <row r="252" spans="1:5" x14ac:dyDescent="0.25">
      <c r="A252" t="s">
        <v>7</v>
      </c>
      <c r="B252" t="s">
        <v>35</v>
      </c>
      <c r="C252" t="s">
        <v>28</v>
      </c>
      <c r="D252" s="4">
        <v>5194</v>
      </c>
      <c r="E252" s="5">
        <v>288</v>
      </c>
    </row>
    <row r="253" spans="1:5" x14ac:dyDescent="0.25">
      <c r="A253" t="s">
        <v>10</v>
      </c>
      <c r="B253" t="s">
        <v>36</v>
      </c>
      <c r="C253" t="s">
        <v>13</v>
      </c>
      <c r="D253" s="4">
        <v>945</v>
      </c>
      <c r="E253" s="5">
        <v>75</v>
      </c>
    </row>
    <row r="254" spans="1:5" x14ac:dyDescent="0.25">
      <c r="A254" t="s">
        <v>40</v>
      </c>
      <c r="B254" t="s">
        <v>38</v>
      </c>
      <c r="C254" t="s">
        <v>31</v>
      </c>
      <c r="D254" s="4">
        <v>1988</v>
      </c>
      <c r="E254" s="5">
        <v>39</v>
      </c>
    </row>
    <row r="255" spans="1:5" x14ac:dyDescent="0.25">
      <c r="A255" t="s">
        <v>6</v>
      </c>
      <c r="B255" t="s">
        <v>34</v>
      </c>
      <c r="C255" t="s">
        <v>32</v>
      </c>
      <c r="D255" s="4">
        <v>6734</v>
      </c>
      <c r="E255" s="5">
        <v>123</v>
      </c>
    </row>
    <row r="256" spans="1:5" x14ac:dyDescent="0.25">
      <c r="A256" t="s">
        <v>40</v>
      </c>
      <c r="B256" t="s">
        <v>36</v>
      </c>
      <c r="C256" t="s">
        <v>4</v>
      </c>
      <c r="D256" s="4">
        <v>217</v>
      </c>
      <c r="E256" s="5">
        <v>36</v>
      </c>
    </row>
    <row r="257" spans="1:5" x14ac:dyDescent="0.25">
      <c r="A257" t="s">
        <v>5</v>
      </c>
      <c r="B257" t="s">
        <v>34</v>
      </c>
      <c r="C257" t="s">
        <v>22</v>
      </c>
      <c r="D257" s="4">
        <v>6279</v>
      </c>
      <c r="E257" s="5">
        <v>237</v>
      </c>
    </row>
    <row r="258" spans="1:5" x14ac:dyDescent="0.25">
      <c r="A258" t="s">
        <v>40</v>
      </c>
      <c r="B258" t="s">
        <v>36</v>
      </c>
      <c r="C258" t="s">
        <v>13</v>
      </c>
      <c r="D258" s="4">
        <v>4424</v>
      </c>
      <c r="E258" s="5">
        <v>201</v>
      </c>
    </row>
    <row r="259" spans="1:5" x14ac:dyDescent="0.25">
      <c r="A259" t="s">
        <v>2</v>
      </c>
      <c r="B259" t="s">
        <v>36</v>
      </c>
      <c r="C259" t="s">
        <v>17</v>
      </c>
      <c r="D259" s="4">
        <v>189</v>
      </c>
      <c r="E259" s="5">
        <v>48</v>
      </c>
    </row>
    <row r="260" spans="1:5" x14ac:dyDescent="0.25">
      <c r="A260" t="s">
        <v>5</v>
      </c>
      <c r="B260" t="s">
        <v>35</v>
      </c>
      <c r="C260" t="s">
        <v>22</v>
      </c>
      <c r="D260" s="4">
        <v>490</v>
      </c>
      <c r="E260" s="5">
        <v>84</v>
      </c>
    </row>
    <row r="261" spans="1:5" x14ac:dyDescent="0.25">
      <c r="A261" t="s">
        <v>8</v>
      </c>
      <c r="B261" t="s">
        <v>37</v>
      </c>
      <c r="C261" t="s">
        <v>21</v>
      </c>
      <c r="D261" s="4">
        <v>434</v>
      </c>
      <c r="E261" s="5">
        <v>87</v>
      </c>
    </row>
    <row r="262" spans="1:5" x14ac:dyDescent="0.25">
      <c r="A262" t="s">
        <v>7</v>
      </c>
      <c r="B262" t="s">
        <v>38</v>
      </c>
      <c r="C262" t="s">
        <v>30</v>
      </c>
      <c r="D262" s="4">
        <v>10129</v>
      </c>
      <c r="E262" s="5">
        <v>312</v>
      </c>
    </row>
    <row r="263" spans="1:5" x14ac:dyDescent="0.25">
      <c r="A263" t="s">
        <v>3</v>
      </c>
      <c r="B263" t="s">
        <v>39</v>
      </c>
      <c r="C263" t="s">
        <v>28</v>
      </c>
      <c r="D263" s="4">
        <v>1652</v>
      </c>
      <c r="E263" s="5">
        <v>102</v>
      </c>
    </row>
    <row r="264" spans="1:5" x14ac:dyDescent="0.25">
      <c r="A264" t="s">
        <v>8</v>
      </c>
      <c r="B264" t="s">
        <v>38</v>
      </c>
      <c r="C264" t="s">
        <v>21</v>
      </c>
      <c r="D264" s="4">
        <v>6433</v>
      </c>
      <c r="E264" s="5">
        <v>78</v>
      </c>
    </row>
    <row r="265" spans="1:5" x14ac:dyDescent="0.25">
      <c r="A265" t="s">
        <v>3</v>
      </c>
      <c r="B265" t="s">
        <v>34</v>
      </c>
      <c r="C265" t="s">
        <v>23</v>
      </c>
      <c r="D265" s="4">
        <v>2212</v>
      </c>
      <c r="E265" s="5">
        <v>117</v>
      </c>
    </row>
    <row r="266" spans="1:5" x14ac:dyDescent="0.25">
      <c r="A266" t="s">
        <v>41</v>
      </c>
      <c r="B266" t="s">
        <v>35</v>
      </c>
      <c r="C266" t="s">
        <v>19</v>
      </c>
      <c r="D266" s="4">
        <v>609</v>
      </c>
      <c r="E266" s="5">
        <v>99</v>
      </c>
    </row>
    <row r="267" spans="1:5" x14ac:dyDescent="0.25">
      <c r="A267" t="s">
        <v>40</v>
      </c>
      <c r="B267" t="s">
        <v>35</v>
      </c>
      <c r="C267" t="s">
        <v>24</v>
      </c>
      <c r="D267" s="4">
        <v>1638</v>
      </c>
      <c r="E267" s="5">
        <v>48</v>
      </c>
    </row>
    <row r="268" spans="1:5" x14ac:dyDescent="0.25">
      <c r="A268" t="s">
        <v>7</v>
      </c>
      <c r="B268" t="s">
        <v>34</v>
      </c>
      <c r="C268" t="s">
        <v>15</v>
      </c>
      <c r="D268" s="4">
        <v>3829</v>
      </c>
      <c r="E268" s="5">
        <v>24</v>
      </c>
    </row>
    <row r="269" spans="1:5" x14ac:dyDescent="0.25">
      <c r="A269" t="s">
        <v>40</v>
      </c>
      <c r="B269" t="s">
        <v>39</v>
      </c>
      <c r="C269" t="s">
        <v>15</v>
      </c>
      <c r="D269" s="4">
        <v>5775</v>
      </c>
      <c r="E269" s="5">
        <v>42</v>
      </c>
    </row>
    <row r="270" spans="1:5" x14ac:dyDescent="0.25">
      <c r="A270" t="s">
        <v>6</v>
      </c>
      <c r="B270" t="s">
        <v>35</v>
      </c>
      <c r="C270" t="s">
        <v>20</v>
      </c>
      <c r="D270" s="4">
        <v>1071</v>
      </c>
      <c r="E270" s="5">
        <v>270</v>
      </c>
    </row>
    <row r="271" spans="1:5" x14ac:dyDescent="0.25">
      <c r="A271" t="s">
        <v>8</v>
      </c>
      <c r="B271" t="s">
        <v>36</v>
      </c>
      <c r="C271" t="s">
        <v>23</v>
      </c>
      <c r="D271" s="4">
        <v>5019</v>
      </c>
      <c r="E271" s="5">
        <v>150</v>
      </c>
    </row>
    <row r="272" spans="1:5" x14ac:dyDescent="0.25">
      <c r="A272" t="s">
        <v>2</v>
      </c>
      <c r="B272" t="s">
        <v>37</v>
      </c>
      <c r="C272" t="s">
        <v>15</v>
      </c>
      <c r="D272" s="4">
        <v>2863</v>
      </c>
      <c r="E272" s="5">
        <v>42</v>
      </c>
    </row>
    <row r="273" spans="1:5" x14ac:dyDescent="0.25">
      <c r="A273" t="s">
        <v>40</v>
      </c>
      <c r="B273" t="s">
        <v>35</v>
      </c>
      <c r="C273" t="s">
        <v>29</v>
      </c>
      <c r="D273" s="4">
        <v>1617</v>
      </c>
      <c r="E273" s="5">
        <v>126</v>
      </c>
    </row>
    <row r="274" spans="1:5" x14ac:dyDescent="0.25">
      <c r="A274" t="s">
        <v>6</v>
      </c>
      <c r="B274" t="s">
        <v>37</v>
      </c>
      <c r="C274" t="s">
        <v>26</v>
      </c>
      <c r="D274" s="4">
        <v>6818</v>
      </c>
      <c r="E274" s="5">
        <v>6</v>
      </c>
    </row>
    <row r="275" spans="1:5" x14ac:dyDescent="0.25">
      <c r="A275" t="s">
        <v>3</v>
      </c>
      <c r="B275" t="s">
        <v>35</v>
      </c>
      <c r="C275" t="s">
        <v>15</v>
      </c>
      <c r="D275" s="4">
        <v>6657</v>
      </c>
      <c r="E275" s="5">
        <v>276</v>
      </c>
    </row>
    <row r="276" spans="1:5" x14ac:dyDescent="0.25">
      <c r="A276" t="s">
        <v>3</v>
      </c>
      <c r="B276" t="s">
        <v>34</v>
      </c>
      <c r="C276" t="s">
        <v>17</v>
      </c>
      <c r="D276" s="4">
        <v>2919</v>
      </c>
      <c r="E276" s="5">
        <v>93</v>
      </c>
    </row>
    <row r="277" spans="1:5" x14ac:dyDescent="0.25">
      <c r="A277" t="s">
        <v>2</v>
      </c>
      <c r="B277" t="s">
        <v>36</v>
      </c>
      <c r="C277" t="s">
        <v>31</v>
      </c>
      <c r="D277" s="4">
        <v>3094</v>
      </c>
      <c r="E277" s="5">
        <v>246</v>
      </c>
    </row>
    <row r="278" spans="1:5" x14ac:dyDescent="0.25">
      <c r="A278" t="s">
        <v>6</v>
      </c>
      <c r="B278" t="s">
        <v>39</v>
      </c>
      <c r="C278" t="s">
        <v>24</v>
      </c>
      <c r="D278" s="4">
        <v>2989</v>
      </c>
      <c r="E278" s="5">
        <v>3</v>
      </c>
    </row>
    <row r="279" spans="1:5" x14ac:dyDescent="0.25">
      <c r="A279" t="s">
        <v>8</v>
      </c>
      <c r="B279" t="s">
        <v>38</v>
      </c>
      <c r="C279" t="s">
        <v>27</v>
      </c>
      <c r="D279" s="4">
        <v>2268</v>
      </c>
      <c r="E279" s="5">
        <v>63</v>
      </c>
    </row>
    <row r="280" spans="1:5" x14ac:dyDescent="0.25">
      <c r="A280" t="s">
        <v>5</v>
      </c>
      <c r="B280" t="s">
        <v>35</v>
      </c>
      <c r="C280" t="s">
        <v>31</v>
      </c>
      <c r="D280" s="4">
        <v>4753</v>
      </c>
      <c r="E280" s="5">
        <v>246</v>
      </c>
    </row>
    <row r="281" spans="1:5" x14ac:dyDescent="0.25">
      <c r="A281" t="s">
        <v>2</v>
      </c>
      <c r="B281" t="s">
        <v>34</v>
      </c>
      <c r="C281" t="s">
        <v>19</v>
      </c>
      <c r="D281" s="4">
        <v>7511</v>
      </c>
      <c r="E281" s="5">
        <v>120</v>
      </c>
    </row>
    <row r="282" spans="1:5" x14ac:dyDescent="0.25">
      <c r="A282" t="s">
        <v>2</v>
      </c>
      <c r="B282" t="s">
        <v>38</v>
      </c>
      <c r="C282" t="s">
        <v>31</v>
      </c>
      <c r="D282" s="4">
        <v>4326</v>
      </c>
      <c r="E282" s="5">
        <v>348</v>
      </c>
    </row>
    <row r="283" spans="1:5" x14ac:dyDescent="0.25">
      <c r="A283" t="s">
        <v>41</v>
      </c>
      <c r="B283" t="s">
        <v>34</v>
      </c>
      <c r="C283" t="s">
        <v>23</v>
      </c>
      <c r="D283" s="4">
        <v>4935</v>
      </c>
      <c r="E283" s="5">
        <v>126</v>
      </c>
    </row>
    <row r="284" spans="1:5" x14ac:dyDescent="0.25">
      <c r="A284" t="s">
        <v>6</v>
      </c>
      <c r="B284" t="s">
        <v>35</v>
      </c>
      <c r="C284" t="s">
        <v>30</v>
      </c>
      <c r="D284" s="4">
        <v>4781</v>
      </c>
      <c r="E284" s="5">
        <v>123</v>
      </c>
    </row>
    <row r="285" spans="1:5" x14ac:dyDescent="0.25">
      <c r="A285" t="s">
        <v>5</v>
      </c>
      <c r="B285" t="s">
        <v>38</v>
      </c>
      <c r="C285" t="s">
        <v>25</v>
      </c>
      <c r="D285" s="4">
        <v>7483</v>
      </c>
      <c r="E285" s="5">
        <v>45</v>
      </c>
    </row>
    <row r="286" spans="1:5" x14ac:dyDescent="0.25">
      <c r="A286" t="s">
        <v>10</v>
      </c>
      <c r="B286" t="s">
        <v>38</v>
      </c>
      <c r="C286" t="s">
        <v>4</v>
      </c>
      <c r="D286" s="4">
        <v>6860</v>
      </c>
      <c r="E286" s="5">
        <v>126</v>
      </c>
    </row>
    <row r="287" spans="1:5" x14ac:dyDescent="0.25">
      <c r="A287" t="s">
        <v>40</v>
      </c>
      <c r="B287" t="s">
        <v>37</v>
      </c>
      <c r="C287" t="s">
        <v>29</v>
      </c>
      <c r="D287" s="4">
        <v>9002</v>
      </c>
      <c r="E287" s="5">
        <v>72</v>
      </c>
    </row>
    <row r="288" spans="1:5" x14ac:dyDescent="0.25">
      <c r="A288" t="s">
        <v>6</v>
      </c>
      <c r="B288" t="s">
        <v>36</v>
      </c>
      <c r="C288" t="s">
        <v>29</v>
      </c>
      <c r="D288" s="4">
        <v>1400</v>
      </c>
      <c r="E288" s="5">
        <v>135</v>
      </c>
    </row>
    <row r="289" spans="1:5" x14ac:dyDescent="0.25">
      <c r="A289" t="s">
        <v>10</v>
      </c>
      <c r="B289" t="s">
        <v>34</v>
      </c>
      <c r="C289" t="s">
        <v>22</v>
      </c>
      <c r="D289" s="4">
        <v>4053</v>
      </c>
      <c r="E289" s="5">
        <v>24</v>
      </c>
    </row>
    <row r="290" spans="1:5" x14ac:dyDescent="0.25">
      <c r="A290" t="s">
        <v>7</v>
      </c>
      <c r="B290" t="s">
        <v>36</v>
      </c>
      <c r="C290" t="s">
        <v>31</v>
      </c>
      <c r="D290" s="4">
        <v>2149</v>
      </c>
      <c r="E290" s="5">
        <v>117</v>
      </c>
    </row>
    <row r="291" spans="1:5" x14ac:dyDescent="0.25">
      <c r="A291" t="s">
        <v>3</v>
      </c>
      <c r="B291" t="s">
        <v>39</v>
      </c>
      <c r="C291" t="s">
        <v>29</v>
      </c>
      <c r="D291" s="4">
        <v>3640</v>
      </c>
      <c r="E291" s="5">
        <v>51</v>
      </c>
    </row>
    <row r="292" spans="1:5" x14ac:dyDescent="0.25">
      <c r="A292" t="s">
        <v>2</v>
      </c>
      <c r="B292" t="s">
        <v>39</v>
      </c>
      <c r="C292" t="s">
        <v>23</v>
      </c>
      <c r="D292" s="4">
        <v>630</v>
      </c>
      <c r="E292" s="5">
        <v>36</v>
      </c>
    </row>
    <row r="293" spans="1:5" x14ac:dyDescent="0.25">
      <c r="A293" t="s">
        <v>9</v>
      </c>
      <c r="B293" t="s">
        <v>35</v>
      </c>
      <c r="C293" t="s">
        <v>27</v>
      </c>
      <c r="D293" s="4">
        <v>2429</v>
      </c>
      <c r="E293" s="5">
        <v>144</v>
      </c>
    </row>
    <row r="294" spans="1:5" x14ac:dyDescent="0.25">
      <c r="A294" t="s">
        <v>9</v>
      </c>
      <c r="B294" t="s">
        <v>36</v>
      </c>
      <c r="C294" t="s">
        <v>25</v>
      </c>
      <c r="D294" s="4">
        <v>2142</v>
      </c>
      <c r="E294" s="5">
        <v>114</v>
      </c>
    </row>
    <row r="295" spans="1:5" x14ac:dyDescent="0.25">
      <c r="A295" t="s">
        <v>7</v>
      </c>
      <c r="B295" t="s">
        <v>37</v>
      </c>
      <c r="C295" t="s">
        <v>30</v>
      </c>
      <c r="D295" s="4">
        <v>6454</v>
      </c>
      <c r="E295" s="5">
        <v>54</v>
      </c>
    </row>
    <row r="296" spans="1:5" x14ac:dyDescent="0.25">
      <c r="A296" t="s">
        <v>7</v>
      </c>
      <c r="B296" t="s">
        <v>37</v>
      </c>
      <c r="C296" t="s">
        <v>16</v>
      </c>
      <c r="D296" s="4">
        <v>4487</v>
      </c>
      <c r="E296" s="5">
        <v>333</v>
      </c>
    </row>
    <row r="297" spans="1:5" x14ac:dyDescent="0.25">
      <c r="A297" t="s">
        <v>3</v>
      </c>
      <c r="B297" t="s">
        <v>37</v>
      </c>
      <c r="C297" t="s">
        <v>4</v>
      </c>
      <c r="D297" s="4">
        <v>938</v>
      </c>
      <c r="E297" s="5">
        <v>366</v>
      </c>
    </row>
    <row r="298" spans="1:5" x14ac:dyDescent="0.25">
      <c r="A298" t="s">
        <v>3</v>
      </c>
      <c r="B298" t="s">
        <v>38</v>
      </c>
      <c r="C298" t="s">
        <v>26</v>
      </c>
      <c r="D298" s="4">
        <v>8841</v>
      </c>
      <c r="E298" s="5">
        <v>303</v>
      </c>
    </row>
    <row r="299" spans="1:5" x14ac:dyDescent="0.25">
      <c r="A299" t="s">
        <v>2</v>
      </c>
      <c r="B299" t="s">
        <v>39</v>
      </c>
      <c r="C299" t="s">
        <v>33</v>
      </c>
      <c r="D299" s="4">
        <v>4018</v>
      </c>
      <c r="E299" s="5">
        <v>126</v>
      </c>
    </row>
    <row r="300" spans="1:5" x14ac:dyDescent="0.25">
      <c r="A300" t="s">
        <v>41</v>
      </c>
      <c r="B300" t="s">
        <v>37</v>
      </c>
      <c r="C300" t="s">
        <v>15</v>
      </c>
      <c r="D300" s="4">
        <v>714</v>
      </c>
      <c r="E300" s="5">
        <v>231</v>
      </c>
    </row>
    <row r="301" spans="1:5" x14ac:dyDescent="0.25">
      <c r="A301" t="s">
        <v>9</v>
      </c>
      <c r="B301" t="s">
        <v>38</v>
      </c>
      <c r="C301" t="s">
        <v>25</v>
      </c>
      <c r="D301" s="4">
        <v>3850</v>
      </c>
      <c r="E301" s="5">
        <v>102</v>
      </c>
    </row>
  </sheetData>
  <conditionalFormatting sqref="H17">
    <cfRule type="dataBar" priority="3">
      <dataBar>
        <cfvo type="min"/>
        <cfvo type="max"/>
        <color rgb="FF008AEF"/>
      </dataBar>
      <extLst>
        <ext xmlns:x14="http://schemas.microsoft.com/office/spreadsheetml/2009/9/main" uri="{B025F937-C7B1-47D3-B67F-A62EFF666E3E}">
          <x14:id>{13C1FD41-B8C0-41D3-BB23-AD2398726A78}</x14:id>
        </ext>
      </extLst>
    </cfRule>
  </conditionalFormatting>
  <conditionalFormatting sqref="D1:D1048576">
    <cfRule type="dataBar" priority="1">
      <dataBar>
        <cfvo type="min"/>
        <cfvo type="max"/>
        <color rgb="FFD6007B"/>
      </dataBar>
      <extLst>
        <ext xmlns:x14="http://schemas.microsoft.com/office/spreadsheetml/2009/9/main" uri="{B025F937-C7B1-47D3-B67F-A62EFF666E3E}">
          <x14:id>{0A544CD0-4025-430C-AA55-3BD7FD7999EC}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3C1FD41-B8C0-41D3-BB23-AD2398726A78}">
            <x14:dataBar minLength="0" maxLength="100" gradient="0">
              <x14:cfvo type="autoMin"/>
              <x14:cfvo type="autoMax"/>
              <x14:negativeFillColor rgb="FFFF0000"/>
              <x14:axisColor rgb="FF000000"/>
            </x14:dataBar>
          </x14:cfRule>
          <xm:sqref>H17</xm:sqref>
        </x14:conditionalFormatting>
        <x14:conditionalFormatting xmlns:xm="http://schemas.microsoft.com/office/excel/2006/main">
          <x14:cfRule type="dataBar" id="{0A544CD0-4025-430C-AA55-3BD7FD7999EC}">
            <x14:dataBar minLength="0" maxLength="100" gradient="0">
              <x14:cfvo type="autoMin"/>
              <x14:cfvo type="autoMax"/>
              <x14:negativeFill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10"/>
  <sheetViews>
    <sheetView workbookViewId="0">
      <selection activeCell="M17" sqref="M17"/>
    </sheetView>
  </sheetViews>
  <sheetFormatPr defaultRowHeight="15" x14ac:dyDescent="0.25"/>
  <cols>
    <col min="4" max="4" width="15" customWidth="1"/>
    <col min="5" max="5" width="11.85546875" bestFit="1" customWidth="1"/>
    <col min="6" max="6" width="22.140625" customWidth="1"/>
  </cols>
  <sheetData>
    <row r="2" spans="4:7" x14ac:dyDescent="0.25">
      <c r="D2" t="s">
        <v>67</v>
      </c>
      <c r="E2" t="s">
        <v>65</v>
      </c>
      <c r="F2" t="s">
        <v>68</v>
      </c>
      <c r="G2" t="s">
        <v>66</v>
      </c>
    </row>
    <row r="3" spans="4:7" x14ac:dyDescent="0.25">
      <c r="D3" s="13" t="s">
        <v>34</v>
      </c>
      <c r="E3" s="11">
        <f>SUMIFS(Table2[Amount],Table2[Geography],D3)</f>
        <v>252469</v>
      </c>
      <c r="F3" s="11">
        <f>Table4[[#This Row],[amount]]</f>
        <v>252469</v>
      </c>
      <c r="G3">
        <f>SUMIFS(Table2[Units],Table2[Geography],D3)</f>
        <v>8760</v>
      </c>
    </row>
    <row r="4" spans="4:7" x14ac:dyDescent="0.25">
      <c r="D4" s="12" t="s">
        <v>36</v>
      </c>
      <c r="E4" s="11">
        <f>SUMIFS(Table2[Amount],Table2[Geography],D4)</f>
        <v>237944</v>
      </c>
      <c r="F4" s="11">
        <f>Table4[[#This Row],[amount]]</f>
        <v>237944</v>
      </c>
      <c r="G4">
        <f>SUMIFS(Table2[Units],Table2[Geography],D4)</f>
        <v>7302</v>
      </c>
    </row>
    <row r="5" spans="4:7" x14ac:dyDescent="0.25">
      <c r="D5" s="12" t="s">
        <v>37</v>
      </c>
      <c r="E5" s="11">
        <f>SUMIFS(Table2[Amount],Table2[Geography],D5)</f>
        <v>218813</v>
      </c>
      <c r="F5" s="11">
        <f>Table4[[#This Row],[amount]]</f>
        <v>218813</v>
      </c>
      <c r="G5">
        <f>SUMIFS(Table2[Units],Table2[Geography],D5)</f>
        <v>7431</v>
      </c>
    </row>
    <row r="6" spans="4:7" x14ac:dyDescent="0.25">
      <c r="D6" s="12" t="s">
        <v>35</v>
      </c>
      <c r="E6" s="11">
        <f>SUMIFS(Table2[Amount],Table2[Geography],D6)</f>
        <v>189434</v>
      </c>
      <c r="F6" s="11">
        <f>Table4[[#This Row],[amount]]</f>
        <v>189434</v>
      </c>
      <c r="G6">
        <f>SUMIFS(Table2[Units],Table2[Geography],D6)</f>
        <v>10158</v>
      </c>
    </row>
    <row r="7" spans="4:7" x14ac:dyDescent="0.25">
      <c r="D7" s="15" t="s">
        <v>39</v>
      </c>
      <c r="E7" s="11">
        <f>SUMIFS(Table2[Amount],Table2[Geography],D7)</f>
        <v>173530</v>
      </c>
      <c r="F7" s="11">
        <f>Table4[[#This Row],[amount]]</f>
        <v>173530</v>
      </c>
      <c r="G7">
        <f>SUMIFS(Table2[Units],Table2[Geography],D7)</f>
        <v>5745</v>
      </c>
    </row>
    <row r="8" spans="4:7" x14ac:dyDescent="0.25">
      <c r="D8" s="15" t="s">
        <v>38</v>
      </c>
      <c r="E8" s="11">
        <f>SUMIFS(Table2[Amount],Table2[Geography],D8)</f>
        <v>168679</v>
      </c>
      <c r="F8" s="11">
        <f>Table4[[#This Row],[amount]]</f>
        <v>168679</v>
      </c>
      <c r="G8">
        <f>SUMIFS(Table2[Units],Table2[Geography],D8)</f>
        <v>6264</v>
      </c>
    </row>
    <row r="9" spans="4:7" x14ac:dyDescent="0.25">
      <c r="D9" s="14"/>
    </row>
    <row r="10" spans="4:7" x14ac:dyDescent="0.25">
      <c r="D10" s="15"/>
      <c r="E10" s="11"/>
    </row>
  </sheetData>
  <sortState ref="D6:F10">
    <sortCondition descending="1" ref="E5"/>
  </sortState>
  <conditionalFormatting sqref="F3:F8">
    <cfRule type="dataBar" priority="1">
      <dataBar showValue="0">
        <cfvo type="min"/>
        <cfvo type="max"/>
        <color rgb="FF638EC6"/>
      </dataBar>
      <extLst>
        <ext xmlns:x14="http://schemas.microsoft.com/office/spreadsheetml/2009/9/main" uri="{B025F937-C7B1-47D3-B67F-A62EFF666E3E}">
          <x14:id>{B2C89797-7E77-43E1-92ED-C2B6A8BE5F5F}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2C89797-7E77-43E1-92ED-C2B6A8BE5F5F}">
            <x14:dataBar minLength="0" maxLength="100" gradient="0">
              <x14:cfvo type="autoMin"/>
              <x14:cfvo type="autoMax"/>
              <x14:negativeFillColor rgb="FFFF0000"/>
              <x14:axisColor rgb="FF000000"/>
            </x14:dataBar>
          </x14:cfRule>
          <xm:sqref>F3:F8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2"/>
  <sheetViews>
    <sheetView workbookViewId="0">
      <selection activeCell="M4" sqref="M4"/>
    </sheetView>
  </sheetViews>
  <sheetFormatPr defaultRowHeight="15" x14ac:dyDescent="0.25"/>
  <cols>
    <col min="1" max="1" width="13.140625" bestFit="1" customWidth="1"/>
    <col min="2" max="2" width="14.85546875" bestFit="1" customWidth="1"/>
    <col min="3" max="3" width="7" customWidth="1"/>
    <col min="4" max="4" width="12.28515625" bestFit="1" customWidth="1"/>
    <col min="7" max="7" width="13.140625" bestFit="1" customWidth="1"/>
    <col min="8" max="8" width="14.85546875" bestFit="1" customWidth="1"/>
  </cols>
  <sheetData>
    <row r="2" spans="1:8" x14ac:dyDescent="0.25">
      <c r="A2" s="16" t="s">
        <v>69</v>
      </c>
      <c r="B2" t="s">
        <v>71</v>
      </c>
      <c r="C2" t="s">
        <v>73</v>
      </c>
      <c r="D2" t="s">
        <v>72</v>
      </c>
    </row>
    <row r="3" spans="1:8" x14ac:dyDescent="0.25">
      <c r="A3" s="17" t="s">
        <v>38</v>
      </c>
      <c r="B3" s="18">
        <v>15820</v>
      </c>
      <c r="C3" s="18">
        <v>15820</v>
      </c>
      <c r="D3" s="18">
        <v>711</v>
      </c>
    </row>
    <row r="4" spans="1:8" x14ac:dyDescent="0.25">
      <c r="A4" s="17" t="s">
        <v>36</v>
      </c>
      <c r="B4" s="18">
        <v>27377</v>
      </c>
      <c r="C4" s="18">
        <v>27377</v>
      </c>
      <c r="D4" s="18">
        <v>513</v>
      </c>
    </row>
    <row r="5" spans="1:8" x14ac:dyDescent="0.25">
      <c r="A5" s="17" t="s">
        <v>34</v>
      </c>
      <c r="B5" s="18">
        <v>33670</v>
      </c>
      <c r="C5" s="18">
        <v>33670</v>
      </c>
      <c r="D5" s="18">
        <v>1515</v>
      </c>
    </row>
    <row r="6" spans="1:8" x14ac:dyDescent="0.25">
      <c r="A6" s="17" t="s">
        <v>37</v>
      </c>
      <c r="B6" s="18">
        <v>26985</v>
      </c>
      <c r="C6" s="18">
        <v>26985</v>
      </c>
      <c r="D6" s="18">
        <v>1329</v>
      </c>
    </row>
    <row r="7" spans="1:8" x14ac:dyDescent="0.25">
      <c r="A7" s="17" t="s">
        <v>39</v>
      </c>
      <c r="B7" s="18">
        <v>15827</v>
      </c>
      <c r="C7" s="18">
        <v>15827</v>
      </c>
      <c r="D7" s="18">
        <v>885</v>
      </c>
    </row>
    <row r="8" spans="1:8" x14ac:dyDescent="0.25">
      <c r="A8" s="17" t="s">
        <v>35</v>
      </c>
      <c r="B8" s="18">
        <v>11018</v>
      </c>
      <c r="C8" s="18">
        <v>11018</v>
      </c>
      <c r="D8" s="18">
        <v>972</v>
      </c>
    </row>
    <row r="9" spans="1:8" x14ac:dyDescent="0.25">
      <c r="A9" s="17" t="s">
        <v>70</v>
      </c>
      <c r="B9" s="18">
        <v>130697</v>
      </c>
      <c r="C9" s="18">
        <v>130697</v>
      </c>
      <c r="D9" s="18">
        <v>5925</v>
      </c>
    </row>
    <row r="16" spans="1:8" x14ac:dyDescent="0.25">
      <c r="G16" s="17"/>
      <c r="H16" s="18"/>
    </row>
    <row r="17" spans="7:8" x14ac:dyDescent="0.25">
      <c r="G17" s="17"/>
      <c r="H17" s="18"/>
    </row>
    <row r="18" spans="7:8" x14ac:dyDescent="0.25">
      <c r="G18" s="17"/>
      <c r="H18" s="18"/>
    </row>
    <row r="19" spans="7:8" x14ac:dyDescent="0.25">
      <c r="G19" s="17"/>
      <c r="H19" s="18"/>
    </row>
    <row r="20" spans="7:8" x14ac:dyDescent="0.25">
      <c r="G20" s="17"/>
      <c r="H20" s="18"/>
    </row>
    <row r="21" spans="7:8" x14ac:dyDescent="0.25">
      <c r="G21" s="17"/>
      <c r="H21" s="18"/>
    </row>
    <row r="22" spans="7:8" x14ac:dyDescent="0.25">
      <c r="G22" s="17"/>
      <c r="H22" s="18"/>
    </row>
  </sheetData>
  <conditionalFormatting pivot="1" sqref="C3:C9">
    <cfRule type="dataBar" priority="1">
      <dataBar>
        <cfvo type="min"/>
        <cfvo type="max"/>
        <color rgb="FFD6007B"/>
      </dataBar>
      <extLst>
        <ext xmlns:x14="http://schemas.microsoft.com/office/spreadsheetml/2009/9/main" uri="{B025F937-C7B1-47D3-B67F-A62EFF666E3E}">
          <x14:id>{0B9081A8-C9D2-4E3D-94BA-6B00495CEA63}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B9081A8-C9D2-4E3D-94BA-6B00495CEA63}">
            <x14:dataBar minLength="0" maxLength="100" border="1" negativeBarBorderColorSameAsPositive="0">
              <x14:cfvo type="autoMin"/>
              <x14:cfvo type="autoMax"/>
              <x14:borderColor rgb="FFD6007B"/>
              <x14:negativeFillColor rgb="FFFF0000"/>
              <x14:negativeBorderColor rgb="FFFF0000"/>
              <x14:axisColor rgb="FF000000"/>
            </x14:dataBar>
          </x14:cfRule>
          <xm:sqref>C3:C9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F15" sqref="F15"/>
    </sheetView>
  </sheetViews>
  <sheetFormatPr defaultRowHeight="15" x14ac:dyDescent="0.25"/>
  <cols>
    <col min="1" max="1" width="19.42578125" customWidth="1"/>
    <col min="2" max="4" width="12.85546875" bestFit="1" customWidth="1"/>
  </cols>
  <sheetData>
    <row r="1" spans="1:2" x14ac:dyDescent="0.25">
      <c r="A1" s="16" t="s">
        <v>69</v>
      </c>
      <c r="B1" t="s">
        <v>74</v>
      </c>
    </row>
    <row r="2" spans="1:2" x14ac:dyDescent="0.25">
      <c r="A2" s="17" t="s">
        <v>15</v>
      </c>
      <c r="B2" s="19">
        <v>44.990867579908674</v>
      </c>
    </row>
    <row r="3" spans="1:2" x14ac:dyDescent="0.25">
      <c r="A3" s="17" t="s">
        <v>33</v>
      </c>
      <c r="B3" s="19">
        <v>37.303128371089535</v>
      </c>
    </row>
    <row r="4" spans="1:2" x14ac:dyDescent="0.25">
      <c r="A4" s="17" t="s">
        <v>24</v>
      </c>
      <c r="B4" s="19">
        <v>33.88697318007663</v>
      </c>
    </row>
    <row r="5" spans="1:2" x14ac:dyDescent="0.25">
      <c r="A5" s="17" t="s">
        <v>26</v>
      </c>
      <c r="B5" s="19">
        <v>32.807189542483663</v>
      </c>
    </row>
    <row r="6" spans="1:2" x14ac:dyDescent="0.25">
      <c r="A6" s="17" t="s">
        <v>22</v>
      </c>
      <c r="B6" s="19">
        <v>32.301656920077974</v>
      </c>
    </row>
    <row r="7" spans="1:2" x14ac:dyDescent="0.25">
      <c r="A7" s="17" t="s">
        <v>70</v>
      </c>
      <c r="B7" s="19">
        <v>35.949565217391303</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D1" activeCellId="1" sqref="B1:B1048576 D1:D1048576"/>
    </sheetView>
  </sheetViews>
  <sheetFormatPr defaultRowHeight="15" x14ac:dyDescent="0.25"/>
  <cols>
    <col min="1" max="1" width="16" bestFit="1" customWidth="1"/>
    <col min="2" max="2" width="13" bestFit="1" customWidth="1"/>
    <col min="3" max="3" width="21.85546875" bestFit="1" customWidth="1"/>
    <col min="4" max="4" width="8.28515625" bestFit="1" customWidth="1"/>
    <col min="5" max="5" width="5.7109375" bestFit="1" customWidth="1"/>
  </cols>
  <sheetData>
    <row r="1" spans="1:5" x14ac:dyDescent="0.25">
      <c r="A1" s="6" t="s">
        <v>11</v>
      </c>
      <c r="B1" s="6" t="s">
        <v>12</v>
      </c>
      <c r="C1" s="6" t="s">
        <v>0</v>
      </c>
      <c r="D1" s="10" t="s">
        <v>1</v>
      </c>
      <c r="E1" s="10" t="s">
        <v>50</v>
      </c>
    </row>
    <row r="2" spans="1:5" x14ac:dyDescent="0.25">
      <c r="A2" t="s">
        <v>40</v>
      </c>
      <c r="B2" t="s">
        <v>37</v>
      </c>
      <c r="C2" t="s">
        <v>30</v>
      </c>
      <c r="D2" s="4">
        <v>1624</v>
      </c>
      <c r="E2" s="5">
        <v>114</v>
      </c>
    </row>
    <row r="3" spans="1:5" x14ac:dyDescent="0.25">
      <c r="A3" t="s">
        <v>8</v>
      </c>
      <c r="B3" t="s">
        <v>35</v>
      </c>
      <c r="C3" t="s">
        <v>32</v>
      </c>
      <c r="D3" s="4">
        <v>6706</v>
      </c>
      <c r="E3" s="5">
        <v>459</v>
      </c>
    </row>
    <row r="4" spans="1:5" x14ac:dyDescent="0.25">
      <c r="A4" t="s">
        <v>9</v>
      </c>
      <c r="B4" t="s">
        <v>35</v>
      </c>
      <c r="C4" t="s">
        <v>4</v>
      </c>
      <c r="D4" s="4">
        <v>959</v>
      </c>
      <c r="E4" s="5">
        <v>147</v>
      </c>
    </row>
    <row r="5" spans="1:5" x14ac:dyDescent="0.25">
      <c r="A5" t="s">
        <v>41</v>
      </c>
      <c r="B5" t="s">
        <v>36</v>
      </c>
      <c r="C5" t="s">
        <v>18</v>
      </c>
      <c r="D5" s="4">
        <v>9632</v>
      </c>
      <c r="E5" s="5">
        <v>288</v>
      </c>
    </row>
    <row r="6" spans="1:5" x14ac:dyDescent="0.25">
      <c r="A6" t="s">
        <v>6</v>
      </c>
      <c r="B6" t="s">
        <v>39</v>
      </c>
      <c r="C6" t="s">
        <v>25</v>
      </c>
      <c r="D6" s="4">
        <v>2100</v>
      </c>
      <c r="E6" s="5">
        <v>414</v>
      </c>
    </row>
    <row r="7" spans="1:5" x14ac:dyDescent="0.25">
      <c r="A7" t="s">
        <v>40</v>
      </c>
      <c r="B7" t="s">
        <v>35</v>
      </c>
      <c r="C7" t="s">
        <v>33</v>
      </c>
      <c r="D7" s="4">
        <v>8869</v>
      </c>
      <c r="E7" s="5">
        <v>432</v>
      </c>
    </row>
    <row r="8" spans="1:5" x14ac:dyDescent="0.25">
      <c r="A8" t="s">
        <v>6</v>
      </c>
      <c r="B8" t="s">
        <v>38</v>
      </c>
      <c r="C8" t="s">
        <v>31</v>
      </c>
      <c r="D8" s="4">
        <v>2681</v>
      </c>
      <c r="E8" s="5">
        <v>54</v>
      </c>
    </row>
    <row r="9" spans="1:5" x14ac:dyDescent="0.25">
      <c r="A9" t="s">
        <v>8</v>
      </c>
      <c r="B9" t="s">
        <v>35</v>
      </c>
      <c r="C9" t="s">
        <v>22</v>
      </c>
      <c r="D9" s="4">
        <v>5012</v>
      </c>
      <c r="E9" s="5">
        <v>210</v>
      </c>
    </row>
    <row r="10" spans="1:5" x14ac:dyDescent="0.25">
      <c r="A10" t="s">
        <v>7</v>
      </c>
      <c r="B10" t="s">
        <v>38</v>
      </c>
      <c r="C10" t="s">
        <v>14</v>
      </c>
      <c r="D10" s="4">
        <v>1281</v>
      </c>
      <c r="E10" s="5">
        <v>75</v>
      </c>
    </row>
    <row r="11" spans="1:5" x14ac:dyDescent="0.25">
      <c r="A11" t="s">
        <v>5</v>
      </c>
      <c r="B11" t="s">
        <v>37</v>
      </c>
      <c r="C11" t="s">
        <v>14</v>
      </c>
      <c r="D11" s="4">
        <v>4991</v>
      </c>
      <c r="E11" s="5">
        <v>12</v>
      </c>
    </row>
    <row r="12" spans="1:5" x14ac:dyDescent="0.25">
      <c r="A12" t="s">
        <v>2</v>
      </c>
      <c r="B12" t="s">
        <v>39</v>
      </c>
      <c r="C12" t="s">
        <v>25</v>
      </c>
      <c r="D12" s="4">
        <v>1785</v>
      </c>
      <c r="E12" s="5">
        <v>462</v>
      </c>
    </row>
    <row r="13" spans="1:5" x14ac:dyDescent="0.25">
      <c r="A13" t="s">
        <v>3</v>
      </c>
      <c r="B13" t="s">
        <v>37</v>
      </c>
      <c r="C13" t="s">
        <v>17</v>
      </c>
      <c r="D13" s="4">
        <v>3983</v>
      </c>
      <c r="E13" s="5">
        <v>144</v>
      </c>
    </row>
    <row r="14" spans="1:5" x14ac:dyDescent="0.25">
      <c r="A14" t="s">
        <v>9</v>
      </c>
      <c r="B14" t="s">
        <v>38</v>
      </c>
      <c r="C14" t="s">
        <v>16</v>
      </c>
      <c r="D14" s="4">
        <v>2646</v>
      </c>
      <c r="E14" s="5">
        <v>120</v>
      </c>
    </row>
    <row r="15" spans="1:5" x14ac:dyDescent="0.25">
      <c r="A15" t="s">
        <v>2</v>
      </c>
      <c r="B15" t="s">
        <v>34</v>
      </c>
      <c r="C15" t="s">
        <v>13</v>
      </c>
      <c r="D15" s="4">
        <v>252</v>
      </c>
      <c r="E15" s="5">
        <v>54</v>
      </c>
    </row>
    <row r="16" spans="1:5" x14ac:dyDescent="0.25">
      <c r="A16" t="s">
        <v>3</v>
      </c>
      <c r="B16" t="s">
        <v>35</v>
      </c>
      <c r="C16" t="s">
        <v>25</v>
      </c>
      <c r="D16" s="4">
        <v>2464</v>
      </c>
      <c r="E16" s="5">
        <v>234</v>
      </c>
    </row>
    <row r="17" spans="1:5" x14ac:dyDescent="0.25">
      <c r="A17" t="s">
        <v>3</v>
      </c>
      <c r="B17" t="s">
        <v>35</v>
      </c>
      <c r="C17" t="s">
        <v>29</v>
      </c>
      <c r="D17" s="4">
        <v>2114</v>
      </c>
      <c r="E17" s="5">
        <v>66</v>
      </c>
    </row>
    <row r="18" spans="1:5" x14ac:dyDescent="0.25">
      <c r="A18" t="s">
        <v>6</v>
      </c>
      <c r="B18" t="s">
        <v>37</v>
      </c>
      <c r="C18" t="s">
        <v>31</v>
      </c>
      <c r="D18" s="4">
        <v>7693</v>
      </c>
      <c r="E18" s="5">
        <v>87</v>
      </c>
    </row>
    <row r="19" spans="1:5" x14ac:dyDescent="0.25">
      <c r="A19" t="s">
        <v>5</v>
      </c>
      <c r="B19" t="s">
        <v>34</v>
      </c>
      <c r="C19" t="s">
        <v>20</v>
      </c>
      <c r="D19" s="4">
        <v>15610</v>
      </c>
      <c r="E19" s="5">
        <v>339</v>
      </c>
    </row>
    <row r="20" spans="1:5" x14ac:dyDescent="0.25">
      <c r="A20" t="s">
        <v>41</v>
      </c>
      <c r="B20" t="s">
        <v>34</v>
      </c>
      <c r="C20" t="s">
        <v>22</v>
      </c>
      <c r="D20" s="4">
        <v>336</v>
      </c>
      <c r="E20" s="5">
        <v>144</v>
      </c>
    </row>
    <row r="21" spans="1:5" x14ac:dyDescent="0.25">
      <c r="A21" t="s">
        <v>2</v>
      </c>
      <c r="B21" t="s">
        <v>39</v>
      </c>
      <c r="C21" t="s">
        <v>20</v>
      </c>
      <c r="D21" s="4">
        <v>9443</v>
      </c>
      <c r="E21" s="5">
        <v>162</v>
      </c>
    </row>
    <row r="22" spans="1:5" x14ac:dyDescent="0.25">
      <c r="A22" t="s">
        <v>9</v>
      </c>
      <c r="B22" t="s">
        <v>34</v>
      </c>
      <c r="C22" t="s">
        <v>23</v>
      </c>
      <c r="D22" s="4">
        <v>8155</v>
      </c>
      <c r="E22" s="5">
        <v>90</v>
      </c>
    </row>
    <row r="23" spans="1:5" x14ac:dyDescent="0.25">
      <c r="A23" t="s">
        <v>8</v>
      </c>
      <c r="B23" t="s">
        <v>38</v>
      </c>
      <c r="C23" t="s">
        <v>23</v>
      </c>
      <c r="D23" s="4">
        <v>1701</v>
      </c>
      <c r="E23" s="5">
        <v>234</v>
      </c>
    </row>
    <row r="24" spans="1:5" x14ac:dyDescent="0.25">
      <c r="A24" t="s">
        <v>10</v>
      </c>
      <c r="B24" t="s">
        <v>38</v>
      </c>
      <c r="C24" t="s">
        <v>22</v>
      </c>
      <c r="D24" s="4">
        <v>2205</v>
      </c>
      <c r="E24" s="5">
        <v>141</v>
      </c>
    </row>
    <row r="25" spans="1:5" x14ac:dyDescent="0.25">
      <c r="A25" t="s">
        <v>8</v>
      </c>
      <c r="B25" t="s">
        <v>37</v>
      </c>
      <c r="C25" t="s">
        <v>19</v>
      </c>
      <c r="D25" s="4">
        <v>1771</v>
      </c>
      <c r="E25" s="5">
        <v>204</v>
      </c>
    </row>
    <row r="26" spans="1:5" x14ac:dyDescent="0.25">
      <c r="A26" t="s">
        <v>41</v>
      </c>
      <c r="B26" t="s">
        <v>35</v>
      </c>
      <c r="C26" t="s">
        <v>15</v>
      </c>
      <c r="D26" s="4">
        <v>2114</v>
      </c>
      <c r="E26" s="5">
        <v>186</v>
      </c>
    </row>
    <row r="27" spans="1:5" x14ac:dyDescent="0.25">
      <c r="A27" t="s">
        <v>41</v>
      </c>
      <c r="B27" t="s">
        <v>36</v>
      </c>
      <c r="C27" t="s">
        <v>13</v>
      </c>
      <c r="D27" s="4">
        <v>10311</v>
      </c>
      <c r="E27" s="5">
        <v>231</v>
      </c>
    </row>
    <row r="28" spans="1:5" x14ac:dyDescent="0.25">
      <c r="A28" t="s">
        <v>3</v>
      </c>
      <c r="B28" t="s">
        <v>39</v>
      </c>
      <c r="C28" t="s">
        <v>16</v>
      </c>
      <c r="D28" s="4">
        <v>21</v>
      </c>
      <c r="E28" s="5">
        <v>168</v>
      </c>
    </row>
    <row r="29" spans="1:5" x14ac:dyDescent="0.25">
      <c r="A29" t="s">
        <v>10</v>
      </c>
      <c r="B29" t="s">
        <v>35</v>
      </c>
      <c r="C29" t="s">
        <v>20</v>
      </c>
      <c r="D29" s="4">
        <v>1974</v>
      </c>
      <c r="E29" s="5">
        <v>195</v>
      </c>
    </row>
    <row r="30" spans="1:5" x14ac:dyDescent="0.25">
      <c r="A30" t="s">
        <v>5</v>
      </c>
      <c r="B30" t="s">
        <v>36</v>
      </c>
      <c r="C30" t="s">
        <v>23</v>
      </c>
      <c r="D30" s="4">
        <v>6314</v>
      </c>
      <c r="E30" s="5">
        <v>15</v>
      </c>
    </row>
    <row r="31" spans="1:5" x14ac:dyDescent="0.25">
      <c r="A31" t="s">
        <v>10</v>
      </c>
      <c r="B31" t="s">
        <v>37</v>
      </c>
      <c r="C31" t="s">
        <v>23</v>
      </c>
      <c r="D31" s="4">
        <v>4683</v>
      </c>
      <c r="E31" s="5">
        <v>30</v>
      </c>
    </row>
    <row r="32" spans="1:5" x14ac:dyDescent="0.25">
      <c r="A32" t="s">
        <v>41</v>
      </c>
      <c r="B32" t="s">
        <v>37</v>
      </c>
      <c r="C32" t="s">
        <v>24</v>
      </c>
      <c r="D32" s="4">
        <v>6398</v>
      </c>
      <c r="E32" s="5">
        <v>102</v>
      </c>
    </row>
    <row r="33" spans="1:5" x14ac:dyDescent="0.25">
      <c r="A33" t="s">
        <v>2</v>
      </c>
      <c r="B33" t="s">
        <v>35</v>
      </c>
      <c r="C33" t="s">
        <v>19</v>
      </c>
      <c r="D33" s="4">
        <v>553</v>
      </c>
      <c r="E33" s="5">
        <v>15</v>
      </c>
    </row>
    <row r="34" spans="1:5" x14ac:dyDescent="0.25">
      <c r="A34" t="s">
        <v>8</v>
      </c>
      <c r="B34" t="s">
        <v>39</v>
      </c>
      <c r="C34" t="s">
        <v>30</v>
      </c>
      <c r="D34" s="4">
        <v>7021</v>
      </c>
      <c r="E34" s="5">
        <v>183</v>
      </c>
    </row>
    <row r="35" spans="1:5" x14ac:dyDescent="0.25">
      <c r="A35" t="s">
        <v>40</v>
      </c>
      <c r="B35" t="s">
        <v>39</v>
      </c>
      <c r="C35" t="s">
        <v>22</v>
      </c>
      <c r="D35" s="4">
        <v>5817</v>
      </c>
      <c r="E35" s="5">
        <v>12</v>
      </c>
    </row>
    <row r="36" spans="1:5" x14ac:dyDescent="0.25">
      <c r="A36" t="s">
        <v>41</v>
      </c>
      <c r="B36" t="s">
        <v>39</v>
      </c>
      <c r="C36" t="s">
        <v>14</v>
      </c>
      <c r="D36" s="4">
        <v>3976</v>
      </c>
      <c r="E36" s="5">
        <v>72</v>
      </c>
    </row>
    <row r="37" spans="1:5" x14ac:dyDescent="0.25">
      <c r="A37" t="s">
        <v>6</v>
      </c>
      <c r="B37" t="s">
        <v>38</v>
      </c>
      <c r="C37" t="s">
        <v>27</v>
      </c>
      <c r="D37" s="4">
        <v>1134</v>
      </c>
      <c r="E37" s="5">
        <v>282</v>
      </c>
    </row>
    <row r="38" spans="1:5" x14ac:dyDescent="0.25">
      <c r="A38" t="s">
        <v>2</v>
      </c>
      <c r="B38" t="s">
        <v>39</v>
      </c>
      <c r="C38" t="s">
        <v>28</v>
      </c>
      <c r="D38" s="4">
        <v>6027</v>
      </c>
      <c r="E38" s="5">
        <v>144</v>
      </c>
    </row>
    <row r="39" spans="1:5" x14ac:dyDescent="0.25">
      <c r="A39" t="s">
        <v>6</v>
      </c>
      <c r="B39" t="s">
        <v>37</v>
      </c>
      <c r="C39" t="s">
        <v>16</v>
      </c>
      <c r="D39" s="4">
        <v>1904</v>
      </c>
      <c r="E39" s="5">
        <v>405</v>
      </c>
    </row>
    <row r="40" spans="1:5" x14ac:dyDescent="0.25">
      <c r="A40" t="s">
        <v>7</v>
      </c>
      <c r="B40" t="s">
        <v>34</v>
      </c>
      <c r="C40" t="s">
        <v>32</v>
      </c>
      <c r="D40" s="4">
        <v>3262</v>
      </c>
      <c r="E40" s="5">
        <v>75</v>
      </c>
    </row>
    <row r="41" spans="1:5" x14ac:dyDescent="0.25">
      <c r="A41" t="s">
        <v>40</v>
      </c>
      <c r="B41" t="s">
        <v>34</v>
      </c>
      <c r="C41" t="s">
        <v>27</v>
      </c>
      <c r="D41" s="4">
        <v>2289</v>
      </c>
      <c r="E41" s="5">
        <v>135</v>
      </c>
    </row>
    <row r="42" spans="1:5" x14ac:dyDescent="0.25">
      <c r="A42" t="s">
        <v>5</v>
      </c>
      <c r="B42" t="s">
        <v>34</v>
      </c>
      <c r="C42" t="s">
        <v>27</v>
      </c>
      <c r="D42" s="4">
        <v>6986</v>
      </c>
      <c r="E42" s="5">
        <v>21</v>
      </c>
    </row>
    <row r="43" spans="1:5" x14ac:dyDescent="0.25">
      <c r="A43" t="s">
        <v>2</v>
      </c>
      <c r="B43" t="s">
        <v>38</v>
      </c>
      <c r="C43" t="s">
        <v>23</v>
      </c>
      <c r="D43" s="4">
        <v>4417</v>
      </c>
      <c r="E43" s="5">
        <v>153</v>
      </c>
    </row>
    <row r="44" spans="1:5" x14ac:dyDescent="0.25">
      <c r="A44" t="s">
        <v>6</v>
      </c>
      <c r="B44" t="s">
        <v>34</v>
      </c>
      <c r="C44" t="s">
        <v>15</v>
      </c>
      <c r="D44" s="4">
        <v>1442</v>
      </c>
      <c r="E44" s="5">
        <v>15</v>
      </c>
    </row>
    <row r="45" spans="1:5" x14ac:dyDescent="0.25">
      <c r="A45" t="s">
        <v>3</v>
      </c>
      <c r="B45" t="s">
        <v>35</v>
      </c>
      <c r="C45" t="s">
        <v>14</v>
      </c>
      <c r="D45" s="4">
        <v>2415</v>
      </c>
      <c r="E45" s="5">
        <v>255</v>
      </c>
    </row>
    <row r="46" spans="1:5" x14ac:dyDescent="0.25">
      <c r="A46" t="s">
        <v>2</v>
      </c>
      <c r="B46" t="s">
        <v>37</v>
      </c>
      <c r="C46" t="s">
        <v>19</v>
      </c>
      <c r="D46" s="4">
        <v>238</v>
      </c>
      <c r="E46" s="5">
        <v>18</v>
      </c>
    </row>
    <row r="47" spans="1:5" x14ac:dyDescent="0.25">
      <c r="A47" t="s">
        <v>6</v>
      </c>
      <c r="B47" t="s">
        <v>37</v>
      </c>
      <c r="C47" t="s">
        <v>23</v>
      </c>
      <c r="D47" s="4">
        <v>4949</v>
      </c>
      <c r="E47" s="5">
        <v>189</v>
      </c>
    </row>
    <row r="48" spans="1:5" x14ac:dyDescent="0.25">
      <c r="A48" t="s">
        <v>5</v>
      </c>
      <c r="B48" t="s">
        <v>38</v>
      </c>
      <c r="C48" t="s">
        <v>32</v>
      </c>
      <c r="D48" s="4">
        <v>5075</v>
      </c>
      <c r="E48" s="5">
        <v>21</v>
      </c>
    </row>
    <row r="49" spans="1:5" x14ac:dyDescent="0.25">
      <c r="A49" t="s">
        <v>3</v>
      </c>
      <c r="B49" t="s">
        <v>36</v>
      </c>
      <c r="C49" t="s">
        <v>16</v>
      </c>
      <c r="D49" s="4">
        <v>9198</v>
      </c>
      <c r="E49" s="5">
        <v>36</v>
      </c>
    </row>
    <row r="50" spans="1:5" x14ac:dyDescent="0.25">
      <c r="A50" t="s">
        <v>6</v>
      </c>
      <c r="B50" t="s">
        <v>34</v>
      </c>
      <c r="C50" t="s">
        <v>29</v>
      </c>
      <c r="D50" s="4">
        <v>3339</v>
      </c>
      <c r="E50" s="5">
        <v>75</v>
      </c>
    </row>
    <row r="51" spans="1:5" x14ac:dyDescent="0.25">
      <c r="A51" t="s">
        <v>40</v>
      </c>
      <c r="B51" t="s">
        <v>34</v>
      </c>
      <c r="C51" t="s">
        <v>17</v>
      </c>
      <c r="D51" s="4">
        <v>5019</v>
      </c>
      <c r="E51" s="5">
        <v>156</v>
      </c>
    </row>
    <row r="52" spans="1:5" x14ac:dyDescent="0.25">
      <c r="A52" t="s">
        <v>5</v>
      </c>
      <c r="B52" t="s">
        <v>36</v>
      </c>
      <c r="C52" t="s">
        <v>16</v>
      </c>
      <c r="D52" s="4">
        <v>16184</v>
      </c>
      <c r="E52" s="5">
        <v>39</v>
      </c>
    </row>
    <row r="53" spans="1:5" x14ac:dyDescent="0.25">
      <c r="A53" t="s">
        <v>6</v>
      </c>
      <c r="B53" t="s">
        <v>36</v>
      </c>
      <c r="C53" t="s">
        <v>21</v>
      </c>
      <c r="D53" s="4">
        <v>497</v>
      </c>
      <c r="E53" s="5">
        <v>63</v>
      </c>
    </row>
    <row r="54" spans="1:5" x14ac:dyDescent="0.25">
      <c r="A54" t="s">
        <v>2</v>
      </c>
      <c r="B54" t="s">
        <v>36</v>
      </c>
      <c r="C54" t="s">
        <v>29</v>
      </c>
      <c r="D54" s="4">
        <v>8211</v>
      </c>
      <c r="E54" s="5">
        <v>75</v>
      </c>
    </row>
    <row r="55" spans="1:5" x14ac:dyDescent="0.25">
      <c r="A55" t="s">
        <v>2</v>
      </c>
      <c r="B55" t="s">
        <v>38</v>
      </c>
      <c r="C55" t="s">
        <v>28</v>
      </c>
      <c r="D55" s="4">
        <v>6580</v>
      </c>
      <c r="E55" s="5">
        <v>183</v>
      </c>
    </row>
    <row r="56" spans="1:5" x14ac:dyDescent="0.25">
      <c r="A56" t="s">
        <v>41</v>
      </c>
      <c r="B56" t="s">
        <v>35</v>
      </c>
      <c r="C56" t="s">
        <v>13</v>
      </c>
      <c r="D56" s="4">
        <v>4760</v>
      </c>
      <c r="E56" s="5">
        <v>69</v>
      </c>
    </row>
    <row r="57" spans="1:5" x14ac:dyDescent="0.25">
      <c r="A57" t="s">
        <v>40</v>
      </c>
      <c r="B57" t="s">
        <v>36</v>
      </c>
      <c r="C57" t="s">
        <v>25</v>
      </c>
      <c r="D57" s="4">
        <v>5439</v>
      </c>
      <c r="E57" s="5">
        <v>30</v>
      </c>
    </row>
    <row r="58" spans="1:5" x14ac:dyDescent="0.25">
      <c r="A58" t="s">
        <v>41</v>
      </c>
      <c r="B58" t="s">
        <v>34</v>
      </c>
      <c r="C58" t="s">
        <v>17</v>
      </c>
      <c r="D58" s="4">
        <v>1463</v>
      </c>
      <c r="E58" s="5">
        <v>39</v>
      </c>
    </row>
    <row r="59" spans="1:5" x14ac:dyDescent="0.25">
      <c r="A59" t="s">
        <v>3</v>
      </c>
      <c r="B59" t="s">
        <v>34</v>
      </c>
      <c r="C59" t="s">
        <v>32</v>
      </c>
      <c r="D59" s="4">
        <v>7777</v>
      </c>
      <c r="E59" s="5">
        <v>504</v>
      </c>
    </row>
    <row r="60" spans="1:5" x14ac:dyDescent="0.25">
      <c r="A60" t="s">
        <v>9</v>
      </c>
      <c r="B60" t="s">
        <v>37</v>
      </c>
      <c r="C60" t="s">
        <v>29</v>
      </c>
      <c r="D60" s="4">
        <v>1085</v>
      </c>
      <c r="E60" s="5">
        <v>273</v>
      </c>
    </row>
    <row r="61" spans="1:5" x14ac:dyDescent="0.25">
      <c r="A61" t="s">
        <v>5</v>
      </c>
      <c r="B61" t="s">
        <v>37</v>
      </c>
      <c r="C61" t="s">
        <v>31</v>
      </c>
      <c r="D61" s="4">
        <v>182</v>
      </c>
      <c r="E61" s="5">
        <v>48</v>
      </c>
    </row>
    <row r="62" spans="1:5" x14ac:dyDescent="0.25">
      <c r="A62" t="s">
        <v>6</v>
      </c>
      <c r="B62" t="s">
        <v>34</v>
      </c>
      <c r="C62" t="s">
        <v>27</v>
      </c>
      <c r="D62" s="4">
        <v>4242</v>
      </c>
      <c r="E62" s="5">
        <v>207</v>
      </c>
    </row>
    <row r="63" spans="1:5" x14ac:dyDescent="0.25">
      <c r="A63" t="s">
        <v>6</v>
      </c>
      <c r="B63" t="s">
        <v>36</v>
      </c>
      <c r="C63" t="s">
        <v>32</v>
      </c>
      <c r="D63" s="4">
        <v>6118</v>
      </c>
      <c r="E63" s="5">
        <v>9</v>
      </c>
    </row>
    <row r="64" spans="1:5" x14ac:dyDescent="0.25">
      <c r="A64" t="s">
        <v>10</v>
      </c>
      <c r="B64" t="s">
        <v>36</v>
      </c>
      <c r="C64" t="s">
        <v>23</v>
      </c>
      <c r="D64" s="4">
        <v>2317</v>
      </c>
      <c r="E64" s="5">
        <v>261</v>
      </c>
    </row>
    <row r="65" spans="1:5" x14ac:dyDescent="0.25">
      <c r="A65" t="s">
        <v>6</v>
      </c>
      <c r="B65" t="s">
        <v>38</v>
      </c>
      <c r="C65" t="s">
        <v>16</v>
      </c>
      <c r="D65" s="4">
        <v>938</v>
      </c>
      <c r="E65" s="5">
        <v>6</v>
      </c>
    </row>
    <row r="66" spans="1:5" x14ac:dyDescent="0.25">
      <c r="A66" t="s">
        <v>8</v>
      </c>
      <c r="B66" t="s">
        <v>37</v>
      </c>
      <c r="C66" t="s">
        <v>15</v>
      </c>
      <c r="D66" s="4">
        <v>9709</v>
      </c>
      <c r="E66" s="5">
        <v>30</v>
      </c>
    </row>
    <row r="67" spans="1:5" x14ac:dyDescent="0.25">
      <c r="A67" t="s">
        <v>7</v>
      </c>
      <c r="B67" t="s">
        <v>34</v>
      </c>
      <c r="C67" t="s">
        <v>20</v>
      </c>
      <c r="D67" s="4">
        <v>2205</v>
      </c>
      <c r="E67" s="5">
        <v>138</v>
      </c>
    </row>
    <row r="68" spans="1:5" x14ac:dyDescent="0.25">
      <c r="A68" t="s">
        <v>7</v>
      </c>
      <c r="B68" t="s">
        <v>37</v>
      </c>
      <c r="C68" t="s">
        <v>17</v>
      </c>
      <c r="D68" s="4">
        <v>4487</v>
      </c>
      <c r="E68" s="5">
        <v>111</v>
      </c>
    </row>
    <row r="69" spans="1:5" x14ac:dyDescent="0.25">
      <c r="A69" t="s">
        <v>5</v>
      </c>
      <c r="B69" t="s">
        <v>35</v>
      </c>
      <c r="C69" t="s">
        <v>18</v>
      </c>
      <c r="D69" s="4">
        <v>2415</v>
      </c>
      <c r="E69" s="5">
        <v>15</v>
      </c>
    </row>
    <row r="70" spans="1:5" x14ac:dyDescent="0.25">
      <c r="A70" t="s">
        <v>40</v>
      </c>
      <c r="B70" t="s">
        <v>34</v>
      </c>
      <c r="C70" t="s">
        <v>19</v>
      </c>
      <c r="D70" s="4">
        <v>4018</v>
      </c>
      <c r="E70" s="5">
        <v>162</v>
      </c>
    </row>
    <row r="71" spans="1:5" x14ac:dyDescent="0.25">
      <c r="A71" t="s">
        <v>5</v>
      </c>
      <c r="B71" t="s">
        <v>34</v>
      </c>
      <c r="C71" t="s">
        <v>19</v>
      </c>
      <c r="D71" s="4">
        <v>861</v>
      </c>
      <c r="E71" s="5">
        <v>195</v>
      </c>
    </row>
    <row r="72" spans="1:5" x14ac:dyDescent="0.25">
      <c r="A72" t="s">
        <v>10</v>
      </c>
      <c r="B72" t="s">
        <v>38</v>
      </c>
      <c r="C72" t="s">
        <v>14</v>
      </c>
      <c r="D72" s="4">
        <v>5586</v>
      </c>
      <c r="E72" s="5">
        <v>525</v>
      </c>
    </row>
    <row r="73" spans="1:5" x14ac:dyDescent="0.25">
      <c r="A73" t="s">
        <v>7</v>
      </c>
      <c r="B73" t="s">
        <v>34</v>
      </c>
      <c r="C73" t="s">
        <v>33</v>
      </c>
      <c r="D73" s="4">
        <v>2226</v>
      </c>
      <c r="E73" s="5">
        <v>48</v>
      </c>
    </row>
    <row r="74" spans="1:5" x14ac:dyDescent="0.25">
      <c r="A74" t="s">
        <v>9</v>
      </c>
      <c r="B74" t="s">
        <v>34</v>
      </c>
      <c r="C74" t="s">
        <v>28</v>
      </c>
      <c r="D74" s="4">
        <v>14329</v>
      </c>
      <c r="E74" s="5">
        <v>150</v>
      </c>
    </row>
    <row r="75" spans="1:5" x14ac:dyDescent="0.25">
      <c r="A75" t="s">
        <v>9</v>
      </c>
      <c r="B75" t="s">
        <v>34</v>
      </c>
      <c r="C75" t="s">
        <v>20</v>
      </c>
      <c r="D75" s="4">
        <v>8463</v>
      </c>
      <c r="E75" s="5">
        <v>492</v>
      </c>
    </row>
    <row r="76" spans="1:5" x14ac:dyDescent="0.25">
      <c r="A76" t="s">
        <v>5</v>
      </c>
      <c r="B76" t="s">
        <v>34</v>
      </c>
      <c r="C76" t="s">
        <v>29</v>
      </c>
      <c r="D76" s="4">
        <v>2891</v>
      </c>
      <c r="E76" s="5">
        <v>102</v>
      </c>
    </row>
    <row r="77" spans="1:5" x14ac:dyDescent="0.25">
      <c r="A77" t="s">
        <v>3</v>
      </c>
      <c r="B77" t="s">
        <v>36</v>
      </c>
      <c r="C77" t="s">
        <v>23</v>
      </c>
      <c r="D77" s="4">
        <v>3773</v>
      </c>
      <c r="E77" s="5">
        <v>165</v>
      </c>
    </row>
    <row r="78" spans="1:5" x14ac:dyDescent="0.25">
      <c r="A78" t="s">
        <v>41</v>
      </c>
      <c r="B78" t="s">
        <v>36</v>
      </c>
      <c r="C78" t="s">
        <v>28</v>
      </c>
      <c r="D78" s="4">
        <v>854</v>
      </c>
      <c r="E78" s="5">
        <v>309</v>
      </c>
    </row>
    <row r="79" spans="1:5" x14ac:dyDescent="0.25">
      <c r="A79" t="s">
        <v>6</v>
      </c>
      <c r="B79" t="s">
        <v>36</v>
      </c>
      <c r="C79" t="s">
        <v>17</v>
      </c>
      <c r="D79" s="4">
        <v>4970</v>
      </c>
      <c r="E79" s="5">
        <v>156</v>
      </c>
    </row>
    <row r="80" spans="1:5" x14ac:dyDescent="0.25">
      <c r="A80" t="s">
        <v>9</v>
      </c>
      <c r="B80" t="s">
        <v>35</v>
      </c>
      <c r="C80" t="s">
        <v>26</v>
      </c>
      <c r="D80" s="4">
        <v>98</v>
      </c>
      <c r="E80" s="5">
        <v>159</v>
      </c>
    </row>
    <row r="81" spans="1:5" x14ac:dyDescent="0.25">
      <c r="A81" t="s">
        <v>5</v>
      </c>
      <c r="B81" t="s">
        <v>35</v>
      </c>
      <c r="C81" t="s">
        <v>15</v>
      </c>
      <c r="D81" s="4">
        <v>13391</v>
      </c>
      <c r="E81" s="5">
        <v>201</v>
      </c>
    </row>
    <row r="82" spans="1:5" x14ac:dyDescent="0.25">
      <c r="A82" t="s">
        <v>8</v>
      </c>
      <c r="B82" t="s">
        <v>39</v>
      </c>
      <c r="C82" t="s">
        <v>31</v>
      </c>
      <c r="D82" s="4">
        <v>8890</v>
      </c>
      <c r="E82" s="5">
        <v>210</v>
      </c>
    </row>
    <row r="83" spans="1:5" x14ac:dyDescent="0.25">
      <c r="A83" t="s">
        <v>2</v>
      </c>
      <c r="B83" t="s">
        <v>38</v>
      </c>
      <c r="C83" t="s">
        <v>13</v>
      </c>
      <c r="D83" s="4">
        <v>56</v>
      </c>
      <c r="E83" s="5">
        <v>51</v>
      </c>
    </row>
    <row r="84" spans="1:5" x14ac:dyDescent="0.25">
      <c r="A84" t="s">
        <v>3</v>
      </c>
      <c r="B84" t="s">
        <v>36</v>
      </c>
      <c r="C84" t="s">
        <v>25</v>
      </c>
      <c r="D84" s="4">
        <v>3339</v>
      </c>
      <c r="E84" s="5">
        <v>39</v>
      </c>
    </row>
    <row r="85" spans="1:5" x14ac:dyDescent="0.25">
      <c r="A85" t="s">
        <v>10</v>
      </c>
      <c r="B85" t="s">
        <v>35</v>
      </c>
      <c r="C85" t="s">
        <v>18</v>
      </c>
      <c r="D85" s="4">
        <v>3808</v>
      </c>
      <c r="E85" s="5">
        <v>279</v>
      </c>
    </row>
    <row r="86" spans="1:5" x14ac:dyDescent="0.25">
      <c r="A86" t="s">
        <v>10</v>
      </c>
      <c r="B86" t="s">
        <v>38</v>
      </c>
      <c r="C86" t="s">
        <v>13</v>
      </c>
      <c r="D86" s="4">
        <v>63</v>
      </c>
      <c r="E86" s="5">
        <v>123</v>
      </c>
    </row>
    <row r="87" spans="1:5" x14ac:dyDescent="0.25">
      <c r="A87" t="s">
        <v>2</v>
      </c>
      <c r="B87" t="s">
        <v>39</v>
      </c>
      <c r="C87" t="s">
        <v>27</v>
      </c>
      <c r="D87" s="4">
        <v>7812</v>
      </c>
      <c r="E87" s="5">
        <v>81</v>
      </c>
    </row>
    <row r="88" spans="1:5" x14ac:dyDescent="0.25">
      <c r="A88" t="s">
        <v>40</v>
      </c>
      <c r="B88" t="s">
        <v>37</v>
      </c>
      <c r="C88" t="s">
        <v>19</v>
      </c>
      <c r="D88" s="4">
        <v>7693</v>
      </c>
      <c r="E88" s="5">
        <v>21</v>
      </c>
    </row>
    <row r="89" spans="1:5" x14ac:dyDescent="0.25">
      <c r="A89" t="s">
        <v>3</v>
      </c>
      <c r="B89" t="s">
        <v>36</v>
      </c>
      <c r="C89" t="s">
        <v>28</v>
      </c>
      <c r="D89" s="4">
        <v>973</v>
      </c>
      <c r="E89" s="5">
        <v>162</v>
      </c>
    </row>
    <row r="90" spans="1:5" x14ac:dyDescent="0.25">
      <c r="A90" t="s">
        <v>10</v>
      </c>
      <c r="B90" t="s">
        <v>35</v>
      </c>
      <c r="C90" t="s">
        <v>21</v>
      </c>
      <c r="D90" s="4">
        <v>567</v>
      </c>
      <c r="E90" s="5">
        <v>228</v>
      </c>
    </row>
    <row r="91" spans="1:5" x14ac:dyDescent="0.25">
      <c r="A91" t="s">
        <v>10</v>
      </c>
      <c r="B91" t="s">
        <v>36</v>
      </c>
      <c r="C91" t="s">
        <v>29</v>
      </c>
      <c r="D91" s="4">
        <v>2471</v>
      </c>
      <c r="E91" s="5">
        <v>342</v>
      </c>
    </row>
    <row r="92" spans="1:5" x14ac:dyDescent="0.25">
      <c r="A92" t="s">
        <v>5</v>
      </c>
      <c r="B92" t="s">
        <v>38</v>
      </c>
      <c r="C92" t="s">
        <v>13</v>
      </c>
      <c r="D92" s="4">
        <v>7189</v>
      </c>
      <c r="E92" s="5">
        <v>54</v>
      </c>
    </row>
    <row r="93" spans="1:5" x14ac:dyDescent="0.25">
      <c r="A93" t="s">
        <v>41</v>
      </c>
      <c r="B93" t="s">
        <v>35</v>
      </c>
      <c r="C93" t="s">
        <v>28</v>
      </c>
      <c r="D93" s="4">
        <v>7455</v>
      </c>
      <c r="E93" s="5">
        <v>216</v>
      </c>
    </row>
    <row r="94" spans="1:5" x14ac:dyDescent="0.25">
      <c r="A94" t="s">
        <v>3</v>
      </c>
      <c r="B94" t="s">
        <v>34</v>
      </c>
      <c r="C94" t="s">
        <v>26</v>
      </c>
      <c r="D94" s="4">
        <v>3108</v>
      </c>
      <c r="E94" s="5">
        <v>54</v>
      </c>
    </row>
    <row r="95" spans="1:5" x14ac:dyDescent="0.25">
      <c r="A95" t="s">
        <v>6</v>
      </c>
      <c r="B95" t="s">
        <v>38</v>
      </c>
      <c r="C95" t="s">
        <v>25</v>
      </c>
      <c r="D95" s="4">
        <v>469</v>
      </c>
      <c r="E95" s="5">
        <v>75</v>
      </c>
    </row>
    <row r="96" spans="1:5" x14ac:dyDescent="0.25">
      <c r="A96" t="s">
        <v>9</v>
      </c>
      <c r="B96" t="s">
        <v>37</v>
      </c>
      <c r="C96" t="s">
        <v>23</v>
      </c>
      <c r="D96" s="4">
        <v>2737</v>
      </c>
      <c r="E96" s="5">
        <v>93</v>
      </c>
    </row>
    <row r="97" spans="1:5" x14ac:dyDescent="0.25">
      <c r="A97" t="s">
        <v>9</v>
      </c>
      <c r="B97" t="s">
        <v>37</v>
      </c>
      <c r="C97" t="s">
        <v>25</v>
      </c>
      <c r="D97" s="4">
        <v>4305</v>
      </c>
      <c r="E97" s="5">
        <v>156</v>
      </c>
    </row>
    <row r="98" spans="1:5" x14ac:dyDescent="0.25">
      <c r="A98" t="s">
        <v>9</v>
      </c>
      <c r="B98" t="s">
        <v>38</v>
      </c>
      <c r="C98" t="s">
        <v>17</v>
      </c>
      <c r="D98" s="4">
        <v>2408</v>
      </c>
      <c r="E98" s="5">
        <v>9</v>
      </c>
    </row>
    <row r="99" spans="1:5" x14ac:dyDescent="0.25">
      <c r="A99" t="s">
        <v>3</v>
      </c>
      <c r="B99" t="s">
        <v>36</v>
      </c>
      <c r="C99" t="s">
        <v>19</v>
      </c>
      <c r="D99" s="4">
        <v>1281</v>
      </c>
      <c r="E99" s="5">
        <v>18</v>
      </c>
    </row>
    <row r="100" spans="1:5" x14ac:dyDescent="0.25">
      <c r="A100" t="s">
        <v>40</v>
      </c>
      <c r="B100" t="s">
        <v>35</v>
      </c>
      <c r="C100" t="s">
        <v>32</v>
      </c>
      <c r="D100" s="4">
        <v>12348</v>
      </c>
      <c r="E100" s="5">
        <v>234</v>
      </c>
    </row>
    <row r="101" spans="1:5" x14ac:dyDescent="0.25">
      <c r="A101" t="s">
        <v>3</v>
      </c>
      <c r="B101" t="s">
        <v>34</v>
      </c>
      <c r="C101" t="s">
        <v>28</v>
      </c>
      <c r="D101" s="4">
        <v>3689</v>
      </c>
      <c r="E101" s="5">
        <v>312</v>
      </c>
    </row>
    <row r="102" spans="1:5" x14ac:dyDescent="0.25">
      <c r="A102" t="s">
        <v>7</v>
      </c>
      <c r="B102" t="s">
        <v>36</v>
      </c>
      <c r="C102" t="s">
        <v>19</v>
      </c>
      <c r="D102" s="4">
        <v>2870</v>
      </c>
      <c r="E102" s="5">
        <v>300</v>
      </c>
    </row>
    <row r="103" spans="1:5" x14ac:dyDescent="0.25">
      <c r="A103" t="s">
        <v>2</v>
      </c>
      <c r="B103" t="s">
        <v>36</v>
      </c>
      <c r="C103" t="s">
        <v>27</v>
      </c>
      <c r="D103" s="4">
        <v>798</v>
      </c>
      <c r="E103" s="5">
        <v>519</v>
      </c>
    </row>
    <row r="104" spans="1:5" x14ac:dyDescent="0.25">
      <c r="A104" t="s">
        <v>41</v>
      </c>
      <c r="B104" t="s">
        <v>37</v>
      </c>
      <c r="C104" t="s">
        <v>21</v>
      </c>
      <c r="D104" s="4">
        <v>2933</v>
      </c>
      <c r="E104" s="5">
        <v>9</v>
      </c>
    </row>
    <row r="105" spans="1:5" x14ac:dyDescent="0.25">
      <c r="A105" t="s">
        <v>5</v>
      </c>
      <c r="B105" t="s">
        <v>35</v>
      </c>
      <c r="C105" t="s">
        <v>4</v>
      </c>
      <c r="D105" s="4">
        <v>2744</v>
      </c>
      <c r="E105" s="5">
        <v>9</v>
      </c>
    </row>
    <row r="106" spans="1:5" x14ac:dyDescent="0.25">
      <c r="A106" t="s">
        <v>40</v>
      </c>
      <c r="B106" t="s">
        <v>36</v>
      </c>
      <c r="C106" t="s">
        <v>33</v>
      </c>
      <c r="D106" s="4">
        <v>9772</v>
      </c>
      <c r="E106" s="5">
        <v>90</v>
      </c>
    </row>
    <row r="107" spans="1:5" x14ac:dyDescent="0.25">
      <c r="A107" t="s">
        <v>7</v>
      </c>
      <c r="B107" t="s">
        <v>34</v>
      </c>
      <c r="C107" t="s">
        <v>25</v>
      </c>
      <c r="D107" s="4">
        <v>1568</v>
      </c>
      <c r="E107" s="5">
        <v>96</v>
      </c>
    </row>
    <row r="108" spans="1:5" x14ac:dyDescent="0.25">
      <c r="A108" t="s">
        <v>2</v>
      </c>
      <c r="B108" t="s">
        <v>36</v>
      </c>
      <c r="C108" t="s">
        <v>16</v>
      </c>
      <c r="D108" s="4">
        <v>11417</v>
      </c>
      <c r="E108" s="5">
        <v>21</v>
      </c>
    </row>
    <row r="109" spans="1:5" x14ac:dyDescent="0.25">
      <c r="A109" t="s">
        <v>40</v>
      </c>
      <c r="B109" t="s">
        <v>34</v>
      </c>
      <c r="C109" t="s">
        <v>26</v>
      </c>
      <c r="D109" s="4">
        <v>6748</v>
      </c>
      <c r="E109" s="5">
        <v>48</v>
      </c>
    </row>
    <row r="110" spans="1:5" x14ac:dyDescent="0.25">
      <c r="A110" t="s">
        <v>10</v>
      </c>
      <c r="B110" t="s">
        <v>36</v>
      </c>
      <c r="C110" t="s">
        <v>27</v>
      </c>
      <c r="D110" s="4">
        <v>1407</v>
      </c>
      <c r="E110" s="5">
        <v>72</v>
      </c>
    </row>
    <row r="111" spans="1:5" x14ac:dyDescent="0.25">
      <c r="A111" t="s">
        <v>8</v>
      </c>
      <c r="B111" t="s">
        <v>35</v>
      </c>
      <c r="C111" t="s">
        <v>29</v>
      </c>
      <c r="D111" s="4">
        <v>2023</v>
      </c>
      <c r="E111" s="5">
        <v>168</v>
      </c>
    </row>
    <row r="112" spans="1:5" x14ac:dyDescent="0.25">
      <c r="A112" t="s">
        <v>5</v>
      </c>
      <c r="B112" t="s">
        <v>39</v>
      </c>
      <c r="C112" t="s">
        <v>26</v>
      </c>
      <c r="D112" s="4">
        <v>5236</v>
      </c>
      <c r="E112" s="5">
        <v>51</v>
      </c>
    </row>
    <row r="113" spans="1:5" x14ac:dyDescent="0.25">
      <c r="A113" t="s">
        <v>41</v>
      </c>
      <c r="B113" t="s">
        <v>36</v>
      </c>
      <c r="C113" t="s">
        <v>19</v>
      </c>
      <c r="D113" s="4">
        <v>1925</v>
      </c>
      <c r="E113" s="5">
        <v>192</v>
      </c>
    </row>
    <row r="114" spans="1:5" x14ac:dyDescent="0.25">
      <c r="A114" t="s">
        <v>7</v>
      </c>
      <c r="B114" t="s">
        <v>37</v>
      </c>
      <c r="C114" t="s">
        <v>14</v>
      </c>
      <c r="D114" s="4">
        <v>6608</v>
      </c>
      <c r="E114" s="5">
        <v>225</v>
      </c>
    </row>
    <row r="115" spans="1:5" x14ac:dyDescent="0.25">
      <c r="A115" t="s">
        <v>6</v>
      </c>
      <c r="B115" t="s">
        <v>34</v>
      </c>
      <c r="C115" t="s">
        <v>26</v>
      </c>
      <c r="D115" s="4">
        <v>8008</v>
      </c>
      <c r="E115" s="5">
        <v>456</v>
      </c>
    </row>
    <row r="116" spans="1:5" x14ac:dyDescent="0.25">
      <c r="A116" t="s">
        <v>10</v>
      </c>
      <c r="B116" t="s">
        <v>34</v>
      </c>
      <c r="C116" t="s">
        <v>25</v>
      </c>
      <c r="D116" s="4">
        <v>1428</v>
      </c>
      <c r="E116" s="5">
        <v>93</v>
      </c>
    </row>
    <row r="117" spans="1:5" x14ac:dyDescent="0.25">
      <c r="A117" t="s">
        <v>6</v>
      </c>
      <c r="B117" t="s">
        <v>34</v>
      </c>
      <c r="C117" t="s">
        <v>4</v>
      </c>
      <c r="D117" s="4">
        <v>525</v>
      </c>
      <c r="E117" s="5">
        <v>48</v>
      </c>
    </row>
    <row r="118" spans="1:5" x14ac:dyDescent="0.25">
      <c r="A118" t="s">
        <v>6</v>
      </c>
      <c r="B118" t="s">
        <v>37</v>
      </c>
      <c r="C118" t="s">
        <v>18</v>
      </c>
      <c r="D118" s="4">
        <v>1505</v>
      </c>
      <c r="E118" s="5">
        <v>102</v>
      </c>
    </row>
    <row r="119" spans="1:5" x14ac:dyDescent="0.25">
      <c r="A119" t="s">
        <v>7</v>
      </c>
      <c r="B119" t="s">
        <v>35</v>
      </c>
      <c r="C119" t="s">
        <v>30</v>
      </c>
      <c r="D119" s="4">
        <v>6755</v>
      </c>
      <c r="E119" s="5">
        <v>252</v>
      </c>
    </row>
    <row r="120" spans="1:5" x14ac:dyDescent="0.25">
      <c r="A120" t="s">
        <v>2</v>
      </c>
      <c r="B120" t="s">
        <v>37</v>
      </c>
      <c r="C120" t="s">
        <v>18</v>
      </c>
      <c r="D120" s="4">
        <v>11571</v>
      </c>
      <c r="E120" s="5">
        <v>138</v>
      </c>
    </row>
    <row r="121" spans="1:5" x14ac:dyDescent="0.25">
      <c r="A121" t="s">
        <v>40</v>
      </c>
      <c r="B121" t="s">
        <v>38</v>
      </c>
      <c r="C121" t="s">
        <v>25</v>
      </c>
      <c r="D121" s="4">
        <v>2541</v>
      </c>
      <c r="E121" s="5">
        <v>90</v>
      </c>
    </row>
    <row r="122" spans="1:5" x14ac:dyDescent="0.25">
      <c r="A122" t="s">
        <v>41</v>
      </c>
      <c r="B122" t="s">
        <v>37</v>
      </c>
      <c r="C122" t="s">
        <v>30</v>
      </c>
      <c r="D122" s="4">
        <v>1526</v>
      </c>
      <c r="E122" s="5">
        <v>240</v>
      </c>
    </row>
    <row r="123" spans="1:5" x14ac:dyDescent="0.25">
      <c r="A123" t="s">
        <v>40</v>
      </c>
      <c r="B123" t="s">
        <v>38</v>
      </c>
      <c r="C123" t="s">
        <v>4</v>
      </c>
      <c r="D123" s="4">
        <v>6125</v>
      </c>
      <c r="E123" s="5">
        <v>102</v>
      </c>
    </row>
    <row r="124" spans="1:5" x14ac:dyDescent="0.25">
      <c r="A124" t="s">
        <v>41</v>
      </c>
      <c r="B124" t="s">
        <v>35</v>
      </c>
      <c r="C124" t="s">
        <v>27</v>
      </c>
      <c r="D124" s="4">
        <v>847</v>
      </c>
      <c r="E124" s="5">
        <v>129</v>
      </c>
    </row>
    <row r="125" spans="1:5" x14ac:dyDescent="0.25">
      <c r="A125" t="s">
        <v>8</v>
      </c>
      <c r="B125" t="s">
        <v>35</v>
      </c>
      <c r="C125" t="s">
        <v>27</v>
      </c>
      <c r="D125" s="4">
        <v>4753</v>
      </c>
      <c r="E125" s="5">
        <v>300</v>
      </c>
    </row>
    <row r="126" spans="1:5" x14ac:dyDescent="0.25">
      <c r="A126" t="s">
        <v>6</v>
      </c>
      <c r="B126" t="s">
        <v>38</v>
      </c>
      <c r="C126" t="s">
        <v>33</v>
      </c>
      <c r="D126" s="4">
        <v>959</v>
      </c>
      <c r="E126" s="5">
        <v>135</v>
      </c>
    </row>
    <row r="127" spans="1:5" x14ac:dyDescent="0.25">
      <c r="A127" t="s">
        <v>7</v>
      </c>
      <c r="B127" t="s">
        <v>35</v>
      </c>
      <c r="C127" t="s">
        <v>24</v>
      </c>
      <c r="D127" s="4">
        <v>2793</v>
      </c>
      <c r="E127" s="5">
        <v>114</v>
      </c>
    </row>
    <row r="128" spans="1:5" x14ac:dyDescent="0.25">
      <c r="A128" t="s">
        <v>7</v>
      </c>
      <c r="B128" t="s">
        <v>35</v>
      </c>
      <c r="C128" t="s">
        <v>14</v>
      </c>
      <c r="D128" s="4">
        <v>4606</v>
      </c>
      <c r="E128" s="5">
        <v>63</v>
      </c>
    </row>
    <row r="129" spans="1:5" x14ac:dyDescent="0.25">
      <c r="A129" t="s">
        <v>7</v>
      </c>
      <c r="B129" t="s">
        <v>36</v>
      </c>
      <c r="C129" t="s">
        <v>29</v>
      </c>
      <c r="D129" s="4">
        <v>5551</v>
      </c>
      <c r="E129" s="5">
        <v>252</v>
      </c>
    </row>
    <row r="130" spans="1:5" x14ac:dyDescent="0.25">
      <c r="A130" t="s">
        <v>10</v>
      </c>
      <c r="B130" t="s">
        <v>36</v>
      </c>
      <c r="C130" t="s">
        <v>32</v>
      </c>
      <c r="D130" s="4">
        <v>6657</v>
      </c>
      <c r="E130" s="5">
        <v>303</v>
      </c>
    </row>
    <row r="131" spans="1:5" x14ac:dyDescent="0.25">
      <c r="A131" t="s">
        <v>7</v>
      </c>
      <c r="B131" t="s">
        <v>39</v>
      </c>
      <c r="C131" t="s">
        <v>17</v>
      </c>
      <c r="D131" s="4">
        <v>4438</v>
      </c>
      <c r="E131" s="5">
        <v>246</v>
      </c>
    </row>
    <row r="132" spans="1:5" x14ac:dyDescent="0.25">
      <c r="A132" t="s">
        <v>8</v>
      </c>
      <c r="B132" t="s">
        <v>38</v>
      </c>
      <c r="C132" t="s">
        <v>22</v>
      </c>
      <c r="D132" s="4">
        <v>168</v>
      </c>
      <c r="E132" s="5">
        <v>84</v>
      </c>
    </row>
    <row r="133" spans="1:5" x14ac:dyDescent="0.25">
      <c r="A133" t="s">
        <v>7</v>
      </c>
      <c r="B133" t="s">
        <v>34</v>
      </c>
      <c r="C133" t="s">
        <v>17</v>
      </c>
      <c r="D133" s="4">
        <v>7777</v>
      </c>
      <c r="E133" s="5">
        <v>39</v>
      </c>
    </row>
    <row r="134" spans="1:5" x14ac:dyDescent="0.25">
      <c r="A134" t="s">
        <v>5</v>
      </c>
      <c r="B134" t="s">
        <v>36</v>
      </c>
      <c r="C134" t="s">
        <v>17</v>
      </c>
      <c r="D134" s="4">
        <v>3339</v>
      </c>
      <c r="E134" s="5">
        <v>348</v>
      </c>
    </row>
    <row r="135" spans="1:5" x14ac:dyDescent="0.25">
      <c r="A135" t="s">
        <v>7</v>
      </c>
      <c r="B135" t="s">
        <v>37</v>
      </c>
      <c r="C135" t="s">
        <v>33</v>
      </c>
      <c r="D135" s="4">
        <v>6391</v>
      </c>
      <c r="E135" s="5">
        <v>48</v>
      </c>
    </row>
    <row r="136" spans="1:5" x14ac:dyDescent="0.25">
      <c r="A136" t="s">
        <v>5</v>
      </c>
      <c r="B136" t="s">
        <v>37</v>
      </c>
      <c r="C136" t="s">
        <v>22</v>
      </c>
      <c r="D136" s="4">
        <v>518</v>
      </c>
      <c r="E136" s="5">
        <v>75</v>
      </c>
    </row>
    <row r="137" spans="1:5" x14ac:dyDescent="0.25">
      <c r="A137" t="s">
        <v>7</v>
      </c>
      <c r="B137" t="s">
        <v>38</v>
      </c>
      <c r="C137" t="s">
        <v>28</v>
      </c>
      <c r="D137" s="4">
        <v>5677</v>
      </c>
      <c r="E137" s="5">
        <v>258</v>
      </c>
    </row>
    <row r="138" spans="1:5" x14ac:dyDescent="0.25">
      <c r="A138" t="s">
        <v>6</v>
      </c>
      <c r="B138" t="s">
        <v>39</v>
      </c>
      <c r="C138" t="s">
        <v>17</v>
      </c>
      <c r="D138" s="4">
        <v>6048</v>
      </c>
      <c r="E138" s="5">
        <v>27</v>
      </c>
    </row>
    <row r="139" spans="1:5" x14ac:dyDescent="0.25">
      <c r="A139" t="s">
        <v>8</v>
      </c>
      <c r="B139" t="s">
        <v>38</v>
      </c>
      <c r="C139" t="s">
        <v>32</v>
      </c>
      <c r="D139" s="4">
        <v>3752</v>
      </c>
      <c r="E139" s="5">
        <v>213</v>
      </c>
    </row>
    <row r="140" spans="1:5" x14ac:dyDescent="0.25">
      <c r="A140" t="s">
        <v>5</v>
      </c>
      <c r="B140" t="s">
        <v>35</v>
      </c>
      <c r="C140" t="s">
        <v>29</v>
      </c>
      <c r="D140" s="4">
        <v>4480</v>
      </c>
      <c r="E140" s="5">
        <v>357</v>
      </c>
    </row>
    <row r="141" spans="1:5" x14ac:dyDescent="0.25">
      <c r="A141" t="s">
        <v>9</v>
      </c>
      <c r="B141" t="s">
        <v>37</v>
      </c>
      <c r="C141" t="s">
        <v>4</v>
      </c>
      <c r="D141" s="4">
        <v>259</v>
      </c>
      <c r="E141" s="5">
        <v>207</v>
      </c>
    </row>
    <row r="142" spans="1:5" x14ac:dyDescent="0.25">
      <c r="A142" t="s">
        <v>8</v>
      </c>
      <c r="B142" t="s">
        <v>37</v>
      </c>
      <c r="C142" t="s">
        <v>30</v>
      </c>
      <c r="D142" s="4">
        <v>42</v>
      </c>
      <c r="E142" s="5">
        <v>150</v>
      </c>
    </row>
    <row r="143" spans="1:5" x14ac:dyDescent="0.25">
      <c r="A143" t="s">
        <v>41</v>
      </c>
      <c r="B143" t="s">
        <v>36</v>
      </c>
      <c r="C143" t="s">
        <v>26</v>
      </c>
      <c r="D143" s="4">
        <v>98</v>
      </c>
      <c r="E143" s="5">
        <v>204</v>
      </c>
    </row>
    <row r="144" spans="1:5" x14ac:dyDescent="0.25">
      <c r="A144" t="s">
        <v>7</v>
      </c>
      <c r="B144" t="s">
        <v>35</v>
      </c>
      <c r="C144" t="s">
        <v>27</v>
      </c>
      <c r="D144" s="4">
        <v>2478</v>
      </c>
      <c r="E144" s="5">
        <v>21</v>
      </c>
    </row>
    <row r="145" spans="1:5" x14ac:dyDescent="0.25">
      <c r="A145" t="s">
        <v>41</v>
      </c>
      <c r="B145" t="s">
        <v>34</v>
      </c>
      <c r="C145" t="s">
        <v>33</v>
      </c>
      <c r="D145" s="4">
        <v>7847</v>
      </c>
      <c r="E145" s="5">
        <v>174</v>
      </c>
    </row>
    <row r="146" spans="1:5" x14ac:dyDescent="0.25">
      <c r="A146" t="s">
        <v>2</v>
      </c>
      <c r="B146" t="s">
        <v>37</v>
      </c>
      <c r="C146" t="s">
        <v>17</v>
      </c>
      <c r="D146" s="4">
        <v>9926</v>
      </c>
      <c r="E146" s="5">
        <v>201</v>
      </c>
    </row>
    <row r="147" spans="1:5" x14ac:dyDescent="0.25">
      <c r="A147" t="s">
        <v>8</v>
      </c>
      <c r="B147" t="s">
        <v>38</v>
      </c>
      <c r="C147" t="s">
        <v>13</v>
      </c>
      <c r="D147" s="4">
        <v>819</v>
      </c>
      <c r="E147" s="5">
        <v>510</v>
      </c>
    </row>
    <row r="148" spans="1:5" x14ac:dyDescent="0.25">
      <c r="A148" t="s">
        <v>6</v>
      </c>
      <c r="B148" t="s">
        <v>39</v>
      </c>
      <c r="C148" t="s">
        <v>29</v>
      </c>
      <c r="D148" s="4">
        <v>3052</v>
      </c>
      <c r="E148" s="5">
        <v>378</v>
      </c>
    </row>
    <row r="149" spans="1:5" x14ac:dyDescent="0.25">
      <c r="A149" t="s">
        <v>9</v>
      </c>
      <c r="B149" t="s">
        <v>34</v>
      </c>
      <c r="C149" t="s">
        <v>21</v>
      </c>
      <c r="D149" s="4">
        <v>6832</v>
      </c>
      <c r="E149" s="5">
        <v>27</v>
      </c>
    </row>
    <row r="150" spans="1:5" x14ac:dyDescent="0.25">
      <c r="A150" t="s">
        <v>2</v>
      </c>
      <c r="B150" t="s">
        <v>39</v>
      </c>
      <c r="C150" t="s">
        <v>16</v>
      </c>
      <c r="D150" s="4">
        <v>2016</v>
      </c>
      <c r="E150" s="5">
        <v>117</v>
      </c>
    </row>
    <row r="151" spans="1:5" x14ac:dyDescent="0.25">
      <c r="A151" t="s">
        <v>6</v>
      </c>
      <c r="B151" t="s">
        <v>38</v>
      </c>
      <c r="C151" t="s">
        <v>21</v>
      </c>
      <c r="D151" s="4">
        <v>7322</v>
      </c>
      <c r="E151" s="5">
        <v>36</v>
      </c>
    </row>
    <row r="152" spans="1:5" x14ac:dyDescent="0.25">
      <c r="A152" t="s">
        <v>8</v>
      </c>
      <c r="B152" t="s">
        <v>35</v>
      </c>
      <c r="C152" t="s">
        <v>33</v>
      </c>
      <c r="D152" s="4">
        <v>357</v>
      </c>
      <c r="E152" s="5">
        <v>126</v>
      </c>
    </row>
    <row r="153" spans="1:5" x14ac:dyDescent="0.25">
      <c r="A153" t="s">
        <v>9</v>
      </c>
      <c r="B153" t="s">
        <v>39</v>
      </c>
      <c r="C153" t="s">
        <v>25</v>
      </c>
      <c r="D153" s="4">
        <v>3192</v>
      </c>
      <c r="E153" s="5">
        <v>72</v>
      </c>
    </row>
    <row r="154" spans="1:5" x14ac:dyDescent="0.25">
      <c r="A154" t="s">
        <v>7</v>
      </c>
      <c r="B154" t="s">
        <v>36</v>
      </c>
      <c r="C154" t="s">
        <v>22</v>
      </c>
      <c r="D154" s="4">
        <v>8435</v>
      </c>
      <c r="E154" s="5">
        <v>42</v>
      </c>
    </row>
    <row r="155" spans="1:5" x14ac:dyDescent="0.25">
      <c r="A155" t="s">
        <v>40</v>
      </c>
      <c r="B155" t="s">
        <v>39</v>
      </c>
      <c r="C155" t="s">
        <v>29</v>
      </c>
      <c r="D155" s="4">
        <v>0</v>
      </c>
      <c r="E155" s="5">
        <v>135</v>
      </c>
    </row>
    <row r="156" spans="1:5" x14ac:dyDescent="0.25">
      <c r="A156" t="s">
        <v>7</v>
      </c>
      <c r="B156" t="s">
        <v>34</v>
      </c>
      <c r="C156" t="s">
        <v>24</v>
      </c>
      <c r="D156" s="4">
        <v>8862</v>
      </c>
      <c r="E156" s="5">
        <v>189</v>
      </c>
    </row>
    <row r="157" spans="1:5" x14ac:dyDescent="0.25">
      <c r="A157" t="s">
        <v>6</v>
      </c>
      <c r="B157" t="s">
        <v>37</v>
      </c>
      <c r="C157" t="s">
        <v>28</v>
      </c>
      <c r="D157" s="4">
        <v>3556</v>
      </c>
      <c r="E157" s="5">
        <v>459</v>
      </c>
    </row>
    <row r="158" spans="1:5" x14ac:dyDescent="0.25">
      <c r="A158" t="s">
        <v>5</v>
      </c>
      <c r="B158" t="s">
        <v>34</v>
      </c>
      <c r="C158" t="s">
        <v>15</v>
      </c>
      <c r="D158" s="4">
        <v>7280</v>
      </c>
      <c r="E158" s="5">
        <v>201</v>
      </c>
    </row>
    <row r="159" spans="1:5" x14ac:dyDescent="0.25">
      <c r="A159" t="s">
        <v>6</v>
      </c>
      <c r="B159" t="s">
        <v>34</v>
      </c>
      <c r="C159" t="s">
        <v>30</v>
      </c>
      <c r="D159" s="4">
        <v>3402</v>
      </c>
      <c r="E159" s="5">
        <v>366</v>
      </c>
    </row>
    <row r="160" spans="1:5" x14ac:dyDescent="0.25">
      <c r="A160" t="s">
        <v>3</v>
      </c>
      <c r="B160" t="s">
        <v>37</v>
      </c>
      <c r="C160" t="s">
        <v>29</v>
      </c>
      <c r="D160" s="4">
        <v>4592</v>
      </c>
      <c r="E160" s="5">
        <v>324</v>
      </c>
    </row>
    <row r="161" spans="1:5" x14ac:dyDescent="0.25">
      <c r="A161" t="s">
        <v>9</v>
      </c>
      <c r="B161" t="s">
        <v>35</v>
      </c>
      <c r="C161" t="s">
        <v>15</v>
      </c>
      <c r="D161" s="4">
        <v>7833</v>
      </c>
      <c r="E161" s="5">
        <v>243</v>
      </c>
    </row>
    <row r="162" spans="1:5" x14ac:dyDescent="0.25">
      <c r="A162" t="s">
        <v>2</v>
      </c>
      <c r="B162" t="s">
        <v>39</v>
      </c>
      <c r="C162" t="s">
        <v>21</v>
      </c>
      <c r="D162" s="4">
        <v>7651</v>
      </c>
      <c r="E162" s="5">
        <v>213</v>
      </c>
    </row>
    <row r="163" spans="1:5" x14ac:dyDescent="0.25">
      <c r="A163" t="s">
        <v>40</v>
      </c>
      <c r="B163" t="s">
        <v>35</v>
      </c>
      <c r="C163" t="s">
        <v>30</v>
      </c>
      <c r="D163" s="4">
        <v>2275</v>
      </c>
      <c r="E163" s="5">
        <v>447</v>
      </c>
    </row>
    <row r="164" spans="1:5" x14ac:dyDescent="0.25">
      <c r="A164" t="s">
        <v>40</v>
      </c>
      <c r="B164" t="s">
        <v>38</v>
      </c>
      <c r="C164" t="s">
        <v>13</v>
      </c>
      <c r="D164" s="4">
        <v>5670</v>
      </c>
      <c r="E164" s="5">
        <v>297</v>
      </c>
    </row>
    <row r="165" spans="1:5" x14ac:dyDescent="0.25">
      <c r="A165" t="s">
        <v>7</v>
      </c>
      <c r="B165" t="s">
        <v>35</v>
      </c>
      <c r="C165" t="s">
        <v>16</v>
      </c>
      <c r="D165" s="4">
        <v>2135</v>
      </c>
      <c r="E165" s="5">
        <v>27</v>
      </c>
    </row>
    <row r="166" spans="1:5" x14ac:dyDescent="0.25">
      <c r="A166" t="s">
        <v>40</v>
      </c>
      <c r="B166" t="s">
        <v>34</v>
      </c>
      <c r="C166" t="s">
        <v>23</v>
      </c>
      <c r="D166" s="4">
        <v>2779</v>
      </c>
      <c r="E166" s="5">
        <v>75</v>
      </c>
    </row>
    <row r="167" spans="1:5" x14ac:dyDescent="0.25">
      <c r="A167" t="s">
        <v>10</v>
      </c>
      <c r="B167" t="s">
        <v>39</v>
      </c>
      <c r="C167" t="s">
        <v>33</v>
      </c>
      <c r="D167" s="4">
        <v>12950</v>
      </c>
      <c r="E167" s="5">
        <v>30</v>
      </c>
    </row>
    <row r="168" spans="1:5" x14ac:dyDescent="0.25">
      <c r="A168" t="s">
        <v>7</v>
      </c>
      <c r="B168" t="s">
        <v>36</v>
      </c>
      <c r="C168" t="s">
        <v>18</v>
      </c>
      <c r="D168" s="4">
        <v>2646</v>
      </c>
      <c r="E168" s="5">
        <v>177</v>
      </c>
    </row>
    <row r="169" spans="1:5" x14ac:dyDescent="0.25">
      <c r="A169" t="s">
        <v>40</v>
      </c>
      <c r="B169" t="s">
        <v>34</v>
      </c>
      <c r="C169" t="s">
        <v>33</v>
      </c>
      <c r="D169" s="4">
        <v>3794</v>
      </c>
      <c r="E169" s="5">
        <v>159</v>
      </c>
    </row>
    <row r="170" spans="1:5" x14ac:dyDescent="0.25">
      <c r="A170" t="s">
        <v>3</v>
      </c>
      <c r="B170" t="s">
        <v>35</v>
      </c>
      <c r="C170" t="s">
        <v>33</v>
      </c>
      <c r="D170" s="4">
        <v>819</v>
      </c>
      <c r="E170" s="5">
        <v>306</v>
      </c>
    </row>
    <row r="171" spans="1:5" x14ac:dyDescent="0.25">
      <c r="A171" t="s">
        <v>3</v>
      </c>
      <c r="B171" t="s">
        <v>34</v>
      </c>
      <c r="C171" t="s">
        <v>20</v>
      </c>
      <c r="D171" s="4">
        <v>2583</v>
      </c>
      <c r="E171" s="5">
        <v>18</v>
      </c>
    </row>
    <row r="172" spans="1:5" x14ac:dyDescent="0.25">
      <c r="A172" t="s">
        <v>7</v>
      </c>
      <c r="B172" t="s">
        <v>35</v>
      </c>
      <c r="C172" t="s">
        <v>19</v>
      </c>
      <c r="D172" s="4">
        <v>4585</v>
      </c>
      <c r="E172" s="5">
        <v>240</v>
      </c>
    </row>
    <row r="173" spans="1:5" x14ac:dyDescent="0.25">
      <c r="A173" t="s">
        <v>5</v>
      </c>
      <c r="B173" t="s">
        <v>34</v>
      </c>
      <c r="C173" t="s">
        <v>33</v>
      </c>
      <c r="D173" s="4">
        <v>1652</v>
      </c>
      <c r="E173" s="5">
        <v>93</v>
      </c>
    </row>
    <row r="174" spans="1:5" x14ac:dyDescent="0.25">
      <c r="A174" t="s">
        <v>10</v>
      </c>
      <c r="B174" t="s">
        <v>34</v>
      </c>
      <c r="C174" t="s">
        <v>26</v>
      </c>
      <c r="D174" s="4">
        <v>4991</v>
      </c>
      <c r="E174" s="5">
        <v>9</v>
      </c>
    </row>
    <row r="175" spans="1:5" x14ac:dyDescent="0.25">
      <c r="A175" t="s">
        <v>8</v>
      </c>
      <c r="B175" t="s">
        <v>34</v>
      </c>
      <c r="C175" t="s">
        <v>16</v>
      </c>
      <c r="D175" s="4">
        <v>2009</v>
      </c>
      <c r="E175" s="5">
        <v>219</v>
      </c>
    </row>
    <row r="176" spans="1:5" x14ac:dyDescent="0.25">
      <c r="A176" t="s">
        <v>2</v>
      </c>
      <c r="B176" t="s">
        <v>39</v>
      </c>
      <c r="C176" t="s">
        <v>22</v>
      </c>
      <c r="D176" s="4">
        <v>1568</v>
      </c>
      <c r="E176" s="5">
        <v>141</v>
      </c>
    </row>
    <row r="177" spans="1:5" x14ac:dyDescent="0.25">
      <c r="A177" t="s">
        <v>41</v>
      </c>
      <c r="B177" t="s">
        <v>37</v>
      </c>
      <c r="C177" t="s">
        <v>20</v>
      </c>
      <c r="D177" s="4">
        <v>3388</v>
      </c>
      <c r="E177" s="5">
        <v>123</v>
      </c>
    </row>
    <row r="178" spans="1:5" x14ac:dyDescent="0.25">
      <c r="A178" t="s">
        <v>40</v>
      </c>
      <c r="B178" t="s">
        <v>38</v>
      </c>
      <c r="C178" t="s">
        <v>24</v>
      </c>
      <c r="D178" s="4">
        <v>623</v>
      </c>
      <c r="E178" s="5">
        <v>51</v>
      </c>
    </row>
    <row r="179" spans="1:5" x14ac:dyDescent="0.25">
      <c r="A179" t="s">
        <v>6</v>
      </c>
      <c r="B179" t="s">
        <v>36</v>
      </c>
      <c r="C179" t="s">
        <v>4</v>
      </c>
      <c r="D179" s="4">
        <v>10073</v>
      </c>
      <c r="E179" s="5">
        <v>120</v>
      </c>
    </row>
    <row r="180" spans="1:5" x14ac:dyDescent="0.25">
      <c r="A180" t="s">
        <v>8</v>
      </c>
      <c r="B180" t="s">
        <v>39</v>
      </c>
      <c r="C180" t="s">
        <v>26</v>
      </c>
      <c r="D180" s="4">
        <v>1561</v>
      </c>
      <c r="E180" s="5">
        <v>27</v>
      </c>
    </row>
    <row r="181" spans="1:5" x14ac:dyDescent="0.25">
      <c r="A181" t="s">
        <v>9</v>
      </c>
      <c r="B181" t="s">
        <v>36</v>
      </c>
      <c r="C181" t="s">
        <v>27</v>
      </c>
      <c r="D181" s="4">
        <v>11522</v>
      </c>
      <c r="E181" s="5">
        <v>204</v>
      </c>
    </row>
    <row r="182" spans="1:5" x14ac:dyDescent="0.25">
      <c r="A182" t="s">
        <v>6</v>
      </c>
      <c r="B182" t="s">
        <v>38</v>
      </c>
      <c r="C182" t="s">
        <v>13</v>
      </c>
      <c r="D182" s="4">
        <v>2317</v>
      </c>
      <c r="E182" s="5">
        <v>123</v>
      </c>
    </row>
    <row r="183" spans="1:5" x14ac:dyDescent="0.25">
      <c r="A183" t="s">
        <v>10</v>
      </c>
      <c r="B183" t="s">
        <v>37</v>
      </c>
      <c r="C183" t="s">
        <v>28</v>
      </c>
      <c r="D183" s="4">
        <v>3059</v>
      </c>
      <c r="E183" s="5">
        <v>27</v>
      </c>
    </row>
    <row r="184" spans="1:5" x14ac:dyDescent="0.25">
      <c r="A184" t="s">
        <v>41</v>
      </c>
      <c r="B184" t="s">
        <v>37</v>
      </c>
      <c r="C184" t="s">
        <v>26</v>
      </c>
      <c r="D184" s="4">
        <v>2324</v>
      </c>
      <c r="E184" s="5">
        <v>177</v>
      </c>
    </row>
    <row r="185" spans="1:5" x14ac:dyDescent="0.25">
      <c r="A185" t="s">
        <v>3</v>
      </c>
      <c r="B185" t="s">
        <v>39</v>
      </c>
      <c r="C185" t="s">
        <v>26</v>
      </c>
      <c r="D185" s="4">
        <v>4956</v>
      </c>
      <c r="E185" s="5">
        <v>171</v>
      </c>
    </row>
    <row r="186" spans="1:5" x14ac:dyDescent="0.25">
      <c r="A186" t="s">
        <v>10</v>
      </c>
      <c r="B186" t="s">
        <v>34</v>
      </c>
      <c r="C186" t="s">
        <v>19</v>
      </c>
      <c r="D186" s="4">
        <v>5355</v>
      </c>
      <c r="E186" s="5">
        <v>204</v>
      </c>
    </row>
    <row r="187" spans="1:5" x14ac:dyDescent="0.25">
      <c r="A187" t="s">
        <v>3</v>
      </c>
      <c r="B187" t="s">
        <v>34</v>
      </c>
      <c r="C187" t="s">
        <v>14</v>
      </c>
      <c r="D187" s="4">
        <v>7259</v>
      </c>
      <c r="E187" s="5">
        <v>276</v>
      </c>
    </row>
    <row r="188" spans="1:5" x14ac:dyDescent="0.25">
      <c r="A188" t="s">
        <v>8</v>
      </c>
      <c r="B188" t="s">
        <v>37</v>
      </c>
      <c r="C188" t="s">
        <v>26</v>
      </c>
      <c r="D188" s="4">
        <v>6279</v>
      </c>
      <c r="E188" s="5">
        <v>45</v>
      </c>
    </row>
    <row r="189" spans="1:5" x14ac:dyDescent="0.25">
      <c r="A189" t="s">
        <v>40</v>
      </c>
      <c r="B189" t="s">
        <v>38</v>
      </c>
      <c r="C189" t="s">
        <v>29</v>
      </c>
      <c r="D189" s="4">
        <v>2541</v>
      </c>
      <c r="E189" s="5">
        <v>45</v>
      </c>
    </row>
    <row r="190" spans="1:5" x14ac:dyDescent="0.25">
      <c r="A190" t="s">
        <v>6</v>
      </c>
      <c r="B190" t="s">
        <v>35</v>
      </c>
      <c r="C190" t="s">
        <v>27</v>
      </c>
      <c r="D190" s="4">
        <v>3864</v>
      </c>
      <c r="E190" s="5">
        <v>177</v>
      </c>
    </row>
    <row r="191" spans="1:5" x14ac:dyDescent="0.25">
      <c r="A191" t="s">
        <v>5</v>
      </c>
      <c r="B191" t="s">
        <v>36</v>
      </c>
      <c r="C191" t="s">
        <v>13</v>
      </c>
      <c r="D191" s="4">
        <v>6146</v>
      </c>
      <c r="E191" s="5">
        <v>63</v>
      </c>
    </row>
    <row r="192" spans="1:5" x14ac:dyDescent="0.25">
      <c r="A192" t="s">
        <v>9</v>
      </c>
      <c r="B192" t="s">
        <v>39</v>
      </c>
      <c r="C192" t="s">
        <v>18</v>
      </c>
      <c r="D192" s="4">
        <v>2639</v>
      </c>
      <c r="E192" s="5">
        <v>204</v>
      </c>
    </row>
    <row r="193" spans="1:5" x14ac:dyDescent="0.25">
      <c r="A193" t="s">
        <v>8</v>
      </c>
      <c r="B193" t="s">
        <v>37</v>
      </c>
      <c r="C193" t="s">
        <v>22</v>
      </c>
      <c r="D193" s="4">
        <v>1890</v>
      </c>
      <c r="E193" s="5">
        <v>195</v>
      </c>
    </row>
    <row r="194" spans="1:5" x14ac:dyDescent="0.25">
      <c r="A194" t="s">
        <v>7</v>
      </c>
      <c r="B194" t="s">
        <v>34</v>
      </c>
      <c r="C194" t="s">
        <v>14</v>
      </c>
      <c r="D194" s="4">
        <v>1932</v>
      </c>
      <c r="E194" s="5">
        <v>369</v>
      </c>
    </row>
    <row r="195" spans="1:5" x14ac:dyDescent="0.25">
      <c r="A195" t="s">
        <v>3</v>
      </c>
      <c r="B195" t="s">
        <v>34</v>
      </c>
      <c r="C195" t="s">
        <v>25</v>
      </c>
      <c r="D195" s="4">
        <v>6300</v>
      </c>
      <c r="E195" s="5">
        <v>42</v>
      </c>
    </row>
    <row r="196" spans="1:5" x14ac:dyDescent="0.25">
      <c r="A196" t="s">
        <v>6</v>
      </c>
      <c r="B196" t="s">
        <v>37</v>
      </c>
      <c r="C196" t="s">
        <v>30</v>
      </c>
      <c r="D196" s="4">
        <v>560</v>
      </c>
      <c r="E196" s="5">
        <v>81</v>
      </c>
    </row>
    <row r="197" spans="1:5" x14ac:dyDescent="0.25">
      <c r="A197" t="s">
        <v>9</v>
      </c>
      <c r="B197" t="s">
        <v>37</v>
      </c>
      <c r="C197" t="s">
        <v>26</v>
      </c>
      <c r="D197" s="4">
        <v>2856</v>
      </c>
      <c r="E197" s="5">
        <v>246</v>
      </c>
    </row>
    <row r="198" spans="1:5" x14ac:dyDescent="0.25">
      <c r="A198" t="s">
        <v>9</v>
      </c>
      <c r="B198" t="s">
        <v>34</v>
      </c>
      <c r="C198" t="s">
        <v>17</v>
      </c>
      <c r="D198" s="4">
        <v>707</v>
      </c>
      <c r="E198" s="5">
        <v>174</v>
      </c>
    </row>
    <row r="199" spans="1:5" x14ac:dyDescent="0.25">
      <c r="A199" t="s">
        <v>8</v>
      </c>
      <c r="B199" t="s">
        <v>35</v>
      </c>
      <c r="C199" t="s">
        <v>30</v>
      </c>
      <c r="D199" s="4">
        <v>3598</v>
      </c>
      <c r="E199" s="5">
        <v>81</v>
      </c>
    </row>
    <row r="200" spans="1:5" x14ac:dyDescent="0.25">
      <c r="A200" t="s">
        <v>40</v>
      </c>
      <c r="B200" t="s">
        <v>35</v>
      </c>
      <c r="C200" t="s">
        <v>22</v>
      </c>
      <c r="D200" s="4">
        <v>6853</v>
      </c>
      <c r="E200" s="5">
        <v>372</v>
      </c>
    </row>
    <row r="201" spans="1:5" x14ac:dyDescent="0.25">
      <c r="A201" t="s">
        <v>40</v>
      </c>
      <c r="B201" t="s">
        <v>35</v>
      </c>
      <c r="C201" t="s">
        <v>16</v>
      </c>
      <c r="D201" s="4">
        <v>4725</v>
      </c>
      <c r="E201" s="5">
        <v>174</v>
      </c>
    </row>
    <row r="202" spans="1:5" x14ac:dyDescent="0.25">
      <c r="A202" t="s">
        <v>41</v>
      </c>
      <c r="B202" t="s">
        <v>36</v>
      </c>
      <c r="C202" t="s">
        <v>32</v>
      </c>
      <c r="D202" s="4">
        <v>10304</v>
      </c>
      <c r="E202" s="5">
        <v>84</v>
      </c>
    </row>
    <row r="203" spans="1:5" x14ac:dyDescent="0.25">
      <c r="A203" t="s">
        <v>41</v>
      </c>
      <c r="B203" t="s">
        <v>34</v>
      </c>
      <c r="C203" t="s">
        <v>16</v>
      </c>
      <c r="D203" s="4">
        <v>1274</v>
      </c>
      <c r="E203" s="5">
        <v>225</v>
      </c>
    </row>
    <row r="204" spans="1:5" x14ac:dyDescent="0.25">
      <c r="A204" t="s">
        <v>5</v>
      </c>
      <c r="B204" t="s">
        <v>36</v>
      </c>
      <c r="C204" t="s">
        <v>30</v>
      </c>
      <c r="D204" s="4">
        <v>1526</v>
      </c>
      <c r="E204" s="5">
        <v>105</v>
      </c>
    </row>
    <row r="205" spans="1:5" x14ac:dyDescent="0.25">
      <c r="A205" t="s">
        <v>40</v>
      </c>
      <c r="B205" t="s">
        <v>39</v>
      </c>
      <c r="C205" t="s">
        <v>28</v>
      </c>
      <c r="D205" s="4">
        <v>3101</v>
      </c>
      <c r="E205" s="5">
        <v>225</v>
      </c>
    </row>
    <row r="206" spans="1:5" x14ac:dyDescent="0.25">
      <c r="A206" t="s">
        <v>2</v>
      </c>
      <c r="B206" t="s">
        <v>37</v>
      </c>
      <c r="C206" t="s">
        <v>14</v>
      </c>
      <c r="D206" s="4">
        <v>1057</v>
      </c>
      <c r="E206" s="5">
        <v>54</v>
      </c>
    </row>
    <row r="207" spans="1:5" x14ac:dyDescent="0.25">
      <c r="A207" t="s">
        <v>7</v>
      </c>
      <c r="B207" t="s">
        <v>37</v>
      </c>
      <c r="C207" t="s">
        <v>26</v>
      </c>
      <c r="D207" s="4">
        <v>5306</v>
      </c>
      <c r="E207" s="5">
        <v>0</v>
      </c>
    </row>
    <row r="208" spans="1:5" x14ac:dyDescent="0.25">
      <c r="A208" t="s">
        <v>5</v>
      </c>
      <c r="B208" t="s">
        <v>39</v>
      </c>
      <c r="C208" t="s">
        <v>24</v>
      </c>
      <c r="D208" s="4">
        <v>4018</v>
      </c>
      <c r="E208" s="5">
        <v>171</v>
      </c>
    </row>
    <row r="209" spans="1:5" x14ac:dyDescent="0.25">
      <c r="A209" t="s">
        <v>9</v>
      </c>
      <c r="B209" t="s">
        <v>34</v>
      </c>
      <c r="C209" t="s">
        <v>16</v>
      </c>
      <c r="D209" s="4">
        <v>938</v>
      </c>
      <c r="E209" s="5">
        <v>189</v>
      </c>
    </row>
    <row r="210" spans="1:5" x14ac:dyDescent="0.25">
      <c r="A210" t="s">
        <v>7</v>
      </c>
      <c r="B210" t="s">
        <v>38</v>
      </c>
      <c r="C210" t="s">
        <v>18</v>
      </c>
      <c r="D210" s="4">
        <v>1778</v>
      </c>
      <c r="E210" s="5">
        <v>270</v>
      </c>
    </row>
    <row r="211" spans="1:5" x14ac:dyDescent="0.25">
      <c r="A211" t="s">
        <v>6</v>
      </c>
      <c r="B211" t="s">
        <v>39</v>
      </c>
      <c r="C211" t="s">
        <v>30</v>
      </c>
      <c r="D211" s="4">
        <v>1638</v>
      </c>
      <c r="E211" s="5">
        <v>63</v>
      </c>
    </row>
    <row r="212" spans="1:5" x14ac:dyDescent="0.25">
      <c r="A212" t="s">
        <v>41</v>
      </c>
      <c r="B212" t="s">
        <v>38</v>
      </c>
      <c r="C212" t="s">
        <v>25</v>
      </c>
      <c r="D212" s="4">
        <v>154</v>
      </c>
      <c r="E212" s="5">
        <v>21</v>
      </c>
    </row>
    <row r="213" spans="1:5" x14ac:dyDescent="0.25">
      <c r="A213" t="s">
        <v>7</v>
      </c>
      <c r="B213" t="s">
        <v>37</v>
      </c>
      <c r="C213" t="s">
        <v>22</v>
      </c>
      <c r="D213" s="4">
        <v>9835</v>
      </c>
      <c r="E213" s="5">
        <v>207</v>
      </c>
    </row>
    <row r="214" spans="1:5" x14ac:dyDescent="0.25">
      <c r="A214" t="s">
        <v>9</v>
      </c>
      <c r="B214" t="s">
        <v>37</v>
      </c>
      <c r="C214" t="s">
        <v>20</v>
      </c>
      <c r="D214" s="4">
        <v>7273</v>
      </c>
      <c r="E214" s="5">
        <v>96</v>
      </c>
    </row>
    <row r="215" spans="1:5" x14ac:dyDescent="0.25">
      <c r="A215" t="s">
        <v>5</v>
      </c>
      <c r="B215" t="s">
        <v>39</v>
      </c>
      <c r="C215" t="s">
        <v>22</v>
      </c>
      <c r="D215" s="4">
        <v>6909</v>
      </c>
      <c r="E215" s="5">
        <v>81</v>
      </c>
    </row>
    <row r="216" spans="1:5" x14ac:dyDescent="0.25">
      <c r="A216" t="s">
        <v>9</v>
      </c>
      <c r="B216" t="s">
        <v>39</v>
      </c>
      <c r="C216" t="s">
        <v>24</v>
      </c>
      <c r="D216" s="4">
        <v>3920</v>
      </c>
      <c r="E216" s="5">
        <v>306</v>
      </c>
    </row>
    <row r="217" spans="1:5" x14ac:dyDescent="0.25">
      <c r="A217" t="s">
        <v>10</v>
      </c>
      <c r="B217" t="s">
        <v>39</v>
      </c>
      <c r="C217" t="s">
        <v>21</v>
      </c>
      <c r="D217" s="4">
        <v>4858</v>
      </c>
      <c r="E217" s="5">
        <v>279</v>
      </c>
    </row>
    <row r="218" spans="1:5" x14ac:dyDescent="0.25">
      <c r="A218" t="s">
        <v>2</v>
      </c>
      <c r="B218" t="s">
        <v>38</v>
      </c>
      <c r="C218" t="s">
        <v>4</v>
      </c>
      <c r="D218" s="4">
        <v>3549</v>
      </c>
      <c r="E218" s="5">
        <v>3</v>
      </c>
    </row>
    <row r="219" spans="1:5" x14ac:dyDescent="0.25">
      <c r="A219" t="s">
        <v>7</v>
      </c>
      <c r="B219" t="s">
        <v>39</v>
      </c>
      <c r="C219" t="s">
        <v>27</v>
      </c>
      <c r="D219" s="4">
        <v>966</v>
      </c>
      <c r="E219" s="5">
        <v>198</v>
      </c>
    </row>
    <row r="220" spans="1:5" x14ac:dyDescent="0.25">
      <c r="A220" t="s">
        <v>5</v>
      </c>
      <c r="B220" t="s">
        <v>39</v>
      </c>
      <c r="C220" t="s">
        <v>18</v>
      </c>
      <c r="D220" s="4">
        <v>385</v>
      </c>
      <c r="E220" s="5">
        <v>249</v>
      </c>
    </row>
    <row r="221" spans="1:5" x14ac:dyDescent="0.25">
      <c r="A221" t="s">
        <v>6</v>
      </c>
      <c r="B221" t="s">
        <v>34</v>
      </c>
      <c r="C221" t="s">
        <v>16</v>
      </c>
      <c r="D221" s="4">
        <v>2219</v>
      </c>
      <c r="E221" s="5">
        <v>75</v>
      </c>
    </row>
    <row r="222" spans="1:5" x14ac:dyDescent="0.25">
      <c r="A222" t="s">
        <v>9</v>
      </c>
      <c r="B222" t="s">
        <v>36</v>
      </c>
      <c r="C222" t="s">
        <v>32</v>
      </c>
      <c r="D222" s="4">
        <v>2954</v>
      </c>
      <c r="E222" s="5">
        <v>189</v>
      </c>
    </row>
    <row r="223" spans="1:5" x14ac:dyDescent="0.25">
      <c r="A223" t="s">
        <v>7</v>
      </c>
      <c r="B223" t="s">
        <v>36</v>
      </c>
      <c r="C223" t="s">
        <v>32</v>
      </c>
      <c r="D223" s="4">
        <v>280</v>
      </c>
      <c r="E223" s="5">
        <v>87</v>
      </c>
    </row>
    <row r="224" spans="1:5" x14ac:dyDescent="0.25">
      <c r="A224" t="s">
        <v>41</v>
      </c>
      <c r="B224" t="s">
        <v>36</v>
      </c>
      <c r="C224" t="s">
        <v>30</v>
      </c>
      <c r="D224" s="4">
        <v>6118</v>
      </c>
      <c r="E224" s="5">
        <v>174</v>
      </c>
    </row>
    <row r="225" spans="1:5" x14ac:dyDescent="0.25">
      <c r="A225" t="s">
        <v>2</v>
      </c>
      <c r="B225" t="s">
        <v>39</v>
      </c>
      <c r="C225" t="s">
        <v>15</v>
      </c>
      <c r="D225" s="4">
        <v>4802</v>
      </c>
      <c r="E225" s="5">
        <v>36</v>
      </c>
    </row>
    <row r="226" spans="1:5" x14ac:dyDescent="0.25">
      <c r="A226" t="s">
        <v>9</v>
      </c>
      <c r="B226" t="s">
        <v>38</v>
      </c>
      <c r="C226" t="s">
        <v>24</v>
      </c>
      <c r="D226" s="4">
        <v>4137</v>
      </c>
      <c r="E226" s="5">
        <v>60</v>
      </c>
    </row>
    <row r="227" spans="1:5" x14ac:dyDescent="0.25">
      <c r="A227" t="s">
        <v>3</v>
      </c>
      <c r="B227" t="s">
        <v>35</v>
      </c>
      <c r="C227" t="s">
        <v>23</v>
      </c>
      <c r="D227" s="4">
        <v>2023</v>
      </c>
      <c r="E227" s="5">
        <v>78</v>
      </c>
    </row>
    <row r="228" spans="1:5" x14ac:dyDescent="0.25">
      <c r="A228" t="s">
        <v>9</v>
      </c>
      <c r="B228" t="s">
        <v>36</v>
      </c>
      <c r="C228" t="s">
        <v>30</v>
      </c>
      <c r="D228" s="4">
        <v>9051</v>
      </c>
      <c r="E228" s="5">
        <v>57</v>
      </c>
    </row>
    <row r="229" spans="1:5" x14ac:dyDescent="0.25">
      <c r="A229" t="s">
        <v>9</v>
      </c>
      <c r="B229" t="s">
        <v>37</v>
      </c>
      <c r="C229" t="s">
        <v>28</v>
      </c>
      <c r="D229" s="4">
        <v>2919</v>
      </c>
      <c r="E229" s="5">
        <v>45</v>
      </c>
    </row>
    <row r="230" spans="1:5" x14ac:dyDescent="0.25">
      <c r="A230" t="s">
        <v>41</v>
      </c>
      <c r="B230" t="s">
        <v>38</v>
      </c>
      <c r="C230" t="s">
        <v>22</v>
      </c>
      <c r="D230" s="4">
        <v>5915</v>
      </c>
      <c r="E230" s="5">
        <v>3</v>
      </c>
    </row>
    <row r="231" spans="1:5" x14ac:dyDescent="0.25">
      <c r="A231" t="s">
        <v>10</v>
      </c>
      <c r="B231" t="s">
        <v>35</v>
      </c>
      <c r="C231" t="s">
        <v>15</v>
      </c>
      <c r="D231" s="4">
        <v>2562</v>
      </c>
      <c r="E231" s="5">
        <v>6</v>
      </c>
    </row>
    <row r="232" spans="1:5" x14ac:dyDescent="0.25">
      <c r="A232" t="s">
        <v>5</v>
      </c>
      <c r="B232" t="s">
        <v>37</v>
      </c>
      <c r="C232" t="s">
        <v>25</v>
      </c>
      <c r="D232" s="4">
        <v>8813</v>
      </c>
      <c r="E232" s="5">
        <v>21</v>
      </c>
    </row>
    <row r="233" spans="1:5" x14ac:dyDescent="0.25">
      <c r="A233" t="s">
        <v>5</v>
      </c>
      <c r="B233" t="s">
        <v>36</v>
      </c>
      <c r="C233" t="s">
        <v>18</v>
      </c>
      <c r="D233" s="4">
        <v>6111</v>
      </c>
      <c r="E233" s="5">
        <v>3</v>
      </c>
    </row>
    <row r="234" spans="1:5" x14ac:dyDescent="0.25">
      <c r="A234" t="s">
        <v>8</v>
      </c>
      <c r="B234" t="s">
        <v>34</v>
      </c>
      <c r="C234" t="s">
        <v>31</v>
      </c>
      <c r="D234" s="4">
        <v>3507</v>
      </c>
      <c r="E234" s="5">
        <v>288</v>
      </c>
    </row>
    <row r="235" spans="1:5" x14ac:dyDescent="0.25">
      <c r="A235" t="s">
        <v>6</v>
      </c>
      <c r="B235" t="s">
        <v>36</v>
      </c>
      <c r="C235" t="s">
        <v>13</v>
      </c>
      <c r="D235" s="4">
        <v>4319</v>
      </c>
      <c r="E235" s="5">
        <v>30</v>
      </c>
    </row>
    <row r="236" spans="1:5" x14ac:dyDescent="0.25">
      <c r="A236" t="s">
        <v>40</v>
      </c>
      <c r="B236" t="s">
        <v>38</v>
      </c>
      <c r="C236" t="s">
        <v>26</v>
      </c>
      <c r="D236" s="4">
        <v>609</v>
      </c>
      <c r="E236" s="5">
        <v>87</v>
      </c>
    </row>
    <row r="237" spans="1:5" x14ac:dyDescent="0.25">
      <c r="A237" t="s">
        <v>40</v>
      </c>
      <c r="B237" t="s">
        <v>39</v>
      </c>
      <c r="C237" t="s">
        <v>27</v>
      </c>
      <c r="D237" s="4">
        <v>6370</v>
      </c>
      <c r="E237" s="5">
        <v>30</v>
      </c>
    </row>
    <row r="238" spans="1:5" x14ac:dyDescent="0.25">
      <c r="A238" t="s">
        <v>5</v>
      </c>
      <c r="B238" t="s">
        <v>38</v>
      </c>
      <c r="C238" t="s">
        <v>19</v>
      </c>
      <c r="D238" s="4">
        <v>5474</v>
      </c>
      <c r="E238" s="5">
        <v>168</v>
      </c>
    </row>
    <row r="239" spans="1:5" x14ac:dyDescent="0.25">
      <c r="A239" t="s">
        <v>40</v>
      </c>
      <c r="B239" t="s">
        <v>36</v>
      </c>
      <c r="C239" t="s">
        <v>27</v>
      </c>
      <c r="D239" s="4">
        <v>3164</v>
      </c>
      <c r="E239" s="5">
        <v>306</v>
      </c>
    </row>
    <row r="240" spans="1:5" x14ac:dyDescent="0.25">
      <c r="A240" t="s">
        <v>6</v>
      </c>
      <c r="B240" t="s">
        <v>35</v>
      </c>
      <c r="C240" t="s">
        <v>4</v>
      </c>
      <c r="D240" s="4">
        <v>1302</v>
      </c>
      <c r="E240" s="5">
        <v>402</v>
      </c>
    </row>
    <row r="241" spans="1:5" x14ac:dyDescent="0.25">
      <c r="A241" t="s">
        <v>3</v>
      </c>
      <c r="B241" t="s">
        <v>37</v>
      </c>
      <c r="C241" t="s">
        <v>28</v>
      </c>
      <c r="D241" s="4">
        <v>7308</v>
      </c>
      <c r="E241" s="5">
        <v>327</v>
      </c>
    </row>
    <row r="242" spans="1:5" x14ac:dyDescent="0.25">
      <c r="A242" t="s">
        <v>40</v>
      </c>
      <c r="B242" t="s">
        <v>37</v>
      </c>
      <c r="C242" t="s">
        <v>27</v>
      </c>
      <c r="D242" s="4">
        <v>6132</v>
      </c>
      <c r="E242" s="5">
        <v>93</v>
      </c>
    </row>
    <row r="243" spans="1:5" x14ac:dyDescent="0.25">
      <c r="A243" t="s">
        <v>10</v>
      </c>
      <c r="B243" t="s">
        <v>35</v>
      </c>
      <c r="C243" t="s">
        <v>14</v>
      </c>
      <c r="D243" s="4">
        <v>3472</v>
      </c>
      <c r="E243" s="5">
        <v>96</v>
      </c>
    </row>
    <row r="244" spans="1:5" x14ac:dyDescent="0.25">
      <c r="A244" t="s">
        <v>8</v>
      </c>
      <c r="B244" t="s">
        <v>39</v>
      </c>
      <c r="C244" t="s">
        <v>18</v>
      </c>
      <c r="D244" s="4">
        <v>9660</v>
      </c>
      <c r="E244" s="5">
        <v>27</v>
      </c>
    </row>
    <row r="245" spans="1:5" x14ac:dyDescent="0.25">
      <c r="A245" t="s">
        <v>9</v>
      </c>
      <c r="B245" t="s">
        <v>38</v>
      </c>
      <c r="C245" t="s">
        <v>26</v>
      </c>
      <c r="D245" s="4">
        <v>2436</v>
      </c>
      <c r="E245" s="5">
        <v>99</v>
      </c>
    </row>
    <row r="246" spans="1:5" x14ac:dyDescent="0.25">
      <c r="A246" t="s">
        <v>9</v>
      </c>
      <c r="B246" t="s">
        <v>38</v>
      </c>
      <c r="C246" t="s">
        <v>33</v>
      </c>
      <c r="D246" s="4">
        <v>9506</v>
      </c>
      <c r="E246" s="5">
        <v>87</v>
      </c>
    </row>
    <row r="247" spans="1:5" x14ac:dyDescent="0.25">
      <c r="A247" t="s">
        <v>10</v>
      </c>
      <c r="B247" t="s">
        <v>37</v>
      </c>
      <c r="C247" t="s">
        <v>21</v>
      </c>
      <c r="D247" s="4">
        <v>245</v>
      </c>
      <c r="E247" s="5">
        <v>288</v>
      </c>
    </row>
    <row r="248" spans="1:5" x14ac:dyDescent="0.25">
      <c r="A248" t="s">
        <v>8</v>
      </c>
      <c r="B248" t="s">
        <v>35</v>
      </c>
      <c r="C248" t="s">
        <v>20</v>
      </c>
      <c r="D248" s="4">
        <v>2702</v>
      </c>
      <c r="E248" s="5">
        <v>363</v>
      </c>
    </row>
    <row r="249" spans="1:5" x14ac:dyDescent="0.25">
      <c r="A249" t="s">
        <v>10</v>
      </c>
      <c r="B249" t="s">
        <v>34</v>
      </c>
      <c r="C249" t="s">
        <v>17</v>
      </c>
      <c r="D249" s="4">
        <v>700</v>
      </c>
      <c r="E249" s="5">
        <v>87</v>
      </c>
    </row>
    <row r="250" spans="1:5" x14ac:dyDescent="0.25">
      <c r="A250" t="s">
        <v>6</v>
      </c>
      <c r="B250" t="s">
        <v>34</v>
      </c>
      <c r="C250" t="s">
        <v>17</v>
      </c>
      <c r="D250" s="4">
        <v>3759</v>
      </c>
      <c r="E250" s="5">
        <v>150</v>
      </c>
    </row>
    <row r="251" spans="1:5" x14ac:dyDescent="0.25">
      <c r="A251" t="s">
        <v>2</v>
      </c>
      <c r="B251" t="s">
        <v>35</v>
      </c>
      <c r="C251" t="s">
        <v>17</v>
      </c>
      <c r="D251" s="4">
        <v>1589</v>
      </c>
      <c r="E251" s="5">
        <v>303</v>
      </c>
    </row>
    <row r="252" spans="1:5" x14ac:dyDescent="0.25">
      <c r="A252" t="s">
        <v>7</v>
      </c>
      <c r="B252" t="s">
        <v>35</v>
      </c>
      <c r="C252" t="s">
        <v>28</v>
      </c>
      <c r="D252" s="4">
        <v>5194</v>
      </c>
      <c r="E252" s="5">
        <v>288</v>
      </c>
    </row>
    <row r="253" spans="1:5" x14ac:dyDescent="0.25">
      <c r="A253" t="s">
        <v>10</v>
      </c>
      <c r="B253" t="s">
        <v>36</v>
      </c>
      <c r="C253" t="s">
        <v>13</v>
      </c>
      <c r="D253" s="4">
        <v>945</v>
      </c>
      <c r="E253" s="5">
        <v>75</v>
      </c>
    </row>
    <row r="254" spans="1:5" x14ac:dyDescent="0.25">
      <c r="A254" t="s">
        <v>40</v>
      </c>
      <c r="B254" t="s">
        <v>38</v>
      </c>
      <c r="C254" t="s">
        <v>31</v>
      </c>
      <c r="D254" s="4">
        <v>1988</v>
      </c>
      <c r="E254" s="5">
        <v>39</v>
      </c>
    </row>
    <row r="255" spans="1:5" x14ac:dyDescent="0.25">
      <c r="A255" t="s">
        <v>6</v>
      </c>
      <c r="B255" t="s">
        <v>34</v>
      </c>
      <c r="C255" t="s">
        <v>32</v>
      </c>
      <c r="D255" s="4">
        <v>6734</v>
      </c>
      <c r="E255" s="5">
        <v>123</v>
      </c>
    </row>
    <row r="256" spans="1:5" x14ac:dyDescent="0.25">
      <c r="A256" t="s">
        <v>40</v>
      </c>
      <c r="B256" t="s">
        <v>36</v>
      </c>
      <c r="C256" t="s">
        <v>4</v>
      </c>
      <c r="D256" s="4">
        <v>217</v>
      </c>
      <c r="E256" s="5">
        <v>36</v>
      </c>
    </row>
    <row r="257" spans="1:5" x14ac:dyDescent="0.25">
      <c r="A257" t="s">
        <v>5</v>
      </c>
      <c r="B257" t="s">
        <v>34</v>
      </c>
      <c r="C257" t="s">
        <v>22</v>
      </c>
      <c r="D257" s="4">
        <v>6279</v>
      </c>
      <c r="E257" s="5">
        <v>237</v>
      </c>
    </row>
    <row r="258" spans="1:5" x14ac:dyDescent="0.25">
      <c r="A258" t="s">
        <v>40</v>
      </c>
      <c r="B258" t="s">
        <v>36</v>
      </c>
      <c r="C258" t="s">
        <v>13</v>
      </c>
      <c r="D258" s="4">
        <v>4424</v>
      </c>
      <c r="E258" s="5">
        <v>201</v>
      </c>
    </row>
    <row r="259" spans="1:5" x14ac:dyDescent="0.25">
      <c r="A259" t="s">
        <v>2</v>
      </c>
      <c r="B259" t="s">
        <v>36</v>
      </c>
      <c r="C259" t="s">
        <v>17</v>
      </c>
      <c r="D259" s="4">
        <v>189</v>
      </c>
      <c r="E259" s="5">
        <v>48</v>
      </c>
    </row>
    <row r="260" spans="1:5" x14ac:dyDescent="0.25">
      <c r="A260" t="s">
        <v>5</v>
      </c>
      <c r="B260" t="s">
        <v>35</v>
      </c>
      <c r="C260" t="s">
        <v>22</v>
      </c>
      <c r="D260" s="4">
        <v>490</v>
      </c>
      <c r="E260" s="5">
        <v>84</v>
      </c>
    </row>
    <row r="261" spans="1:5" x14ac:dyDescent="0.25">
      <c r="A261" t="s">
        <v>8</v>
      </c>
      <c r="B261" t="s">
        <v>37</v>
      </c>
      <c r="C261" t="s">
        <v>21</v>
      </c>
      <c r="D261" s="4">
        <v>434</v>
      </c>
      <c r="E261" s="5">
        <v>87</v>
      </c>
    </row>
    <row r="262" spans="1:5" x14ac:dyDescent="0.25">
      <c r="A262" t="s">
        <v>7</v>
      </c>
      <c r="B262" t="s">
        <v>38</v>
      </c>
      <c r="C262" t="s">
        <v>30</v>
      </c>
      <c r="D262" s="4">
        <v>10129</v>
      </c>
      <c r="E262" s="5">
        <v>312</v>
      </c>
    </row>
    <row r="263" spans="1:5" x14ac:dyDescent="0.25">
      <c r="A263" t="s">
        <v>3</v>
      </c>
      <c r="B263" t="s">
        <v>39</v>
      </c>
      <c r="C263" t="s">
        <v>28</v>
      </c>
      <c r="D263" s="4">
        <v>1652</v>
      </c>
      <c r="E263" s="5">
        <v>102</v>
      </c>
    </row>
    <row r="264" spans="1:5" x14ac:dyDescent="0.25">
      <c r="A264" t="s">
        <v>8</v>
      </c>
      <c r="B264" t="s">
        <v>38</v>
      </c>
      <c r="C264" t="s">
        <v>21</v>
      </c>
      <c r="D264" s="4">
        <v>6433</v>
      </c>
      <c r="E264" s="5">
        <v>78</v>
      </c>
    </row>
    <row r="265" spans="1:5" x14ac:dyDescent="0.25">
      <c r="A265" t="s">
        <v>3</v>
      </c>
      <c r="B265" t="s">
        <v>34</v>
      </c>
      <c r="C265" t="s">
        <v>23</v>
      </c>
      <c r="D265" s="4">
        <v>2212</v>
      </c>
      <c r="E265" s="5">
        <v>117</v>
      </c>
    </row>
    <row r="266" spans="1:5" x14ac:dyDescent="0.25">
      <c r="A266" t="s">
        <v>41</v>
      </c>
      <c r="B266" t="s">
        <v>35</v>
      </c>
      <c r="C266" t="s">
        <v>19</v>
      </c>
      <c r="D266" s="4">
        <v>609</v>
      </c>
      <c r="E266" s="5">
        <v>99</v>
      </c>
    </row>
    <row r="267" spans="1:5" x14ac:dyDescent="0.25">
      <c r="A267" t="s">
        <v>40</v>
      </c>
      <c r="B267" t="s">
        <v>35</v>
      </c>
      <c r="C267" t="s">
        <v>24</v>
      </c>
      <c r="D267" s="4">
        <v>1638</v>
      </c>
      <c r="E267" s="5">
        <v>48</v>
      </c>
    </row>
    <row r="268" spans="1:5" x14ac:dyDescent="0.25">
      <c r="A268" t="s">
        <v>7</v>
      </c>
      <c r="B268" t="s">
        <v>34</v>
      </c>
      <c r="C268" t="s">
        <v>15</v>
      </c>
      <c r="D268" s="4">
        <v>3829</v>
      </c>
      <c r="E268" s="5">
        <v>24</v>
      </c>
    </row>
    <row r="269" spans="1:5" x14ac:dyDescent="0.25">
      <c r="A269" t="s">
        <v>40</v>
      </c>
      <c r="B269" t="s">
        <v>39</v>
      </c>
      <c r="C269" t="s">
        <v>15</v>
      </c>
      <c r="D269" s="4">
        <v>5775</v>
      </c>
      <c r="E269" s="5">
        <v>42</v>
      </c>
    </row>
    <row r="270" spans="1:5" x14ac:dyDescent="0.25">
      <c r="A270" t="s">
        <v>6</v>
      </c>
      <c r="B270" t="s">
        <v>35</v>
      </c>
      <c r="C270" t="s">
        <v>20</v>
      </c>
      <c r="D270" s="4">
        <v>1071</v>
      </c>
      <c r="E270" s="5">
        <v>270</v>
      </c>
    </row>
    <row r="271" spans="1:5" x14ac:dyDescent="0.25">
      <c r="A271" t="s">
        <v>8</v>
      </c>
      <c r="B271" t="s">
        <v>36</v>
      </c>
      <c r="C271" t="s">
        <v>23</v>
      </c>
      <c r="D271" s="4">
        <v>5019</v>
      </c>
      <c r="E271" s="5">
        <v>150</v>
      </c>
    </row>
    <row r="272" spans="1:5" x14ac:dyDescent="0.25">
      <c r="A272" t="s">
        <v>2</v>
      </c>
      <c r="B272" t="s">
        <v>37</v>
      </c>
      <c r="C272" t="s">
        <v>15</v>
      </c>
      <c r="D272" s="4">
        <v>2863</v>
      </c>
      <c r="E272" s="5">
        <v>42</v>
      </c>
    </row>
    <row r="273" spans="1:5" x14ac:dyDescent="0.25">
      <c r="A273" t="s">
        <v>40</v>
      </c>
      <c r="B273" t="s">
        <v>35</v>
      </c>
      <c r="C273" t="s">
        <v>29</v>
      </c>
      <c r="D273" s="4">
        <v>1617</v>
      </c>
      <c r="E273" s="5">
        <v>126</v>
      </c>
    </row>
    <row r="274" spans="1:5" x14ac:dyDescent="0.25">
      <c r="A274" t="s">
        <v>6</v>
      </c>
      <c r="B274" t="s">
        <v>37</v>
      </c>
      <c r="C274" t="s">
        <v>26</v>
      </c>
      <c r="D274" s="4">
        <v>6818</v>
      </c>
      <c r="E274" s="5">
        <v>6</v>
      </c>
    </row>
    <row r="275" spans="1:5" x14ac:dyDescent="0.25">
      <c r="A275" t="s">
        <v>3</v>
      </c>
      <c r="B275" t="s">
        <v>35</v>
      </c>
      <c r="C275" t="s">
        <v>15</v>
      </c>
      <c r="D275" s="4">
        <v>6657</v>
      </c>
      <c r="E275" s="5">
        <v>276</v>
      </c>
    </row>
    <row r="276" spans="1:5" x14ac:dyDescent="0.25">
      <c r="A276" t="s">
        <v>3</v>
      </c>
      <c r="B276" t="s">
        <v>34</v>
      </c>
      <c r="C276" t="s">
        <v>17</v>
      </c>
      <c r="D276" s="4">
        <v>2919</v>
      </c>
      <c r="E276" s="5">
        <v>93</v>
      </c>
    </row>
    <row r="277" spans="1:5" x14ac:dyDescent="0.25">
      <c r="A277" t="s">
        <v>2</v>
      </c>
      <c r="B277" t="s">
        <v>36</v>
      </c>
      <c r="C277" t="s">
        <v>31</v>
      </c>
      <c r="D277" s="4">
        <v>3094</v>
      </c>
      <c r="E277" s="5">
        <v>246</v>
      </c>
    </row>
    <row r="278" spans="1:5" x14ac:dyDescent="0.25">
      <c r="A278" t="s">
        <v>6</v>
      </c>
      <c r="B278" t="s">
        <v>39</v>
      </c>
      <c r="C278" t="s">
        <v>24</v>
      </c>
      <c r="D278" s="4">
        <v>2989</v>
      </c>
      <c r="E278" s="5">
        <v>3</v>
      </c>
    </row>
    <row r="279" spans="1:5" x14ac:dyDescent="0.25">
      <c r="A279" t="s">
        <v>8</v>
      </c>
      <c r="B279" t="s">
        <v>38</v>
      </c>
      <c r="C279" t="s">
        <v>27</v>
      </c>
      <c r="D279" s="4">
        <v>2268</v>
      </c>
      <c r="E279" s="5">
        <v>63</v>
      </c>
    </row>
    <row r="280" spans="1:5" x14ac:dyDescent="0.25">
      <c r="A280" t="s">
        <v>5</v>
      </c>
      <c r="B280" t="s">
        <v>35</v>
      </c>
      <c r="C280" t="s">
        <v>31</v>
      </c>
      <c r="D280" s="4">
        <v>4753</v>
      </c>
      <c r="E280" s="5">
        <v>246</v>
      </c>
    </row>
    <row r="281" spans="1:5" x14ac:dyDescent="0.25">
      <c r="A281" t="s">
        <v>2</v>
      </c>
      <c r="B281" t="s">
        <v>34</v>
      </c>
      <c r="C281" t="s">
        <v>19</v>
      </c>
      <c r="D281" s="4">
        <v>7511</v>
      </c>
      <c r="E281" s="5">
        <v>120</v>
      </c>
    </row>
    <row r="282" spans="1:5" x14ac:dyDescent="0.25">
      <c r="A282" t="s">
        <v>2</v>
      </c>
      <c r="B282" t="s">
        <v>38</v>
      </c>
      <c r="C282" t="s">
        <v>31</v>
      </c>
      <c r="D282" s="4">
        <v>4326</v>
      </c>
      <c r="E282" s="5">
        <v>348</v>
      </c>
    </row>
    <row r="283" spans="1:5" x14ac:dyDescent="0.25">
      <c r="A283" t="s">
        <v>41</v>
      </c>
      <c r="B283" t="s">
        <v>34</v>
      </c>
      <c r="C283" t="s">
        <v>23</v>
      </c>
      <c r="D283" s="4">
        <v>4935</v>
      </c>
      <c r="E283" s="5">
        <v>126</v>
      </c>
    </row>
    <row r="284" spans="1:5" x14ac:dyDescent="0.25">
      <c r="A284" t="s">
        <v>6</v>
      </c>
      <c r="B284" t="s">
        <v>35</v>
      </c>
      <c r="C284" t="s">
        <v>30</v>
      </c>
      <c r="D284" s="4">
        <v>4781</v>
      </c>
      <c r="E284" s="5">
        <v>123</v>
      </c>
    </row>
    <row r="285" spans="1:5" x14ac:dyDescent="0.25">
      <c r="A285" t="s">
        <v>5</v>
      </c>
      <c r="B285" t="s">
        <v>38</v>
      </c>
      <c r="C285" t="s">
        <v>25</v>
      </c>
      <c r="D285" s="4">
        <v>7483</v>
      </c>
      <c r="E285" s="5">
        <v>45</v>
      </c>
    </row>
    <row r="286" spans="1:5" x14ac:dyDescent="0.25">
      <c r="A286" t="s">
        <v>10</v>
      </c>
      <c r="B286" t="s">
        <v>38</v>
      </c>
      <c r="C286" t="s">
        <v>4</v>
      </c>
      <c r="D286" s="4">
        <v>6860</v>
      </c>
      <c r="E286" s="5">
        <v>126</v>
      </c>
    </row>
    <row r="287" spans="1:5" x14ac:dyDescent="0.25">
      <c r="A287" t="s">
        <v>40</v>
      </c>
      <c r="B287" t="s">
        <v>37</v>
      </c>
      <c r="C287" t="s">
        <v>29</v>
      </c>
      <c r="D287" s="4">
        <v>9002</v>
      </c>
      <c r="E287" s="5">
        <v>72</v>
      </c>
    </row>
    <row r="288" spans="1:5" x14ac:dyDescent="0.25">
      <c r="A288" t="s">
        <v>6</v>
      </c>
      <c r="B288" t="s">
        <v>36</v>
      </c>
      <c r="C288" t="s">
        <v>29</v>
      </c>
      <c r="D288" s="4">
        <v>1400</v>
      </c>
      <c r="E288" s="5">
        <v>135</v>
      </c>
    </row>
    <row r="289" spans="1:5" x14ac:dyDescent="0.25">
      <c r="A289" t="s">
        <v>10</v>
      </c>
      <c r="B289" t="s">
        <v>34</v>
      </c>
      <c r="C289" t="s">
        <v>22</v>
      </c>
      <c r="D289" s="4">
        <v>4053</v>
      </c>
      <c r="E289" s="5">
        <v>24</v>
      </c>
    </row>
    <row r="290" spans="1:5" x14ac:dyDescent="0.25">
      <c r="A290" t="s">
        <v>7</v>
      </c>
      <c r="B290" t="s">
        <v>36</v>
      </c>
      <c r="C290" t="s">
        <v>31</v>
      </c>
      <c r="D290" s="4">
        <v>2149</v>
      </c>
      <c r="E290" s="5">
        <v>117</v>
      </c>
    </row>
    <row r="291" spans="1:5" x14ac:dyDescent="0.25">
      <c r="A291" t="s">
        <v>3</v>
      </c>
      <c r="B291" t="s">
        <v>39</v>
      </c>
      <c r="C291" t="s">
        <v>29</v>
      </c>
      <c r="D291" s="4">
        <v>3640</v>
      </c>
      <c r="E291" s="5">
        <v>51</v>
      </c>
    </row>
    <row r="292" spans="1:5" x14ac:dyDescent="0.25">
      <c r="A292" t="s">
        <v>2</v>
      </c>
      <c r="B292" t="s">
        <v>39</v>
      </c>
      <c r="C292" t="s">
        <v>23</v>
      </c>
      <c r="D292" s="4">
        <v>630</v>
      </c>
      <c r="E292" s="5">
        <v>36</v>
      </c>
    </row>
    <row r="293" spans="1:5" x14ac:dyDescent="0.25">
      <c r="A293" t="s">
        <v>9</v>
      </c>
      <c r="B293" t="s">
        <v>35</v>
      </c>
      <c r="C293" t="s">
        <v>27</v>
      </c>
      <c r="D293" s="4">
        <v>2429</v>
      </c>
      <c r="E293" s="5">
        <v>144</v>
      </c>
    </row>
    <row r="294" spans="1:5" x14ac:dyDescent="0.25">
      <c r="A294" t="s">
        <v>9</v>
      </c>
      <c r="B294" t="s">
        <v>36</v>
      </c>
      <c r="C294" t="s">
        <v>25</v>
      </c>
      <c r="D294" s="4">
        <v>2142</v>
      </c>
      <c r="E294" s="5">
        <v>114</v>
      </c>
    </row>
    <row r="295" spans="1:5" x14ac:dyDescent="0.25">
      <c r="A295" t="s">
        <v>7</v>
      </c>
      <c r="B295" t="s">
        <v>37</v>
      </c>
      <c r="C295" t="s">
        <v>30</v>
      </c>
      <c r="D295" s="4">
        <v>6454</v>
      </c>
      <c r="E295" s="5">
        <v>54</v>
      </c>
    </row>
    <row r="296" spans="1:5" x14ac:dyDescent="0.25">
      <c r="A296" t="s">
        <v>7</v>
      </c>
      <c r="B296" t="s">
        <v>37</v>
      </c>
      <c r="C296" t="s">
        <v>16</v>
      </c>
      <c r="D296" s="4">
        <v>4487</v>
      </c>
      <c r="E296" s="5">
        <v>333</v>
      </c>
    </row>
    <row r="297" spans="1:5" x14ac:dyDescent="0.25">
      <c r="A297" t="s">
        <v>3</v>
      </c>
      <c r="B297" t="s">
        <v>37</v>
      </c>
      <c r="C297" t="s">
        <v>4</v>
      </c>
      <c r="D297" s="4">
        <v>938</v>
      </c>
      <c r="E297" s="5">
        <v>366</v>
      </c>
    </row>
    <row r="298" spans="1:5" x14ac:dyDescent="0.25">
      <c r="A298" t="s">
        <v>3</v>
      </c>
      <c r="B298" t="s">
        <v>38</v>
      </c>
      <c r="C298" t="s">
        <v>26</v>
      </c>
      <c r="D298" s="4">
        <v>8841</v>
      </c>
      <c r="E298" s="5">
        <v>303</v>
      </c>
    </row>
    <row r="299" spans="1:5" x14ac:dyDescent="0.25">
      <c r="A299" t="s">
        <v>2</v>
      </c>
      <c r="B299" t="s">
        <v>39</v>
      </c>
      <c r="C299" t="s">
        <v>33</v>
      </c>
      <c r="D299" s="4">
        <v>4018</v>
      </c>
      <c r="E299" s="5">
        <v>126</v>
      </c>
    </row>
    <row r="300" spans="1:5" x14ac:dyDescent="0.25">
      <c r="A300" t="s">
        <v>41</v>
      </c>
      <c r="B300" t="s">
        <v>37</v>
      </c>
      <c r="C300" t="s">
        <v>15</v>
      </c>
      <c r="D300" s="4">
        <v>714</v>
      </c>
      <c r="E300" s="5">
        <v>231</v>
      </c>
    </row>
    <row r="301" spans="1:5" x14ac:dyDescent="0.25">
      <c r="A301" t="s">
        <v>9</v>
      </c>
      <c r="B301" t="s">
        <v>38</v>
      </c>
      <c r="C301" t="s">
        <v>25</v>
      </c>
      <c r="D301" s="4">
        <v>3850</v>
      </c>
      <c r="E301"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5" sqref="B5"/>
    </sheetView>
  </sheetViews>
  <sheetFormatPr defaultRowHeight="15" x14ac:dyDescent="0.25"/>
  <cols>
    <col min="1" max="1" width="16.42578125" customWidth="1"/>
    <col min="2" max="2" width="14.85546875" bestFit="1" customWidth="1"/>
  </cols>
  <sheetData>
    <row r="1" spans="1:2" x14ac:dyDescent="0.25">
      <c r="A1" s="16" t="s">
        <v>69</v>
      </c>
      <c r="B1" t="s">
        <v>71</v>
      </c>
    </row>
    <row r="2" spans="1:2" x14ac:dyDescent="0.25">
      <c r="A2" s="17" t="s">
        <v>38</v>
      </c>
      <c r="B2" s="18">
        <v>25221</v>
      </c>
    </row>
    <row r="3" spans="1:2" x14ac:dyDescent="0.25">
      <c r="A3" s="20" t="s">
        <v>5</v>
      </c>
      <c r="B3" s="18">
        <v>25221</v>
      </c>
    </row>
    <row r="4" spans="1:2" x14ac:dyDescent="0.25">
      <c r="A4" s="17" t="s">
        <v>36</v>
      </c>
      <c r="B4" s="18">
        <v>39620</v>
      </c>
    </row>
    <row r="5" spans="1:2" x14ac:dyDescent="0.25">
      <c r="A5" s="20" t="s">
        <v>5</v>
      </c>
      <c r="B5" s="18">
        <v>39620</v>
      </c>
    </row>
    <row r="6" spans="1:2" x14ac:dyDescent="0.25">
      <c r="A6" s="17" t="s">
        <v>34</v>
      </c>
      <c r="B6" s="18">
        <v>41559</v>
      </c>
    </row>
    <row r="7" spans="1:2" x14ac:dyDescent="0.25">
      <c r="A7" s="20" t="s">
        <v>5</v>
      </c>
      <c r="B7" s="18">
        <v>41559</v>
      </c>
    </row>
    <row r="8" spans="1:2" x14ac:dyDescent="0.25">
      <c r="A8" s="17" t="s">
        <v>37</v>
      </c>
      <c r="B8" s="18">
        <v>43568</v>
      </c>
    </row>
    <row r="9" spans="1:2" x14ac:dyDescent="0.25">
      <c r="A9" s="20" t="s">
        <v>7</v>
      </c>
      <c r="B9" s="18">
        <v>43568</v>
      </c>
    </row>
    <row r="10" spans="1:2" x14ac:dyDescent="0.25">
      <c r="A10" s="17" t="s">
        <v>39</v>
      </c>
      <c r="B10" s="18">
        <v>45752</v>
      </c>
    </row>
    <row r="11" spans="1:2" x14ac:dyDescent="0.25">
      <c r="A11" s="20" t="s">
        <v>2</v>
      </c>
      <c r="B11" s="18">
        <v>45752</v>
      </c>
    </row>
    <row r="12" spans="1:2" x14ac:dyDescent="0.25">
      <c r="A12" s="17" t="s">
        <v>35</v>
      </c>
      <c r="B12" s="18">
        <v>38325</v>
      </c>
    </row>
    <row r="13" spans="1:2" x14ac:dyDescent="0.25">
      <c r="A13" s="20" t="s">
        <v>40</v>
      </c>
      <c r="B13" s="18">
        <v>38325</v>
      </c>
    </row>
    <row r="14" spans="1:2" x14ac:dyDescent="0.25">
      <c r="A14" s="17" t="s">
        <v>70</v>
      </c>
      <c r="B14" s="18">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2"/>
  <sheetViews>
    <sheetView topLeftCell="A267" workbookViewId="0">
      <selection activeCell="E302" sqref="E302"/>
    </sheetView>
  </sheetViews>
  <sheetFormatPr defaultRowHeight="15" x14ac:dyDescent="0.25"/>
  <cols>
    <col min="1" max="1" width="16" bestFit="1" customWidth="1"/>
    <col min="2" max="2" width="13" bestFit="1" customWidth="1"/>
    <col min="3" max="3" width="21.85546875" bestFit="1" customWidth="1"/>
    <col min="4" max="4" width="8.28515625" bestFit="1" customWidth="1"/>
    <col min="5" max="5" width="11" customWidth="1"/>
    <col min="6" max="6" width="15.42578125" customWidth="1"/>
    <col min="7" max="7" width="13.7109375" customWidth="1"/>
    <col min="22" max="22" width="21.85546875" bestFit="1" customWidth="1"/>
    <col min="23" max="23" width="14.5703125" bestFit="1" customWidth="1"/>
  </cols>
  <sheetData>
    <row r="1" spans="1:23" x14ac:dyDescent="0.25">
      <c r="A1" s="6" t="s">
        <v>11</v>
      </c>
      <c r="B1" s="6" t="s">
        <v>12</v>
      </c>
      <c r="C1" s="6" t="s">
        <v>0</v>
      </c>
      <c r="D1" s="10" t="s">
        <v>1</v>
      </c>
      <c r="E1" s="10" t="s">
        <v>50</v>
      </c>
      <c r="F1" s="6" t="s">
        <v>75</v>
      </c>
      <c r="G1" s="6" t="s">
        <v>76</v>
      </c>
    </row>
    <row r="2" spans="1:23" x14ac:dyDescent="0.25">
      <c r="A2" t="s">
        <v>40</v>
      </c>
      <c r="B2" t="s">
        <v>37</v>
      </c>
      <c r="C2" t="s">
        <v>30</v>
      </c>
      <c r="D2" s="4">
        <v>1624</v>
      </c>
      <c r="E2" s="5">
        <v>114</v>
      </c>
      <c r="F2">
        <f>VLOOKUP(Table27[[#This Row],[Product]],products8[#All],2,FALSE)</f>
        <v>14.49</v>
      </c>
      <c r="G2">
        <f>Table27[[#This Row],[Units]]*Table27[[#This Row],[cost per unit]]</f>
        <v>1651.8600000000001</v>
      </c>
    </row>
    <row r="3" spans="1:23" x14ac:dyDescent="0.25">
      <c r="A3" t="s">
        <v>8</v>
      </c>
      <c r="B3" t="s">
        <v>35</v>
      </c>
      <c r="C3" t="s">
        <v>32</v>
      </c>
      <c r="D3" s="4">
        <v>6706</v>
      </c>
      <c r="E3" s="5">
        <v>459</v>
      </c>
      <c r="F3">
        <f>VLOOKUP(Table27[[#This Row],[Product]],products8[#All],2,FALSE)</f>
        <v>8.65</v>
      </c>
      <c r="G3">
        <f>Table27[[#This Row],[Units]]*Table27[[#This Row],[cost per unit]]</f>
        <v>3970.3500000000004</v>
      </c>
      <c r="J3" s="18">
        <v>43183</v>
      </c>
      <c r="L3" s="18">
        <v>2022</v>
      </c>
      <c r="N3">
        <f>J3-L3</f>
        <v>41161</v>
      </c>
    </row>
    <row r="4" spans="1:23" x14ac:dyDescent="0.25">
      <c r="A4" t="s">
        <v>9</v>
      </c>
      <c r="B4" t="s">
        <v>35</v>
      </c>
      <c r="C4" t="s">
        <v>4</v>
      </c>
      <c r="D4" s="4">
        <v>959</v>
      </c>
      <c r="E4" s="5">
        <v>147</v>
      </c>
      <c r="F4">
        <f>VLOOKUP(Table27[[#This Row],[Product]],products8[#All],2,FALSE)</f>
        <v>11.88</v>
      </c>
      <c r="G4">
        <f>Table27[[#This Row],[Units]]*Table27[[#This Row],[cost per unit]]</f>
        <v>1746.3600000000001</v>
      </c>
      <c r="J4" s="18">
        <v>66500</v>
      </c>
      <c r="L4" s="18">
        <v>2802</v>
      </c>
      <c r="N4">
        <f t="shared" ref="N4:N24" si="0">J4-L4</f>
        <v>63698</v>
      </c>
    </row>
    <row r="5" spans="1:23" x14ac:dyDescent="0.25">
      <c r="A5" t="s">
        <v>41</v>
      </c>
      <c r="B5" t="s">
        <v>36</v>
      </c>
      <c r="C5" t="s">
        <v>18</v>
      </c>
      <c r="D5" s="4">
        <v>9632</v>
      </c>
      <c r="E5" s="5">
        <v>288</v>
      </c>
      <c r="F5">
        <f>VLOOKUP(Table27[[#This Row],[Product]],products8[#All],2,FALSE)</f>
        <v>6.47</v>
      </c>
      <c r="G5">
        <f>Table27[[#This Row],[Units]]*Table27[[#This Row],[cost per unit]]</f>
        <v>1863.36</v>
      </c>
      <c r="J5" s="18">
        <v>35378</v>
      </c>
      <c r="L5" s="18">
        <v>1044</v>
      </c>
      <c r="N5">
        <f t="shared" si="0"/>
        <v>34334</v>
      </c>
      <c r="V5" t="s">
        <v>0</v>
      </c>
      <c r="W5" t="s">
        <v>51</v>
      </c>
    </row>
    <row r="6" spans="1:23" x14ac:dyDescent="0.25">
      <c r="A6" t="s">
        <v>6</v>
      </c>
      <c r="B6" t="s">
        <v>39</v>
      </c>
      <c r="C6" t="s">
        <v>25</v>
      </c>
      <c r="D6" s="4">
        <v>2100</v>
      </c>
      <c r="E6" s="5">
        <v>414</v>
      </c>
      <c r="F6">
        <f>VLOOKUP(Table27[[#This Row],[Product]],products8[#All],2,FALSE)</f>
        <v>13.15</v>
      </c>
      <c r="G6">
        <f>Table27[[#This Row],[Units]]*Table27[[#This Row],[cost per unit]]</f>
        <v>5444.1</v>
      </c>
      <c r="J6" s="18">
        <v>44744</v>
      </c>
      <c r="L6" s="18">
        <v>1956</v>
      </c>
      <c r="N6">
        <f t="shared" si="0"/>
        <v>42788</v>
      </c>
      <c r="V6" t="s">
        <v>13</v>
      </c>
      <c r="W6" s="11">
        <v>9.33</v>
      </c>
    </row>
    <row r="7" spans="1:23" x14ac:dyDescent="0.25">
      <c r="A7" t="s">
        <v>40</v>
      </c>
      <c r="B7" t="s">
        <v>35</v>
      </c>
      <c r="C7" t="s">
        <v>33</v>
      </c>
      <c r="D7" s="4">
        <v>8869</v>
      </c>
      <c r="E7" s="5">
        <v>432</v>
      </c>
      <c r="F7">
        <f>VLOOKUP(Table27[[#This Row],[Product]],products8[#All],2,FALSE)</f>
        <v>12.37</v>
      </c>
      <c r="G7">
        <f>Table27[[#This Row],[Units]]*Table27[[#This Row],[cost per unit]]</f>
        <v>5343.8399999999992</v>
      </c>
      <c r="J7" s="18">
        <v>66283</v>
      </c>
      <c r="L7" s="18">
        <v>2052</v>
      </c>
      <c r="N7">
        <f t="shared" si="0"/>
        <v>64231</v>
      </c>
      <c r="V7" t="s">
        <v>14</v>
      </c>
      <c r="W7" s="11">
        <v>11.7</v>
      </c>
    </row>
    <row r="8" spans="1:23" x14ac:dyDescent="0.25">
      <c r="A8" t="s">
        <v>6</v>
      </c>
      <c r="B8" t="s">
        <v>38</v>
      </c>
      <c r="C8" t="s">
        <v>31</v>
      </c>
      <c r="D8" s="4">
        <v>2681</v>
      </c>
      <c r="E8" s="5">
        <v>54</v>
      </c>
      <c r="F8">
        <f>VLOOKUP(Table27[[#This Row],[Product]],products8[#All],2,FALSE)</f>
        <v>5.79</v>
      </c>
      <c r="G8">
        <f>Table27[[#This Row],[Units]]*Table27[[#This Row],[cost per unit]]</f>
        <v>312.66000000000003</v>
      </c>
      <c r="J8" s="18">
        <v>33551</v>
      </c>
      <c r="L8" s="18">
        <v>1566</v>
      </c>
      <c r="N8">
        <f t="shared" si="0"/>
        <v>31985</v>
      </c>
      <c r="V8" t="s">
        <v>4</v>
      </c>
      <c r="W8" s="11">
        <v>11.88</v>
      </c>
    </row>
    <row r="9" spans="1:23" x14ac:dyDescent="0.25">
      <c r="A9" t="s">
        <v>8</v>
      </c>
      <c r="B9" t="s">
        <v>35</v>
      </c>
      <c r="C9" t="s">
        <v>22</v>
      </c>
      <c r="D9" s="4">
        <v>5012</v>
      </c>
      <c r="E9" s="5">
        <v>210</v>
      </c>
      <c r="F9">
        <f>VLOOKUP(Table27[[#This Row],[Product]],products8[#All],2,FALSE)</f>
        <v>9.77</v>
      </c>
      <c r="G9">
        <f>Table27[[#This Row],[Units]]*Table27[[#This Row],[cost per unit]]</f>
        <v>2051.6999999999998</v>
      </c>
      <c r="J9" s="18">
        <v>70273</v>
      </c>
      <c r="L9" s="18">
        <v>2142</v>
      </c>
      <c r="N9">
        <f t="shared" si="0"/>
        <v>68131</v>
      </c>
      <c r="V9" t="s">
        <v>15</v>
      </c>
      <c r="W9" s="11">
        <v>11.73</v>
      </c>
    </row>
    <row r="10" spans="1:23" x14ac:dyDescent="0.25">
      <c r="A10" t="s">
        <v>7</v>
      </c>
      <c r="B10" t="s">
        <v>38</v>
      </c>
      <c r="C10" t="s">
        <v>14</v>
      </c>
      <c r="D10" s="4">
        <v>1281</v>
      </c>
      <c r="E10" s="5">
        <v>75</v>
      </c>
      <c r="F10">
        <f>VLOOKUP(Table27[[#This Row],[Product]],products8[#All],2,FALSE)</f>
        <v>11.7</v>
      </c>
      <c r="G10">
        <f>Table27[[#This Row],[Units]]*Table27[[#This Row],[cost per unit]]</f>
        <v>877.5</v>
      </c>
      <c r="J10" s="18">
        <v>72373</v>
      </c>
      <c r="L10" s="18">
        <v>3207</v>
      </c>
      <c r="N10">
        <f t="shared" si="0"/>
        <v>69166</v>
      </c>
      <c r="V10" t="s">
        <v>16</v>
      </c>
      <c r="W10" s="11">
        <v>8.7899999999999991</v>
      </c>
    </row>
    <row r="11" spans="1:23" x14ac:dyDescent="0.25">
      <c r="A11" t="s">
        <v>5</v>
      </c>
      <c r="B11" t="s">
        <v>37</v>
      </c>
      <c r="C11" t="s">
        <v>14</v>
      </c>
      <c r="D11" s="4">
        <v>4991</v>
      </c>
      <c r="E11" s="5">
        <v>12</v>
      </c>
      <c r="F11">
        <f>VLOOKUP(Table27[[#This Row],[Product]],products8[#All],2,FALSE)</f>
        <v>11.7</v>
      </c>
      <c r="G11">
        <f>Table27[[#This Row],[Units]]*Table27[[#This Row],[cost per unit]]</f>
        <v>140.39999999999998</v>
      </c>
      <c r="J11" s="18">
        <v>71967</v>
      </c>
      <c r="L11" s="18">
        <v>2301</v>
      </c>
      <c r="N11">
        <f t="shared" si="0"/>
        <v>69666</v>
      </c>
      <c r="V11" t="s">
        <v>17</v>
      </c>
      <c r="W11" s="11">
        <v>3.11</v>
      </c>
    </row>
    <row r="12" spans="1:23" x14ac:dyDescent="0.25">
      <c r="A12" t="s">
        <v>2</v>
      </c>
      <c r="B12" t="s">
        <v>39</v>
      </c>
      <c r="C12" t="s">
        <v>25</v>
      </c>
      <c r="D12" s="4">
        <v>1785</v>
      </c>
      <c r="E12" s="5">
        <v>462</v>
      </c>
      <c r="F12">
        <f>VLOOKUP(Table27[[#This Row],[Product]],products8[#All],2,FALSE)</f>
        <v>13.15</v>
      </c>
      <c r="G12">
        <f>Table27[[#This Row],[Units]]*Table27[[#This Row],[cost per unit]]</f>
        <v>6075.3</v>
      </c>
      <c r="J12" s="18">
        <v>52150</v>
      </c>
      <c r="L12" s="18">
        <v>1752</v>
      </c>
      <c r="N12">
        <f t="shared" si="0"/>
        <v>50398</v>
      </c>
      <c r="V12" t="s">
        <v>18</v>
      </c>
      <c r="W12" s="11">
        <v>6.47</v>
      </c>
    </row>
    <row r="13" spans="1:23" x14ac:dyDescent="0.25">
      <c r="A13" t="s">
        <v>3</v>
      </c>
      <c r="B13" t="s">
        <v>37</v>
      </c>
      <c r="C13" t="s">
        <v>17</v>
      </c>
      <c r="D13" s="4">
        <v>3983</v>
      </c>
      <c r="E13" s="5">
        <v>144</v>
      </c>
      <c r="F13">
        <f>VLOOKUP(Table27[[#This Row],[Product]],products8[#All],2,FALSE)</f>
        <v>3.11</v>
      </c>
      <c r="G13">
        <f>Table27[[#This Row],[Units]]*Table27[[#This Row],[cost per unit]]</f>
        <v>447.84</v>
      </c>
      <c r="J13" s="18">
        <v>63721</v>
      </c>
      <c r="L13" s="18">
        <v>2331</v>
      </c>
      <c r="N13">
        <f t="shared" si="0"/>
        <v>61390</v>
      </c>
      <c r="V13" t="s">
        <v>19</v>
      </c>
      <c r="W13" s="11">
        <v>7.64</v>
      </c>
    </row>
    <row r="14" spans="1:23" x14ac:dyDescent="0.25">
      <c r="A14" t="s">
        <v>9</v>
      </c>
      <c r="B14" t="s">
        <v>38</v>
      </c>
      <c r="C14" t="s">
        <v>16</v>
      </c>
      <c r="D14" s="4">
        <v>2646</v>
      </c>
      <c r="E14" s="5">
        <v>120</v>
      </c>
      <c r="F14">
        <f>VLOOKUP(Table27[[#This Row],[Product]],products8[#All],2,FALSE)</f>
        <v>8.7899999999999991</v>
      </c>
      <c r="G14">
        <f>Table27[[#This Row],[Units]]*Table27[[#This Row],[cost per unit]]</f>
        <v>1054.8</v>
      </c>
      <c r="J14" s="18">
        <v>56644</v>
      </c>
      <c r="L14" s="18">
        <v>1812</v>
      </c>
      <c r="N14">
        <f t="shared" si="0"/>
        <v>54832</v>
      </c>
      <c r="V14" t="s">
        <v>20</v>
      </c>
      <c r="W14" s="11">
        <v>10.62</v>
      </c>
    </row>
    <row r="15" spans="1:23" x14ac:dyDescent="0.25">
      <c r="A15" t="s">
        <v>2</v>
      </c>
      <c r="B15" t="s">
        <v>34</v>
      </c>
      <c r="C15" t="s">
        <v>13</v>
      </c>
      <c r="D15" s="4">
        <v>252</v>
      </c>
      <c r="E15" s="5">
        <v>54</v>
      </c>
      <c r="F15">
        <f>VLOOKUP(Table27[[#This Row],[Product]],products8[#All],2,FALSE)</f>
        <v>9.33</v>
      </c>
      <c r="G15">
        <f>Table27[[#This Row],[Units]]*Table27[[#This Row],[cost per unit]]</f>
        <v>503.82</v>
      </c>
      <c r="J15" s="18">
        <v>58009</v>
      </c>
      <c r="L15" s="18">
        <v>2976</v>
      </c>
      <c r="N15">
        <f t="shared" si="0"/>
        <v>55033</v>
      </c>
      <c r="V15" t="s">
        <v>21</v>
      </c>
      <c r="W15" s="11">
        <v>9</v>
      </c>
    </row>
    <row r="16" spans="1:23" x14ac:dyDescent="0.25">
      <c r="A16" t="s">
        <v>3</v>
      </c>
      <c r="B16" t="s">
        <v>35</v>
      </c>
      <c r="C16" t="s">
        <v>25</v>
      </c>
      <c r="D16" s="4">
        <v>2464</v>
      </c>
      <c r="E16" s="5">
        <v>234</v>
      </c>
      <c r="F16">
        <f>VLOOKUP(Table27[[#This Row],[Product]],products8[#All],2,FALSE)</f>
        <v>13.15</v>
      </c>
      <c r="G16">
        <f>Table27[[#This Row],[Units]]*Table27[[#This Row],[cost per unit]]</f>
        <v>3077.1</v>
      </c>
      <c r="J16" s="18">
        <v>47271</v>
      </c>
      <c r="L16" s="18">
        <v>1881</v>
      </c>
      <c r="N16">
        <f t="shared" si="0"/>
        <v>45390</v>
      </c>
      <c r="V16" t="s">
        <v>22</v>
      </c>
      <c r="W16" s="11">
        <v>9.77</v>
      </c>
    </row>
    <row r="17" spans="1:23" x14ac:dyDescent="0.25">
      <c r="A17" t="s">
        <v>3</v>
      </c>
      <c r="B17" t="s">
        <v>35</v>
      </c>
      <c r="C17" t="s">
        <v>29</v>
      </c>
      <c r="D17" s="4">
        <v>2114</v>
      </c>
      <c r="E17" s="5">
        <v>66</v>
      </c>
      <c r="F17">
        <f>VLOOKUP(Table27[[#This Row],[Product]],products8[#All],2,FALSE)</f>
        <v>7.16</v>
      </c>
      <c r="G17">
        <f>Table27[[#This Row],[Units]]*Table27[[#This Row],[cost per unit]]</f>
        <v>472.56</v>
      </c>
      <c r="J17" s="18">
        <v>62111</v>
      </c>
      <c r="L17" s="18">
        <v>2154</v>
      </c>
      <c r="N17">
        <f t="shared" si="0"/>
        <v>59957</v>
      </c>
      <c r="V17" t="s">
        <v>23</v>
      </c>
      <c r="W17" s="11">
        <v>6.49</v>
      </c>
    </row>
    <row r="18" spans="1:23" x14ac:dyDescent="0.25">
      <c r="A18" t="s">
        <v>6</v>
      </c>
      <c r="B18" t="s">
        <v>37</v>
      </c>
      <c r="C18" t="s">
        <v>31</v>
      </c>
      <c r="D18" s="4">
        <v>7693</v>
      </c>
      <c r="E18" s="5">
        <v>87</v>
      </c>
      <c r="F18">
        <f>VLOOKUP(Table27[[#This Row],[Product]],products8[#All],2,FALSE)</f>
        <v>5.79</v>
      </c>
      <c r="G18">
        <f>Table27[[#This Row],[Units]]*Table27[[#This Row],[cost per unit]]</f>
        <v>503.73</v>
      </c>
      <c r="J18" s="18">
        <v>54712</v>
      </c>
      <c r="L18" s="18">
        <v>2196</v>
      </c>
      <c r="N18">
        <f t="shared" si="0"/>
        <v>52516</v>
      </c>
      <c r="V18" t="s">
        <v>24</v>
      </c>
      <c r="W18" s="11">
        <v>4.97</v>
      </c>
    </row>
    <row r="19" spans="1:23" x14ac:dyDescent="0.25">
      <c r="A19" t="s">
        <v>5</v>
      </c>
      <c r="B19" t="s">
        <v>34</v>
      </c>
      <c r="C19" t="s">
        <v>20</v>
      </c>
      <c r="D19" s="4">
        <v>15610</v>
      </c>
      <c r="E19" s="5">
        <v>339</v>
      </c>
      <c r="F19">
        <f>VLOOKUP(Table27[[#This Row],[Product]],products8[#All],2,FALSE)</f>
        <v>10.62</v>
      </c>
      <c r="G19">
        <f>Table27[[#This Row],[Units]]*Table27[[#This Row],[cost per unit]]</f>
        <v>3600.18</v>
      </c>
      <c r="J19" s="18">
        <v>69461</v>
      </c>
      <c r="L19" s="18">
        <v>2982</v>
      </c>
      <c r="N19">
        <f t="shared" si="0"/>
        <v>66479</v>
      </c>
      <c r="V19" t="s">
        <v>25</v>
      </c>
      <c r="W19" s="11">
        <v>13.15</v>
      </c>
    </row>
    <row r="20" spans="1:23" x14ac:dyDescent="0.25">
      <c r="A20" t="s">
        <v>41</v>
      </c>
      <c r="B20" t="s">
        <v>34</v>
      </c>
      <c r="C20" t="s">
        <v>22</v>
      </c>
      <c r="D20" s="4">
        <v>336</v>
      </c>
      <c r="E20" s="5">
        <v>144</v>
      </c>
      <c r="F20">
        <f>VLOOKUP(Table27[[#This Row],[Product]],products8[#All],2,FALSE)</f>
        <v>9.77</v>
      </c>
      <c r="G20">
        <f>Table27[[#This Row],[Units]]*Table27[[#This Row],[cost per unit]]</f>
        <v>1406.8799999999999</v>
      </c>
      <c r="J20" s="18">
        <v>69160</v>
      </c>
      <c r="L20" s="18">
        <v>1854</v>
      </c>
      <c r="N20">
        <f t="shared" si="0"/>
        <v>67306</v>
      </c>
      <c r="V20" t="s">
        <v>26</v>
      </c>
      <c r="W20" s="11">
        <v>5.6</v>
      </c>
    </row>
    <row r="21" spans="1:23" x14ac:dyDescent="0.25">
      <c r="A21" t="s">
        <v>2</v>
      </c>
      <c r="B21" t="s">
        <v>39</v>
      </c>
      <c r="C21" t="s">
        <v>20</v>
      </c>
      <c r="D21" s="4">
        <v>9443</v>
      </c>
      <c r="E21" s="5">
        <v>162</v>
      </c>
      <c r="F21">
        <f>VLOOKUP(Table27[[#This Row],[Product]],products8[#All],2,FALSE)</f>
        <v>10.62</v>
      </c>
      <c r="G21">
        <f>Table27[[#This Row],[Units]]*Table27[[#This Row],[cost per unit]]</f>
        <v>1720.4399999999998</v>
      </c>
      <c r="J21" s="18">
        <v>68971</v>
      </c>
      <c r="L21" s="18">
        <v>1533</v>
      </c>
      <c r="N21">
        <f t="shared" si="0"/>
        <v>67438</v>
      </c>
      <c r="V21" t="s">
        <v>27</v>
      </c>
      <c r="W21" s="11">
        <v>16.73</v>
      </c>
    </row>
    <row r="22" spans="1:23" x14ac:dyDescent="0.25">
      <c r="A22" t="s">
        <v>9</v>
      </c>
      <c r="B22" t="s">
        <v>34</v>
      </c>
      <c r="C22" t="s">
        <v>23</v>
      </c>
      <c r="D22" s="4">
        <v>8155</v>
      </c>
      <c r="E22" s="5">
        <v>90</v>
      </c>
      <c r="F22">
        <f>VLOOKUP(Table27[[#This Row],[Product]],products8[#All],2,FALSE)</f>
        <v>6.49</v>
      </c>
      <c r="G22">
        <f>Table27[[#This Row],[Units]]*Table27[[#This Row],[cost per unit]]</f>
        <v>584.1</v>
      </c>
      <c r="J22" s="18">
        <v>39263</v>
      </c>
      <c r="L22" s="18">
        <v>1683</v>
      </c>
      <c r="N22">
        <f t="shared" si="0"/>
        <v>37580</v>
      </c>
      <c r="V22" t="s">
        <v>28</v>
      </c>
      <c r="W22" s="11">
        <v>10.38</v>
      </c>
    </row>
    <row r="23" spans="1:23" x14ac:dyDescent="0.25">
      <c r="A23" t="s">
        <v>8</v>
      </c>
      <c r="B23" t="s">
        <v>38</v>
      </c>
      <c r="C23" t="s">
        <v>23</v>
      </c>
      <c r="D23" s="4">
        <v>1701</v>
      </c>
      <c r="E23" s="5">
        <v>234</v>
      </c>
      <c r="F23">
        <f>VLOOKUP(Table27[[#This Row],[Product]],products8[#All],2,FALSE)</f>
        <v>6.49</v>
      </c>
      <c r="G23">
        <f>Table27[[#This Row],[Units]]*Table27[[#This Row],[cost per unit]]</f>
        <v>1518.66</v>
      </c>
      <c r="J23" s="18">
        <v>37772</v>
      </c>
      <c r="L23" s="18">
        <v>1308</v>
      </c>
      <c r="N23">
        <f t="shared" si="0"/>
        <v>36464</v>
      </c>
      <c r="V23" t="s">
        <v>29</v>
      </c>
      <c r="W23" s="11">
        <v>7.16</v>
      </c>
    </row>
    <row r="24" spans="1:23" x14ac:dyDescent="0.25">
      <c r="A24" t="s">
        <v>10</v>
      </c>
      <c r="B24" t="s">
        <v>38</v>
      </c>
      <c r="C24" t="s">
        <v>22</v>
      </c>
      <c r="D24" s="4">
        <v>2205</v>
      </c>
      <c r="E24" s="5">
        <v>141</v>
      </c>
      <c r="F24">
        <f>VLOOKUP(Table27[[#This Row],[Product]],products8[#All],2,FALSE)</f>
        <v>9.77</v>
      </c>
      <c r="G24">
        <f>Table27[[#This Row],[Units]]*Table27[[#This Row],[cost per unit]]</f>
        <v>1377.57</v>
      </c>
      <c r="J24" s="18">
        <v>57372</v>
      </c>
      <c r="L24" s="18">
        <v>2106</v>
      </c>
      <c r="N24">
        <f t="shared" si="0"/>
        <v>55266</v>
      </c>
      <c r="V24" t="s">
        <v>30</v>
      </c>
      <c r="W24" s="11">
        <v>14.49</v>
      </c>
    </row>
    <row r="25" spans="1:23" x14ac:dyDescent="0.25">
      <c r="A25" t="s">
        <v>8</v>
      </c>
      <c r="B25" t="s">
        <v>37</v>
      </c>
      <c r="C25" t="s">
        <v>19</v>
      </c>
      <c r="D25" s="4">
        <v>1771</v>
      </c>
      <c r="E25" s="5">
        <v>204</v>
      </c>
      <c r="F25">
        <f>VLOOKUP(Table27[[#This Row],[Product]],products8[#All],2,FALSE)</f>
        <v>7.64</v>
      </c>
      <c r="G25">
        <f>Table27[[#This Row],[Units]]*Table27[[#This Row],[cost per unit]]</f>
        <v>1558.56</v>
      </c>
      <c r="V25" t="s">
        <v>31</v>
      </c>
      <c r="W25" s="11">
        <v>5.79</v>
      </c>
    </row>
    <row r="26" spans="1:23" x14ac:dyDescent="0.25">
      <c r="A26" t="s">
        <v>41</v>
      </c>
      <c r="B26" t="s">
        <v>35</v>
      </c>
      <c r="C26" t="s">
        <v>15</v>
      </c>
      <c r="D26" s="4">
        <v>2114</v>
      </c>
      <c r="E26" s="5">
        <v>186</v>
      </c>
      <c r="F26">
        <f>VLOOKUP(Table27[[#This Row],[Product]],products8[#All],2,FALSE)</f>
        <v>11.73</v>
      </c>
      <c r="G26">
        <f>Table27[[#This Row],[Units]]*Table27[[#This Row],[cost per unit]]</f>
        <v>2181.7800000000002</v>
      </c>
      <c r="V26" t="s">
        <v>32</v>
      </c>
      <c r="W26" s="11">
        <v>8.65</v>
      </c>
    </row>
    <row r="27" spans="1:23" x14ac:dyDescent="0.25">
      <c r="A27" t="s">
        <v>41</v>
      </c>
      <c r="B27" t="s">
        <v>36</v>
      </c>
      <c r="C27" t="s">
        <v>13</v>
      </c>
      <c r="D27" s="4">
        <v>10311</v>
      </c>
      <c r="E27" s="5">
        <v>231</v>
      </c>
      <c r="F27">
        <f>VLOOKUP(Table27[[#This Row],[Product]],products8[#All],2,FALSE)</f>
        <v>9.33</v>
      </c>
      <c r="G27">
        <f>Table27[[#This Row],[Units]]*Table27[[#This Row],[cost per unit]]</f>
        <v>2155.23</v>
      </c>
      <c r="V27" t="s">
        <v>33</v>
      </c>
      <c r="W27" s="11">
        <v>12.37</v>
      </c>
    </row>
    <row r="28" spans="1:23" x14ac:dyDescent="0.25">
      <c r="A28" t="s">
        <v>3</v>
      </c>
      <c r="B28" t="s">
        <v>39</v>
      </c>
      <c r="C28" t="s">
        <v>16</v>
      </c>
      <c r="D28" s="4">
        <v>21</v>
      </c>
      <c r="E28" s="5">
        <v>168</v>
      </c>
      <c r="F28">
        <f>VLOOKUP(Table27[[#This Row],[Product]],products8[#All],2,FALSE)</f>
        <v>8.7899999999999991</v>
      </c>
      <c r="G28">
        <f>Table27[[#This Row],[Units]]*Table27[[#This Row],[cost per unit]]</f>
        <v>1476.7199999999998</v>
      </c>
    </row>
    <row r="29" spans="1:23" x14ac:dyDescent="0.25">
      <c r="A29" t="s">
        <v>10</v>
      </c>
      <c r="B29" t="s">
        <v>35</v>
      </c>
      <c r="C29" t="s">
        <v>20</v>
      </c>
      <c r="D29" s="4">
        <v>1974</v>
      </c>
      <c r="E29" s="5">
        <v>195</v>
      </c>
      <c r="F29">
        <f>VLOOKUP(Table27[[#This Row],[Product]],products8[#All],2,FALSE)</f>
        <v>10.62</v>
      </c>
      <c r="G29">
        <f>Table27[[#This Row],[Units]]*Table27[[#This Row],[cost per unit]]</f>
        <v>2070.8999999999996</v>
      </c>
    </row>
    <row r="30" spans="1:23" x14ac:dyDescent="0.25">
      <c r="A30" t="s">
        <v>5</v>
      </c>
      <c r="B30" t="s">
        <v>36</v>
      </c>
      <c r="C30" t="s">
        <v>23</v>
      </c>
      <c r="D30" s="4">
        <v>6314</v>
      </c>
      <c r="E30" s="5">
        <v>15</v>
      </c>
      <c r="F30">
        <f>VLOOKUP(Table27[[#This Row],[Product]],products8[#All],2,FALSE)</f>
        <v>6.49</v>
      </c>
      <c r="G30">
        <f>Table27[[#This Row],[Units]]*Table27[[#This Row],[cost per unit]]</f>
        <v>97.350000000000009</v>
      </c>
    </row>
    <row r="31" spans="1:23" x14ac:dyDescent="0.25">
      <c r="A31" t="s">
        <v>10</v>
      </c>
      <c r="B31" t="s">
        <v>37</v>
      </c>
      <c r="C31" t="s">
        <v>23</v>
      </c>
      <c r="D31" s="4">
        <v>4683</v>
      </c>
      <c r="E31" s="5">
        <v>30</v>
      </c>
      <c r="F31">
        <f>VLOOKUP(Table27[[#This Row],[Product]],products8[#All],2,FALSE)</f>
        <v>6.49</v>
      </c>
      <c r="G31">
        <f>Table27[[#This Row],[Units]]*Table27[[#This Row],[cost per unit]]</f>
        <v>194.70000000000002</v>
      </c>
    </row>
    <row r="32" spans="1:23" x14ac:dyDescent="0.25">
      <c r="A32" t="s">
        <v>41</v>
      </c>
      <c r="B32" t="s">
        <v>37</v>
      </c>
      <c r="C32" t="s">
        <v>24</v>
      </c>
      <c r="D32" s="4">
        <v>6398</v>
      </c>
      <c r="E32" s="5">
        <v>102</v>
      </c>
      <c r="F32">
        <f>VLOOKUP(Table27[[#This Row],[Product]],products8[#All],2,FALSE)</f>
        <v>4.97</v>
      </c>
      <c r="G32">
        <f>Table27[[#This Row],[Units]]*Table27[[#This Row],[cost per unit]]</f>
        <v>506.94</v>
      </c>
    </row>
    <row r="33" spans="1:7" x14ac:dyDescent="0.25">
      <c r="A33" t="s">
        <v>2</v>
      </c>
      <c r="B33" t="s">
        <v>35</v>
      </c>
      <c r="C33" t="s">
        <v>19</v>
      </c>
      <c r="D33" s="4">
        <v>553</v>
      </c>
      <c r="E33" s="5">
        <v>15</v>
      </c>
      <c r="F33">
        <f>VLOOKUP(Table27[[#This Row],[Product]],products8[#All],2,FALSE)</f>
        <v>7.64</v>
      </c>
      <c r="G33">
        <f>Table27[[#This Row],[Units]]*Table27[[#This Row],[cost per unit]]</f>
        <v>114.6</v>
      </c>
    </row>
    <row r="34" spans="1:7" x14ac:dyDescent="0.25">
      <c r="A34" t="s">
        <v>8</v>
      </c>
      <c r="B34" t="s">
        <v>39</v>
      </c>
      <c r="C34" t="s">
        <v>30</v>
      </c>
      <c r="D34" s="4">
        <v>7021</v>
      </c>
      <c r="E34" s="5">
        <v>183</v>
      </c>
      <c r="F34">
        <f>VLOOKUP(Table27[[#This Row],[Product]],products8[#All],2,FALSE)</f>
        <v>14.49</v>
      </c>
      <c r="G34">
        <f>Table27[[#This Row],[Units]]*Table27[[#This Row],[cost per unit]]</f>
        <v>2651.67</v>
      </c>
    </row>
    <row r="35" spans="1:7" x14ac:dyDescent="0.25">
      <c r="A35" t="s">
        <v>40</v>
      </c>
      <c r="B35" t="s">
        <v>39</v>
      </c>
      <c r="C35" t="s">
        <v>22</v>
      </c>
      <c r="D35" s="4">
        <v>5817</v>
      </c>
      <c r="E35" s="5">
        <v>12</v>
      </c>
      <c r="F35">
        <f>VLOOKUP(Table27[[#This Row],[Product]],products8[#All],2,FALSE)</f>
        <v>9.77</v>
      </c>
      <c r="G35">
        <f>Table27[[#This Row],[Units]]*Table27[[#This Row],[cost per unit]]</f>
        <v>117.24</v>
      </c>
    </row>
    <row r="36" spans="1:7" x14ac:dyDescent="0.25">
      <c r="A36" t="s">
        <v>41</v>
      </c>
      <c r="B36" t="s">
        <v>39</v>
      </c>
      <c r="C36" t="s">
        <v>14</v>
      </c>
      <c r="D36" s="4">
        <v>3976</v>
      </c>
      <c r="E36" s="5">
        <v>72</v>
      </c>
      <c r="F36">
        <f>VLOOKUP(Table27[[#This Row],[Product]],products8[#All],2,FALSE)</f>
        <v>11.7</v>
      </c>
      <c r="G36">
        <f>Table27[[#This Row],[Units]]*Table27[[#This Row],[cost per unit]]</f>
        <v>842.4</v>
      </c>
    </row>
    <row r="37" spans="1:7" x14ac:dyDescent="0.25">
      <c r="A37" t="s">
        <v>6</v>
      </c>
      <c r="B37" t="s">
        <v>38</v>
      </c>
      <c r="C37" t="s">
        <v>27</v>
      </c>
      <c r="D37" s="4">
        <v>1134</v>
      </c>
      <c r="E37" s="5">
        <v>282</v>
      </c>
      <c r="F37">
        <f>VLOOKUP(Table27[[#This Row],[Product]],products8[#All],2,FALSE)</f>
        <v>16.73</v>
      </c>
      <c r="G37">
        <f>Table27[[#This Row],[Units]]*Table27[[#This Row],[cost per unit]]</f>
        <v>4717.8599999999997</v>
      </c>
    </row>
    <row r="38" spans="1:7" x14ac:dyDescent="0.25">
      <c r="A38" t="s">
        <v>2</v>
      </c>
      <c r="B38" t="s">
        <v>39</v>
      </c>
      <c r="C38" t="s">
        <v>28</v>
      </c>
      <c r="D38" s="4">
        <v>6027</v>
      </c>
      <c r="E38" s="5">
        <v>144</v>
      </c>
      <c r="F38">
        <f>VLOOKUP(Table27[[#This Row],[Product]],products8[#All],2,FALSE)</f>
        <v>10.38</v>
      </c>
      <c r="G38">
        <f>Table27[[#This Row],[Units]]*Table27[[#This Row],[cost per unit]]</f>
        <v>1494.72</v>
      </c>
    </row>
    <row r="39" spans="1:7" x14ac:dyDescent="0.25">
      <c r="A39" t="s">
        <v>6</v>
      </c>
      <c r="B39" t="s">
        <v>37</v>
      </c>
      <c r="C39" t="s">
        <v>16</v>
      </c>
      <c r="D39" s="4">
        <v>1904</v>
      </c>
      <c r="E39" s="5">
        <v>405</v>
      </c>
      <c r="F39">
        <f>VLOOKUP(Table27[[#This Row],[Product]],products8[#All],2,FALSE)</f>
        <v>8.7899999999999991</v>
      </c>
      <c r="G39">
        <f>Table27[[#This Row],[Units]]*Table27[[#This Row],[cost per unit]]</f>
        <v>3559.95</v>
      </c>
    </row>
    <row r="40" spans="1:7" x14ac:dyDescent="0.25">
      <c r="A40" t="s">
        <v>7</v>
      </c>
      <c r="B40" t="s">
        <v>34</v>
      </c>
      <c r="C40" t="s">
        <v>32</v>
      </c>
      <c r="D40" s="4">
        <v>3262</v>
      </c>
      <c r="E40" s="5">
        <v>75</v>
      </c>
      <c r="F40">
        <f>VLOOKUP(Table27[[#This Row],[Product]],products8[#All],2,FALSE)</f>
        <v>8.65</v>
      </c>
      <c r="G40">
        <f>Table27[[#This Row],[Units]]*Table27[[#This Row],[cost per unit]]</f>
        <v>648.75</v>
      </c>
    </row>
    <row r="41" spans="1:7" x14ac:dyDescent="0.25">
      <c r="A41" t="s">
        <v>40</v>
      </c>
      <c r="B41" t="s">
        <v>34</v>
      </c>
      <c r="C41" t="s">
        <v>27</v>
      </c>
      <c r="D41" s="4">
        <v>2289</v>
      </c>
      <c r="E41" s="5">
        <v>135</v>
      </c>
      <c r="F41">
        <f>VLOOKUP(Table27[[#This Row],[Product]],products8[#All],2,FALSE)</f>
        <v>16.73</v>
      </c>
      <c r="G41">
        <f>Table27[[#This Row],[Units]]*Table27[[#This Row],[cost per unit]]</f>
        <v>2258.5500000000002</v>
      </c>
    </row>
    <row r="42" spans="1:7" x14ac:dyDescent="0.25">
      <c r="A42" t="s">
        <v>5</v>
      </c>
      <c r="B42" t="s">
        <v>34</v>
      </c>
      <c r="C42" t="s">
        <v>27</v>
      </c>
      <c r="D42" s="4">
        <v>6986</v>
      </c>
      <c r="E42" s="5">
        <v>21</v>
      </c>
      <c r="F42">
        <f>VLOOKUP(Table27[[#This Row],[Product]],products8[#All],2,FALSE)</f>
        <v>16.73</v>
      </c>
      <c r="G42">
        <f>Table27[[#This Row],[Units]]*Table27[[#This Row],[cost per unit]]</f>
        <v>351.33</v>
      </c>
    </row>
    <row r="43" spans="1:7" x14ac:dyDescent="0.25">
      <c r="A43" t="s">
        <v>2</v>
      </c>
      <c r="B43" t="s">
        <v>38</v>
      </c>
      <c r="C43" t="s">
        <v>23</v>
      </c>
      <c r="D43" s="4">
        <v>4417</v>
      </c>
      <c r="E43" s="5">
        <v>153</v>
      </c>
      <c r="F43">
        <f>VLOOKUP(Table27[[#This Row],[Product]],products8[#All],2,FALSE)</f>
        <v>6.49</v>
      </c>
      <c r="G43">
        <f>Table27[[#This Row],[Units]]*Table27[[#This Row],[cost per unit]]</f>
        <v>992.97</v>
      </c>
    </row>
    <row r="44" spans="1:7" x14ac:dyDescent="0.25">
      <c r="A44" t="s">
        <v>6</v>
      </c>
      <c r="B44" t="s">
        <v>34</v>
      </c>
      <c r="C44" t="s">
        <v>15</v>
      </c>
      <c r="D44" s="4">
        <v>1442</v>
      </c>
      <c r="E44" s="5">
        <v>15</v>
      </c>
      <c r="F44">
        <f>VLOOKUP(Table27[[#This Row],[Product]],products8[#All],2,FALSE)</f>
        <v>11.73</v>
      </c>
      <c r="G44">
        <f>Table27[[#This Row],[Units]]*Table27[[#This Row],[cost per unit]]</f>
        <v>175.95000000000002</v>
      </c>
    </row>
    <row r="45" spans="1:7" x14ac:dyDescent="0.25">
      <c r="A45" t="s">
        <v>3</v>
      </c>
      <c r="B45" t="s">
        <v>35</v>
      </c>
      <c r="C45" t="s">
        <v>14</v>
      </c>
      <c r="D45" s="4">
        <v>2415</v>
      </c>
      <c r="E45" s="5">
        <v>255</v>
      </c>
      <c r="F45">
        <f>VLOOKUP(Table27[[#This Row],[Product]],products8[#All],2,FALSE)</f>
        <v>11.7</v>
      </c>
      <c r="G45">
        <f>Table27[[#This Row],[Units]]*Table27[[#This Row],[cost per unit]]</f>
        <v>2983.5</v>
      </c>
    </row>
    <row r="46" spans="1:7" x14ac:dyDescent="0.25">
      <c r="A46" t="s">
        <v>2</v>
      </c>
      <c r="B46" t="s">
        <v>37</v>
      </c>
      <c r="C46" t="s">
        <v>19</v>
      </c>
      <c r="D46" s="4">
        <v>238</v>
      </c>
      <c r="E46" s="5">
        <v>18</v>
      </c>
      <c r="F46">
        <f>VLOOKUP(Table27[[#This Row],[Product]],products8[#All],2,FALSE)</f>
        <v>7.64</v>
      </c>
      <c r="G46">
        <f>Table27[[#This Row],[Units]]*Table27[[#This Row],[cost per unit]]</f>
        <v>137.51999999999998</v>
      </c>
    </row>
    <row r="47" spans="1:7" x14ac:dyDescent="0.25">
      <c r="A47" t="s">
        <v>6</v>
      </c>
      <c r="B47" t="s">
        <v>37</v>
      </c>
      <c r="C47" t="s">
        <v>23</v>
      </c>
      <c r="D47" s="4">
        <v>4949</v>
      </c>
      <c r="E47" s="5">
        <v>189</v>
      </c>
      <c r="F47">
        <f>VLOOKUP(Table27[[#This Row],[Product]],products8[#All],2,FALSE)</f>
        <v>6.49</v>
      </c>
      <c r="G47">
        <f>Table27[[#This Row],[Units]]*Table27[[#This Row],[cost per unit]]</f>
        <v>1226.6100000000001</v>
      </c>
    </row>
    <row r="48" spans="1:7" x14ac:dyDescent="0.25">
      <c r="A48" t="s">
        <v>5</v>
      </c>
      <c r="B48" t="s">
        <v>38</v>
      </c>
      <c r="C48" t="s">
        <v>32</v>
      </c>
      <c r="D48" s="4">
        <v>5075</v>
      </c>
      <c r="E48" s="5">
        <v>21</v>
      </c>
      <c r="F48">
        <f>VLOOKUP(Table27[[#This Row],[Product]],products8[#All],2,FALSE)</f>
        <v>8.65</v>
      </c>
      <c r="G48">
        <f>Table27[[#This Row],[Units]]*Table27[[#This Row],[cost per unit]]</f>
        <v>181.65</v>
      </c>
    </row>
    <row r="49" spans="1:7" x14ac:dyDescent="0.25">
      <c r="A49" t="s">
        <v>3</v>
      </c>
      <c r="B49" t="s">
        <v>36</v>
      </c>
      <c r="C49" t="s">
        <v>16</v>
      </c>
      <c r="D49" s="4">
        <v>9198</v>
      </c>
      <c r="E49" s="5">
        <v>36</v>
      </c>
      <c r="F49">
        <f>VLOOKUP(Table27[[#This Row],[Product]],products8[#All],2,FALSE)</f>
        <v>8.7899999999999991</v>
      </c>
      <c r="G49">
        <f>Table27[[#This Row],[Units]]*Table27[[#This Row],[cost per unit]]</f>
        <v>316.43999999999994</v>
      </c>
    </row>
    <row r="50" spans="1:7" x14ac:dyDescent="0.25">
      <c r="A50" t="s">
        <v>6</v>
      </c>
      <c r="B50" t="s">
        <v>34</v>
      </c>
      <c r="C50" t="s">
        <v>29</v>
      </c>
      <c r="D50" s="4">
        <v>3339</v>
      </c>
      <c r="E50" s="5">
        <v>75</v>
      </c>
      <c r="F50">
        <f>VLOOKUP(Table27[[#This Row],[Product]],products8[#All],2,FALSE)</f>
        <v>7.16</v>
      </c>
      <c r="G50">
        <f>Table27[[#This Row],[Units]]*Table27[[#This Row],[cost per unit]]</f>
        <v>537</v>
      </c>
    </row>
    <row r="51" spans="1:7" x14ac:dyDescent="0.25">
      <c r="A51" t="s">
        <v>40</v>
      </c>
      <c r="B51" t="s">
        <v>34</v>
      </c>
      <c r="C51" t="s">
        <v>17</v>
      </c>
      <c r="D51" s="4">
        <v>5019</v>
      </c>
      <c r="E51" s="5">
        <v>156</v>
      </c>
      <c r="F51">
        <f>VLOOKUP(Table27[[#This Row],[Product]],products8[#All],2,FALSE)</f>
        <v>3.11</v>
      </c>
      <c r="G51">
        <f>Table27[[#This Row],[Units]]*Table27[[#This Row],[cost per unit]]</f>
        <v>485.15999999999997</v>
      </c>
    </row>
    <row r="52" spans="1:7" x14ac:dyDescent="0.25">
      <c r="A52" t="s">
        <v>5</v>
      </c>
      <c r="B52" t="s">
        <v>36</v>
      </c>
      <c r="C52" t="s">
        <v>16</v>
      </c>
      <c r="D52" s="4">
        <v>16184</v>
      </c>
      <c r="E52" s="5">
        <v>39</v>
      </c>
      <c r="F52">
        <f>VLOOKUP(Table27[[#This Row],[Product]],products8[#All],2,FALSE)</f>
        <v>8.7899999999999991</v>
      </c>
      <c r="G52">
        <f>Table27[[#This Row],[Units]]*Table27[[#This Row],[cost per unit]]</f>
        <v>342.80999999999995</v>
      </c>
    </row>
    <row r="53" spans="1:7" x14ac:dyDescent="0.25">
      <c r="A53" t="s">
        <v>6</v>
      </c>
      <c r="B53" t="s">
        <v>36</v>
      </c>
      <c r="C53" t="s">
        <v>21</v>
      </c>
      <c r="D53" s="4">
        <v>497</v>
      </c>
      <c r="E53" s="5">
        <v>63</v>
      </c>
      <c r="F53">
        <f>VLOOKUP(Table27[[#This Row],[Product]],products8[#All],2,FALSE)</f>
        <v>9</v>
      </c>
      <c r="G53">
        <f>Table27[[#This Row],[Units]]*Table27[[#This Row],[cost per unit]]</f>
        <v>567</v>
      </c>
    </row>
    <row r="54" spans="1:7" x14ac:dyDescent="0.25">
      <c r="A54" t="s">
        <v>2</v>
      </c>
      <c r="B54" t="s">
        <v>36</v>
      </c>
      <c r="C54" t="s">
        <v>29</v>
      </c>
      <c r="D54" s="4">
        <v>8211</v>
      </c>
      <c r="E54" s="5">
        <v>75</v>
      </c>
      <c r="F54">
        <f>VLOOKUP(Table27[[#This Row],[Product]],products8[#All],2,FALSE)</f>
        <v>7.16</v>
      </c>
      <c r="G54">
        <f>Table27[[#This Row],[Units]]*Table27[[#This Row],[cost per unit]]</f>
        <v>537</v>
      </c>
    </row>
    <row r="55" spans="1:7" x14ac:dyDescent="0.25">
      <c r="A55" t="s">
        <v>2</v>
      </c>
      <c r="B55" t="s">
        <v>38</v>
      </c>
      <c r="C55" t="s">
        <v>28</v>
      </c>
      <c r="D55" s="4">
        <v>6580</v>
      </c>
      <c r="E55" s="5">
        <v>183</v>
      </c>
      <c r="F55">
        <f>VLOOKUP(Table27[[#This Row],[Product]],products8[#All],2,FALSE)</f>
        <v>10.38</v>
      </c>
      <c r="G55">
        <f>Table27[[#This Row],[Units]]*Table27[[#This Row],[cost per unit]]</f>
        <v>1899.5400000000002</v>
      </c>
    </row>
    <row r="56" spans="1:7" x14ac:dyDescent="0.25">
      <c r="A56" t="s">
        <v>41</v>
      </c>
      <c r="B56" t="s">
        <v>35</v>
      </c>
      <c r="C56" t="s">
        <v>13</v>
      </c>
      <c r="D56" s="4">
        <v>4760</v>
      </c>
      <c r="E56" s="5">
        <v>69</v>
      </c>
      <c r="F56">
        <f>VLOOKUP(Table27[[#This Row],[Product]],products8[#All],2,FALSE)</f>
        <v>9.33</v>
      </c>
      <c r="G56">
        <f>Table27[[#This Row],[Units]]*Table27[[#This Row],[cost per unit]]</f>
        <v>643.77</v>
      </c>
    </row>
    <row r="57" spans="1:7" x14ac:dyDescent="0.25">
      <c r="A57" t="s">
        <v>40</v>
      </c>
      <c r="B57" t="s">
        <v>36</v>
      </c>
      <c r="C57" t="s">
        <v>25</v>
      </c>
      <c r="D57" s="4">
        <v>5439</v>
      </c>
      <c r="E57" s="5">
        <v>30</v>
      </c>
      <c r="F57">
        <f>VLOOKUP(Table27[[#This Row],[Product]],products8[#All],2,FALSE)</f>
        <v>13.15</v>
      </c>
      <c r="G57">
        <f>Table27[[#This Row],[Units]]*Table27[[#This Row],[cost per unit]]</f>
        <v>394.5</v>
      </c>
    </row>
    <row r="58" spans="1:7" x14ac:dyDescent="0.25">
      <c r="A58" t="s">
        <v>41</v>
      </c>
      <c r="B58" t="s">
        <v>34</v>
      </c>
      <c r="C58" t="s">
        <v>17</v>
      </c>
      <c r="D58" s="4">
        <v>1463</v>
      </c>
      <c r="E58" s="5">
        <v>39</v>
      </c>
      <c r="F58">
        <f>VLOOKUP(Table27[[#This Row],[Product]],products8[#All],2,FALSE)</f>
        <v>3.11</v>
      </c>
      <c r="G58">
        <f>Table27[[#This Row],[Units]]*Table27[[#This Row],[cost per unit]]</f>
        <v>121.28999999999999</v>
      </c>
    </row>
    <row r="59" spans="1:7" x14ac:dyDescent="0.25">
      <c r="A59" t="s">
        <v>3</v>
      </c>
      <c r="B59" t="s">
        <v>34</v>
      </c>
      <c r="C59" t="s">
        <v>32</v>
      </c>
      <c r="D59" s="4">
        <v>7777</v>
      </c>
      <c r="E59" s="5">
        <v>504</v>
      </c>
      <c r="F59">
        <f>VLOOKUP(Table27[[#This Row],[Product]],products8[#All],2,FALSE)</f>
        <v>8.65</v>
      </c>
      <c r="G59">
        <f>Table27[[#This Row],[Units]]*Table27[[#This Row],[cost per unit]]</f>
        <v>4359.6000000000004</v>
      </c>
    </row>
    <row r="60" spans="1:7" x14ac:dyDescent="0.25">
      <c r="A60" t="s">
        <v>9</v>
      </c>
      <c r="B60" t="s">
        <v>37</v>
      </c>
      <c r="C60" t="s">
        <v>29</v>
      </c>
      <c r="D60" s="4">
        <v>1085</v>
      </c>
      <c r="E60" s="5">
        <v>273</v>
      </c>
      <c r="F60">
        <f>VLOOKUP(Table27[[#This Row],[Product]],products8[#All],2,FALSE)</f>
        <v>7.16</v>
      </c>
      <c r="G60">
        <f>Table27[[#This Row],[Units]]*Table27[[#This Row],[cost per unit]]</f>
        <v>1954.68</v>
      </c>
    </row>
    <row r="61" spans="1:7" x14ac:dyDescent="0.25">
      <c r="A61" t="s">
        <v>5</v>
      </c>
      <c r="B61" t="s">
        <v>37</v>
      </c>
      <c r="C61" t="s">
        <v>31</v>
      </c>
      <c r="D61" s="4">
        <v>182</v>
      </c>
      <c r="E61" s="5">
        <v>48</v>
      </c>
      <c r="F61">
        <f>VLOOKUP(Table27[[#This Row],[Product]],products8[#All],2,FALSE)</f>
        <v>5.79</v>
      </c>
      <c r="G61">
        <f>Table27[[#This Row],[Units]]*Table27[[#This Row],[cost per unit]]</f>
        <v>277.92</v>
      </c>
    </row>
    <row r="62" spans="1:7" x14ac:dyDescent="0.25">
      <c r="A62" t="s">
        <v>6</v>
      </c>
      <c r="B62" t="s">
        <v>34</v>
      </c>
      <c r="C62" t="s">
        <v>27</v>
      </c>
      <c r="D62" s="4">
        <v>4242</v>
      </c>
      <c r="E62" s="5">
        <v>207</v>
      </c>
      <c r="F62">
        <f>VLOOKUP(Table27[[#This Row],[Product]],products8[#All],2,FALSE)</f>
        <v>16.73</v>
      </c>
      <c r="G62">
        <f>Table27[[#This Row],[Units]]*Table27[[#This Row],[cost per unit]]</f>
        <v>3463.11</v>
      </c>
    </row>
    <row r="63" spans="1:7" x14ac:dyDescent="0.25">
      <c r="A63" t="s">
        <v>6</v>
      </c>
      <c r="B63" t="s">
        <v>36</v>
      </c>
      <c r="C63" t="s">
        <v>32</v>
      </c>
      <c r="D63" s="4">
        <v>6118</v>
      </c>
      <c r="E63" s="5">
        <v>9</v>
      </c>
      <c r="F63">
        <f>VLOOKUP(Table27[[#This Row],[Product]],products8[#All],2,FALSE)</f>
        <v>8.65</v>
      </c>
      <c r="G63">
        <f>Table27[[#This Row],[Units]]*Table27[[#This Row],[cost per unit]]</f>
        <v>77.850000000000009</v>
      </c>
    </row>
    <row r="64" spans="1:7" x14ac:dyDescent="0.25">
      <c r="A64" t="s">
        <v>10</v>
      </c>
      <c r="B64" t="s">
        <v>36</v>
      </c>
      <c r="C64" t="s">
        <v>23</v>
      </c>
      <c r="D64" s="4">
        <v>2317</v>
      </c>
      <c r="E64" s="5">
        <v>261</v>
      </c>
      <c r="F64">
        <f>VLOOKUP(Table27[[#This Row],[Product]],products8[#All],2,FALSE)</f>
        <v>6.49</v>
      </c>
      <c r="G64">
        <f>Table27[[#This Row],[Units]]*Table27[[#This Row],[cost per unit]]</f>
        <v>1693.89</v>
      </c>
    </row>
    <row r="65" spans="1:7" x14ac:dyDescent="0.25">
      <c r="A65" t="s">
        <v>6</v>
      </c>
      <c r="B65" t="s">
        <v>38</v>
      </c>
      <c r="C65" t="s">
        <v>16</v>
      </c>
      <c r="D65" s="4">
        <v>938</v>
      </c>
      <c r="E65" s="5">
        <v>6</v>
      </c>
      <c r="F65">
        <f>VLOOKUP(Table27[[#This Row],[Product]],products8[#All],2,FALSE)</f>
        <v>8.7899999999999991</v>
      </c>
      <c r="G65">
        <f>Table27[[#This Row],[Units]]*Table27[[#This Row],[cost per unit]]</f>
        <v>52.739999999999995</v>
      </c>
    </row>
    <row r="66" spans="1:7" x14ac:dyDescent="0.25">
      <c r="A66" t="s">
        <v>8</v>
      </c>
      <c r="B66" t="s">
        <v>37</v>
      </c>
      <c r="C66" t="s">
        <v>15</v>
      </c>
      <c r="D66" s="4">
        <v>9709</v>
      </c>
      <c r="E66" s="5">
        <v>30</v>
      </c>
      <c r="F66">
        <f>VLOOKUP(Table27[[#This Row],[Product]],products8[#All],2,FALSE)</f>
        <v>11.73</v>
      </c>
      <c r="G66">
        <f>Table27[[#This Row],[Units]]*Table27[[#This Row],[cost per unit]]</f>
        <v>351.90000000000003</v>
      </c>
    </row>
    <row r="67" spans="1:7" x14ac:dyDescent="0.25">
      <c r="A67" t="s">
        <v>7</v>
      </c>
      <c r="B67" t="s">
        <v>34</v>
      </c>
      <c r="C67" t="s">
        <v>20</v>
      </c>
      <c r="D67" s="4">
        <v>2205</v>
      </c>
      <c r="E67" s="5">
        <v>138</v>
      </c>
      <c r="F67">
        <f>VLOOKUP(Table27[[#This Row],[Product]],products8[#All],2,FALSE)</f>
        <v>10.62</v>
      </c>
      <c r="G67">
        <f>Table27[[#This Row],[Units]]*Table27[[#This Row],[cost per unit]]</f>
        <v>1465.56</v>
      </c>
    </row>
    <row r="68" spans="1:7" x14ac:dyDescent="0.25">
      <c r="A68" t="s">
        <v>7</v>
      </c>
      <c r="B68" t="s">
        <v>37</v>
      </c>
      <c r="C68" t="s">
        <v>17</v>
      </c>
      <c r="D68" s="4">
        <v>4487</v>
      </c>
      <c r="E68" s="5">
        <v>111</v>
      </c>
      <c r="F68">
        <f>VLOOKUP(Table27[[#This Row],[Product]],products8[#All],2,FALSE)</f>
        <v>3.11</v>
      </c>
      <c r="G68">
        <f>Table27[[#This Row],[Units]]*Table27[[#This Row],[cost per unit]]</f>
        <v>345.21</v>
      </c>
    </row>
    <row r="69" spans="1:7" x14ac:dyDescent="0.25">
      <c r="A69" t="s">
        <v>5</v>
      </c>
      <c r="B69" t="s">
        <v>35</v>
      </c>
      <c r="C69" t="s">
        <v>18</v>
      </c>
      <c r="D69" s="4">
        <v>2415</v>
      </c>
      <c r="E69" s="5">
        <v>15</v>
      </c>
      <c r="F69">
        <f>VLOOKUP(Table27[[#This Row],[Product]],products8[#All],2,FALSE)</f>
        <v>6.47</v>
      </c>
      <c r="G69">
        <f>Table27[[#This Row],[Units]]*Table27[[#This Row],[cost per unit]]</f>
        <v>97.05</v>
      </c>
    </row>
    <row r="70" spans="1:7" x14ac:dyDescent="0.25">
      <c r="A70" t="s">
        <v>40</v>
      </c>
      <c r="B70" t="s">
        <v>34</v>
      </c>
      <c r="C70" t="s">
        <v>19</v>
      </c>
      <c r="D70" s="4">
        <v>4018</v>
      </c>
      <c r="E70" s="5">
        <v>162</v>
      </c>
      <c r="F70">
        <f>VLOOKUP(Table27[[#This Row],[Product]],products8[#All],2,FALSE)</f>
        <v>7.64</v>
      </c>
      <c r="G70">
        <f>Table27[[#This Row],[Units]]*Table27[[#This Row],[cost per unit]]</f>
        <v>1237.6799999999998</v>
      </c>
    </row>
    <row r="71" spans="1:7" x14ac:dyDescent="0.25">
      <c r="A71" t="s">
        <v>5</v>
      </c>
      <c r="B71" t="s">
        <v>34</v>
      </c>
      <c r="C71" t="s">
        <v>19</v>
      </c>
      <c r="D71" s="4">
        <v>861</v>
      </c>
      <c r="E71" s="5">
        <v>195</v>
      </c>
      <c r="F71">
        <f>VLOOKUP(Table27[[#This Row],[Product]],products8[#All],2,FALSE)</f>
        <v>7.64</v>
      </c>
      <c r="G71">
        <f>Table27[[#This Row],[Units]]*Table27[[#This Row],[cost per unit]]</f>
        <v>1489.8</v>
      </c>
    </row>
    <row r="72" spans="1:7" x14ac:dyDescent="0.25">
      <c r="A72" t="s">
        <v>10</v>
      </c>
      <c r="B72" t="s">
        <v>38</v>
      </c>
      <c r="C72" t="s">
        <v>14</v>
      </c>
      <c r="D72" s="4">
        <v>5586</v>
      </c>
      <c r="E72" s="5">
        <v>525</v>
      </c>
      <c r="F72">
        <f>VLOOKUP(Table27[[#This Row],[Product]],products8[#All],2,FALSE)</f>
        <v>11.7</v>
      </c>
      <c r="G72">
        <f>Table27[[#This Row],[Units]]*Table27[[#This Row],[cost per unit]]</f>
        <v>6142.5</v>
      </c>
    </row>
    <row r="73" spans="1:7" x14ac:dyDescent="0.25">
      <c r="A73" t="s">
        <v>7</v>
      </c>
      <c r="B73" t="s">
        <v>34</v>
      </c>
      <c r="C73" t="s">
        <v>33</v>
      </c>
      <c r="D73" s="4">
        <v>2226</v>
      </c>
      <c r="E73" s="5">
        <v>48</v>
      </c>
      <c r="F73">
        <f>VLOOKUP(Table27[[#This Row],[Product]],products8[#All],2,FALSE)</f>
        <v>12.37</v>
      </c>
      <c r="G73">
        <f>Table27[[#This Row],[Units]]*Table27[[#This Row],[cost per unit]]</f>
        <v>593.76</v>
      </c>
    </row>
    <row r="74" spans="1:7" x14ac:dyDescent="0.25">
      <c r="A74" t="s">
        <v>9</v>
      </c>
      <c r="B74" t="s">
        <v>34</v>
      </c>
      <c r="C74" t="s">
        <v>28</v>
      </c>
      <c r="D74" s="4">
        <v>14329</v>
      </c>
      <c r="E74" s="5">
        <v>150</v>
      </c>
      <c r="F74">
        <f>VLOOKUP(Table27[[#This Row],[Product]],products8[#All],2,FALSE)</f>
        <v>10.38</v>
      </c>
      <c r="G74">
        <f>Table27[[#This Row],[Units]]*Table27[[#This Row],[cost per unit]]</f>
        <v>1557.0000000000002</v>
      </c>
    </row>
    <row r="75" spans="1:7" x14ac:dyDescent="0.25">
      <c r="A75" t="s">
        <v>9</v>
      </c>
      <c r="B75" t="s">
        <v>34</v>
      </c>
      <c r="C75" t="s">
        <v>20</v>
      </c>
      <c r="D75" s="4">
        <v>8463</v>
      </c>
      <c r="E75" s="5">
        <v>492</v>
      </c>
      <c r="F75">
        <f>VLOOKUP(Table27[[#This Row],[Product]],products8[#All],2,FALSE)</f>
        <v>10.62</v>
      </c>
      <c r="G75">
        <f>Table27[[#This Row],[Units]]*Table27[[#This Row],[cost per unit]]</f>
        <v>5225.04</v>
      </c>
    </row>
    <row r="76" spans="1:7" x14ac:dyDescent="0.25">
      <c r="A76" t="s">
        <v>5</v>
      </c>
      <c r="B76" t="s">
        <v>34</v>
      </c>
      <c r="C76" t="s">
        <v>29</v>
      </c>
      <c r="D76" s="4">
        <v>2891</v>
      </c>
      <c r="E76" s="5">
        <v>102</v>
      </c>
      <c r="F76">
        <f>VLOOKUP(Table27[[#This Row],[Product]],products8[#All],2,FALSE)</f>
        <v>7.16</v>
      </c>
      <c r="G76">
        <f>Table27[[#This Row],[Units]]*Table27[[#This Row],[cost per unit]]</f>
        <v>730.32</v>
      </c>
    </row>
    <row r="77" spans="1:7" x14ac:dyDescent="0.25">
      <c r="A77" t="s">
        <v>3</v>
      </c>
      <c r="B77" t="s">
        <v>36</v>
      </c>
      <c r="C77" t="s">
        <v>23</v>
      </c>
      <c r="D77" s="4">
        <v>3773</v>
      </c>
      <c r="E77" s="5">
        <v>165</v>
      </c>
      <c r="F77">
        <f>VLOOKUP(Table27[[#This Row],[Product]],products8[#All],2,FALSE)</f>
        <v>6.49</v>
      </c>
      <c r="G77">
        <f>Table27[[#This Row],[Units]]*Table27[[#This Row],[cost per unit]]</f>
        <v>1070.8500000000001</v>
      </c>
    </row>
    <row r="78" spans="1:7" x14ac:dyDescent="0.25">
      <c r="A78" t="s">
        <v>41</v>
      </c>
      <c r="B78" t="s">
        <v>36</v>
      </c>
      <c r="C78" t="s">
        <v>28</v>
      </c>
      <c r="D78" s="4">
        <v>854</v>
      </c>
      <c r="E78" s="5">
        <v>309</v>
      </c>
      <c r="F78">
        <f>VLOOKUP(Table27[[#This Row],[Product]],products8[#All],2,FALSE)</f>
        <v>10.38</v>
      </c>
      <c r="G78">
        <f>Table27[[#This Row],[Units]]*Table27[[#This Row],[cost per unit]]</f>
        <v>3207.42</v>
      </c>
    </row>
    <row r="79" spans="1:7" x14ac:dyDescent="0.25">
      <c r="A79" t="s">
        <v>6</v>
      </c>
      <c r="B79" t="s">
        <v>36</v>
      </c>
      <c r="C79" t="s">
        <v>17</v>
      </c>
      <c r="D79" s="4">
        <v>4970</v>
      </c>
      <c r="E79" s="5">
        <v>156</v>
      </c>
      <c r="F79">
        <f>VLOOKUP(Table27[[#This Row],[Product]],products8[#All],2,FALSE)</f>
        <v>3.11</v>
      </c>
      <c r="G79">
        <f>Table27[[#This Row],[Units]]*Table27[[#This Row],[cost per unit]]</f>
        <v>485.15999999999997</v>
      </c>
    </row>
    <row r="80" spans="1:7" x14ac:dyDescent="0.25">
      <c r="A80" t="s">
        <v>9</v>
      </c>
      <c r="B80" t="s">
        <v>35</v>
      </c>
      <c r="C80" t="s">
        <v>26</v>
      </c>
      <c r="D80" s="4">
        <v>98</v>
      </c>
      <c r="E80" s="5">
        <v>159</v>
      </c>
      <c r="F80">
        <f>VLOOKUP(Table27[[#This Row],[Product]],products8[#All],2,FALSE)</f>
        <v>5.6</v>
      </c>
      <c r="G80">
        <f>Table27[[#This Row],[Units]]*Table27[[#This Row],[cost per unit]]</f>
        <v>890.4</v>
      </c>
    </row>
    <row r="81" spans="1:7" x14ac:dyDescent="0.25">
      <c r="A81" t="s">
        <v>5</v>
      </c>
      <c r="B81" t="s">
        <v>35</v>
      </c>
      <c r="C81" t="s">
        <v>15</v>
      </c>
      <c r="D81" s="4">
        <v>13391</v>
      </c>
      <c r="E81" s="5">
        <v>201</v>
      </c>
      <c r="F81">
        <f>VLOOKUP(Table27[[#This Row],[Product]],products8[#All],2,FALSE)</f>
        <v>11.73</v>
      </c>
      <c r="G81">
        <f>Table27[[#This Row],[Units]]*Table27[[#This Row],[cost per unit]]</f>
        <v>2357.73</v>
      </c>
    </row>
    <row r="82" spans="1:7" x14ac:dyDescent="0.25">
      <c r="A82" t="s">
        <v>8</v>
      </c>
      <c r="B82" t="s">
        <v>39</v>
      </c>
      <c r="C82" t="s">
        <v>31</v>
      </c>
      <c r="D82" s="4">
        <v>8890</v>
      </c>
      <c r="E82" s="5">
        <v>210</v>
      </c>
      <c r="F82">
        <f>VLOOKUP(Table27[[#This Row],[Product]],products8[#All],2,FALSE)</f>
        <v>5.79</v>
      </c>
      <c r="G82">
        <f>Table27[[#This Row],[Units]]*Table27[[#This Row],[cost per unit]]</f>
        <v>1215.9000000000001</v>
      </c>
    </row>
    <row r="83" spans="1:7" x14ac:dyDescent="0.25">
      <c r="A83" t="s">
        <v>2</v>
      </c>
      <c r="B83" t="s">
        <v>38</v>
      </c>
      <c r="C83" t="s">
        <v>13</v>
      </c>
      <c r="D83" s="4">
        <v>56</v>
      </c>
      <c r="E83" s="5">
        <v>51</v>
      </c>
      <c r="F83">
        <f>VLOOKUP(Table27[[#This Row],[Product]],products8[#All],2,FALSE)</f>
        <v>9.33</v>
      </c>
      <c r="G83">
        <f>Table27[[#This Row],[Units]]*Table27[[#This Row],[cost per unit]]</f>
        <v>475.83</v>
      </c>
    </row>
    <row r="84" spans="1:7" x14ac:dyDescent="0.25">
      <c r="A84" t="s">
        <v>3</v>
      </c>
      <c r="B84" t="s">
        <v>36</v>
      </c>
      <c r="C84" t="s">
        <v>25</v>
      </c>
      <c r="D84" s="4">
        <v>3339</v>
      </c>
      <c r="E84" s="5">
        <v>39</v>
      </c>
      <c r="F84">
        <f>VLOOKUP(Table27[[#This Row],[Product]],products8[#All],2,FALSE)</f>
        <v>13.15</v>
      </c>
      <c r="G84">
        <f>Table27[[#This Row],[Units]]*Table27[[#This Row],[cost per unit]]</f>
        <v>512.85</v>
      </c>
    </row>
    <row r="85" spans="1:7" x14ac:dyDescent="0.25">
      <c r="A85" t="s">
        <v>10</v>
      </c>
      <c r="B85" t="s">
        <v>35</v>
      </c>
      <c r="C85" t="s">
        <v>18</v>
      </c>
      <c r="D85" s="4">
        <v>3808</v>
      </c>
      <c r="E85" s="5">
        <v>279</v>
      </c>
      <c r="F85">
        <f>VLOOKUP(Table27[[#This Row],[Product]],products8[#All],2,FALSE)</f>
        <v>6.47</v>
      </c>
      <c r="G85">
        <f>Table27[[#This Row],[Units]]*Table27[[#This Row],[cost per unit]]</f>
        <v>1805.1299999999999</v>
      </c>
    </row>
    <row r="86" spans="1:7" x14ac:dyDescent="0.25">
      <c r="A86" t="s">
        <v>10</v>
      </c>
      <c r="B86" t="s">
        <v>38</v>
      </c>
      <c r="C86" t="s">
        <v>13</v>
      </c>
      <c r="D86" s="4">
        <v>63</v>
      </c>
      <c r="E86" s="5">
        <v>123</v>
      </c>
      <c r="F86">
        <f>VLOOKUP(Table27[[#This Row],[Product]],products8[#All],2,FALSE)</f>
        <v>9.33</v>
      </c>
      <c r="G86">
        <f>Table27[[#This Row],[Units]]*Table27[[#This Row],[cost per unit]]</f>
        <v>1147.5899999999999</v>
      </c>
    </row>
    <row r="87" spans="1:7" x14ac:dyDescent="0.25">
      <c r="A87" t="s">
        <v>2</v>
      </c>
      <c r="B87" t="s">
        <v>39</v>
      </c>
      <c r="C87" t="s">
        <v>27</v>
      </c>
      <c r="D87" s="4">
        <v>7812</v>
      </c>
      <c r="E87" s="5">
        <v>81</v>
      </c>
      <c r="F87">
        <f>VLOOKUP(Table27[[#This Row],[Product]],products8[#All],2,FALSE)</f>
        <v>16.73</v>
      </c>
      <c r="G87">
        <f>Table27[[#This Row],[Units]]*Table27[[#This Row],[cost per unit]]</f>
        <v>1355.13</v>
      </c>
    </row>
    <row r="88" spans="1:7" x14ac:dyDescent="0.25">
      <c r="A88" t="s">
        <v>40</v>
      </c>
      <c r="B88" t="s">
        <v>37</v>
      </c>
      <c r="C88" t="s">
        <v>19</v>
      </c>
      <c r="D88" s="4">
        <v>7693</v>
      </c>
      <c r="E88" s="5">
        <v>21</v>
      </c>
      <c r="F88">
        <f>VLOOKUP(Table27[[#This Row],[Product]],products8[#All],2,FALSE)</f>
        <v>7.64</v>
      </c>
      <c r="G88">
        <f>Table27[[#This Row],[Units]]*Table27[[#This Row],[cost per unit]]</f>
        <v>160.44</v>
      </c>
    </row>
    <row r="89" spans="1:7" x14ac:dyDescent="0.25">
      <c r="A89" t="s">
        <v>3</v>
      </c>
      <c r="B89" t="s">
        <v>36</v>
      </c>
      <c r="C89" t="s">
        <v>28</v>
      </c>
      <c r="D89" s="4">
        <v>973</v>
      </c>
      <c r="E89" s="5">
        <v>162</v>
      </c>
      <c r="F89">
        <f>VLOOKUP(Table27[[#This Row],[Product]],products8[#All],2,FALSE)</f>
        <v>10.38</v>
      </c>
      <c r="G89">
        <f>Table27[[#This Row],[Units]]*Table27[[#This Row],[cost per unit]]</f>
        <v>1681.5600000000002</v>
      </c>
    </row>
    <row r="90" spans="1:7" x14ac:dyDescent="0.25">
      <c r="A90" t="s">
        <v>10</v>
      </c>
      <c r="B90" t="s">
        <v>35</v>
      </c>
      <c r="C90" t="s">
        <v>21</v>
      </c>
      <c r="D90" s="4">
        <v>567</v>
      </c>
      <c r="E90" s="5">
        <v>228</v>
      </c>
      <c r="F90">
        <f>VLOOKUP(Table27[[#This Row],[Product]],products8[#All],2,FALSE)</f>
        <v>9</v>
      </c>
      <c r="G90">
        <f>Table27[[#This Row],[Units]]*Table27[[#This Row],[cost per unit]]</f>
        <v>2052</v>
      </c>
    </row>
    <row r="91" spans="1:7" x14ac:dyDescent="0.25">
      <c r="A91" t="s">
        <v>10</v>
      </c>
      <c r="B91" t="s">
        <v>36</v>
      </c>
      <c r="C91" t="s">
        <v>29</v>
      </c>
      <c r="D91" s="4">
        <v>2471</v>
      </c>
      <c r="E91" s="5">
        <v>342</v>
      </c>
      <c r="F91">
        <f>VLOOKUP(Table27[[#This Row],[Product]],products8[#All],2,FALSE)</f>
        <v>7.16</v>
      </c>
      <c r="G91">
        <f>Table27[[#This Row],[Units]]*Table27[[#This Row],[cost per unit]]</f>
        <v>2448.7200000000003</v>
      </c>
    </row>
    <row r="92" spans="1:7" x14ac:dyDescent="0.25">
      <c r="A92" t="s">
        <v>5</v>
      </c>
      <c r="B92" t="s">
        <v>38</v>
      </c>
      <c r="C92" t="s">
        <v>13</v>
      </c>
      <c r="D92" s="4">
        <v>7189</v>
      </c>
      <c r="E92" s="5">
        <v>54</v>
      </c>
      <c r="F92">
        <f>VLOOKUP(Table27[[#This Row],[Product]],products8[#All],2,FALSE)</f>
        <v>9.33</v>
      </c>
      <c r="G92">
        <f>Table27[[#This Row],[Units]]*Table27[[#This Row],[cost per unit]]</f>
        <v>503.82</v>
      </c>
    </row>
    <row r="93" spans="1:7" x14ac:dyDescent="0.25">
      <c r="A93" t="s">
        <v>41</v>
      </c>
      <c r="B93" t="s">
        <v>35</v>
      </c>
      <c r="C93" t="s">
        <v>28</v>
      </c>
      <c r="D93" s="4">
        <v>7455</v>
      </c>
      <c r="E93" s="5">
        <v>216</v>
      </c>
      <c r="F93">
        <f>VLOOKUP(Table27[[#This Row],[Product]],products8[#All],2,FALSE)</f>
        <v>10.38</v>
      </c>
      <c r="G93">
        <f>Table27[[#This Row],[Units]]*Table27[[#This Row],[cost per unit]]</f>
        <v>2242.0800000000004</v>
      </c>
    </row>
    <row r="94" spans="1:7" x14ac:dyDescent="0.25">
      <c r="A94" t="s">
        <v>3</v>
      </c>
      <c r="B94" t="s">
        <v>34</v>
      </c>
      <c r="C94" t="s">
        <v>26</v>
      </c>
      <c r="D94" s="4">
        <v>3108</v>
      </c>
      <c r="E94" s="5">
        <v>54</v>
      </c>
      <c r="F94">
        <f>VLOOKUP(Table27[[#This Row],[Product]],products8[#All],2,FALSE)</f>
        <v>5.6</v>
      </c>
      <c r="G94">
        <f>Table27[[#This Row],[Units]]*Table27[[#This Row],[cost per unit]]</f>
        <v>302.39999999999998</v>
      </c>
    </row>
    <row r="95" spans="1:7" x14ac:dyDescent="0.25">
      <c r="A95" t="s">
        <v>6</v>
      </c>
      <c r="B95" t="s">
        <v>38</v>
      </c>
      <c r="C95" t="s">
        <v>25</v>
      </c>
      <c r="D95" s="4">
        <v>469</v>
      </c>
      <c r="E95" s="5">
        <v>75</v>
      </c>
      <c r="F95">
        <f>VLOOKUP(Table27[[#This Row],[Product]],products8[#All],2,FALSE)</f>
        <v>13.15</v>
      </c>
      <c r="G95">
        <f>Table27[[#This Row],[Units]]*Table27[[#This Row],[cost per unit]]</f>
        <v>986.25</v>
      </c>
    </row>
    <row r="96" spans="1:7" x14ac:dyDescent="0.25">
      <c r="A96" t="s">
        <v>9</v>
      </c>
      <c r="B96" t="s">
        <v>37</v>
      </c>
      <c r="C96" t="s">
        <v>23</v>
      </c>
      <c r="D96" s="4">
        <v>2737</v>
      </c>
      <c r="E96" s="5">
        <v>93</v>
      </c>
      <c r="F96">
        <f>VLOOKUP(Table27[[#This Row],[Product]],products8[#All],2,FALSE)</f>
        <v>6.49</v>
      </c>
      <c r="G96">
        <f>Table27[[#This Row],[Units]]*Table27[[#This Row],[cost per unit]]</f>
        <v>603.57000000000005</v>
      </c>
    </row>
    <row r="97" spans="1:7" x14ac:dyDescent="0.25">
      <c r="A97" t="s">
        <v>9</v>
      </c>
      <c r="B97" t="s">
        <v>37</v>
      </c>
      <c r="C97" t="s">
        <v>25</v>
      </c>
      <c r="D97" s="4">
        <v>4305</v>
      </c>
      <c r="E97" s="5">
        <v>156</v>
      </c>
      <c r="F97">
        <f>VLOOKUP(Table27[[#This Row],[Product]],products8[#All],2,FALSE)</f>
        <v>13.15</v>
      </c>
      <c r="G97">
        <f>Table27[[#This Row],[Units]]*Table27[[#This Row],[cost per unit]]</f>
        <v>2051.4</v>
      </c>
    </row>
    <row r="98" spans="1:7" x14ac:dyDescent="0.25">
      <c r="A98" t="s">
        <v>9</v>
      </c>
      <c r="B98" t="s">
        <v>38</v>
      </c>
      <c r="C98" t="s">
        <v>17</v>
      </c>
      <c r="D98" s="4">
        <v>2408</v>
      </c>
      <c r="E98" s="5">
        <v>9</v>
      </c>
      <c r="F98">
        <f>VLOOKUP(Table27[[#This Row],[Product]],products8[#All],2,FALSE)</f>
        <v>3.11</v>
      </c>
      <c r="G98">
        <f>Table27[[#This Row],[Units]]*Table27[[#This Row],[cost per unit]]</f>
        <v>27.99</v>
      </c>
    </row>
    <row r="99" spans="1:7" x14ac:dyDescent="0.25">
      <c r="A99" t="s">
        <v>3</v>
      </c>
      <c r="B99" t="s">
        <v>36</v>
      </c>
      <c r="C99" t="s">
        <v>19</v>
      </c>
      <c r="D99" s="4">
        <v>1281</v>
      </c>
      <c r="E99" s="5">
        <v>18</v>
      </c>
      <c r="F99">
        <f>VLOOKUP(Table27[[#This Row],[Product]],products8[#All],2,FALSE)</f>
        <v>7.64</v>
      </c>
      <c r="G99">
        <f>Table27[[#This Row],[Units]]*Table27[[#This Row],[cost per unit]]</f>
        <v>137.51999999999998</v>
      </c>
    </row>
    <row r="100" spans="1:7" x14ac:dyDescent="0.25">
      <c r="A100" t="s">
        <v>40</v>
      </c>
      <c r="B100" t="s">
        <v>35</v>
      </c>
      <c r="C100" t="s">
        <v>32</v>
      </c>
      <c r="D100" s="4">
        <v>12348</v>
      </c>
      <c r="E100" s="5">
        <v>234</v>
      </c>
      <c r="F100">
        <f>VLOOKUP(Table27[[#This Row],[Product]],products8[#All],2,FALSE)</f>
        <v>8.65</v>
      </c>
      <c r="G100">
        <f>Table27[[#This Row],[Units]]*Table27[[#This Row],[cost per unit]]</f>
        <v>2024.1000000000001</v>
      </c>
    </row>
    <row r="101" spans="1:7" x14ac:dyDescent="0.25">
      <c r="A101" t="s">
        <v>3</v>
      </c>
      <c r="B101" t="s">
        <v>34</v>
      </c>
      <c r="C101" t="s">
        <v>28</v>
      </c>
      <c r="D101" s="4">
        <v>3689</v>
      </c>
      <c r="E101" s="5">
        <v>312</v>
      </c>
      <c r="F101">
        <f>VLOOKUP(Table27[[#This Row],[Product]],products8[#All],2,FALSE)</f>
        <v>10.38</v>
      </c>
      <c r="G101">
        <f>Table27[[#This Row],[Units]]*Table27[[#This Row],[cost per unit]]</f>
        <v>3238.5600000000004</v>
      </c>
    </row>
    <row r="102" spans="1:7" x14ac:dyDescent="0.25">
      <c r="A102" t="s">
        <v>7</v>
      </c>
      <c r="B102" t="s">
        <v>36</v>
      </c>
      <c r="C102" t="s">
        <v>19</v>
      </c>
      <c r="D102" s="4">
        <v>2870</v>
      </c>
      <c r="E102" s="5">
        <v>300</v>
      </c>
      <c r="F102">
        <f>VLOOKUP(Table27[[#This Row],[Product]],products8[#All],2,FALSE)</f>
        <v>7.64</v>
      </c>
      <c r="G102">
        <f>Table27[[#This Row],[Units]]*Table27[[#This Row],[cost per unit]]</f>
        <v>2292</v>
      </c>
    </row>
    <row r="103" spans="1:7" x14ac:dyDescent="0.25">
      <c r="A103" t="s">
        <v>2</v>
      </c>
      <c r="B103" t="s">
        <v>36</v>
      </c>
      <c r="C103" t="s">
        <v>27</v>
      </c>
      <c r="D103" s="4">
        <v>798</v>
      </c>
      <c r="E103" s="5">
        <v>519</v>
      </c>
      <c r="F103">
        <f>VLOOKUP(Table27[[#This Row],[Product]],products8[#All],2,FALSE)</f>
        <v>16.73</v>
      </c>
      <c r="G103">
        <f>Table27[[#This Row],[Units]]*Table27[[#This Row],[cost per unit]]</f>
        <v>8682.8700000000008</v>
      </c>
    </row>
    <row r="104" spans="1:7" x14ac:dyDescent="0.25">
      <c r="A104" t="s">
        <v>41</v>
      </c>
      <c r="B104" t="s">
        <v>37</v>
      </c>
      <c r="C104" t="s">
        <v>21</v>
      </c>
      <c r="D104" s="4">
        <v>2933</v>
      </c>
      <c r="E104" s="5">
        <v>9</v>
      </c>
      <c r="F104">
        <f>VLOOKUP(Table27[[#This Row],[Product]],products8[#All],2,FALSE)</f>
        <v>9</v>
      </c>
      <c r="G104">
        <f>Table27[[#This Row],[Units]]*Table27[[#This Row],[cost per unit]]</f>
        <v>81</v>
      </c>
    </row>
    <row r="105" spans="1:7" x14ac:dyDescent="0.25">
      <c r="A105" t="s">
        <v>5</v>
      </c>
      <c r="B105" t="s">
        <v>35</v>
      </c>
      <c r="C105" t="s">
        <v>4</v>
      </c>
      <c r="D105" s="4">
        <v>2744</v>
      </c>
      <c r="E105" s="5">
        <v>9</v>
      </c>
      <c r="F105">
        <f>VLOOKUP(Table27[[#This Row],[Product]],products8[#All],2,FALSE)</f>
        <v>11.88</v>
      </c>
      <c r="G105">
        <f>Table27[[#This Row],[Units]]*Table27[[#This Row],[cost per unit]]</f>
        <v>106.92</v>
      </c>
    </row>
    <row r="106" spans="1:7" x14ac:dyDescent="0.25">
      <c r="A106" t="s">
        <v>40</v>
      </c>
      <c r="B106" t="s">
        <v>36</v>
      </c>
      <c r="C106" t="s">
        <v>33</v>
      </c>
      <c r="D106" s="4">
        <v>9772</v>
      </c>
      <c r="E106" s="5">
        <v>90</v>
      </c>
      <c r="F106">
        <f>VLOOKUP(Table27[[#This Row],[Product]],products8[#All],2,FALSE)</f>
        <v>12.37</v>
      </c>
      <c r="G106">
        <f>Table27[[#This Row],[Units]]*Table27[[#This Row],[cost per unit]]</f>
        <v>1113.3</v>
      </c>
    </row>
    <row r="107" spans="1:7" x14ac:dyDescent="0.25">
      <c r="A107" t="s">
        <v>7</v>
      </c>
      <c r="B107" t="s">
        <v>34</v>
      </c>
      <c r="C107" t="s">
        <v>25</v>
      </c>
      <c r="D107" s="4">
        <v>1568</v>
      </c>
      <c r="E107" s="5">
        <v>96</v>
      </c>
      <c r="F107">
        <f>VLOOKUP(Table27[[#This Row],[Product]],products8[#All],2,FALSE)</f>
        <v>13.15</v>
      </c>
      <c r="G107">
        <f>Table27[[#This Row],[Units]]*Table27[[#This Row],[cost per unit]]</f>
        <v>1262.4000000000001</v>
      </c>
    </row>
    <row r="108" spans="1:7" x14ac:dyDescent="0.25">
      <c r="A108" t="s">
        <v>2</v>
      </c>
      <c r="B108" t="s">
        <v>36</v>
      </c>
      <c r="C108" t="s">
        <v>16</v>
      </c>
      <c r="D108" s="4">
        <v>11417</v>
      </c>
      <c r="E108" s="5">
        <v>21</v>
      </c>
      <c r="F108">
        <f>VLOOKUP(Table27[[#This Row],[Product]],products8[#All],2,FALSE)</f>
        <v>8.7899999999999991</v>
      </c>
      <c r="G108">
        <f>Table27[[#This Row],[Units]]*Table27[[#This Row],[cost per unit]]</f>
        <v>184.58999999999997</v>
      </c>
    </row>
    <row r="109" spans="1:7" x14ac:dyDescent="0.25">
      <c r="A109" t="s">
        <v>40</v>
      </c>
      <c r="B109" t="s">
        <v>34</v>
      </c>
      <c r="C109" t="s">
        <v>26</v>
      </c>
      <c r="D109" s="4">
        <v>6748</v>
      </c>
      <c r="E109" s="5">
        <v>48</v>
      </c>
      <c r="F109">
        <f>VLOOKUP(Table27[[#This Row],[Product]],products8[#All],2,FALSE)</f>
        <v>5.6</v>
      </c>
      <c r="G109">
        <f>Table27[[#This Row],[Units]]*Table27[[#This Row],[cost per unit]]</f>
        <v>268.79999999999995</v>
      </c>
    </row>
    <row r="110" spans="1:7" x14ac:dyDescent="0.25">
      <c r="A110" t="s">
        <v>10</v>
      </c>
      <c r="B110" t="s">
        <v>36</v>
      </c>
      <c r="C110" t="s">
        <v>27</v>
      </c>
      <c r="D110" s="4">
        <v>1407</v>
      </c>
      <c r="E110" s="5">
        <v>72</v>
      </c>
      <c r="F110">
        <f>VLOOKUP(Table27[[#This Row],[Product]],products8[#All],2,FALSE)</f>
        <v>16.73</v>
      </c>
      <c r="G110">
        <f>Table27[[#This Row],[Units]]*Table27[[#This Row],[cost per unit]]</f>
        <v>1204.56</v>
      </c>
    </row>
    <row r="111" spans="1:7" x14ac:dyDescent="0.25">
      <c r="A111" t="s">
        <v>8</v>
      </c>
      <c r="B111" t="s">
        <v>35</v>
      </c>
      <c r="C111" t="s">
        <v>29</v>
      </c>
      <c r="D111" s="4">
        <v>2023</v>
      </c>
      <c r="E111" s="5">
        <v>168</v>
      </c>
      <c r="F111">
        <f>VLOOKUP(Table27[[#This Row],[Product]],products8[#All],2,FALSE)</f>
        <v>7.16</v>
      </c>
      <c r="G111">
        <f>Table27[[#This Row],[Units]]*Table27[[#This Row],[cost per unit]]</f>
        <v>1202.8800000000001</v>
      </c>
    </row>
    <row r="112" spans="1:7" x14ac:dyDescent="0.25">
      <c r="A112" t="s">
        <v>5</v>
      </c>
      <c r="B112" t="s">
        <v>39</v>
      </c>
      <c r="C112" t="s">
        <v>26</v>
      </c>
      <c r="D112" s="4">
        <v>5236</v>
      </c>
      <c r="E112" s="5">
        <v>51</v>
      </c>
      <c r="F112">
        <f>VLOOKUP(Table27[[#This Row],[Product]],products8[#All],2,FALSE)</f>
        <v>5.6</v>
      </c>
      <c r="G112">
        <f>Table27[[#This Row],[Units]]*Table27[[#This Row],[cost per unit]]</f>
        <v>285.59999999999997</v>
      </c>
    </row>
    <row r="113" spans="1:7" x14ac:dyDescent="0.25">
      <c r="A113" t="s">
        <v>41</v>
      </c>
      <c r="B113" t="s">
        <v>36</v>
      </c>
      <c r="C113" t="s">
        <v>19</v>
      </c>
      <c r="D113" s="4">
        <v>1925</v>
      </c>
      <c r="E113" s="5">
        <v>192</v>
      </c>
      <c r="F113">
        <f>VLOOKUP(Table27[[#This Row],[Product]],products8[#All],2,FALSE)</f>
        <v>7.64</v>
      </c>
      <c r="G113">
        <f>Table27[[#This Row],[Units]]*Table27[[#This Row],[cost per unit]]</f>
        <v>1466.8799999999999</v>
      </c>
    </row>
    <row r="114" spans="1:7" x14ac:dyDescent="0.25">
      <c r="A114" t="s">
        <v>7</v>
      </c>
      <c r="B114" t="s">
        <v>37</v>
      </c>
      <c r="C114" t="s">
        <v>14</v>
      </c>
      <c r="D114" s="4">
        <v>6608</v>
      </c>
      <c r="E114" s="5">
        <v>225</v>
      </c>
      <c r="F114">
        <f>VLOOKUP(Table27[[#This Row],[Product]],products8[#All],2,FALSE)</f>
        <v>11.7</v>
      </c>
      <c r="G114">
        <f>Table27[[#This Row],[Units]]*Table27[[#This Row],[cost per unit]]</f>
        <v>2632.5</v>
      </c>
    </row>
    <row r="115" spans="1:7" x14ac:dyDescent="0.25">
      <c r="A115" t="s">
        <v>6</v>
      </c>
      <c r="B115" t="s">
        <v>34</v>
      </c>
      <c r="C115" t="s">
        <v>26</v>
      </c>
      <c r="D115" s="4">
        <v>8008</v>
      </c>
      <c r="E115" s="5">
        <v>456</v>
      </c>
      <c r="F115">
        <f>VLOOKUP(Table27[[#This Row],[Product]],products8[#All],2,FALSE)</f>
        <v>5.6</v>
      </c>
      <c r="G115">
        <f>Table27[[#This Row],[Units]]*Table27[[#This Row],[cost per unit]]</f>
        <v>2553.6</v>
      </c>
    </row>
    <row r="116" spans="1:7" x14ac:dyDescent="0.25">
      <c r="A116" t="s">
        <v>10</v>
      </c>
      <c r="B116" t="s">
        <v>34</v>
      </c>
      <c r="C116" t="s">
        <v>25</v>
      </c>
      <c r="D116" s="4">
        <v>1428</v>
      </c>
      <c r="E116" s="5">
        <v>93</v>
      </c>
      <c r="F116">
        <f>VLOOKUP(Table27[[#This Row],[Product]],products8[#All],2,FALSE)</f>
        <v>13.15</v>
      </c>
      <c r="G116">
        <f>Table27[[#This Row],[Units]]*Table27[[#This Row],[cost per unit]]</f>
        <v>1222.95</v>
      </c>
    </row>
    <row r="117" spans="1:7" x14ac:dyDescent="0.25">
      <c r="A117" t="s">
        <v>6</v>
      </c>
      <c r="B117" t="s">
        <v>34</v>
      </c>
      <c r="C117" t="s">
        <v>4</v>
      </c>
      <c r="D117" s="4">
        <v>525</v>
      </c>
      <c r="E117" s="5">
        <v>48</v>
      </c>
      <c r="F117">
        <f>VLOOKUP(Table27[[#This Row],[Product]],products8[#All],2,FALSE)</f>
        <v>11.88</v>
      </c>
      <c r="G117">
        <f>Table27[[#This Row],[Units]]*Table27[[#This Row],[cost per unit]]</f>
        <v>570.24</v>
      </c>
    </row>
    <row r="118" spans="1:7" x14ac:dyDescent="0.25">
      <c r="A118" t="s">
        <v>6</v>
      </c>
      <c r="B118" t="s">
        <v>37</v>
      </c>
      <c r="C118" t="s">
        <v>18</v>
      </c>
      <c r="D118" s="4">
        <v>1505</v>
      </c>
      <c r="E118" s="5">
        <v>102</v>
      </c>
      <c r="F118">
        <f>VLOOKUP(Table27[[#This Row],[Product]],products8[#All],2,FALSE)</f>
        <v>6.47</v>
      </c>
      <c r="G118">
        <f>Table27[[#This Row],[Units]]*Table27[[#This Row],[cost per unit]]</f>
        <v>659.93999999999994</v>
      </c>
    </row>
    <row r="119" spans="1:7" x14ac:dyDescent="0.25">
      <c r="A119" t="s">
        <v>7</v>
      </c>
      <c r="B119" t="s">
        <v>35</v>
      </c>
      <c r="C119" t="s">
        <v>30</v>
      </c>
      <c r="D119" s="4">
        <v>6755</v>
      </c>
      <c r="E119" s="5">
        <v>252</v>
      </c>
      <c r="F119">
        <f>VLOOKUP(Table27[[#This Row],[Product]],products8[#All],2,FALSE)</f>
        <v>14.49</v>
      </c>
      <c r="G119">
        <f>Table27[[#This Row],[Units]]*Table27[[#This Row],[cost per unit]]</f>
        <v>3651.48</v>
      </c>
    </row>
    <row r="120" spans="1:7" x14ac:dyDescent="0.25">
      <c r="A120" t="s">
        <v>2</v>
      </c>
      <c r="B120" t="s">
        <v>37</v>
      </c>
      <c r="C120" t="s">
        <v>18</v>
      </c>
      <c r="D120" s="4">
        <v>11571</v>
      </c>
      <c r="E120" s="5">
        <v>138</v>
      </c>
      <c r="F120">
        <f>VLOOKUP(Table27[[#This Row],[Product]],products8[#All],2,FALSE)</f>
        <v>6.47</v>
      </c>
      <c r="G120">
        <f>Table27[[#This Row],[Units]]*Table27[[#This Row],[cost per unit]]</f>
        <v>892.86</v>
      </c>
    </row>
    <row r="121" spans="1:7" x14ac:dyDescent="0.25">
      <c r="A121" t="s">
        <v>40</v>
      </c>
      <c r="B121" t="s">
        <v>38</v>
      </c>
      <c r="C121" t="s">
        <v>25</v>
      </c>
      <c r="D121" s="4">
        <v>2541</v>
      </c>
      <c r="E121" s="5">
        <v>90</v>
      </c>
      <c r="F121">
        <f>VLOOKUP(Table27[[#This Row],[Product]],products8[#All],2,FALSE)</f>
        <v>13.15</v>
      </c>
      <c r="G121">
        <f>Table27[[#This Row],[Units]]*Table27[[#This Row],[cost per unit]]</f>
        <v>1183.5</v>
      </c>
    </row>
    <row r="122" spans="1:7" x14ac:dyDescent="0.25">
      <c r="A122" t="s">
        <v>41</v>
      </c>
      <c r="B122" t="s">
        <v>37</v>
      </c>
      <c r="C122" t="s">
        <v>30</v>
      </c>
      <c r="D122" s="4">
        <v>1526</v>
      </c>
      <c r="E122" s="5">
        <v>240</v>
      </c>
      <c r="F122">
        <f>VLOOKUP(Table27[[#This Row],[Product]],products8[#All],2,FALSE)</f>
        <v>14.49</v>
      </c>
      <c r="G122">
        <f>Table27[[#This Row],[Units]]*Table27[[#This Row],[cost per unit]]</f>
        <v>3477.6</v>
      </c>
    </row>
    <row r="123" spans="1:7" x14ac:dyDescent="0.25">
      <c r="A123" t="s">
        <v>40</v>
      </c>
      <c r="B123" t="s">
        <v>38</v>
      </c>
      <c r="C123" t="s">
        <v>4</v>
      </c>
      <c r="D123" s="4">
        <v>6125</v>
      </c>
      <c r="E123" s="5">
        <v>102</v>
      </c>
      <c r="F123">
        <f>VLOOKUP(Table27[[#This Row],[Product]],products8[#All],2,FALSE)</f>
        <v>11.88</v>
      </c>
      <c r="G123">
        <f>Table27[[#This Row],[Units]]*Table27[[#This Row],[cost per unit]]</f>
        <v>1211.76</v>
      </c>
    </row>
    <row r="124" spans="1:7" x14ac:dyDescent="0.25">
      <c r="A124" t="s">
        <v>41</v>
      </c>
      <c r="B124" t="s">
        <v>35</v>
      </c>
      <c r="C124" t="s">
        <v>27</v>
      </c>
      <c r="D124" s="4">
        <v>847</v>
      </c>
      <c r="E124" s="5">
        <v>129</v>
      </c>
      <c r="F124">
        <f>VLOOKUP(Table27[[#This Row],[Product]],products8[#All],2,FALSE)</f>
        <v>16.73</v>
      </c>
      <c r="G124">
        <f>Table27[[#This Row],[Units]]*Table27[[#This Row],[cost per unit]]</f>
        <v>2158.17</v>
      </c>
    </row>
    <row r="125" spans="1:7" x14ac:dyDescent="0.25">
      <c r="A125" t="s">
        <v>8</v>
      </c>
      <c r="B125" t="s">
        <v>35</v>
      </c>
      <c r="C125" t="s">
        <v>27</v>
      </c>
      <c r="D125" s="4">
        <v>4753</v>
      </c>
      <c r="E125" s="5">
        <v>300</v>
      </c>
      <c r="F125">
        <f>VLOOKUP(Table27[[#This Row],[Product]],products8[#All],2,FALSE)</f>
        <v>16.73</v>
      </c>
      <c r="G125">
        <f>Table27[[#This Row],[Units]]*Table27[[#This Row],[cost per unit]]</f>
        <v>5019</v>
      </c>
    </row>
    <row r="126" spans="1:7" x14ac:dyDescent="0.25">
      <c r="A126" t="s">
        <v>6</v>
      </c>
      <c r="B126" t="s">
        <v>38</v>
      </c>
      <c r="C126" t="s">
        <v>33</v>
      </c>
      <c r="D126" s="4">
        <v>959</v>
      </c>
      <c r="E126" s="5">
        <v>135</v>
      </c>
      <c r="F126">
        <f>VLOOKUP(Table27[[#This Row],[Product]],products8[#All],2,FALSE)</f>
        <v>12.37</v>
      </c>
      <c r="G126">
        <f>Table27[[#This Row],[Units]]*Table27[[#This Row],[cost per unit]]</f>
        <v>1669.9499999999998</v>
      </c>
    </row>
    <row r="127" spans="1:7" x14ac:dyDescent="0.25">
      <c r="A127" t="s">
        <v>7</v>
      </c>
      <c r="B127" t="s">
        <v>35</v>
      </c>
      <c r="C127" t="s">
        <v>24</v>
      </c>
      <c r="D127" s="4">
        <v>2793</v>
      </c>
      <c r="E127" s="5">
        <v>114</v>
      </c>
      <c r="F127">
        <f>VLOOKUP(Table27[[#This Row],[Product]],products8[#All],2,FALSE)</f>
        <v>4.97</v>
      </c>
      <c r="G127">
        <f>Table27[[#This Row],[Units]]*Table27[[#This Row],[cost per unit]]</f>
        <v>566.57999999999993</v>
      </c>
    </row>
    <row r="128" spans="1:7" x14ac:dyDescent="0.25">
      <c r="A128" t="s">
        <v>7</v>
      </c>
      <c r="B128" t="s">
        <v>35</v>
      </c>
      <c r="C128" t="s">
        <v>14</v>
      </c>
      <c r="D128" s="4">
        <v>4606</v>
      </c>
      <c r="E128" s="5">
        <v>63</v>
      </c>
      <c r="F128">
        <f>VLOOKUP(Table27[[#This Row],[Product]],products8[#All],2,FALSE)</f>
        <v>11.7</v>
      </c>
      <c r="G128">
        <f>Table27[[#This Row],[Units]]*Table27[[#This Row],[cost per unit]]</f>
        <v>737.09999999999991</v>
      </c>
    </row>
    <row r="129" spans="1:7" x14ac:dyDescent="0.25">
      <c r="A129" t="s">
        <v>7</v>
      </c>
      <c r="B129" t="s">
        <v>36</v>
      </c>
      <c r="C129" t="s">
        <v>29</v>
      </c>
      <c r="D129" s="4">
        <v>5551</v>
      </c>
      <c r="E129" s="5">
        <v>252</v>
      </c>
      <c r="F129">
        <f>VLOOKUP(Table27[[#This Row],[Product]],products8[#All],2,FALSE)</f>
        <v>7.16</v>
      </c>
      <c r="G129">
        <f>Table27[[#This Row],[Units]]*Table27[[#This Row],[cost per unit]]</f>
        <v>1804.32</v>
      </c>
    </row>
    <row r="130" spans="1:7" x14ac:dyDescent="0.25">
      <c r="A130" t="s">
        <v>10</v>
      </c>
      <c r="B130" t="s">
        <v>36</v>
      </c>
      <c r="C130" t="s">
        <v>32</v>
      </c>
      <c r="D130" s="4">
        <v>6657</v>
      </c>
      <c r="E130" s="5">
        <v>303</v>
      </c>
      <c r="F130">
        <f>VLOOKUP(Table27[[#This Row],[Product]],products8[#All],2,FALSE)</f>
        <v>8.65</v>
      </c>
      <c r="G130">
        <f>Table27[[#This Row],[Units]]*Table27[[#This Row],[cost per unit]]</f>
        <v>2620.9500000000003</v>
      </c>
    </row>
    <row r="131" spans="1:7" x14ac:dyDescent="0.25">
      <c r="A131" t="s">
        <v>7</v>
      </c>
      <c r="B131" t="s">
        <v>39</v>
      </c>
      <c r="C131" t="s">
        <v>17</v>
      </c>
      <c r="D131" s="4">
        <v>4438</v>
      </c>
      <c r="E131" s="5">
        <v>246</v>
      </c>
      <c r="F131">
        <f>VLOOKUP(Table27[[#This Row],[Product]],products8[#All],2,FALSE)</f>
        <v>3.11</v>
      </c>
      <c r="G131">
        <f>Table27[[#This Row],[Units]]*Table27[[#This Row],[cost per unit]]</f>
        <v>765.06</v>
      </c>
    </row>
    <row r="132" spans="1:7" x14ac:dyDescent="0.25">
      <c r="A132" t="s">
        <v>8</v>
      </c>
      <c r="B132" t="s">
        <v>38</v>
      </c>
      <c r="C132" t="s">
        <v>22</v>
      </c>
      <c r="D132" s="4">
        <v>168</v>
      </c>
      <c r="E132" s="5">
        <v>84</v>
      </c>
      <c r="F132">
        <f>VLOOKUP(Table27[[#This Row],[Product]],products8[#All],2,FALSE)</f>
        <v>9.77</v>
      </c>
      <c r="G132">
        <f>Table27[[#This Row],[Units]]*Table27[[#This Row],[cost per unit]]</f>
        <v>820.68</v>
      </c>
    </row>
    <row r="133" spans="1:7" x14ac:dyDescent="0.25">
      <c r="A133" t="s">
        <v>7</v>
      </c>
      <c r="B133" t="s">
        <v>34</v>
      </c>
      <c r="C133" t="s">
        <v>17</v>
      </c>
      <c r="D133" s="4">
        <v>7777</v>
      </c>
      <c r="E133" s="5">
        <v>39</v>
      </c>
      <c r="F133">
        <f>VLOOKUP(Table27[[#This Row],[Product]],products8[#All],2,FALSE)</f>
        <v>3.11</v>
      </c>
      <c r="G133">
        <f>Table27[[#This Row],[Units]]*Table27[[#This Row],[cost per unit]]</f>
        <v>121.28999999999999</v>
      </c>
    </row>
    <row r="134" spans="1:7" x14ac:dyDescent="0.25">
      <c r="A134" t="s">
        <v>5</v>
      </c>
      <c r="B134" t="s">
        <v>36</v>
      </c>
      <c r="C134" t="s">
        <v>17</v>
      </c>
      <c r="D134" s="4">
        <v>3339</v>
      </c>
      <c r="E134" s="5">
        <v>348</v>
      </c>
      <c r="F134">
        <f>VLOOKUP(Table27[[#This Row],[Product]],products8[#All],2,FALSE)</f>
        <v>3.11</v>
      </c>
      <c r="G134">
        <f>Table27[[#This Row],[Units]]*Table27[[#This Row],[cost per unit]]</f>
        <v>1082.28</v>
      </c>
    </row>
    <row r="135" spans="1:7" x14ac:dyDescent="0.25">
      <c r="A135" t="s">
        <v>7</v>
      </c>
      <c r="B135" t="s">
        <v>37</v>
      </c>
      <c r="C135" t="s">
        <v>33</v>
      </c>
      <c r="D135" s="4">
        <v>6391</v>
      </c>
      <c r="E135" s="5">
        <v>48</v>
      </c>
      <c r="F135">
        <f>VLOOKUP(Table27[[#This Row],[Product]],products8[#All],2,FALSE)</f>
        <v>12.37</v>
      </c>
      <c r="G135">
        <f>Table27[[#This Row],[Units]]*Table27[[#This Row],[cost per unit]]</f>
        <v>593.76</v>
      </c>
    </row>
    <row r="136" spans="1:7" x14ac:dyDescent="0.25">
      <c r="A136" t="s">
        <v>5</v>
      </c>
      <c r="B136" t="s">
        <v>37</v>
      </c>
      <c r="C136" t="s">
        <v>22</v>
      </c>
      <c r="D136" s="4">
        <v>518</v>
      </c>
      <c r="E136" s="5">
        <v>75</v>
      </c>
      <c r="F136">
        <f>VLOOKUP(Table27[[#This Row],[Product]],products8[#All],2,FALSE)</f>
        <v>9.77</v>
      </c>
      <c r="G136">
        <f>Table27[[#This Row],[Units]]*Table27[[#This Row],[cost per unit]]</f>
        <v>732.75</v>
      </c>
    </row>
    <row r="137" spans="1:7" x14ac:dyDescent="0.25">
      <c r="A137" t="s">
        <v>7</v>
      </c>
      <c r="B137" t="s">
        <v>38</v>
      </c>
      <c r="C137" t="s">
        <v>28</v>
      </c>
      <c r="D137" s="4">
        <v>5677</v>
      </c>
      <c r="E137" s="5">
        <v>258</v>
      </c>
      <c r="F137">
        <f>VLOOKUP(Table27[[#This Row],[Product]],products8[#All],2,FALSE)</f>
        <v>10.38</v>
      </c>
      <c r="G137">
        <f>Table27[[#This Row],[Units]]*Table27[[#This Row],[cost per unit]]</f>
        <v>2678.0400000000004</v>
      </c>
    </row>
    <row r="138" spans="1:7" x14ac:dyDescent="0.25">
      <c r="A138" t="s">
        <v>6</v>
      </c>
      <c r="B138" t="s">
        <v>39</v>
      </c>
      <c r="C138" t="s">
        <v>17</v>
      </c>
      <c r="D138" s="4">
        <v>6048</v>
      </c>
      <c r="E138" s="5">
        <v>27</v>
      </c>
      <c r="F138">
        <f>VLOOKUP(Table27[[#This Row],[Product]],products8[#All],2,FALSE)</f>
        <v>3.11</v>
      </c>
      <c r="G138">
        <f>Table27[[#This Row],[Units]]*Table27[[#This Row],[cost per unit]]</f>
        <v>83.97</v>
      </c>
    </row>
    <row r="139" spans="1:7" x14ac:dyDescent="0.25">
      <c r="A139" t="s">
        <v>8</v>
      </c>
      <c r="B139" t="s">
        <v>38</v>
      </c>
      <c r="C139" t="s">
        <v>32</v>
      </c>
      <c r="D139" s="4">
        <v>3752</v>
      </c>
      <c r="E139" s="5">
        <v>213</v>
      </c>
      <c r="F139">
        <f>VLOOKUP(Table27[[#This Row],[Product]],products8[#All],2,FALSE)</f>
        <v>8.65</v>
      </c>
      <c r="G139">
        <f>Table27[[#This Row],[Units]]*Table27[[#This Row],[cost per unit]]</f>
        <v>1842.45</v>
      </c>
    </row>
    <row r="140" spans="1:7" x14ac:dyDescent="0.25">
      <c r="A140" t="s">
        <v>5</v>
      </c>
      <c r="B140" t="s">
        <v>35</v>
      </c>
      <c r="C140" t="s">
        <v>29</v>
      </c>
      <c r="D140" s="4">
        <v>4480</v>
      </c>
      <c r="E140" s="5">
        <v>357</v>
      </c>
      <c r="F140">
        <f>VLOOKUP(Table27[[#This Row],[Product]],products8[#All],2,FALSE)</f>
        <v>7.16</v>
      </c>
      <c r="G140">
        <f>Table27[[#This Row],[Units]]*Table27[[#This Row],[cost per unit]]</f>
        <v>2556.12</v>
      </c>
    </row>
    <row r="141" spans="1:7" x14ac:dyDescent="0.25">
      <c r="A141" t="s">
        <v>9</v>
      </c>
      <c r="B141" t="s">
        <v>37</v>
      </c>
      <c r="C141" t="s">
        <v>4</v>
      </c>
      <c r="D141" s="4">
        <v>259</v>
      </c>
      <c r="E141" s="5">
        <v>207</v>
      </c>
      <c r="F141">
        <f>VLOOKUP(Table27[[#This Row],[Product]],products8[#All],2,FALSE)</f>
        <v>11.88</v>
      </c>
      <c r="G141">
        <f>Table27[[#This Row],[Units]]*Table27[[#This Row],[cost per unit]]</f>
        <v>2459.1600000000003</v>
      </c>
    </row>
    <row r="142" spans="1:7" x14ac:dyDescent="0.25">
      <c r="A142" t="s">
        <v>8</v>
      </c>
      <c r="B142" t="s">
        <v>37</v>
      </c>
      <c r="C142" t="s">
        <v>30</v>
      </c>
      <c r="D142" s="4">
        <v>42</v>
      </c>
      <c r="E142" s="5">
        <v>150</v>
      </c>
      <c r="F142">
        <f>VLOOKUP(Table27[[#This Row],[Product]],products8[#All],2,FALSE)</f>
        <v>14.49</v>
      </c>
      <c r="G142">
        <f>Table27[[#This Row],[Units]]*Table27[[#This Row],[cost per unit]]</f>
        <v>2173.5</v>
      </c>
    </row>
    <row r="143" spans="1:7" x14ac:dyDescent="0.25">
      <c r="A143" t="s">
        <v>41</v>
      </c>
      <c r="B143" t="s">
        <v>36</v>
      </c>
      <c r="C143" t="s">
        <v>26</v>
      </c>
      <c r="D143" s="4">
        <v>98</v>
      </c>
      <c r="E143" s="5">
        <v>204</v>
      </c>
      <c r="F143">
        <f>VLOOKUP(Table27[[#This Row],[Product]],products8[#All],2,FALSE)</f>
        <v>5.6</v>
      </c>
      <c r="G143">
        <f>Table27[[#This Row],[Units]]*Table27[[#This Row],[cost per unit]]</f>
        <v>1142.3999999999999</v>
      </c>
    </row>
    <row r="144" spans="1:7" x14ac:dyDescent="0.25">
      <c r="A144" t="s">
        <v>7</v>
      </c>
      <c r="B144" t="s">
        <v>35</v>
      </c>
      <c r="C144" t="s">
        <v>27</v>
      </c>
      <c r="D144" s="4">
        <v>2478</v>
      </c>
      <c r="E144" s="5">
        <v>21</v>
      </c>
      <c r="F144">
        <f>VLOOKUP(Table27[[#This Row],[Product]],products8[#All],2,FALSE)</f>
        <v>16.73</v>
      </c>
      <c r="G144">
        <f>Table27[[#This Row],[Units]]*Table27[[#This Row],[cost per unit]]</f>
        <v>351.33</v>
      </c>
    </row>
    <row r="145" spans="1:7" x14ac:dyDescent="0.25">
      <c r="A145" t="s">
        <v>41</v>
      </c>
      <c r="B145" t="s">
        <v>34</v>
      </c>
      <c r="C145" t="s">
        <v>33</v>
      </c>
      <c r="D145" s="4">
        <v>7847</v>
      </c>
      <c r="E145" s="5">
        <v>174</v>
      </c>
      <c r="F145">
        <f>VLOOKUP(Table27[[#This Row],[Product]],products8[#All],2,FALSE)</f>
        <v>12.37</v>
      </c>
      <c r="G145">
        <f>Table27[[#This Row],[Units]]*Table27[[#This Row],[cost per unit]]</f>
        <v>2152.3799999999997</v>
      </c>
    </row>
    <row r="146" spans="1:7" x14ac:dyDescent="0.25">
      <c r="A146" t="s">
        <v>2</v>
      </c>
      <c r="B146" t="s">
        <v>37</v>
      </c>
      <c r="C146" t="s">
        <v>17</v>
      </c>
      <c r="D146" s="4">
        <v>9926</v>
      </c>
      <c r="E146" s="5">
        <v>201</v>
      </c>
      <c r="F146">
        <f>VLOOKUP(Table27[[#This Row],[Product]],products8[#All],2,FALSE)</f>
        <v>3.11</v>
      </c>
      <c r="G146">
        <f>Table27[[#This Row],[Units]]*Table27[[#This Row],[cost per unit]]</f>
        <v>625.11</v>
      </c>
    </row>
    <row r="147" spans="1:7" x14ac:dyDescent="0.25">
      <c r="A147" t="s">
        <v>8</v>
      </c>
      <c r="B147" t="s">
        <v>38</v>
      </c>
      <c r="C147" t="s">
        <v>13</v>
      </c>
      <c r="D147" s="4">
        <v>819</v>
      </c>
      <c r="E147" s="5">
        <v>510</v>
      </c>
      <c r="F147">
        <f>VLOOKUP(Table27[[#This Row],[Product]],products8[#All],2,FALSE)</f>
        <v>9.33</v>
      </c>
      <c r="G147">
        <f>Table27[[#This Row],[Units]]*Table27[[#This Row],[cost per unit]]</f>
        <v>4758.3</v>
      </c>
    </row>
    <row r="148" spans="1:7" x14ac:dyDescent="0.25">
      <c r="A148" t="s">
        <v>6</v>
      </c>
      <c r="B148" t="s">
        <v>39</v>
      </c>
      <c r="C148" t="s">
        <v>29</v>
      </c>
      <c r="D148" s="4">
        <v>3052</v>
      </c>
      <c r="E148" s="5">
        <v>378</v>
      </c>
      <c r="F148">
        <f>VLOOKUP(Table27[[#This Row],[Product]],products8[#All],2,FALSE)</f>
        <v>7.16</v>
      </c>
      <c r="G148">
        <f>Table27[[#This Row],[Units]]*Table27[[#This Row],[cost per unit]]</f>
        <v>2706.48</v>
      </c>
    </row>
    <row r="149" spans="1:7" x14ac:dyDescent="0.25">
      <c r="A149" t="s">
        <v>9</v>
      </c>
      <c r="B149" t="s">
        <v>34</v>
      </c>
      <c r="C149" t="s">
        <v>21</v>
      </c>
      <c r="D149" s="4">
        <v>6832</v>
      </c>
      <c r="E149" s="5">
        <v>27</v>
      </c>
      <c r="F149">
        <f>VLOOKUP(Table27[[#This Row],[Product]],products8[#All],2,FALSE)</f>
        <v>9</v>
      </c>
      <c r="G149">
        <f>Table27[[#This Row],[Units]]*Table27[[#This Row],[cost per unit]]</f>
        <v>243</v>
      </c>
    </row>
    <row r="150" spans="1:7" x14ac:dyDescent="0.25">
      <c r="A150" t="s">
        <v>2</v>
      </c>
      <c r="B150" t="s">
        <v>39</v>
      </c>
      <c r="C150" t="s">
        <v>16</v>
      </c>
      <c r="D150" s="4">
        <v>2016</v>
      </c>
      <c r="E150" s="5">
        <v>117</v>
      </c>
      <c r="F150">
        <f>VLOOKUP(Table27[[#This Row],[Product]],products8[#All],2,FALSE)</f>
        <v>8.7899999999999991</v>
      </c>
      <c r="G150">
        <f>Table27[[#This Row],[Units]]*Table27[[#This Row],[cost per unit]]</f>
        <v>1028.4299999999998</v>
      </c>
    </row>
    <row r="151" spans="1:7" x14ac:dyDescent="0.25">
      <c r="A151" t="s">
        <v>6</v>
      </c>
      <c r="B151" t="s">
        <v>38</v>
      </c>
      <c r="C151" t="s">
        <v>21</v>
      </c>
      <c r="D151" s="4">
        <v>7322</v>
      </c>
      <c r="E151" s="5">
        <v>36</v>
      </c>
      <c r="F151">
        <f>VLOOKUP(Table27[[#This Row],[Product]],products8[#All],2,FALSE)</f>
        <v>9</v>
      </c>
      <c r="G151">
        <f>Table27[[#This Row],[Units]]*Table27[[#This Row],[cost per unit]]</f>
        <v>324</v>
      </c>
    </row>
    <row r="152" spans="1:7" x14ac:dyDescent="0.25">
      <c r="A152" t="s">
        <v>8</v>
      </c>
      <c r="B152" t="s">
        <v>35</v>
      </c>
      <c r="C152" t="s">
        <v>33</v>
      </c>
      <c r="D152" s="4">
        <v>357</v>
      </c>
      <c r="E152" s="5">
        <v>126</v>
      </c>
      <c r="F152">
        <f>VLOOKUP(Table27[[#This Row],[Product]],products8[#All],2,FALSE)</f>
        <v>12.37</v>
      </c>
      <c r="G152">
        <f>Table27[[#This Row],[Units]]*Table27[[#This Row],[cost per unit]]</f>
        <v>1558.62</v>
      </c>
    </row>
    <row r="153" spans="1:7" x14ac:dyDescent="0.25">
      <c r="A153" t="s">
        <v>9</v>
      </c>
      <c r="B153" t="s">
        <v>39</v>
      </c>
      <c r="C153" t="s">
        <v>25</v>
      </c>
      <c r="D153" s="4">
        <v>3192</v>
      </c>
      <c r="E153" s="5">
        <v>72</v>
      </c>
      <c r="F153">
        <f>VLOOKUP(Table27[[#This Row],[Product]],products8[#All],2,FALSE)</f>
        <v>13.15</v>
      </c>
      <c r="G153">
        <f>Table27[[#This Row],[Units]]*Table27[[#This Row],[cost per unit]]</f>
        <v>946.80000000000007</v>
      </c>
    </row>
    <row r="154" spans="1:7" x14ac:dyDescent="0.25">
      <c r="A154" t="s">
        <v>7</v>
      </c>
      <c r="B154" t="s">
        <v>36</v>
      </c>
      <c r="C154" t="s">
        <v>22</v>
      </c>
      <c r="D154" s="4">
        <v>8435</v>
      </c>
      <c r="E154" s="5">
        <v>42</v>
      </c>
      <c r="F154">
        <f>VLOOKUP(Table27[[#This Row],[Product]],products8[#All],2,FALSE)</f>
        <v>9.77</v>
      </c>
      <c r="G154">
        <f>Table27[[#This Row],[Units]]*Table27[[#This Row],[cost per unit]]</f>
        <v>410.34</v>
      </c>
    </row>
    <row r="155" spans="1:7" x14ac:dyDescent="0.25">
      <c r="A155" t="s">
        <v>40</v>
      </c>
      <c r="B155" t="s">
        <v>39</v>
      </c>
      <c r="C155" t="s">
        <v>29</v>
      </c>
      <c r="D155" s="4">
        <v>0</v>
      </c>
      <c r="E155" s="5">
        <v>135</v>
      </c>
      <c r="F155">
        <f>VLOOKUP(Table27[[#This Row],[Product]],products8[#All],2,FALSE)</f>
        <v>7.16</v>
      </c>
      <c r="G155">
        <f>Table27[[#This Row],[Units]]*Table27[[#This Row],[cost per unit]]</f>
        <v>966.6</v>
      </c>
    </row>
    <row r="156" spans="1:7" x14ac:dyDescent="0.25">
      <c r="A156" t="s">
        <v>7</v>
      </c>
      <c r="B156" t="s">
        <v>34</v>
      </c>
      <c r="C156" t="s">
        <v>24</v>
      </c>
      <c r="D156" s="4">
        <v>8862</v>
      </c>
      <c r="E156" s="5">
        <v>189</v>
      </c>
      <c r="F156">
        <f>VLOOKUP(Table27[[#This Row],[Product]],products8[#All],2,FALSE)</f>
        <v>4.97</v>
      </c>
      <c r="G156">
        <f>Table27[[#This Row],[Units]]*Table27[[#This Row],[cost per unit]]</f>
        <v>939.32999999999993</v>
      </c>
    </row>
    <row r="157" spans="1:7" x14ac:dyDescent="0.25">
      <c r="A157" t="s">
        <v>6</v>
      </c>
      <c r="B157" t="s">
        <v>37</v>
      </c>
      <c r="C157" t="s">
        <v>28</v>
      </c>
      <c r="D157" s="4">
        <v>3556</v>
      </c>
      <c r="E157" s="5">
        <v>459</v>
      </c>
      <c r="F157">
        <f>VLOOKUP(Table27[[#This Row],[Product]],products8[#All],2,FALSE)</f>
        <v>10.38</v>
      </c>
      <c r="G157">
        <f>Table27[[#This Row],[Units]]*Table27[[#This Row],[cost per unit]]</f>
        <v>4764.42</v>
      </c>
    </row>
    <row r="158" spans="1:7" x14ac:dyDescent="0.25">
      <c r="A158" t="s">
        <v>5</v>
      </c>
      <c r="B158" t="s">
        <v>34</v>
      </c>
      <c r="C158" t="s">
        <v>15</v>
      </c>
      <c r="D158" s="4">
        <v>7280</v>
      </c>
      <c r="E158" s="5">
        <v>201</v>
      </c>
      <c r="F158">
        <f>VLOOKUP(Table27[[#This Row],[Product]],products8[#All],2,FALSE)</f>
        <v>11.73</v>
      </c>
      <c r="G158">
        <f>Table27[[#This Row],[Units]]*Table27[[#This Row],[cost per unit]]</f>
        <v>2357.73</v>
      </c>
    </row>
    <row r="159" spans="1:7" x14ac:dyDescent="0.25">
      <c r="A159" t="s">
        <v>6</v>
      </c>
      <c r="B159" t="s">
        <v>34</v>
      </c>
      <c r="C159" t="s">
        <v>30</v>
      </c>
      <c r="D159" s="4">
        <v>3402</v>
      </c>
      <c r="E159" s="5">
        <v>366</v>
      </c>
      <c r="F159">
        <f>VLOOKUP(Table27[[#This Row],[Product]],products8[#All],2,FALSE)</f>
        <v>14.49</v>
      </c>
      <c r="G159">
        <f>Table27[[#This Row],[Units]]*Table27[[#This Row],[cost per unit]]</f>
        <v>5303.34</v>
      </c>
    </row>
    <row r="160" spans="1:7" x14ac:dyDescent="0.25">
      <c r="A160" t="s">
        <v>3</v>
      </c>
      <c r="B160" t="s">
        <v>37</v>
      </c>
      <c r="C160" t="s">
        <v>29</v>
      </c>
      <c r="D160" s="4">
        <v>4592</v>
      </c>
      <c r="E160" s="5">
        <v>324</v>
      </c>
      <c r="F160">
        <f>VLOOKUP(Table27[[#This Row],[Product]],products8[#All],2,FALSE)</f>
        <v>7.16</v>
      </c>
      <c r="G160">
        <f>Table27[[#This Row],[Units]]*Table27[[#This Row],[cost per unit]]</f>
        <v>2319.84</v>
      </c>
    </row>
    <row r="161" spans="1:7" x14ac:dyDescent="0.25">
      <c r="A161" t="s">
        <v>9</v>
      </c>
      <c r="B161" t="s">
        <v>35</v>
      </c>
      <c r="C161" t="s">
        <v>15</v>
      </c>
      <c r="D161" s="4">
        <v>7833</v>
      </c>
      <c r="E161" s="5">
        <v>243</v>
      </c>
      <c r="F161">
        <f>VLOOKUP(Table27[[#This Row],[Product]],products8[#All],2,FALSE)</f>
        <v>11.73</v>
      </c>
      <c r="G161">
        <f>Table27[[#This Row],[Units]]*Table27[[#This Row],[cost per unit]]</f>
        <v>2850.3900000000003</v>
      </c>
    </row>
    <row r="162" spans="1:7" x14ac:dyDescent="0.25">
      <c r="A162" t="s">
        <v>2</v>
      </c>
      <c r="B162" t="s">
        <v>39</v>
      </c>
      <c r="C162" t="s">
        <v>21</v>
      </c>
      <c r="D162" s="4">
        <v>7651</v>
      </c>
      <c r="E162" s="5">
        <v>213</v>
      </c>
      <c r="F162">
        <f>VLOOKUP(Table27[[#This Row],[Product]],products8[#All],2,FALSE)</f>
        <v>9</v>
      </c>
      <c r="G162">
        <f>Table27[[#This Row],[Units]]*Table27[[#This Row],[cost per unit]]</f>
        <v>1917</v>
      </c>
    </row>
    <row r="163" spans="1:7" x14ac:dyDescent="0.25">
      <c r="A163" t="s">
        <v>40</v>
      </c>
      <c r="B163" t="s">
        <v>35</v>
      </c>
      <c r="C163" t="s">
        <v>30</v>
      </c>
      <c r="D163" s="4">
        <v>2275</v>
      </c>
      <c r="E163" s="5">
        <v>447</v>
      </c>
      <c r="F163">
        <f>VLOOKUP(Table27[[#This Row],[Product]],products8[#All],2,FALSE)</f>
        <v>14.49</v>
      </c>
      <c r="G163">
        <f>Table27[[#This Row],[Units]]*Table27[[#This Row],[cost per unit]]</f>
        <v>6477.03</v>
      </c>
    </row>
    <row r="164" spans="1:7" x14ac:dyDescent="0.25">
      <c r="A164" t="s">
        <v>40</v>
      </c>
      <c r="B164" t="s">
        <v>38</v>
      </c>
      <c r="C164" t="s">
        <v>13</v>
      </c>
      <c r="D164" s="4">
        <v>5670</v>
      </c>
      <c r="E164" s="5">
        <v>297</v>
      </c>
      <c r="F164">
        <f>VLOOKUP(Table27[[#This Row],[Product]],products8[#All],2,FALSE)</f>
        <v>9.33</v>
      </c>
      <c r="G164">
        <f>Table27[[#This Row],[Units]]*Table27[[#This Row],[cost per unit]]</f>
        <v>2771.01</v>
      </c>
    </row>
    <row r="165" spans="1:7" x14ac:dyDescent="0.25">
      <c r="A165" t="s">
        <v>7</v>
      </c>
      <c r="B165" t="s">
        <v>35</v>
      </c>
      <c r="C165" t="s">
        <v>16</v>
      </c>
      <c r="D165" s="4">
        <v>2135</v>
      </c>
      <c r="E165" s="5">
        <v>27</v>
      </c>
      <c r="F165">
        <f>VLOOKUP(Table27[[#This Row],[Product]],products8[#All],2,FALSE)</f>
        <v>8.7899999999999991</v>
      </c>
      <c r="G165">
        <f>Table27[[#This Row],[Units]]*Table27[[#This Row],[cost per unit]]</f>
        <v>237.32999999999998</v>
      </c>
    </row>
    <row r="166" spans="1:7" x14ac:dyDescent="0.25">
      <c r="A166" t="s">
        <v>40</v>
      </c>
      <c r="B166" t="s">
        <v>34</v>
      </c>
      <c r="C166" t="s">
        <v>23</v>
      </c>
      <c r="D166" s="4">
        <v>2779</v>
      </c>
      <c r="E166" s="5">
        <v>75</v>
      </c>
      <c r="F166">
        <f>VLOOKUP(Table27[[#This Row],[Product]],products8[#All],2,FALSE)</f>
        <v>6.49</v>
      </c>
      <c r="G166">
        <f>Table27[[#This Row],[Units]]*Table27[[#This Row],[cost per unit]]</f>
        <v>486.75</v>
      </c>
    </row>
    <row r="167" spans="1:7" x14ac:dyDescent="0.25">
      <c r="A167" t="s">
        <v>10</v>
      </c>
      <c r="B167" t="s">
        <v>39</v>
      </c>
      <c r="C167" t="s">
        <v>33</v>
      </c>
      <c r="D167" s="4">
        <v>12950</v>
      </c>
      <c r="E167" s="5">
        <v>30</v>
      </c>
      <c r="F167">
        <f>VLOOKUP(Table27[[#This Row],[Product]],products8[#All],2,FALSE)</f>
        <v>12.37</v>
      </c>
      <c r="G167">
        <f>Table27[[#This Row],[Units]]*Table27[[#This Row],[cost per unit]]</f>
        <v>371.09999999999997</v>
      </c>
    </row>
    <row r="168" spans="1:7" x14ac:dyDescent="0.25">
      <c r="A168" t="s">
        <v>7</v>
      </c>
      <c r="B168" t="s">
        <v>36</v>
      </c>
      <c r="C168" t="s">
        <v>18</v>
      </c>
      <c r="D168" s="4">
        <v>2646</v>
      </c>
      <c r="E168" s="5">
        <v>177</v>
      </c>
      <c r="F168">
        <f>VLOOKUP(Table27[[#This Row],[Product]],products8[#All],2,FALSE)</f>
        <v>6.47</v>
      </c>
      <c r="G168">
        <f>Table27[[#This Row],[Units]]*Table27[[#This Row],[cost per unit]]</f>
        <v>1145.19</v>
      </c>
    </row>
    <row r="169" spans="1:7" x14ac:dyDescent="0.25">
      <c r="A169" t="s">
        <v>40</v>
      </c>
      <c r="B169" t="s">
        <v>34</v>
      </c>
      <c r="C169" t="s">
        <v>33</v>
      </c>
      <c r="D169" s="4">
        <v>3794</v>
      </c>
      <c r="E169" s="5">
        <v>159</v>
      </c>
      <c r="F169">
        <f>VLOOKUP(Table27[[#This Row],[Product]],products8[#All],2,FALSE)</f>
        <v>12.37</v>
      </c>
      <c r="G169">
        <f>Table27[[#This Row],[Units]]*Table27[[#This Row],[cost per unit]]</f>
        <v>1966.83</v>
      </c>
    </row>
    <row r="170" spans="1:7" x14ac:dyDescent="0.25">
      <c r="A170" t="s">
        <v>3</v>
      </c>
      <c r="B170" t="s">
        <v>35</v>
      </c>
      <c r="C170" t="s">
        <v>33</v>
      </c>
      <c r="D170" s="4">
        <v>819</v>
      </c>
      <c r="E170" s="5">
        <v>306</v>
      </c>
      <c r="F170">
        <f>VLOOKUP(Table27[[#This Row],[Product]],products8[#All],2,FALSE)</f>
        <v>12.37</v>
      </c>
      <c r="G170">
        <f>Table27[[#This Row],[Units]]*Table27[[#This Row],[cost per unit]]</f>
        <v>3785.22</v>
      </c>
    </row>
    <row r="171" spans="1:7" x14ac:dyDescent="0.25">
      <c r="A171" t="s">
        <v>3</v>
      </c>
      <c r="B171" t="s">
        <v>34</v>
      </c>
      <c r="C171" t="s">
        <v>20</v>
      </c>
      <c r="D171" s="4">
        <v>2583</v>
      </c>
      <c r="E171" s="5">
        <v>18</v>
      </c>
      <c r="F171">
        <f>VLOOKUP(Table27[[#This Row],[Product]],products8[#All],2,FALSE)</f>
        <v>10.62</v>
      </c>
      <c r="G171">
        <f>Table27[[#This Row],[Units]]*Table27[[#This Row],[cost per unit]]</f>
        <v>191.16</v>
      </c>
    </row>
    <row r="172" spans="1:7" x14ac:dyDescent="0.25">
      <c r="A172" t="s">
        <v>7</v>
      </c>
      <c r="B172" t="s">
        <v>35</v>
      </c>
      <c r="C172" t="s">
        <v>19</v>
      </c>
      <c r="D172" s="4">
        <v>4585</v>
      </c>
      <c r="E172" s="5">
        <v>240</v>
      </c>
      <c r="F172">
        <f>VLOOKUP(Table27[[#This Row],[Product]],products8[#All],2,FALSE)</f>
        <v>7.64</v>
      </c>
      <c r="G172">
        <f>Table27[[#This Row],[Units]]*Table27[[#This Row],[cost per unit]]</f>
        <v>1833.6</v>
      </c>
    </row>
    <row r="173" spans="1:7" x14ac:dyDescent="0.25">
      <c r="A173" t="s">
        <v>5</v>
      </c>
      <c r="B173" t="s">
        <v>34</v>
      </c>
      <c r="C173" t="s">
        <v>33</v>
      </c>
      <c r="D173" s="4">
        <v>1652</v>
      </c>
      <c r="E173" s="5">
        <v>93</v>
      </c>
      <c r="F173">
        <f>VLOOKUP(Table27[[#This Row],[Product]],products8[#All],2,FALSE)</f>
        <v>12.37</v>
      </c>
      <c r="G173">
        <f>Table27[[#This Row],[Units]]*Table27[[#This Row],[cost per unit]]</f>
        <v>1150.4099999999999</v>
      </c>
    </row>
    <row r="174" spans="1:7" x14ac:dyDescent="0.25">
      <c r="A174" t="s">
        <v>10</v>
      </c>
      <c r="B174" t="s">
        <v>34</v>
      </c>
      <c r="C174" t="s">
        <v>26</v>
      </c>
      <c r="D174" s="4">
        <v>4991</v>
      </c>
      <c r="E174" s="5">
        <v>9</v>
      </c>
      <c r="F174">
        <f>VLOOKUP(Table27[[#This Row],[Product]],products8[#All],2,FALSE)</f>
        <v>5.6</v>
      </c>
      <c r="G174">
        <f>Table27[[#This Row],[Units]]*Table27[[#This Row],[cost per unit]]</f>
        <v>50.4</v>
      </c>
    </row>
    <row r="175" spans="1:7" x14ac:dyDescent="0.25">
      <c r="A175" t="s">
        <v>8</v>
      </c>
      <c r="B175" t="s">
        <v>34</v>
      </c>
      <c r="C175" t="s">
        <v>16</v>
      </c>
      <c r="D175" s="4">
        <v>2009</v>
      </c>
      <c r="E175" s="5">
        <v>219</v>
      </c>
      <c r="F175">
        <f>VLOOKUP(Table27[[#This Row],[Product]],products8[#All],2,FALSE)</f>
        <v>8.7899999999999991</v>
      </c>
      <c r="G175">
        <f>Table27[[#This Row],[Units]]*Table27[[#This Row],[cost per unit]]</f>
        <v>1925.0099999999998</v>
      </c>
    </row>
    <row r="176" spans="1:7" x14ac:dyDescent="0.25">
      <c r="A176" t="s">
        <v>2</v>
      </c>
      <c r="B176" t="s">
        <v>39</v>
      </c>
      <c r="C176" t="s">
        <v>22</v>
      </c>
      <c r="D176" s="4">
        <v>1568</v>
      </c>
      <c r="E176" s="5">
        <v>141</v>
      </c>
      <c r="F176">
        <f>VLOOKUP(Table27[[#This Row],[Product]],products8[#All],2,FALSE)</f>
        <v>9.77</v>
      </c>
      <c r="G176">
        <f>Table27[[#This Row],[Units]]*Table27[[#This Row],[cost per unit]]</f>
        <v>1377.57</v>
      </c>
    </row>
    <row r="177" spans="1:7" x14ac:dyDescent="0.25">
      <c r="A177" t="s">
        <v>41</v>
      </c>
      <c r="B177" t="s">
        <v>37</v>
      </c>
      <c r="C177" t="s">
        <v>20</v>
      </c>
      <c r="D177" s="4">
        <v>3388</v>
      </c>
      <c r="E177" s="5">
        <v>123</v>
      </c>
      <c r="F177">
        <f>VLOOKUP(Table27[[#This Row],[Product]],products8[#All],2,FALSE)</f>
        <v>10.62</v>
      </c>
      <c r="G177">
        <f>Table27[[#This Row],[Units]]*Table27[[#This Row],[cost per unit]]</f>
        <v>1306.26</v>
      </c>
    </row>
    <row r="178" spans="1:7" x14ac:dyDescent="0.25">
      <c r="A178" t="s">
        <v>40</v>
      </c>
      <c r="B178" t="s">
        <v>38</v>
      </c>
      <c r="C178" t="s">
        <v>24</v>
      </c>
      <c r="D178" s="4">
        <v>623</v>
      </c>
      <c r="E178" s="5">
        <v>51</v>
      </c>
      <c r="F178">
        <f>VLOOKUP(Table27[[#This Row],[Product]],products8[#All],2,FALSE)</f>
        <v>4.97</v>
      </c>
      <c r="G178">
        <f>Table27[[#This Row],[Units]]*Table27[[#This Row],[cost per unit]]</f>
        <v>253.47</v>
      </c>
    </row>
    <row r="179" spans="1:7" x14ac:dyDescent="0.25">
      <c r="A179" t="s">
        <v>6</v>
      </c>
      <c r="B179" t="s">
        <v>36</v>
      </c>
      <c r="C179" t="s">
        <v>4</v>
      </c>
      <c r="D179" s="4">
        <v>10073</v>
      </c>
      <c r="E179" s="5">
        <v>120</v>
      </c>
      <c r="F179">
        <f>VLOOKUP(Table27[[#This Row],[Product]],products8[#All],2,FALSE)</f>
        <v>11.88</v>
      </c>
      <c r="G179">
        <f>Table27[[#This Row],[Units]]*Table27[[#This Row],[cost per unit]]</f>
        <v>1425.6000000000001</v>
      </c>
    </row>
    <row r="180" spans="1:7" x14ac:dyDescent="0.25">
      <c r="A180" t="s">
        <v>8</v>
      </c>
      <c r="B180" t="s">
        <v>39</v>
      </c>
      <c r="C180" t="s">
        <v>26</v>
      </c>
      <c r="D180" s="4">
        <v>1561</v>
      </c>
      <c r="E180" s="5">
        <v>27</v>
      </c>
      <c r="F180">
        <f>VLOOKUP(Table27[[#This Row],[Product]],products8[#All],2,FALSE)</f>
        <v>5.6</v>
      </c>
      <c r="G180">
        <f>Table27[[#This Row],[Units]]*Table27[[#This Row],[cost per unit]]</f>
        <v>151.19999999999999</v>
      </c>
    </row>
    <row r="181" spans="1:7" x14ac:dyDescent="0.25">
      <c r="A181" t="s">
        <v>9</v>
      </c>
      <c r="B181" t="s">
        <v>36</v>
      </c>
      <c r="C181" t="s">
        <v>27</v>
      </c>
      <c r="D181" s="4">
        <v>11522</v>
      </c>
      <c r="E181" s="5">
        <v>204</v>
      </c>
      <c r="F181">
        <f>VLOOKUP(Table27[[#This Row],[Product]],products8[#All],2,FALSE)</f>
        <v>16.73</v>
      </c>
      <c r="G181">
        <f>Table27[[#This Row],[Units]]*Table27[[#This Row],[cost per unit]]</f>
        <v>3412.92</v>
      </c>
    </row>
    <row r="182" spans="1:7" x14ac:dyDescent="0.25">
      <c r="A182" t="s">
        <v>6</v>
      </c>
      <c r="B182" t="s">
        <v>38</v>
      </c>
      <c r="C182" t="s">
        <v>13</v>
      </c>
      <c r="D182" s="4">
        <v>2317</v>
      </c>
      <c r="E182" s="5">
        <v>123</v>
      </c>
      <c r="F182">
        <f>VLOOKUP(Table27[[#This Row],[Product]],products8[#All],2,FALSE)</f>
        <v>9.33</v>
      </c>
      <c r="G182">
        <f>Table27[[#This Row],[Units]]*Table27[[#This Row],[cost per unit]]</f>
        <v>1147.5899999999999</v>
      </c>
    </row>
    <row r="183" spans="1:7" x14ac:dyDescent="0.25">
      <c r="A183" t="s">
        <v>10</v>
      </c>
      <c r="B183" t="s">
        <v>37</v>
      </c>
      <c r="C183" t="s">
        <v>28</v>
      </c>
      <c r="D183" s="4">
        <v>3059</v>
      </c>
      <c r="E183" s="5">
        <v>27</v>
      </c>
      <c r="F183">
        <f>VLOOKUP(Table27[[#This Row],[Product]],products8[#All],2,FALSE)</f>
        <v>10.38</v>
      </c>
      <c r="G183">
        <f>Table27[[#This Row],[Units]]*Table27[[#This Row],[cost per unit]]</f>
        <v>280.26000000000005</v>
      </c>
    </row>
    <row r="184" spans="1:7" x14ac:dyDescent="0.25">
      <c r="A184" t="s">
        <v>41</v>
      </c>
      <c r="B184" t="s">
        <v>37</v>
      </c>
      <c r="C184" t="s">
        <v>26</v>
      </c>
      <c r="D184" s="4">
        <v>2324</v>
      </c>
      <c r="E184" s="5">
        <v>177</v>
      </c>
      <c r="F184">
        <f>VLOOKUP(Table27[[#This Row],[Product]],products8[#All],2,FALSE)</f>
        <v>5.6</v>
      </c>
      <c r="G184">
        <f>Table27[[#This Row],[Units]]*Table27[[#This Row],[cost per unit]]</f>
        <v>991.19999999999993</v>
      </c>
    </row>
    <row r="185" spans="1:7" x14ac:dyDescent="0.25">
      <c r="A185" t="s">
        <v>3</v>
      </c>
      <c r="B185" t="s">
        <v>39</v>
      </c>
      <c r="C185" t="s">
        <v>26</v>
      </c>
      <c r="D185" s="4">
        <v>4956</v>
      </c>
      <c r="E185" s="5">
        <v>171</v>
      </c>
      <c r="F185">
        <f>VLOOKUP(Table27[[#This Row],[Product]],products8[#All],2,FALSE)</f>
        <v>5.6</v>
      </c>
      <c r="G185">
        <f>Table27[[#This Row],[Units]]*Table27[[#This Row],[cost per unit]]</f>
        <v>957.59999999999991</v>
      </c>
    </row>
    <row r="186" spans="1:7" x14ac:dyDescent="0.25">
      <c r="A186" t="s">
        <v>10</v>
      </c>
      <c r="B186" t="s">
        <v>34</v>
      </c>
      <c r="C186" t="s">
        <v>19</v>
      </c>
      <c r="D186" s="4">
        <v>5355</v>
      </c>
      <c r="E186" s="5">
        <v>204</v>
      </c>
      <c r="F186">
        <f>VLOOKUP(Table27[[#This Row],[Product]],products8[#All],2,FALSE)</f>
        <v>7.64</v>
      </c>
      <c r="G186">
        <f>Table27[[#This Row],[Units]]*Table27[[#This Row],[cost per unit]]</f>
        <v>1558.56</v>
      </c>
    </row>
    <row r="187" spans="1:7" x14ac:dyDescent="0.25">
      <c r="A187" t="s">
        <v>3</v>
      </c>
      <c r="B187" t="s">
        <v>34</v>
      </c>
      <c r="C187" t="s">
        <v>14</v>
      </c>
      <c r="D187" s="4">
        <v>7259</v>
      </c>
      <c r="E187" s="5">
        <v>276</v>
      </c>
      <c r="F187">
        <f>VLOOKUP(Table27[[#This Row],[Product]],products8[#All],2,FALSE)</f>
        <v>11.7</v>
      </c>
      <c r="G187">
        <f>Table27[[#This Row],[Units]]*Table27[[#This Row],[cost per unit]]</f>
        <v>3229.2</v>
      </c>
    </row>
    <row r="188" spans="1:7" x14ac:dyDescent="0.25">
      <c r="A188" t="s">
        <v>8</v>
      </c>
      <c r="B188" t="s">
        <v>37</v>
      </c>
      <c r="C188" t="s">
        <v>26</v>
      </c>
      <c r="D188" s="4">
        <v>6279</v>
      </c>
      <c r="E188" s="5">
        <v>45</v>
      </c>
      <c r="F188">
        <f>VLOOKUP(Table27[[#This Row],[Product]],products8[#All],2,FALSE)</f>
        <v>5.6</v>
      </c>
      <c r="G188">
        <f>Table27[[#This Row],[Units]]*Table27[[#This Row],[cost per unit]]</f>
        <v>251.99999999999997</v>
      </c>
    </row>
    <row r="189" spans="1:7" x14ac:dyDescent="0.25">
      <c r="A189" t="s">
        <v>40</v>
      </c>
      <c r="B189" t="s">
        <v>38</v>
      </c>
      <c r="C189" t="s">
        <v>29</v>
      </c>
      <c r="D189" s="4">
        <v>2541</v>
      </c>
      <c r="E189" s="5">
        <v>45</v>
      </c>
      <c r="F189">
        <f>VLOOKUP(Table27[[#This Row],[Product]],products8[#All],2,FALSE)</f>
        <v>7.16</v>
      </c>
      <c r="G189">
        <f>Table27[[#This Row],[Units]]*Table27[[#This Row],[cost per unit]]</f>
        <v>322.2</v>
      </c>
    </row>
    <row r="190" spans="1:7" x14ac:dyDescent="0.25">
      <c r="A190" t="s">
        <v>6</v>
      </c>
      <c r="B190" t="s">
        <v>35</v>
      </c>
      <c r="C190" t="s">
        <v>27</v>
      </c>
      <c r="D190" s="4">
        <v>3864</v>
      </c>
      <c r="E190" s="5">
        <v>177</v>
      </c>
      <c r="F190">
        <f>VLOOKUP(Table27[[#This Row],[Product]],products8[#All],2,FALSE)</f>
        <v>16.73</v>
      </c>
      <c r="G190">
        <f>Table27[[#This Row],[Units]]*Table27[[#This Row],[cost per unit]]</f>
        <v>2961.21</v>
      </c>
    </row>
    <row r="191" spans="1:7" x14ac:dyDescent="0.25">
      <c r="A191" t="s">
        <v>5</v>
      </c>
      <c r="B191" t="s">
        <v>36</v>
      </c>
      <c r="C191" t="s">
        <v>13</v>
      </c>
      <c r="D191" s="4">
        <v>6146</v>
      </c>
      <c r="E191" s="5">
        <v>63</v>
      </c>
      <c r="F191">
        <f>VLOOKUP(Table27[[#This Row],[Product]],products8[#All],2,FALSE)</f>
        <v>9.33</v>
      </c>
      <c r="G191">
        <f>Table27[[#This Row],[Units]]*Table27[[#This Row],[cost per unit]]</f>
        <v>587.79</v>
      </c>
    </row>
    <row r="192" spans="1:7" x14ac:dyDescent="0.25">
      <c r="A192" t="s">
        <v>9</v>
      </c>
      <c r="B192" t="s">
        <v>39</v>
      </c>
      <c r="C192" t="s">
        <v>18</v>
      </c>
      <c r="D192" s="4">
        <v>2639</v>
      </c>
      <c r="E192" s="5">
        <v>204</v>
      </c>
      <c r="F192">
        <f>VLOOKUP(Table27[[#This Row],[Product]],products8[#All],2,FALSE)</f>
        <v>6.47</v>
      </c>
      <c r="G192">
        <f>Table27[[#This Row],[Units]]*Table27[[#This Row],[cost per unit]]</f>
        <v>1319.8799999999999</v>
      </c>
    </row>
    <row r="193" spans="1:7" x14ac:dyDescent="0.25">
      <c r="A193" t="s">
        <v>8</v>
      </c>
      <c r="B193" t="s">
        <v>37</v>
      </c>
      <c r="C193" t="s">
        <v>22</v>
      </c>
      <c r="D193" s="4">
        <v>1890</v>
      </c>
      <c r="E193" s="5">
        <v>195</v>
      </c>
      <c r="F193">
        <f>VLOOKUP(Table27[[#This Row],[Product]],products8[#All],2,FALSE)</f>
        <v>9.77</v>
      </c>
      <c r="G193">
        <f>Table27[[#This Row],[Units]]*Table27[[#This Row],[cost per unit]]</f>
        <v>1905.1499999999999</v>
      </c>
    </row>
    <row r="194" spans="1:7" x14ac:dyDescent="0.25">
      <c r="A194" t="s">
        <v>7</v>
      </c>
      <c r="B194" t="s">
        <v>34</v>
      </c>
      <c r="C194" t="s">
        <v>14</v>
      </c>
      <c r="D194" s="4">
        <v>1932</v>
      </c>
      <c r="E194" s="5">
        <v>369</v>
      </c>
      <c r="F194">
        <f>VLOOKUP(Table27[[#This Row],[Product]],products8[#All],2,FALSE)</f>
        <v>11.7</v>
      </c>
      <c r="G194">
        <f>Table27[[#This Row],[Units]]*Table27[[#This Row],[cost per unit]]</f>
        <v>4317.3</v>
      </c>
    </row>
    <row r="195" spans="1:7" x14ac:dyDescent="0.25">
      <c r="A195" t="s">
        <v>3</v>
      </c>
      <c r="B195" t="s">
        <v>34</v>
      </c>
      <c r="C195" t="s">
        <v>25</v>
      </c>
      <c r="D195" s="4">
        <v>6300</v>
      </c>
      <c r="E195" s="5">
        <v>42</v>
      </c>
      <c r="F195">
        <f>VLOOKUP(Table27[[#This Row],[Product]],products8[#All],2,FALSE)</f>
        <v>13.15</v>
      </c>
      <c r="G195">
        <f>Table27[[#This Row],[Units]]*Table27[[#This Row],[cost per unit]]</f>
        <v>552.30000000000007</v>
      </c>
    </row>
    <row r="196" spans="1:7" x14ac:dyDescent="0.25">
      <c r="A196" t="s">
        <v>6</v>
      </c>
      <c r="B196" t="s">
        <v>37</v>
      </c>
      <c r="C196" t="s">
        <v>30</v>
      </c>
      <c r="D196" s="4">
        <v>560</v>
      </c>
      <c r="E196" s="5">
        <v>81</v>
      </c>
      <c r="F196">
        <f>VLOOKUP(Table27[[#This Row],[Product]],products8[#All],2,FALSE)</f>
        <v>14.49</v>
      </c>
      <c r="G196">
        <f>Table27[[#This Row],[Units]]*Table27[[#This Row],[cost per unit]]</f>
        <v>1173.69</v>
      </c>
    </row>
    <row r="197" spans="1:7" x14ac:dyDescent="0.25">
      <c r="A197" t="s">
        <v>9</v>
      </c>
      <c r="B197" t="s">
        <v>37</v>
      </c>
      <c r="C197" t="s">
        <v>26</v>
      </c>
      <c r="D197" s="4">
        <v>2856</v>
      </c>
      <c r="E197" s="5">
        <v>246</v>
      </c>
      <c r="F197">
        <f>VLOOKUP(Table27[[#This Row],[Product]],products8[#All],2,FALSE)</f>
        <v>5.6</v>
      </c>
      <c r="G197">
        <f>Table27[[#This Row],[Units]]*Table27[[#This Row],[cost per unit]]</f>
        <v>1377.6</v>
      </c>
    </row>
    <row r="198" spans="1:7" x14ac:dyDescent="0.25">
      <c r="A198" t="s">
        <v>9</v>
      </c>
      <c r="B198" t="s">
        <v>34</v>
      </c>
      <c r="C198" t="s">
        <v>17</v>
      </c>
      <c r="D198" s="4">
        <v>707</v>
      </c>
      <c r="E198" s="5">
        <v>174</v>
      </c>
      <c r="F198">
        <f>VLOOKUP(Table27[[#This Row],[Product]],products8[#All],2,FALSE)</f>
        <v>3.11</v>
      </c>
      <c r="G198">
        <f>Table27[[#This Row],[Units]]*Table27[[#This Row],[cost per unit]]</f>
        <v>541.14</v>
      </c>
    </row>
    <row r="199" spans="1:7" x14ac:dyDescent="0.25">
      <c r="A199" t="s">
        <v>8</v>
      </c>
      <c r="B199" t="s">
        <v>35</v>
      </c>
      <c r="C199" t="s">
        <v>30</v>
      </c>
      <c r="D199" s="4">
        <v>3598</v>
      </c>
      <c r="E199" s="5">
        <v>81</v>
      </c>
      <c r="F199">
        <f>VLOOKUP(Table27[[#This Row],[Product]],products8[#All],2,FALSE)</f>
        <v>14.49</v>
      </c>
      <c r="G199">
        <f>Table27[[#This Row],[Units]]*Table27[[#This Row],[cost per unit]]</f>
        <v>1173.69</v>
      </c>
    </row>
    <row r="200" spans="1:7" x14ac:dyDescent="0.25">
      <c r="A200" t="s">
        <v>40</v>
      </c>
      <c r="B200" t="s">
        <v>35</v>
      </c>
      <c r="C200" t="s">
        <v>22</v>
      </c>
      <c r="D200" s="4">
        <v>6853</v>
      </c>
      <c r="E200" s="5">
        <v>372</v>
      </c>
      <c r="F200">
        <f>VLOOKUP(Table27[[#This Row],[Product]],products8[#All],2,FALSE)</f>
        <v>9.77</v>
      </c>
      <c r="G200">
        <f>Table27[[#This Row],[Units]]*Table27[[#This Row],[cost per unit]]</f>
        <v>3634.44</v>
      </c>
    </row>
    <row r="201" spans="1:7" x14ac:dyDescent="0.25">
      <c r="A201" t="s">
        <v>40</v>
      </c>
      <c r="B201" t="s">
        <v>35</v>
      </c>
      <c r="C201" t="s">
        <v>16</v>
      </c>
      <c r="D201" s="4">
        <v>4725</v>
      </c>
      <c r="E201" s="5">
        <v>174</v>
      </c>
      <c r="F201">
        <f>VLOOKUP(Table27[[#This Row],[Product]],products8[#All],2,FALSE)</f>
        <v>8.7899999999999991</v>
      </c>
      <c r="G201">
        <f>Table27[[#This Row],[Units]]*Table27[[#This Row],[cost per unit]]</f>
        <v>1529.4599999999998</v>
      </c>
    </row>
    <row r="202" spans="1:7" x14ac:dyDescent="0.25">
      <c r="A202" t="s">
        <v>41</v>
      </c>
      <c r="B202" t="s">
        <v>36</v>
      </c>
      <c r="C202" t="s">
        <v>32</v>
      </c>
      <c r="D202" s="4">
        <v>10304</v>
      </c>
      <c r="E202" s="5">
        <v>84</v>
      </c>
      <c r="F202">
        <f>VLOOKUP(Table27[[#This Row],[Product]],products8[#All],2,FALSE)</f>
        <v>8.65</v>
      </c>
      <c r="G202">
        <f>Table27[[#This Row],[Units]]*Table27[[#This Row],[cost per unit]]</f>
        <v>726.6</v>
      </c>
    </row>
    <row r="203" spans="1:7" x14ac:dyDescent="0.25">
      <c r="A203" t="s">
        <v>41</v>
      </c>
      <c r="B203" t="s">
        <v>34</v>
      </c>
      <c r="C203" t="s">
        <v>16</v>
      </c>
      <c r="D203" s="4">
        <v>1274</v>
      </c>
      <c r="E203" s="5">
        <v>225</v>
      </c>
      <c r="F203">
        <f>VLOOKUP(Table27[[#This Row],[Product]],products8[#All],2,FALSE)</f>
        <v>8.7899999999999991</v>
      </c>
      <c r="G203">
        <f>Table27[[#This Row],[Units]]*Table27[[#This Row],[cost per unit]]</f>
        <v>1977.7499999999998</v>
      </c>
    </row>
    <row r="204" spans="1:7" x14ac:dyDescent="0.25">
      <c r="A204" t="s">
        <v>5</v>
      </c>
      <c r="B204" t="s">
        <v>36</v>
      </c>
      <c r="C204" t="s">
        <v>30</v>
      </c>
      <c r="D204" s="4">
        <v>1526</v>
      </c>
      <c r="E204" s="5">
        <v>105</v>
      </c>
      <c r="F204">
        <f>VLOOKUP(Table27[[#This Row],[Product]],products8[#All],2,FALSE)</f>
        <v>14.49</v>
      </c>
      <c r="G204">
        <f>Table27[[#This Row],[Units]]*Table27[[#This Row],[cost per unit]]</f>
        <v>1521.45</v>
      </c>
    </row>
    <row r="205" spans="1:7" x14ac:dyDescent="0.25">
      <c r="A205" t="s">
        <v>40</v>
      </c>
      <c r="B205" t="s">
        <v>39</v>
      </c>
      <c r="C205" t="s">
        <v>28</v>
      </c>
      <c r="D205" s="4">
        <v>3101</v>
      </c>
      <c r="E205" s="5">
        <v>225</v>
      </c>
      <c r="F205">
        <f>VLOOKUP(Table27[[#This Row],[Product]],products8[#All],2,FALSE)</f>
        <v>10.38</v>
      </c>
      <c r="G205">
        <f>Table27[[#This Row],[Units]]*Table27[[#This Row],[cost per unit]]</f>
        <v>2335.5</v>
      </c>
    </row>
    <row r="206" spans="1:7" x14ac:dyDescent="0.25">
      <c r="A206" t="s">
        <v>2</v>
      </c>
      <c r="B206" t="s">
        <v>37</v>
      </c>
      <c r="C206" t="s">
        <v>14</v>
      </c>
      <c r="D206" s="4">
        <v>1057</v>
      </c>
      <c r="E206" s="5">
        <v>54</v>
      </c>
      <c r="F206">
        <f>VLOOKUP(Table27[[#This Row],[Product]],products8[#All],2,FALSE)</f>
        <v>11.7</v>
      </c>
      <c r="G206">
        <f>Table27[[#This Row],[Units]]*Table27[[#This Row],[cost per unit]]</f>
        <v>631.79999999999995</v>
      </c>
    </row>
    <row r="207" spans="1:7" x14ac:dyDescent="0.25">
      <c r="A207" t="s">
        <v>7</v>
      </c>
      <c r="B207" t="s">
        <v>37</v>
      </c>
      <c r="C207" t="s">
        <v>26</v>
      </c>
      <c r="D207" s="4">
        <v>5306</v>
      </c>
      <c r="E207" s="5">
        <v>0</v>
      </c>
      <c r="F207">
        <f>VLOOKUP(Table27[[#This Row],[Product]],products8[#All],2,FALSE)</f>
        <v>5.6</v>
      </c>
      <c r="G207">
        <f>Table27[[#This Row],[Units]]*Table27[[#This Row],[cost per unit]]</f>
        <v>0</v>
      </c>
    </row>
    <row r="208" spans="1:7" x14ac:dyDescent="0.25">
      <c r="A208" t="s">
        <v>5</v>
      </c>
      <c r="B208" t="s">
        <v>39</v>
      </c>
      <c r="C208" t="s">
        <v>24</v>
      </c>
      <c r="D208" s="4">
        <v>4018</v>
      </c>
      <c r="E208" s="5">
        <v>171</v>
      </c>
      <c r="F208">
        <f>VLOOKUP(Table27[[#This Row],[Product]],products8[#All],2,FALSE)</f>
        <v>4.97</v>
      </c>
      <c r="G208">
        <f>Table27[[#This Row],[Units]]*Table27[[#This Row],[cost per unit]]</f>
        <v>849.87</v>
      </c>
    </row>
    <row r="209" spans="1:7" x14ac:dyDescent="0.25">
      <c r="A209" t="s">
        <v>9</v>
      </c>
      <c r="B209" t="s">
        <v>34</v>
      </c>
      <c r="C209" t="s">
        <v>16</v>
      </c>
      <c r="D209" s="4">
        <v>938</v>
      </c>
      <c r="E209" s="5">
        <v>189</v>
      </c>
      <c r="F209">
        <f>VLOOKUP(Table27[[#This Row],[Product]],products8[#All],2,FALSE)</f>
        <v>8.7899999999999991</v>
      </c>
      <c r="G209">
        <f>Table27[[#This Row],[Units]]*Table27[[#This Row],[cost per unit]]</f>
        <v>1661.31</v>
      </c>
    </row>
    <row r="210" spans="1:7" x14ac:dyDescent="0.25">
      <c r="A210" t="s">
        <v>7</v>
      </c>
      <c r="B210" t="s">
        <v>38</v>
      </c>
      <c r="C210" t="s">
        <v>18</v>
      </c>
      <c r="D210" s="4">
        <v>1778</v>
      </c>
      <c r="E210" s="5">
        <v>270</v>
      </c>
      <c r="F210">
        <f>VLOOKUP(Table27[[#This Row],[Product]],products8[#All],2,FALSE)</f>
        <v>6.47</v>
      </c>
      <c r="G210">
        <f>Table27[[#This Row],[Units]]*Table27[[#This Row],[cost per unit]]</f>
        <v>1746.8999999999999</v>
      </c>
    </row>
    <row r="211" spans="1:7" x14ac:dyDescent="0.25">
      <c r="A211" t="s">
        <v>6</v>
      </c>
      <c r="B211" t="s">
        <v>39</v>
      </c>
      <c r="C211" t="s">
        <v>30</v>
      </c>
      <c r="D211" s="4">
        <v>1638</v>
      </c>
      <c r="E211" s="5">
        <v>63</v>
      </c>
      <c r="F211">
        <f>VLOOKUP(Table27[[#This Row],[Product]],products8[#All],2,FALSE)</f>
        <v>14.49</v>
      </c>
      <c r="G211">
        <f>Table27[[#This Row],[Units]]*Table27[[#This Row],[cost per unit]]</f>
        <v>912.87</v>
      </c>
    </row>
    <row r="212" spans="1:7" x14ac:dyDescent="0.25">
      <c r="A212" t="s">
        <v>41</v>
      </c>
      <c r="B212" t="s">
        <v>38</v>
      </c>
      <c r="C212" t="s">
        <v>25</v>
      </c>
      <c r="D212" s="4">
        <v>154</v>
      </c>
      <c r="E212" s="5">
        <v>21</v>
      </c>
      <c r="F212">
        <f>VLOOKUP(Table27[[#This Row],[Product]],products8[#All],2,FALSE)</f>
        <v>13.15</v>
      </c>
      <c r="G212">
        <f>Table27[[#This Row],[Units]]*Table27[[#This Row],[cost per unit]]</f>
        <v>276.15000000000003</v>
      </c>
    </row>
    <row r="213" spans="1:7" x14ac:dyDescent="0.25">
      <c r="A213" t="s">
        <v>7</v>
      </c>
      <c r="B213" t="s">
        <v>37</v>
      </c>
      <c r="C213" t="s">
        <v>22</v>
      </c>
      <c r="D213" s="4">
        <v>9835</v>
      </c>
      <c r="E213" s="5">
        <v>207</v>
      </c>
      <c r="F213">
        <f>VLOOKUP(Table27[[#This Row],[Product]],products8[#All],2,FALSE)</f>
        <v>9.77</v>
      </c>
      <c r="G213">
        <f>Table27[[#This Row],[Units]]*Table27[[#This Row],[cost per unit]]</f>
        <v>2022.3899999999999</v>
      </c>
    </row>
    <row r="214" spans="1:7" x14ac:dyDescent="0.25">
      <c r="A214" t="s">
        <v>9</v>
      </c>
      <c r="B214" t="s">
        <v>37</v>
      </c>
      <c r="C214" t="s">
        <v>20</v>
      </c>
      <c r="D214" s="4">
        <v>7273</v>
      </c>
      <c r="E214" s="5">
        <v>96</v>
      </c>
      <c r="F214">
        <f>VLOOKUP(Table27[[#This Row],[Product]],products8[#All],2,FALSE)</f>
        <v>10.62</v>
      </c>
      <c r="G214">
        <f>Table27[[#This Row],[Units]]*Table27[[#This Row],[cost per unit]]</f>
        <v>1019.52</v>
      </c>
    </row>
    <row r="215" spans="1:7" x14ac:dyDescent="0.25">
      <c r="A215" t="s">
        <v>5</v>
      </c>
      <c r="B215" t="s">
        <v>39</v>
      </c>
      <c r="C215" t="s">
        <v>22</v>
      </c>
      <c r="D215" s="4">
        <v>6909</v>
      </c>
      <c r="E215" s="5">
        <v>81</v>
      </c>
      <c r="F215">
        <f>VLOOKUP(Table27[[#This Row],[Product]],products8[#All],2,FALSE)</f>
        <v>9.77</v>
      </c>
      <c r="G215">
        <f>Table27[[#This Row],[Units]]*Table27[[#This Row],[cost per unit]]</f>
        <v>791.37</v>
      </c>
    </row>
    <row r="216" spans="1:7" x14ac:dyDescent="0.25">
      <c r="A216" t="s">
        <v>9</v>
      </c>
      <c r="B216" t="s">
        <v>39</v>
      </c>
      <c r="C216" t="s">
        <v>24</v>
      </c>
      <c r="D216" s="4">
        <v>3920</v>
      </c>
      <c r="E216" s="5">
        <v>306</v>
      </c>
      <c r="F216">
        <f>VLOOKUP(Table27[[#This Row],[Product]],products8[#All],2,FALSE)</f>
        <v>4.97</v>
      </c>
      <c r="G216">
        <f>Table27[[#This Row],[Units]]*Table27[[#This Row],[cost per unit]]</f>
        <v>1520.82</v>
      </c>
    </row>
    <row r="217" spans="1:7" x14ac:dyDescent="0.25">
      <c r="A217" t="s">
        <v>10</v>
      </c>
      <c r="B217" t="s">
        <v>39</v>
      </c>
      <c r="C217" t="s">
        <v>21</v>
      </c>
      <c r="D217" s="4">
        <v>4858</v>
      </c>
      <c r="E217" s="5">
        <v>279</v>
      </c>
      <c r="F217">
        <f>VLOOKUP(Table27[[#This Row],[Product]],products8[#All],2,FALSE)</f>
        <v>9</v>
      </c>
      <c r="G217">
        <f>Table27[[#This Row],[Units]]*Table27[[#This Row],[cost per unit]]</f>
        <v>2511</v>
      </c>
    </row>
    <row r="218" spans="1:7" x14ac:dyDescent="0.25">
      <c r="A218" t="s">
        <v>2</v>
      </c>
      <c r="B218" t="s">
        <v>38</v>
      </c>
      <c r="C218" t="s">
        <v>4</v>
      </c>
      <c r="D218" s="4">
        <v>3549</v>
      </c>
      <c r="E218" s="5">
        <v>3</v>
      </c>
      <c r="F218">
        <f>VLOOKUP(Table27[[#This Row],[Product]],products8[#All],2,FALSE)</f>
        <v>11.88</v>
      </c>
      <c r="G218">
        <f>Table27[[#This Row],[Units]]*Table27[[#This Row],[cost per unit]]</f>
        <v>35.64</v>
      </c>
    </row>
    <row r="219" spans="1:7" x14ac:dyDescent="0.25">
      <c r="A219" t="s">
        <v>7</v>
      </c>
      <c r="B219" t="s">
        <v>39</v>
      </c>
      <c r="C219" t="s">
        <v>27</v>
      </c>
      <c r="D219" s="4">
        <v>966</v>
      </c>
      <c r="E219" s="5">
        <v>198</v>
      </c>
      <c r="F219">
        <f>VLOOKUP(Table27[[#This Row],[Product]],products8[#All],2,FALSE)</f>
        <v>16.73</v>
      </c>
      <c r="G219">
        <f>Table27[[#This Row],[Units]]*Table27[[#This Row],[cost per unit]]</f>
        <v>3312.54</v>
      </c>
    </row>
    <row r="220" spans="1:7" x14ac:dyDescent="0.25">
      <c r="A220" t="s">
        <v>5</v>
      </c>
      <c r="B220" t="s">
        <v>39</v>
      </c>
      <c r="C220" t="s">
        <v>18</v>
      </c>
      <c r="D220" s="4">
        <v>385</v>
      </c>
      <c r="E220" s="5">
        <v>249</v>
      </c>
      <c r="F220">
        <f>VLOOKUP(Table27[[#This Row],[Product]],products8[#All],2,FALSE)</f>
        <v>6.47</v>
      </c>
      <c r="G220">
        <f>Table27[[#This Row],[Units]]*Table27[[#This Row],[cost per unit]]</f>
        <v>1611.03</v>
      </c>
    </row>
    <row r="221" spans="1:7" x14ac:dyDescent="0.25">
      <c r="A221" t="s">
        <v>6</v>
      </c>
      <c r="B221" t="s">
        <v>34</v>
      </c>
      <c r="C221" t="s">
        <v>16</v>
      </c>
      <c r="D221" s="4">
        <v>2219</v>
      </c>
      <c r="E221" s="5">
        <v>75</v>
      </c>
      <c r="F221">
        <f>VLOOKUP(Table27[[#This Row],[Product]],products8[#All],2,FALSE)</f>
        <v>8.7899999999999991</v>
      </c>
      <c r="G221">
        <f>Table27[[#This Row],[Units]]*Table27[[#This Row],[cost per unit]]</f>
        <v>659.24999999999989</v>
      </c>
    </row>
    <row r="222" spans="1:7" x14ac:dyDescent="0.25">
      <c r="A222" t="s">
        <v>9</v>
      </c>
      <c r="B222" t="s">
        <v>36</v>
      </c>
      <c r="C222" t="s">
        <v>32</v>
      </c>
      <c r="D222" s="4">
        <v>2954</v>
      </c>
      <c r="E222" s="5">
        <v>189</v>
      </c>
      <c r="F222">
        <f>VLOOKUP(Table27[[#This Row],[Product]],products8[#All],2,FALSE)</f>
        <v>8.65</v>
      </c>
      <c r="G222">
        <f>Table27[[#This Row],[Units]]*Table27[[#This Row],[cost per unit]]</f>
        <v>1634.8500000000001</v>
      </c>
    </row>
    <row r="223" spans="1:7" x14ac:dyDescent="0.25">
      <c r="A223" t="s">
        <v>7</v>
      </c>
      <c r="B223" t="s">
        <v>36</v>
      </c>
      <c r="C223" t="s">
        <v>32</v>
      </c>
      <c r="D223" s="4">
        <v>280</v>
      </c>
      <c r="E223" s="5">
        <v>87</v>
      </c>
      <c r="F223">
        <f>VLOOKUP(Table27[[#This Row],[Product]],products8[#All],2,FALSE)</f>
        <v>8.65</v>
      </c>
      <c r="G223">
        <f>Table27[[#This Row],[Units]]*Table27[[#This Row],[cost per unit]]</f>
        <v>752.55000000000007</v>
      </c>
    </row>
    <row r="224" spans="1:7" x14ac:dyDescent="0.25">
      <c r="A224" t="s">
        <v>41</v>
      </c>
      <c r="B224" t="s">
        <v>36</v>
      </c>
      <c r="C224" t="s">
        <v>30</v>
      </c>
      <c r="D224" s="4">
        <v>6118</v>
      </c>
      <c r="E224" s="5">
        <v>174</v>
      </c>
      <c r="F224">
        <f>VLOOKUP(Table27[[#This Row],[Product]],products8[#All],2,FALSE)</f>
        <v>14.49</v>
      </c>
      <c r="G224">
        <f>Table27[[#This Row],[Units]]*Table27[[#This Row],[cost per unit]]</f>
        <v>2521.2600000000002</v>
      </c>
    </row>
    <row r="225" spans="1:7" x14ac:dyDescent="0.25">
      <c r="A225" t="s">
        <v>2</v>
      </c>
      <c r="B225" t="s">
        <v>39</v>
      </c>
      <c r="C225" t="s">
        <v>15</v>
      </c>
      <c r="D225" s="4">
        <v>4802</v>
      </c>
      <c r="E225" s="5">
        <v>36</v>
      </c>
      <c r="F225">
        <f>VLOOKUP(Table27[[#This Row],[Product]],products8[#All],2,FALSE)</f>
        <v>11.73</v>
      </c>
      <c r="G225">
        <f>Table27[[#This Row],[Units]]*Table27[[#This Row],[cost per unit]]</f>
        <v>422.28000000000003</v>
      </c>
    </row>
    <row r="226" spans="1:7" x14ac:dyDescent="0.25">
      <c r="A226" t="s">
        <v>9</v>
      </c>
      <c r="B226" t="s">
        <v>38</v>
      </c>
      <c r="C226" t="s">
        <v>24</v>
      </c>
      <c r="D226" s="4">
        <v>4137</v>
      </c>
      <c r="E226" s="5">
        <v>60</v>
      </c>
      <c r="F226">
        <f>VLOOKUP(Table27[[#This Row],[Product]],products8[#All],2,FALSE)</f>
        <v>4.97</v>
      </c>
      <c r="G226">
        <f>Table27[[#This Row],[Units]]*Table27[[#This Row],[cost per unit]]</f>
        <v>298.2</v>
      </c>
    </row>
    <row r="227" spans="1:7" x14ac:dyDescent="0.25">
      <c r="A227" t="s">
        <v>3</v>
      </c>
      <c r="B227" t="s">
        <v>35</v>
      </c>
      <c r="C227" t="s">
        <v>23</v>
      </c>
      <c r="D227" s="4">
        <v>2023</v>
      </c>
      <c r="E227" s="5">
        <v>78</v>
      </c>
      <c r="F227">
        <f>VLOOKUP(Table27[[#This Row],[Product]],products8[#All],2,FALSE)</f>
        <v>6.49</v>
      </c>
      <c r="G227">
        <f>Table27[[#This Row],[Units]]*Table27[[#This Row],[cost per unit]]</f>
        <v>506.22</v>
      </c>
    </row>
    <row r="228" spans="1:7" x14ac:dyDescent="0.25">
      <c r="A228" t="s">
        <v>9</v>
      </c>
      <c r="B228" t="s">
        <v>36</v>
      </c>
      <c r="C228" t="s">
        <v>30</v>
      </c>
      <c r="D228" s="4">
        <v>9051</v>
      </c>
      <c r="E228" s="5">
        <v>57</v>
      </c>
      <c r="F228">
        <f>VLOOKUP(Table27[[#This Row],[Product]],products8[#All],2,FALSE)</f>
        <v>14.49</v>
      </c>
      <c r="G228">
        <f>Table27[[#This Row],[Units]]*Table27[[#This Row],[cost per unit]]</f>
        <v>825.93000000000006</v>
      </c>
    </row>
    <row r="229" spans="1:7" x14ac:dyDescent="0.25">
      <c r="A229" t="s">
        <v>9</v>
      </c>
      <c r="B229" t="s">
        <v>37</v>
      </c>
      <c r="C229" t="s">
        <v>28</v>
      </c>
      <c r="D229" s="4">
        <v>2919</v>
      </c>
      <c r="E229" s="5">
        <v>45</v>
      </c>
      <c r="F229">
        <f>VLOOKUP(Table27[[#This Row],[Product]],products8[#All],2,FALSE)</f>
        <v>10.38</v>
      </c>
      <c r="G229">
        <f>Table27[[#This Row],[Units]]*Table27[[#This Row],[cost per unit]]</f>
        <v>467.1</v>
      </c>
    </row>
    <row r="230" spans="1:7" x14ac:dyDescent="0.25">
      <c r="A230" t="s">
        <v>41</v>
      </c>
      <c r="B230" t="s">
        <v>38</v>
      </c>
      <c r="C230" t="s">
        <v>22</v>
      </c>
      <c r="D230" s="4">
        <v>5915</v>
      </c>
      <c r="E230" s="5">
        <v>3</v>
      </c>
      <c r="F230">
        <f>VLOOKUP(Table27[[#This Row],[Product]],products8[#All],2,FALSE)</f>
        <v>9.77</v>
      </c>
      <c r="G230">
        <f>Table27[[#This Row],[Units]]*Table27[[#This Row],[cost per unit]]</f>
        <v>29.31</v>
      </c>
    </row>
    <row r="231" spans="1:7" x14ac:dyDescent="0.25">
      <c r="A231" t="s">
        <v>10</v>
      </c>
      <c r="B231" t="s">
        <v>35</v>
      </c>
      <c r="C231" t="s">
        <v>15</v>
      </c>
      <c r="D231" s="4">
        <v>2562</v>
      </c>
      <c r="E231" s="5">
        <v>6</v>
      </c>
      <c r="F231">
        <f>VLOOKUP(Table27[[#This Row],[Product]],products8[#All],2,FALSE)</f>
        <v>11.73</v>
      </c>
      <c r="G231">
        <f>Table27[[#This Row],[Units]]*Table27[[#This Row],[cost per unit]]</f>
        <v>70.38</v>
      </c>
    </row>
    <row r="232" spans="1:7" x14ac:dyDescent="0.25">
      <c r="A232" t="s">
        <v>5</v>
      </c>
      <c r="B232" t="s">
        <v>37</v>
      </c>
      <c r="C232" t="s">
        <v>25</v>
      </c>
      <c r="D232" s="4">
        <v>8813</v>
      </c>
      <c r="E232" s="5">
        <v>21</v>
      </c>
      <c r="F232">
        <f>VLOOKUP(Table27[[#This Row],[Product]],products8[#All],2,FALSE)</f>
        <v>13.15</v>
      </c>
      <c r="G232">
        <f>Table27[[#This Row],[Units]]*Table27[[#This Row],[cost per unit]]</f>
        <v>276.15000000000003</v>
      </c>
    </row>
    <row r="233" spans="1:7" x14ac:dyDescent="0.25">
      <c r="A233" t="s">
        <v>5</v>
      </c>
      <c r="B233" t="s">
        <v>36</v>
      </c>
      <c r="C233" t="s">
        <v>18</v>
      </c>
      <c r="D233" s="4">
        <v>6111</v>
      </c>
      <c r="E233" s="5">
        <v>3</v>
      </c>
      <c r="F233">
        <f>VLOOKUP(Table27[[#This Row],[Product]],products8[#All],2,FALSE)</f>
        <v>6.47</v>
      </c>
      <c r="G233">
        <f>Table27[[#This Row],[Units]]*Table27[[#This Row],[cost per unit]]</f>
        <v>19.41</v>
      </c>
    </row>
    <row r="234" spans="1:7" x14ac:dyDescent="0.25">
      <c r="A234" t="s">
        <v>8</v>
      </c>
      <c r="B234" t="s">
        <v>34</v>
      </c>
      <c r="C234" t="s">
        <v>31</v>
      </c>
      <c r="D234" s="4">
        <v>3507</v>
      </c>
      <c r="E234" s="5">
        <v>288</v>
      </c>
      <c r="F234">
        <f>VLOOKUP(Table27[[#This Row],[Product]],products8[#All],2,FALSE)</f>
        <v>5.79</v>
      </c>
      <c r="G234">
        <f>Table27[[#This Row],[Units]]*Table27[[#This Row],[cost per unit]]</f>
        <v>1667.52</v>
      </c>
    </row>
    <row r="235" spans="1:7" x14ac:dyDescent="0.25">
      <c r="A235" t="s">
        <v>6</v>
      </c>
      <c r="B235" t="s">
        <v>36</v>
      </c>
      <c r="C235" t="s">
        <v>13</v>
      </c>
      <c r="D235" s="4">
        <v>4319</v>
      </c>
      <c r="E235" s="5">
        <v>30</v>
      </c>
      <c r="F235">
        <f>VLOOKUP(Table27[[#This Row],[Product]],products8[#All],2,FALSE)</f>
        <v>9.33</v>
      </c>
      <c r="G235">
        <f>Table27[[#This Row],[Units]]*Table27[[#This Row],[cost per unit]]</f>
        <v>279.89999999999998</v>
      </c>
    </row>
    <row r="236" spans="1:7" x14ac:dyDescent="0.25">
      <c r="A236" t="s">
        <v>40</v>
      </c>
      <c r="B236" t="s">
        <v>38</v>
      </c>
      <c r="C236" t="s">
        <v>26</v>
      </c>
      <c r="D236" s="4">
        <v>609</v>
      </c>
      <c r="E236" s="5">
        <v>87</v>
      </c>
      <c r="F236">
        <f>VLOOKUP(Table27[[#This Row],[Product]],products8[#All],2,FALSE)</f>
        <v>5.6</v>
      </c>
      <c r="G236">
        <f>Table27[[#This Row],[Units]]*Table27[[#This Row],[cost per unit]]</f>
        <v>487.2</v>
      </c>
    </row>
    <row r="237" spans="1:7" x14ac:dyDescent="0.25">
      <c r="A237" t="s">
        <v>40</v>
      </c>
      <c r="B237" t="s">
        <v>39</v>
      </c>
      <c r="C237" t="s">
        <v>27</v>
      </c>
      <c r="D237" s="4">
        <v>6370</v>
      </c>
      <c r="E237" s="5">
        <v>30</v>
      </c>
      <c r="F237">
        <f>VLOOKUP(Table27[[#This Row],[Product]],products8[#All],2,FALSE)</f>
        <v>16.73</v>
      </c>
      <c r="G237">
        <f>Table27[[#This Row],[Units]]*Table27[[#This Row],[cost per unit]]</f>
        <v>501.90000000000003</v>
      </c>
    </row>
    <row r="238" spans="1:7" x14ac:dyDescent="0.25">
      <c r="A238" t="s">
        <v>5</v>
      </c>
      <c r="B238" t="s">
        <v>38</v>
      </c>
      <c r="C238" t="s">
        <v>19</v>
      </c>
      <c r="D238" s="4">
        <v>5474</v>
      </c>
      <c r="E238" s="5">
        <v>168</v>
      </c>
      <c r="F238">
        <f>VLOOKUP(Table27[[#This Row],[Product]],products8[#All],2,FALSE)</f>
        <v>7.64</v>
      </c>
      <c r="G238">
        <f>Table27[[#This Row],[Units]]*Table27[[#This Row],[cost per unit]]</f>
        <v>1283.52</v>
      </c>
    </row>
    <row r="239" spans="1:7" x14ac:dyDescent="0.25">
      <c r="A239" t="s">
        <v>40</v>
      </c>
      <c r="B239" t="s">
        <v>36</v>
      </c>
      <c r="C239" t="s">
        <v>27</v>
      </c>
      <c r="D239" s="4">
        <v>3164</v>
      </c>
      <c r="E239" s="5">
        <v>306</v>
      </c>
      <c r="F239">
        <f>VLOOKUP(Table27[[#This Row],[Product]],products8[#All],2,FALSE)</f>
        <v>16.73</v>
      </c>
      <c r="G239">
        <f>Table27[[#This Row],[Units]]*Table27[[#This Row],[cost per unit]]</f>
        <v>5119.38</v>
      </c>
    </row>
    <row r="240" spans="1:7" x14ac:dyDescent="0.25">
      <c r="A240" t="s">
        <v>6</v>
      </c>
      <c r="B240" t="s">
        <v>35</v>
      </c>
      <c r="C240" t="s">
        <v>4</v>
      </c>
      <c r="D240" s="4">
        <v>1302</v>
      </c>
      <c r="E240" s="5">
        <v>402</v>
      </c>
      <c r="F240">
        <f>VLOOKUP(Table27[[#This Row],[Product]],products8[#All],2,FALSE)</f>
        <v>11.88</v>
      </c>
      <c r="G240">
        <f>Table27[[#This Row],[Units]]*Table27[[#This Row],[cost per unit]]</f>
        <v>4775.76</v>
      </c>
    </row>
    <row r="241" spans="1:7" x14ac:dyDescent="0.25">
      <c r="A241" t="s">
        <v>3</v>
      </c>
      <c r="B241" t="s">
        <v>37</v>
      </c>
      <c r="C241" t="s">
        <v>28</v>
      </c>
      <c r="D241" s="4">
        <v>7308</v>
      </c>
      <c r="E241" s="5">
        <v>327</v>
      </c>
      <c r="F241">
        <f>VLOOKUP(Table27[[#This Row],[Product]],products8[#All],2,FALSE)</f>
        <v>10.38</v>
      </c>
      <c r="G241">
        <f>Table27[[#This Row],[Units]]*Table27[[#This Row],[cost per unit]]</f>
        <v>3394.26</v>
      </c>
    </row>
    <row r="242" spans="1:7" x14ac:dyDescent="0.25">
      <c r="A242" t="s">
        <v>40</v>
      </c>
      <c r="B242" t="s">
        <v>37</v>
      </c>
      <c r="C242" t="s">
        <v>27</v>
      </c>
      <c r="D242" s="4">
        <v>6132</v>
      </c>
      <c r="E242" s="5">
        <v>93</v>
      </c>
      <c r="F242">
        <f>VLOOKUP(Table27[[#This Row],[Product]],products8[#All],2,FALSE)</f>
        <v>16.73</v>
      </c>
      <c r="G242">
        <f>Table27[[#This Row],[Units]]*Table27[[#This Row],[cost per unit]]</f>
        <v>1555.89</v>
      </c>
    </row>
    <row r="243" spans="1:7" x14ac:dyDescent="0.25">
      <c r="A243" t="s">
        <v>10</v>
      </c>
      <c r="B243" t="s">
        <v>35</v>
      </c>
      <c r="C243" t="s">
        <v>14</v>
      </c>
      <c r="D243" s="4">
        <v>3472</v>
      </c>
      <c r="E243" s="5">
        <v>96</v>
      </c>
      <c r="F243">
        <f>VLOOKUP(Table27[[#This Row],[Product]],products8[#All],2,FALSE)</f>
        <v>11.7</v>
      </c>
      <c r="G243">
        <f>Table27[[#This Row],[Units]]*Table27[[#This Row],[cost per unit]]</f>
        <v>1123.1999999999998</v>
      </c>
    </row>
    <row r="244" spans="1:7" x14ac:dyDescent="0.25">
      <c r="A244" t="s">
        <v>8</v>
      </c>
      <c r="B244" t="s">
        <v>39</v>
      </c>
      <c r="C244" t="s">
        <v>18</v>
      </c>
      <c r="D244" s="4">
        <v>9660</v>
      </c>
      <c r="E244" s="5">
        <v>27</v>
      </c>
      <c r="F244">
        <f>VLOOKUP(Table27[[#This Row],[Product]],products8[#All],2,FALSE)</f>
        <v>6.47</v>
      </c>
      <c r="G244">
        <f>Table27[[#This Row],[Units]]*Table27[[#This Row],[cost per unit]]</f>
        <v>174.69</v>
      </c>
    </row>
    <row r="245" spans="1:7" x14ac:dyDescent="0.25">
      <c r="A245" t="s">
        <v>9</v>
      </c>
      <c r="B245" t="s">
        <v>38</v>
      </c>
      <c r="C245" t="s">
        <v>26</v>
      </c>
      <c r="D245" s="4">
        <v>2436</v>
      </c>
      <c r="E245" s="5">
        <v>99</v>
      </c>
      <c r="F245">
        <f>VLOOKUP(Table27[[#This Row],[Product]],products8[#All],2,FALSE)</f>
        <v>5.6</v>
      </c>
      <c r="G245">
        <f>Table27[[#This Row],[Units]]*Table27[[#This Row],[cost per unit]]</f>
        <v>554.4</v>
      </c>
    </row>
    <row r="246" spans="1:7" x14ac:dyDescent="0.25">
      <c r="A246" t="s">
        <v>9</v>
      </c>
      <c r="B246" t="s">
        <v>38</v>
      </c>
      <c r="C246" t="s">
        <v>33</v>
      </c>
      <c r="D246" s="4">
        <v>9506</v>
      </c>
      <c r="E246" s="5">
        <v>87</v>
      </c>
      <c r="F246">
        <f>VLOOKUP(Table27[[#This Row],[Product]],products8[#All],2,FALSE)</f>
        <v>12.37</v>
      </c>
      <c r="G246">
        <f>Table27[[#This Row],[Units]]*Table27[[#This Row],[cost per unit]]</f>
        <v>1076.1899999999998</v>
      </c>
    </row>
    <row r="247" spans="1:7" x14ac:dyDescent="0.25">
      <c r="A247" t="s">
        <v>10</v>
      </c>
      <c r="B247" t="s">
        <v>37</v>
      </c>
      <c r="C247" t="s">
        <v>21</v>
      </c>
      <c r="D247" s="4">
        <v>245</v>
      </c>
      <c r="E247" s="5">
        <v>288</v>
      </c>
      <c r="F247">
        <f>VLOOKUP(Table27[[#This Row],[Product]],products8[#All],2,FALSE)</f>
        <v>9</v>
      </c>
      <c r="G247">
        <f>Table27[[#This Row],[Units]]*Table27[[#This Row],[cost per unit]]</f>
        <v>2592</v>
      </c>
    </row>
    <row r="248" spans="1:7" x14ac:dyDescent="0.25">
      <c r="A248" t="s">
        <v>8</v>
      </c>
      <c r="B248" t="s">
        <v>35</v>
      </c>
      <c r="C248" t="s">
        <v>20</v>
      </c>
      <c r="D248" s="4">
        <v>2702</v>
      </c>
      <c r="E248" s="5">
        <v>363</v>
      </c>
      <c r="F248">
        <f>VLOOKUP(Table27[[#This Row],[Product]],products8[#All],2,FALSE)</f>
        <v>10.62</v>
      </c>
      <c r="G248">
        <f>Table27[[#This Row],[Units]]*Table27[[#This Row],[cost per unit]]</f>
        <v>3855.0599999999995</v>
      </c>
    </row>
    <row r="249" spans="1:7" x14ac:dyDescent="0.25">
      <c r="A249" t="s">
        <v>10</v>
      </c>
      <c r="B249" t="s">
        <v>34</v>
      </c>
      <c r="C249" t="s">
        <v>17</v>
      </c>
      <c r="D249" s="4">
        <v>700</v>
      </c>
      <c r="E249" s="5">
        <v>87</v>
      </c>
      <c r="F249">
        <f>VLOOKUP(Table27[[#This Row],[Product]],products8[#All],2,FALSE)</f>
        <v>3.11</v>
      </c>
      <c r="G249">
        <f>Table27[[#This Row],[Units]]*Table27[[#This Row],[cost per unit]]</f>
        <v>270.57</v>
      </c>
    </row>
    <row r="250" spans="1:7" x14ac:dyDescent="0.25">
      <c r="A250" t="s">
        <v>6</v>
      </c>
      <c r="B250" t="s">
        <v>34</v>
      </c>
      <c r="C250" t="s">
        <v>17</v>
      </c>
      <c r="D250" s="4">
        <v>3759</v>
      </c>
      <c r="E250" s="5">
        <v>150</v>
      </c>
      <c r="F250">
        <f>VLOOKUP(Table27[[#This Row],[Product]],products8[#All],2,FALSE)</f>
        <v>3.11</v>
      </c>
      <c r="G250">
        <f>Table27[[#This Row],[Units]]*Table27[[#This Row],[cost per unit]]</f>
        <v>466.5</v>
      </c>
    </row>
    <row r="251" spans="1:7" x14ac:dyDescent="0.25">
      <c r="A251" t="s">
        <v>2</v>
      </c>
      <c r="B251" t="s">
        <v>35</v>
      </c>
      <c r="C251" t="s">
        <v>17</v>
      </c>
      <c r="D251" s="4">
        <v>1589</v>
      </c>
      <c r="E251" s="5">
        <v>303</v>
      </c>
      <c r="F251">
        <f>VLOOKUP(Table27[[#This Row],[Product]],products8[#All],2,FALSE)</f>
        <v>3.11</v>
      </c>
      <c r="G251">
        <f>Table27[[#This Row],[Units]]*Table27[[#This Row],[cost per unit]]</f>
        <v>942.32999999999993</v>
      </c>
    </row>
    <row r="252" spans="1:7" x14ac:dyDescent="0.25">
      <c r="A252" t="s">
        <v>7</v>
      </c>
      <c r="B252" t="s">
        <v>35</v>
      </c>
      <c r="C252" t="s">
        <v>28</v>
      </c>
      <c r="D252" s="4">
        <v>5194</v>
      </c>
      <c r="E252" s="5">
        <v>288</v>
      </c>
      <c r="F252">
        <f>VLOOKUP(Table27[[#This Row],[Product]],products8[#All],2,FALSE)</f>
        <v>10.38</v>
      </c>
      <c r="G252">
        <f>Table27[[#This Row],[Units]]*Table27[[#This Row],[cost per unit]]</f>
        <v>2989.44</v>
      </c>
    </row>
    <row r="253" spans="1:7" x14ac:dyDescent="0.25">
      <c r="A253" t="s">
        <v>10</v>
      </c>
      <c r="B253" t="s">
        <v>36</v>
      </c>
      <c r="C253" t="s">
        <v>13</v>
      </c>
      <c r="D253" s="4">
        <v>945</v>
      </c>
      <c r="E253" s="5">
        <v>75</v>
      </c>
      <c r="F253">
        <f>VLOOKUP(Table27[[#This Row],[Product]],products8[#All],2,FALSE)</f>
        <v>9.33</v>
      </c>
      <c r="G253">
        <f>Table27[[#This Row],[Units]]*Table27[[#This Row],[cost per unit]]</f>
        <v>699.75</v>
      </c>
    </row>
    <row r="254" spans="1:7" x14ac:dyDescent="0.25">
      <c r="A254" t="s">
        <v>40</v>
      </c>
      <c r="B254" t="s">
        <v>38</v>
      </c>
      <c r="C254" t="s">
        <v>31</v>
      </c>
      <c r="D254" s="4">
        <v>1988</v>
      </c>
      <c r="E254" s="5">
        <v>39</v>
      </c>
      <c r="F254">
        <f>VLOOKUP(Table27[[#This Row],[Product]],products8[#All],2,FALSE)</f>
        <v>5.79</v>
      </c>
      <c r="G254">
        <f>Table27[[#This Row],[Units]]*Table27[[#This Row],[cost per unit]]</f>
        <v>225.81</v>
      </c>
    </row>
    <row r="255" spans="1:7" x14ac:dyDescent="0.25">
      <c r="A255" t="s">
        <v>6</v>
      </c>
      <c r="B255" t="s">
        <v>34</v>
      </c>
      <c r="C255" t="s">
        <v>32</v>
      </c>
      <c r="D255" s="4">
        <v>6734</v>
      </c>
      <c r="E255" s="5">
        <v>123</v>
      </c>
      <c r="F255">
        <f>VLOOKUP(Table27[[#This Row],[Product]],products8[#All],2,FALSE)</f>
        <v>8.65</v>
      </c>
      <c r="G255">
        <f>Table27[[#This Row],[Units]]*Table27[[#This Row],[cost per unit]]</f>
        <v>1063.95</v>
      </c>
    </row>
    <row r="256" spans="1:7" x14ac:dyDescent="0.25">
      <c r="A256" t="s">
        <v>40</v>
      </c>
      <c r="B256" t="s">
        <v>36</v>
      </c>
      <c r="C256" t="s">
        <v>4</v>
      </c>
      <c r="D256" s="4">
        <v>217</v>
      </c>
      <c r="E256" s="5">
        <v>36</v>
      </c>
      <c r="F256">
        <f>VLOOKUP(Table27[[#This Row],[Product]],products8[#All],2,FALSE)</f>
        <v>11.88</v>
      </c>
      <c r="G256">
        <f>Table27[[#This Row],[Units]]*Table27[[#This Row],[cost per unit]]</f>
        <v>427.68</v>
      </c>
    </row>
    <row r="257" spans="1:7" x14ac:dyDescent="0.25">
      <c r="A257" t="s">
        <v>5</v>
      </c>
      <c r="B257" t="s">
        <v>34</v>
      </c>
      <c r="C257" t="s">
        <v>22</v>
      </c>
      <c r="D257" s="4">
        <v>6279</v>
      </c>
      <c r="E257" s="5">
        <v>237</v>
      </c>
      <c r="F257">
        <f>VLOOKUP(Table27[[#This Row],[Product]],products8[#All],2,FALSE)</f>
        <v>9.77</v>
      </c>
      <c r="G257">
        <f>Table27[[#This Row],[Units]]*Table27[[#This Row],[cost per unit]]</f>
        <v>2315.4899999999998</v>
      </c>
    </row>
    <row r="258" spans="1:7" x14ac:dyDescent="0.25">
      <c r="A258" t="s">
        <v>40</v>
      </c>
      <c r="B258" t="s">
        <v>36</v>
      </c>
      <c r="C258" t="s">
        <v>13</v>
      </c>
      <c r="D258" s="4">
        <v>4424</v>
      </c>
      <c r="E258" s="5">
        <v>201</v>
      </c>
      <c r="F258">
        <f>VLOOKUP(Table27[[#This Row],[Product]],products8[#All],2,FALSE)</f>
        <v>9.33</v>
      </c>
      <c r="G258">
        <f>Table27[[#This Row],[Units]]*Table27[[#This Row],[cost per unit]]</f>
        <v>1875.33</v>
      </c>
    </row>
    <row r="259" spans="1:7" x14ac:dyDescent="0.25">
      <c r="A259" t="s">
        <v>2</v>
      </c>
      <c r="B259" t="s">
        <v>36</v>
      </c>
      <c r="C259" t="s">
        <v>17</v>
      </c>
      <c r="D259" s="4">
        <v>189</v>
      </c>
      <c r="E259" s="5">
        <v>48</v>
      </c>
      <c r="F259">
        <f>VLOOKUP(Table27[[#This Row],[Product]],products8[#All],2,FALSE)</f>
        <v>3.11</v>
      </c>
      <c r="G259">
        <f>Table27[[#This Row],[Units]]*Table27[[#This Row],[cost per unit]]</f>
        <v>149.28</v>
      </c>
    </row>
    <row r="260" spans="1:7" x14ac:dyDescent="0.25">
      <c r="A260" t="s">
        <v>5</v>
      </c>
      <c r="B260" t="s">
        <v>35</v>
      </c>
      <c r="C260" t="s">
        <v>22</v>
      </c>
      <c r="D260" s="4">
        <v>490</v>
      </c>
      <c r="E260" s="5">
        <v>84</v>
      </c>
      <c r="F260">
        <f>VLOOKUP(Table27[[#This Row],[Product]],products8[#All],2,FALSE)</f>
        <v>9.77</v>
      </c>
      <c r="G260">
        <f>Table27[[#This Row],[Units]]*Table27[[#This Row],[cost per unit]]</f>
        <v>820.68</v>
      </c>
    </row>
    <row r="261" spans="1:7" x14ac:dyDescent="0.25">
      <c r="A261" t="s">
        <v>8</v>
      </c>
      <c r="B261" t="s">
        <v>37</v>
      </c>
      <c r="C261" t="s">
        <v>21</v>
      </c>
      <c r="D261" s="4">
        <v>434</v>
      </c>
      <c r="E261" s="5">
        <v>87</v>
      </c>
      <c r="F261">
        <f>VLOOKUP(Table27[[#This Row],[Product]],products8[#All],2,FALSE)</f>
        <v>9</v>
      </c>
      <c r="G261">
        <f>Table27[[#This Row],[Units]]*Table27[[#This Row],[cost per unit]]</f>
        <v>783</v>
      </c>
    </row>
    <row r="262" spans="1:7" x14ac:dyDescent="0.25">
      <c r="A262" t="s">
        <v>7</v>
      </c>
      <c r="B262" t="s">
        <v>38</v>
      </c>
      <c r="C262" t="s">
        <v>30</v>
      </c>
      <c r="D262" s="4">
        <v>10129</v>
      </c>
      <c r="E262" s="5">
        <v>312</v>
      </c>
      <c r="F262">
        <f>VLOOKUP(Table27[[#This Row],[Product]],products8[#All],2,FALSE)</f>
        <v>14.49</v>
      </c>
      <c r="G262">
        <f>Table27[[#This Row],[Units]]*Table27[[#This Row],[cost per unit]]</f>
        <v>4520.88</v>
      </c>
    </row>
    <row r="263" spans="1:7" x14ac:dyDescent="0.25">
      <c r="A263" t="s">
        <v>3</v>
      </c>
      <c r="B263" t="s">
        <v>39</v>
      </c>
      <c r="C263" t="s">
        <v>28</v>
      </c>
      <c r="D263" s="4">
        <v>1652</v>
      </c>
      <c r="E263" s="5">
        <v>102</v>
      </c>
      <c r="F263">
        <f>VLOOKUP(Table27[[#This Row],[Product]],products8[#All],2,FALSE)</f>
        <v>10.38</v>
      </c>
      <c r="G263">
        <f>Table27[[#This Row],[Units]]*Table27[[#This Row],[cost per unit]]</f>
        <v>1058.76</v>
      </c>
    </row>
    <row r="264" spans="1:7" x14ac:dyDescent="0.25">
      <c r="A264" t="s">
        <v>8</v>
      </c>
      <c r="B264" t="s">
        <v>38</v>
      </c>
      <c r="C264" t="s">
        <v>21</v>
      </c>
      <c r="D264" s="4">
        <v>6433</v>
      </c>
      <c r="E264" s="5">
        <v>78</v>
      </c>
      <c r="F264">
        <f>VLOOKUP(Table27[[#This Row],[Product]],products8[#All],2,FALSE)</f>
        <v>9</v>
      </c>
      <c r="G264">
        <f>Table27[[#This Row],[Units]]*Table27[[#This Row],[cost per unit]]</f>
        <v>702</v>
      </c>
    </row>
    <row r="265" spans="1:7" x14ac:dyDescent="0.25">
      <c r="A265" t="s">
        <v>3</v>
      </c>
      <c r="B265" t="s">
        <v>34</v>
      </c>
      <c r="C265" t="s">
        <v>23</v>
      </c>
      <c r="D265" s="4">
        <v>2212</v>
      </c>
      <c r="E265" s="5">
        <v>117</v>
      </c>
      <c r="F265">
        <f>VLOOKUP(Table27[[#This Row],[Product]],products8[#All],2,FALSE)</f>
        <v>6.49</v>
      </c>
      <c r="G265">
        <f>Table27[[#This Row],[Units]]*Table27[[#This Row],[cost per unit]]</f>
        <v>759.33</v>
      </c>
    </row>
    <row r="266" spans="1:7" x14ac:dyDescent="0.25">
      <c r="A266" t="s">
        <v>41</v>
      </c>
      <c r="B266" t="s">
        <v>35</v>
      </c>
      <c r="C266" t="s">
        <v>19</v>
      </c>
      <c r="D266" s="4">
        <v>609</v>
      </c>
      <c r="E266" s="5">
        <v>99</v>
      </c>
      <c r="F266">
        <f>VLOOKUP(Table27[[#This Row],[Product]],products8[#All],2,FALSE)</f>
        <v>7.64</v>
      </c>
      <c r="G266">
        <f>Table27[[#This Row],[Units]]*Table27[[#This Row],[cost per unit]]</f>
        <v>756.36</v>
      </c>
    </row>
    <row r="267" spans="1:7" x14ac:dyDescent="0.25">
      <c r="A267" t="s">
        <v>40</v>
      </c>
      <c r="B267" t="s">
        <v>35</v>
      </c>
      <c r="C267" t="s">
        <v>24</v>
      </c>
      <c r="D267" s="4">
        <v>1638</v>
      </c>
      <c r="E267" s="5">
        <v>48</v>
      </c>
      <c r="F267">
        <f>VLOOKUP(Table27[[#This Row],[Product]],products8[#All],2,FALSE)</f>
        <v>4.97</v>
      </c>
      <c r="G267">
        <f>Table27[[#This Row],[Units]]*Table27[[#This Row],[cost per unit]]</f>
        <v>238.56</v>
      </c>
    </row>
    <row r="268" spans="1:7" x14ac:dyDescent="0.25">
      <c r="A268" t="s">
        <v>7</v>
      </c>
      <c r="B268" t="s">
        <v>34</v>
      </c>
      <c r="C268" t="s">
        <v>15</v>
      </c>
      <c r="D268" s="4">
        <v>3829</v>
      </c>
      <c r="E268" s="5">
        <v>24</v>
      </c>
      <c r="F268">
        <f>VLOOKUP(Table27[[#This Row],[Product]],products8[#All],2,FALSE)</f>
        <v>11.73</v>
      </c>
      <c r="G268">
        <f>Table27[[#This Row],[Units]]*Table27[[#This Row],[cost per unit]]</f>
        <v>281.52</v>
      </c>
    </row>
    <row r="269" spans="1:7" x14ac:dyDescent="0.25">
      <c r="A269" t="s">
        <v>40</v>
      </c>
      <c r="B269" t="s">
        <v>39</v>
      </c>
      <c r="C269" t="s">
        <v>15</v>
      </c>
      <c r="D269" s="4">
        <v>5775</v>
      </c>
      <c r="E269" s="5">
        <v>42</v>
      </c>
      <c r="F269">
        <f>VLOOKUP(Table27[[#This Row],[Product]],products8[#All],2,FALSE)</f>
        <v>11.73</v>
      </c>
      <c r="G269">
        <f>Table27[[#This Row],[Units]]*Table27[[#This Row],[cost per unit]]</f>
        <v>492.66</v>
      </c>
    </row>
    <row r="270" spans="1:7" x14ac:dyDescent="0.25">
      <c r="A270" t="s">
        <v>6</v>
      </c>
      <c r="B270" t="s">
        <v>35</v>
      </c>
      <c r="C270" t="s">
        <v>20</v>
      </c>
      <c r="D270" s="4">
        <v>1071</v>
      </c>
      <c r="E270" s="5">
        <v>270</v>
      </c>
      <c r="F270">
        <f>VLOOKUP(Table27[[#This Row],[Product]],products8[#All],2,FALSE)</f>
        <v>10.62</v>
      </c>
      <c r="G270">
        <f>Table27[[#This Row],[Units]]*Table27[[#This Row],[cost per unit]]</f>
        <v>2867.3999999999996</v>
      </c>
    </row>
    <row r="271" spans="1:7" x14ac:dyDescent="0.25">
      <c r="A271" t="s">
        <v>8</v>
      </c>
      <c r="B271" t="s">
        <v>36</v>
      </c>
      <c r="C271" t="s">
        <v>23</v>
      </c>
      <c r="D271" s="4">
        <v>5019</v>
      </c>
      <c r="E271" s="5">
        <v>150</v>
      </c>
      <c r="F271">
        <f>VLOOKUP(Table27[[#This Row],[Product]],products8[#All],2,FALSE)</f>
        <v>6.49</v>
      </c>
      <c r="G271">
        <f>Table27[[#This Row],[Units]]*Table27[[#This Row],[cost per unit]]</f>
        <v>973.5</v>
      </c>
    </row>
    <row r="272" spans="1:7" x14ac:dyDescent="0.25">
      <c r="A272" t="s">
        <v>2</v>
      </c>
      <c r="B272" t="s">
        <v>37</v>
      </c>
      <c r="C272" t="s">
        <v>15</v>
      </c>
      <c r="D272" s="4">
        <v>2863</v>
      </c>
      <c r="E272" s="5">
        <v>42</v>
      </c>
      <c r="F272">
        <f>VLOOKUP(Table27[[#This Row],[Product]],products8[#All],2,FALSE)</f>
        <v>11.73</v>
      </c>
      <c r="G272">
        <f>Table27[[#This Row],[Units]]*Table27[[#This Row],[cost per unit]]</f>
        <v>492.66</v>
      </c>
    </row>
    <row r="273" spans="1:7" x14ac:dyDescent="0.25">
      <c r="A273" t="s">
        <v>40</v>
      </c>
      <c r="B273" t="s">
        <v>35</v>
      </c>
      <c r="C273" t="s">
        <v>29</v>
      </c>
      <c r="D273" s="4">
        <v>1617</v>
      </c>
      <c r="E273" s="5">
        <v>126</v>
      </c>
      <c r="F273">
        <f>VLOOKUP(Table27[[#This Row],[Product]],products8[#All],2,FALSE)</f>
        <v>7.16</v>
      </c>
      <c r="G273">
        <f>Table27[[#This Row],[Units]]*Table27[[#This Row],[cost per unit]]</f>
        <v>902.16</v>
      </c>
    </row>
    <row r="274" spans="1:7" x14ac:dyDescent="0.25">
      <c r="A274" t="s">
        <v>6</v>
      </c>
      <c r="B274" t="s">
        <v>37</v>
      </c>
      <c r="C274" t="s">
        <v>26</v>
      </c>
      <c r="D274" s="4">
        <v>6818</v>
      </c>
      <c r="E274" s="5">
        <v>6</v>
      </c>
      <c r="F274">
        <f>VLOOKUP(Table27[[#This Row],[Product]],products8[#All],2,FALSE)</f>
        <v>5.6</v>
      </c>
      <c r="G274">
        <f>Table27[[#This Row],[Units]]*Table27[[#This Row],[cost per unit]]</f>
        <v>33.599999999999994</v>
      </c>
    </row>
    <row r="275" spans="1:7" x14ac:dyDescent="0.25">
      <c r="A275" t="s">
        <v>3</v>
      </c>
      <c r="B275" t="s">
        <v>35</v>
      </c>
      <c r="C275" t="s">
        <v>15</v>
      </c>
      <c r="D275" s="4">
        <v>6657</v>
      </c>
      <c r="E275" s="5">
        <v>276</v>
      </c>
      <c r="F275">
        <f>VLOOKUP(Table27[[#This Row],[Product]],products8[#All],2,FALSE)</f>
        <v>11.73</v>
      </c>
      <c r="G275">
        <f>Table27[[#This Row],[Units]]*Table27[[#This Row],[cost per unit]]</f>
        <v>3237.48</v>
      </c>
    </row>
    <row r="276" spans="1:7" x14ac:dyDescent="0.25">
      <c r="A276" t="s">
        <v>3</v>
      </c>
      <c r="B276" t="s">
        <v>34</v>
      </c>
      <c r="C276" t="s">
        <v>17</v>
      </c>
      <c r="D276" s="4">
        <v>2919</v>
      </c>
      <c r="E276" s="5">
        <v>93</v>
      </c>
      <c r="F276">
        <f>VLOOKUP(Table27[[#This Row],[Product]],products8[#All],2,FALSE)</f>
        <v>3.11</v>
      </c>
      <c r="G276">
        <f>Table27[[#This Row],[Units]]*Table27[[#This Row],[cost per unit]]</f>
        <v>289.22999999999996</v>
      </c>
    </row>
    <row r="277" spans="1:7" x14ac:dyDescent="0.25">
      <c r="A277" t="s">
        <v>2</v>
      </c>
      <c r="B277" t="s">
        <v>36</v>
      </c>
      <c r="C277" t="s">
        <v>31</v>
      </c>
      <c r="D277" s="4">
        <v>3094</v>
      </c>
      <c r="E277" s="5">
        <v>246</v>
      </c>
      <c r="F277">
        <f>VLOOKUP(Table27[[#This Row],[Product]],products8[#All],2,FALSE)</f>
        <v>5.79</v>
      </c>
      <c r="G277">
        <f>Table27[[#This Row],[Units]]*Table27[[#This Row],[cost per unit]]</f>
        <v>1424.34</v>
      </c>
    </row>
    <row r="278" spans="1:7" x14ac:dyDescent="0.25">
      <c r="A278" t="s">
        <v>6</v>
      </c>
      <c r="B278" t="s">
        <v>39</v>
      </c>
      <c r="C278" t="s">
        <v>24</v>
      </c>
      <c r="D278" s="4">
        <v>2989</v>
      </c>
      <c r="E278" s="5">
        <v>3</v>
      </c>
      <c r="F278">
        <f>VLOOKUP(Table27[[#This Row],[Product]],products8[#All],2,FALSE)</f>
        <v>4.97</v>
      </c>
      <c r="G278">
        <f>Table27[[#This Row],[Units]]*Table27[[#This Row],[cost per unit]]</f>
        <v>14.91</v>
      </c>
    </row>
    <row r="279" spans="1:7" x14ac:dyDescent="0.25">
      <c r="A279" t="s">
        <v>8</v>
      </c>
      <c r="B279" t="s">
        <v>38</v>
      </c>
      <c r="C279" t="s">
        <v>27</v>
      </c>
      <c r="D279" s="4">
        <v>2268</v>
      </c>
      <c r="E279" s="5">
        <v>63</v>
      </c>
      <c r="F279">
        <f>VLOOKUP(Table27[[#This Row],[Product]],products8[#All],2,FALSE)</f>
        <v>16.73</v>
      </c>
      <c r="G279">
        <f>Table27[[#This Row],[Units]]*Table27[[#This Row],[cost per unit]]</f>
        <v>1053.99</v>
      </c>
    </row>
    <row r="280" spans="1:7" x14ac:dyDescent="0.25">
      <c r="A280" t="s">
        <v>5</v>
      </c>
      <c r="B280" t="s">
        <v>35</v>
      </c>
      <c r="C280" t="s">
        <v>31</v>
      </c>
      <c r="D280" s="4">
        <v>4753</v>
      </c>
      <c r="E280" s="5">
        <v>246</v>
      </c>
      <c r="F280">
        <f>VLOOKUP(Table27[[#This Row],[Product]],products8[#All],2,FALSE)</f>
        <v>5.79</v>
      </c>
      <c r="G280">
        <f>Table27[[#This Row],[Units]]*Table27[[#This Row],[cost per unit]]</f>
        <v>1424.34</v>
      </c>
    </row>
    <row r="281" spans="1:7" x14ac:dyDescent="0.25">
      <c r="A281" t="s">
        <v>2</v>
      </c>
      <c r="B281" t="s">
        <v>34</v>
      </c>
      <c r="C281" t="s">
        <v>19</v>
      </c>
      <c r="D281" s="4">
        <v>7511</v>
      </c>
      <c r="E281" s="5">
        <v>120</v>
      </c>
      <c r="F281">
        <f>VLOOKUP(Table27[[#This Row],[Product]],products8[#All],2,FALSE)</f>
        <v>7.64</v>
      </c>
      <c r="G281">
        <f>Table27[[#This Row],[Units]]*Table27[[#This Row],[cost per unit]]</f>
        <v>916.8</v>
      </c>
    </row>
    <row r="282" spans="1:7" x14ac:dyDescent="0.25">
      <c r="A282" t="s">
        <v>2</v>
      </c>
      <c r="B282" t="s">
        <v>38</v>
      </c>
      <c r="C282" t="s">
        <v>31</v>
      </c>
      <c r="D282" s="4">
        <v>4326</v>
      </c>
      <c r="E282" s="5">
        <v>348</v>
      </c>
      <c r="F282">
        <f>VLOOKUP(Table27[[#This Row],[Product]],products8[#All],2,FALSE)</f>
        <v>5.79</v>
      </c>
      <c r="G282">
        <f>Table27[[#This Row],[Units]]*Table27[[#This Row],[cost per unit]]</f>
        <v>2014.92</v>
      </c>
    </row>
    <row r="283" spans="1:7" x14ac:dyDescent="0.25">
      <c r="A283" t="s">
        <v>41</v>
      </c>
      <c r="B283" t="s">
        <v>34</v>
      </c>
      <c r="C283" t="s">
        <v>23</v>
      </c>
      <c r="D283" s="4">
        <v>4935</v>
      </c>
      <c r="E283" s="5">
        <v>126</v>
      </c>
      <c r="F283">
        <f>VLOOKUP(Table27[[#This Row],[Product]],products8[#All],2,FALSE)</f>
        <v>6.49</v>
      </c>
      <c r="G283">
        <f>Table27[[#This Row],[Units]]*Table27[[#This Row],[cost per unit]]</f>
        <v>817.74</v>
      </c>
    </row>
    <row r="284" spans="1:7" x14ac:dyDescent="0.25">
      <c r="A284" t="s">
        <v>6</v>
      </c>
      <c r="B284" t="s">
        <v>35</v>
      </c>
      <c r="C284" t="s">
        <v>30</v>
      </c>
      <c r="D284" s="4">
        <v>4781</v>
      </c>
      <c r="E284" s="5">
        <v>123</v>
      </c>
      <c r="F284">
        <f>VLOOKUP(Table27[[#This Row],[Product]],products8[#All],2,FALSE)</f>
        <v>14.49</v>
      </c>
      <c r="G284">
        <f>Table27[[#This Row],[Units]]*Table27[[#This Row],[cost per unit]]</f>
        <v>1782.27</v>
      </c>
    </row>
    <row r="285" spans="1:7" x14ac:dyDescent="0.25">
      <c r="A285" t="s">
        <v>5</v>
      </c>
      <c r="B285" t="s">
        <v>38</v>
      </c>
      <c r="C285" t="s">
        <v>25</v>
      </c>
      <c r="D285" s="4">
        <v>7483</v>
      </c>
      <c r="E285" s="5">
        <v>45</v>
      </c>
      <c r="F285">
        <f>VLOOKUP(Table27[[#This Row],[Product]],products8[#All],2,FALSE)</f>
        <v>13.15</v>
      </c>
      <c r="G285">
        <f>Table27[[#This Row],[Units]]*Table27[[#This Row],[cost per unit]]</f>
        <v>591.75</v>
      </c>
    </row>
    <row r="286" spans="1:7" x14ac:dyDescent="0.25">
      <c r="A286" t="s">
        <v>10</v>
      </c>
      <c r="B286" t="s">
        <v>38</v>
      </c>
      <c r="C286" t="s">
        <v>4</v>
      </c>
      <c r="D286" s="4">
        <v>6860</v>
      </c>
      <c r="E286" s="5">
        <v>126</v>
      </c>
      <c r="F286">
        <f>VLOOKUP(Table27[[#This Row],[Product]],products8[#All],2,FALSE)</f>
        <v>11.88</v>
      </c>
      <c r="G286">
        <f>Table27[[#This Row],[Units]]*Table27[[#This Row],[cost per unit]]</f>
        <v>1496.88</v>
      </c>
    </row>
    <row r="287" spans="1:7" x14ac:dyDescent="0.25">
      <c r="A287" t="s">
        <v>40</v>
      </c>
      <c r="B287" t="s">
        <v>37</v>
      </c>
      <c r="C287" t="s">
        <v>29</v>
      </c>
      <c r="D287" s="4">
        <v>9002</v>
      </c>
      <c r="E287" s="5">
        <v>72</v>
      </c>
      <c r="F287">
        <f>VLOOKUP(Table27[[#This Row],[Product]],products8[#All],2,FALSE)</f>
        <v>7.16</v>
      </c>
      <c r="G287">
        <f>Table27[[#This Row],[Units]]*Table27[[#This Row],[cost per unit]]</f>
        <v>515.52</v>
      </c>
    </row>
    <row r="288" spans="1:7" x14ac:dyDescent="0.25">
      <c r="A288" t="s">
        <v>6</v>
      </c>
      <c r="B288" t="s">
        <v>36</v>
      </c>
      <c r="C288" t="s">
        <v>29</v>
      </c>
      <c r="D288" s="4">
        <v>1400</v>
      </c>
      <c r="E288" s="5">
        <v>135</v>
      </c>
      <c r="F288">
        <f>VLOOKUP(Table27[[#This Row],[Product]],products8[#All],2,FALSE)</f>
        <v>7.16</v>
      </c>
      <c r="G288">
        <f>Table27[[#This Row],[Units]]*Table27[[#This Row],[cost per unit]]</f>
        <v>966.6</v>
      </c>
    </row>
    <row r="289" spans="1:7" x14ac:dyDescent="0.25">
      <c r="A289" t="s">
        <v>10</v>
      </c>
      <c r="B289" t="s">
        <v>34</v>
      </c>
      <c r="C289" t="s">
        <v>22</v>
      </c>
      <c r="D289" s="4">
        <v>4053</v>
      </c>
      <c r="E289" s="5">
        <v>24</v>
      </c>
      <c r="F289">
        <f>VLOOKUP(Table27[[#This Row],[Product]],products8[#All],2,FALSE)</f>
        <v>9.77</v>
      </c>
      <c r="G289">
        <f>Table27[[#This Row],[Units]]*Table27[[#This Row],[cost per unit]]</f>
        <v>234.48</v>
      </c>
    </row>
    <row r="290" spans="1:7" x14ac:dyDescent="0.25">
      <c r="A290" t="s">
        <v>7</v>
      </c>
      <c r="B290" t="s">
        <v>36</v>
      </c>
      <c r="C290" t="s">
        <v>31</v>
      </c>
      <c r="D290" s="4">
        <v>2149</v>
      </c>
      <c r="E290" s="5">
        <v>117</v>
      </c>
      <c r="F290">
        <f>VLOOKUP(Table27[[#This Row],[Product]],products8[#All],2,FALSE)</f>
        <v>5.79</v>
      </c>
      <c r="G290">
        <f>Table27[[#This Row],[Units]]*Table27[[#This Row],[cost per unit]]</f>
        <v>677.43</v>
      </c>
    </row>
    <row r="291" spans="1:7" x14ac:dyDescent="0.25">
      <c r="A291" t="s">
        <v>3</v>
      </c>
      <c r="B291" t="s">
        <v>39</v>
      </c>
      <c r="C291" t="s">
        <v>29</v>
      </c>
      <c r="D291" s="4">
        <v>3640</v>
      </c>
      <c r="E291" s="5">
        <v>51</v>
      </c>
      <c r="F291">
        <f>VLOOKUP(Table27[[#This Row],[Product]],products8[#All],2,FALSE)</f>
        <v>7.16</v>
      </c>
      <c r="G291">
        <f>Table27[[#This Row],[Units]]*Table27[[#This Row],[cost per unit]]</f>
        <v>365.16</v>
      </c>
    </row>
    <row r="292" spans="1:7" x14ac:dyDescent="0.25">
      <c r="A292" t="s">
        <v>2</v>
      </c>
      <c r="B292" t="s">
        <v>39</v>
      </c>
      <c r="C292" t="s">
        <v>23</v>
      </c>
      <c r="D292" s="4">
        <v>630</v>
      </c>
      <c r="E292" s="5">
        <v>36</v>
      </c>
      <c r="F292">
        <f>VLOOKUP(Table27[[#This Row],[Product]],products8[#All],2,FALSE)</f>
        <v>6.49</v>
      </c>
      <c r="G292">
        <f>Table27[[#This Row],[Units]]*Table27[[#This Row],[cost per unit]]</f>
        <v>233.64000000000001</v>
      </c>
    </row>
    <row r="293" spans="1:7" x14ac:dyDescent="0.25">
      <c r="A293" t="s">
        <v>9</v>
      </c>
      <c r="B293" t="s">
        <v>35</v>
      </c>
      <c r="C293" t="s">
        <v>27</v>
      </c>
      <c r="D293" s="4">
        <v>2429</v>
      </c>
      <c r="E293" s="5">
        <v>144</v>
      </c>
      <c r="F293">
        <f>VLOOKUP(Table27[[#This Row],[Product]],products8[#All],2,FALSE)</f>
        <v>16.73</v>
      </c>
      <c r="G293">
        <f>Table27[[#This Row],[Units]]*Table27[[#This Row],[cost per unit]]</f>
        <v>2409.12</v>
      </c>
    </row>
    <row r="294" spans="1:7" x14ac:dyDescent="0.25">
      <c r="A294" t="s">
        <v>9</v>
      </c>
      <c r="B294" t="s">
        <v>36</v>
      </c>
      <c r="C294" t="s">
        <v>25</v>
      </c>
      <c r="D294" s="4">
        <v>2142</v>
      </c>
      <c r="E294" s="5">
        <v>114</v>
      </c>
      <c r="F294">
        <f>VLOOKUP(Table27[[#This Row],[Product]],products8[#All],2,FALSE)</f>
        <v>13.15</v>
      </c>
      <c r="G294">
        <f>Table27[[#This Row],[Units]]*Table27[[#This Row],[cost per unit]]</f>
        <v>1499.1000000000001</v>
      </c>
    </row>
    <row r="295" spans="1:7" x14ac:dyDescent="0.25">
      <c r="A295" t="s">
        <v>7</v>
      </c>
      <c r="B295" t="s">
        <v>37</v>
      </c>
      <c r="C295" t="s">
        <v>30</v>
      </c>
      <c r="D295" s="4">
        <v>6454</v>
      </c>
      <c r="E295" s="5">
        <v>54</v>
      </c>
      <c r="F295">
        <f>VLOOKUP(Table27[[#This Row],[Product]],products8[#All],2,FALSE)</f>
        <v>14.49</v>
      </c>
      <c r="G295">
        <f>Table27[[#This Row],[Units]]*Table27[[#This Row],[cost per unit]]</f>
        <v>782.46</v>
      </c>
    </row>
    <row r="296" spans="1:7" x14ac:dyDescent="0.25">
      <c r="A296" t="s">
        <v>7</v>
      </c>
      <c r="B296" t="s">
        <v>37</v>
      </c>
      <c r="C296" t="s">
        <v>16</v>
      </c>
      <c r="D296" s="4">
        <v>4487</v>
      </c>
      <c r="E296" s="5">
        <v>333</v>
      </c>
      <c r="F296">
        <f>VLOOKUP(Table27[[#This Row],[Product]],products8[#All],2,FALSE)</f>
        <v>8.7899999999999991</v>
      </c>
      <c r="G296">
        <f>Table27[[#This Row],[Units]]*Table27[[#This Row],[cost per unit]]</f>
        <v>2927.0699999999997</v>
      </c>
    </row>
    <row r="297" spans="1:7" x14ac:dyDescent="0.25">
      <c r="A297" t="s">
        <v>3</v>
      </c>
      <c r="B297" t="s">
        <v>37</v>
      </c>
      <c r="C297" t="s">
        <v>4</v>
      </c>
      <c r="D297" s="4">
        <v>938</v>
      </c>
      <c r="E297" s="5">
        <v>366</v>
      </c>
      <c r="F297">
        <f>VLOOKUP(Table27[[#This Row],[Product]],products8[#All],2,FALSE)</f>
        <v>11.88</v>
      </c>
      <c r="G297">
        <f>Table27[[#This Row],[Units]]*Table27[[#This Row],[cost per unit]]</f>
        <v>4348.08</v>
      </c>
    </row>
    <row r="298" spans="1:7" x14ac:dyDescent="0.25">
      <c r="A298" t="s">
        <v>3</v>
      </c>
      <c r="B298" t="s">
        <v>38</v>
      </c>
      <c r="C298" t="s">
        <v>26</v>
      </c>
      <c r="D298" s="4">
        <v>8841</v>
      </c>
      <c r="E298" s="5">
        <v>303</v>
      </c>
      <c r="F298">
        <f>VLOOKUP(Table27[[#This Row],[Product]],products8[#All],2,FALSE)</f>
        <v>5.6</v>
      </c>
      <c r="G298">
        <f>Table27[[#This Row],[Units]]*Table27[[#This Row],[cost per unit]]</f>
        <v>1696.8</v>
      </c>
    </row>
    <row r="299" spans="1:7" x14ac:dyDescent="0.25">
      <c r="A299" t="s">
        <v>2</v>
      </c>
      <c r="B299" t="s">
        <v>39</v>
      </c>
      <c r="C299" t="s">
        <v>33</v>
      </c>
      <c r="D299" s="4">
        <v>4018</v>
      </c>
      <c r="E299" s="5">
        <v>126</v>
      </c>
      <c r="F299">
        <f>VLOOKUP(Table27[[#This Row],[Product]],products8[#All],2,FALSE)</f>
        <v>12.37</v>
      </c>
      <c r="G299">
        <f>Table27[[#This Row],[Units]]*Table27[[#This Row],[cost per unit]]</f>
        <v>1558.62</v>
      </c>
    </row>
    <row r="300" spans="1:7" x14ac:dyDescent="0.25">
      <c r="A300" t="s">
        <v>41</v>
      </c>
      <c r="B300" t="s">
        <v>37</v>
      </c>
      <c r="C300" t="s">
        <v>15</v>
      </c>
      <c r="D300" s="4">
        <v>714</v>
      </c>
      <c r="E300" s="5">
        <v>231</v>
      </c>
      <c r="F300">
        <f>VLOOKUP(Table27[[#This Row],[Product]],products8[#All],2,FALSE)</f>
        <v>11.73</v>
      </c>
      <c r="G300">
        <f>Table27[[#This Row],[Units]]*Table27[[#This Row],[cost per unit]]</f>
        <v>2709.63</v>
      </c>
    </row>
    <row r="301" spans="1:7" x14ac:dyDescent="0.25">
      <c r="A301" t="s">
        <v>9</v>
      </c>
      <c r="B301" t="s">
        <v>38</v>
      </c>
      <c r="C301" t="s">
        <v>25</v>
      </c>
      <c r="D301" s="4">
        <v>3850</v>
      </c>
      <c r="E301" s="5">
        <v>102</v>
      </c>
      <c r="F301">
        <f>VLOOKUP(Table27[[#This Row],[Product]],products8[#All],2,FALSE)</f>
        <v>13.15</v>
      </c>
      <c r="G301">
        <f>Table27[[#This Row],[Units]]*Table27[[#This Row],[cost per unit]]</f>
        <v>1341.3</v>
      </c>
    </row>
    <row r="302" spans="1:7" x14ac:dyDescent="0.25">
      <c r="D302" s="4"/>
      <c r="E302" s="5">
        <f>SUBTOTAL(109,E2:E301)</f>
        <v>45660</v>
      </c>
      <c r="F302" s="18"/>
      <c r="G302" s="1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stastics</vt:lpstr>
      <vt:lpstr>analysis with CF</vt:lpstr>
      <vt:lpstr>Sales formula</vt:lpstr>
      <vt:lpstr>sales pivot tbl</vt:lpstr>
      <vt:lpstr>Top 5 per unit</vt:lpstr>
      <vt:lpstr>anomaly detection</vt:lpstr>
      <vt:lpstr>best sales per by country</vt:lpstr>
      <vt:lpstr>joining tables</vt:lpstr>
      <vt:lpstr>profit table</vt:lpstr>
      <vt:lpstr>Dynamic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Chidambaram Ponnappan</cp:lastModifiedBy>
  <dcterms:created xsi:type="dcterms:W3CDTF">2021-03-14T20:21:32Z</dcterms:created>
  <dcterms:modified xsi:type="dcterms:W3CDTF">2023-06-10T21:08:59Z</dcterms:modified>
</cp:coreProperties>
</file>