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4" sheetId="2" r:id="rId2"/>
  </sheets>
  <definedNames>
    <definedName name="_xlnm._FilterDatabase" localSheetId="1" hidden="1">'2018-5-4'!$A$2:$X$157</definedName>
  </definedNames>
  <calcPr calcId="162913"/>
</workbook>
</file>

<file path=xl/calcChain.xml><?xml version="1.0" encoding="utf-8"?>
<calcChain xmlns="http://schemas.openxmlformats.org/spreadsheetml/2006/main">
  <c r="T156" i="2" l="1"/>
  <c r="T155" i="2"/>
  <c r="T154" i="2"/>
  <c r="T153" i="2"/>
  <c r="T152" i="2"/>
  <c r="T146" i="2"/>
  <c r="T145" i="2"/>
  <c r="T144" i="2"/>
  <c r="T139" i="2"/>
  <c r="T138" i="2"/>
  <c r="T134" i="2"/>
  <c r="T133" i="2"/>
  <c r="T132" i="2"/>
  <c r="T130" i="2"/>
  <c r="T129" i="2"/>
  <c r="T128" i="2"/>
  <c r="T127" i="2"/>
  <c r="T126" i="2"/>
  <c r="T125" i="2"/>
  <c r="T124" i="2"/>
  <c r="T123" i="2"/>
  <c r="T121" i="2"/>
  <c r="T120" i="2"/>
  <c r="T118" i="2"/>
  <c r="T117" i="2"/>
  <c r="T119" i="2"/>
  <c r="T116" i="2"/>
  <c r="T111" i="2"/>
  <c r="T110" i="2"/>
  <c r="T109" i="2"/>
  <c r="T108" i="2"/>
  <c r="T107" i="2"/>
  <c r="T106" i="2"/>
  <c r="T105" i="2"/>
  <c r="T104" i="2"/>
  <c r="T103" i="2"/>
  <c r="T102" i="2"/>
  <c r="T97" i="2"/>
  <c r="T96" i="2"/>
  <c r="T95" i="2"/>
  <c r="T94" i="2"/>
  <c r="T93" i="2"/>
  <c r="T92" i="2"/>
  <c r="T91" i="2"/>
  <c r="T90" i="2"/>
  <c r="T88" i="2"/>
  <c r="T87" i="2"/>
  <c r="T86" i="2"/>
  <c r="T84" i="2"/>
  <c r="T83" i="2"/>
  <c r="T82" i="2"/>
  <c r="T81" i="2"/>
  <c r="T80" i="2"/>
  <c r="T78" i="2"/>
  <c r="T79" i="2"/>
  <c r="T77" i="2"/>
  <c r="T76" i="2"/>
  <c r="T75" i="2"/>
  <c r="T74" i="2"/>
  <c r="T73" i="2"/>
  <c r="T71" i="2"/>
  <c r="T72" i="2"/>
  <c r="T70" i="2"/>
  <c r="T67" i="2"/>
  <c r="T66" i="2"/>
  <c r="T64" i="2"/>
  <c r="T63" i="2"/>
  <c r="T53" i="2"/>
  <c r="T52" i="2"/>
  <c r="T46" i="2"/>
  <c r="T45" i="2"/>
  <c r="T44" i="2"/>
  <c r="T43" i="2"/>
  <c r="T41" i="2"/>
  <c r="T40" i="2"/>
  <c r="T38" i="2"/>
  <c r="T37" i="2"/>
  <c r="T31" i="2"/>
  <c r="T30" i="2"/>
  <c r="T27" i="2"/>
  <c r="T26" i="2"/>
  <c r="T25" i="2"/>
  <c r="T24" i="2"/>
  <c r="T23" i="2"/>
  <c r="T21" i="2"/>
  <c r="T20" i="2"/>
  <c r="T18" i="2"/>
  <c r="T17" i="2"/>
  <c r="T14" i="2"/>
  <c r="T13" i="2"/>
  <c r="T12" i="2"/>
  <c r="T11" i="2"/>
  <c r="T4" i="2"/>
  <c r="T5" i="2"/>
  <c r="T3" i="2"/>
</calcChain>
</file>

<file path=xl/sharedStrings.xml><?xml version="1.0" encoding="utf-8"?>
<sst xmlns="http://schemas.openxmlformats.org/spreadsheetml/2006/main" count="2531" uniqueCount="475">
  <si>
    <t>Exportdate: 08.05.2018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</si>
  <si>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</si>
  <si>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</si>
  <si>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</si>
  <si>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</si>
  <si>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</si>
  <si>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</si>
  <si>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</si>
  <si>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</si>
  <si>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</si>
  <si>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</si>
  <si>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</si>
  <si>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</si>
  <si>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</si>
  <si>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</si>
  <si>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</si>
  <si>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</si>
  <si>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</si>
  <si>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</si>
  <si>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</si>
  <si>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</si>
  <si>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</si>
  <si>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</si>
  <si>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</si>
  <si>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</si>
  <si>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</si>
  <si>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</si>
  <si>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</si>
  <si>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</si>
  <si>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Triumph Swim</t>
  </si>
  <si>
    <t>C0007266</t>
  </si>
  <si>
    <t>ABSTRACT WATER MIDI</t>
  </si>
  <si>
    <t>FC0007266M019</t>
  </si>
  <si>
    <t>C0007964</t>
  </si>
  <si>
    <t>DELICATE FLOWERS MIDI02</t>
  </si>
  <si>
    <t>FC0007964M019</t>
  </si>
  <si>
    <t>C0009400</t>
  </si>
  <si>
    <t>ABSTRACT WATER W</t>
  </si>
  <si>
    <t>FC00094000004</t>
  </si>
  <si>
    <t>0252-A</t>
  </si>
  <si>
    <t>C0008363</t>
  </si>
  <si>
    <t>MIX &amp; MATCH TANGA</t>
  </si>
  <si>
    <t>FC0008363M014</t>
  </si>
  <si>
    <t>0253-A</t>
  </si>
  <si>
    <t>Calvin Klein</t>
  </si>
  <si>
    <t>KW0KW00629</t>
  </si>
  <si>
    <t>KLEIN LOGO BRAZILIAN HIPSTER</t>
  </si>
  <si>
    <t>FKW0KW00629BB</t>
  </si>
  <si>
    <t>KW0KW00633</t>
  </si>
  <si>
    <t>BLK PAN HPSTR BRZILIN</t>
  </si>
  <si>
    <t>FKW0KW00633094BB</t>
  </si>
  <si>
    <t>KW0KW00653</t>
  </si>
  <si>
    <t>BLK PAN SIDE TIE</t>
  </si>
  <si>
    <t>FKW0KW00653094BB</t>
  </si>
  <si>
    <t>KW0KW00665</t>
  </si>
  <si>
    <t>B STRP CHKY BIKINI</t>
  </si>
  <si>
    <t>FKW0KW00665657BB</t>
  </si>
  <si>
    <t>0311-A</t>
  </si>
  <si>
    <t>C0007264</t>
  </si>
  <si>
    <t>ABSTRACT WATER TAI</t>
  </si>
  <si>
    <t>FC0007264M019</t>
  </si>
  <si>
    <t>C0007962</t>
  </si>
  <si>
    <t>DELICATE FLOWERS FRENCHIE</t>
  </si>
  <si>
    <t>FC0007962M019</t>
  </si>
  <si>
    <t>SECTION 1</t>
  </si>
  <si>
    <t>BANDARA</t>
  </si>
  <si>
    <t>0013-A</t>
  </si>
  <si>
    <t>Lands'End</t>
  </si>
  <si>
    <t>LS SWIM TEE WHITE-M</t>
  </si>
  <si>
    <t>D000071418</t>
  </si>
  <si>
    <t>F480703WHI-1B6</t>
  </si>
  <si>
    <t>SUB</t>
  </si>
  <si>
    <t>U2664-D1-D2-HK</t>
  </si>
  <si>
    <t>3TRK</t>
  </si>
  <si>
    <t>FFA8U2664-D1-D2-HKQX</t>
  </si>
  <si>
    <t>0043-A</t>
  </si>
  <si>
    <t>Pink</t>
  </si>
  <si>
    <t>184954 RBD LCEUP SDE CHKSTR</t>
  </si>
  <si>
    <t>F1018495442YK</t>
  </si>
  <si>
    <t>0047-A</t>
  </si>
  <si>
    <t>185923 MESH INSET BIKINI</t>
  </si>
  <si>
    <t>F101859233XOW</t>
  </si>
  <si>
    <t>KASUN</t>
  </si>
  <si>
    <t>0005-A</t>
  </si>
  <si>
    <t>WR TUG SFTCP 1PC SLD</t>
  </si>
  <si>
    <t>F368221BLAF5003</t>
  </si>
  <si>
    <t>WL TUG SFTCP 1PC SLD</t>
  </si>
  <si>
    <t>F368226BLAF5001</t>
  </si>
  <si>
    <t>0044-A</t>
  </si>
  <si>
    <t>Aqua Island</t>
  </si>
  <si>
    <t>171354OP3</t>
  </si>
  <si>
    <t>(IHS) WHT LS SOLID FBS WITH SHORT RED P</t>
  </si>
  <si>
    <t>D000068624</t>
  </si>
  <si>
    <t>F171354OP3RDP</t>
  </si>
  <si>
    <t>0070-A</t>
  </si>
  <si>
    <t>175578 KEYHOLE FRONT-TIE ONE PC</t>
  </si>
  <si>
    <t>F1017557843LH</t>
  </si>
  <si>
    <t>172754 RUFFLE EDGE MINI BIKINI</t>
  </si>
  <si>
    <t>F374476 A6E</t>
  </si>
  <si>
    <t>0090-A</t>
  </si>
  <si>
    <t>AquaSport High-neck Racerback Tankini To</t>
  </si>
  <si>
    <t>F503340A92F5001</t>
  </si>
  <si>
    <t>PRASAD</t>
  </si>
  <si>
    <t>0014-A</t>
  </si>
  <si>
    <t>Speedo - UK</t>
  </si>
  <si>
    <t>8-027870001</t>
  </si>
  <si>
    <t>END+ MEDALIST 1PC AF BLK(AF)</t>
  </si>
  <si>
    <t>FS288-027870001SG002</t>
  </si>
  <si>
    <t>8-027877780</t>
  </si>
  <si>
    <t>END+ MDLT 1PCE AF (A) NAVY</t>
  </si>
  <si>
    <t>FS288-027877780CN002</t>
  </si>
  <si>
    <t>0023-A</t>
  </si>
  <si>
    <t>169172 BODY WRAP ONE PIECE</t>
  </si>
  <si>
    <t>F101691723VSJ</t>
  </si>
  <si>
    <t>F374502 3CK</t>
  </si>
  <si>
    <t>F374502 955</t>
  </si>
  <si>
    <t>0042-A</t>
  </si>
  <si>
    <t>0092-A</t>
  </si>
  <si>
    <t>WP TUG SHLF 1PC SLD</t>
  </si>
  <si>
    <t>F368223BLAF5001</t>
  </si>
  <si>
    <t>WL TUG SHLF 1PC SLD</t>
  </si>
  <si>
    <t>F438475HMEF5001</t>
  </si>
  <si>
    <t>VENURA</t>
  </si>
  <si>
    <t>0006-A</t>
  </si>
  <si>
    <t>PKBKNI 17165 RUCHED MINI BIKINI</t>
  </si>
  <si>
    <t>F347853HC443OO</t>
  </si>
  <si>
    <t>0040-A</t>
  </si>
  <si>
    <t>0061-A</t>
  </si>
  <si>
    <t>0063-A</t>
  </si>
  <si>
    <t>FS288-027877780CN003</t>
  </si>
  <si>
    <t>0082-A</t>
  </si>
  <si>
    <t>AquaSport Banded Mid Waist Bikini Bottom</t>
  </si>
  <si>
    <t>F502334A93F5002</t>
  </si>
  <si>
    <t>0101-A</t>
  </si>
  <si>
    <t>SECTION 2</t>
  </si>
  <si>
    <t>NALIN</t>
  </si>
  <si>
    <t>0045-A</t>
  </si>
  <si>
    <t>185930 MESH SHINE PLUNGE OP (WITH FOIL)</t>
  </si>
  <si>
    <t>F101859303WJH</t>
  </si>
  <si>
    <t>0081-A</t>
  </si>
  <si>
    <t>179974 SH FLTR SLV ULTRG</t>
  </si>
  <si>
    <t>F101799743WJH</t>
  </si>
  <si>
    <t>184955 FOG FOIL RIB BODYWRAP</t>
  </si>
  <si>
    <t>F3798547RX42YK</t>
  </si>
  <si>
    <t>0083-A</t>
  </si>
  <si>
    <t>VSX</t>
  </si>
  <si>
    <t>183842 ULTIMATE GYM RCRBK SPORTS BRA</t>
  </si>
  <si>
    <t>F 10183842 43PX</t>
  </si>
  <si>
    <t>0094-A</t>
  </si>
  <si>
    <t>180286 LCEUP HIGHNCK</t>
  </si>
  <si>
    <t>F101802863VSJ</t>
  </si>
  <si>
    <t>176986 STRPY VWIRE PLUNGE PRINTS</t>
  </si>
  <si>
    <t>F374465 8YZ</t>
  </si>
  <si>
    <t>SANATH</t>
  </si>
  <si>
    <t>0009-A</t>
  </si>
  <si>
    <t>163108 CRISS-CROSS HIGH WAIST BIKINI</t>
  </si>
  <si>
    <t>F1016310843LH</t>
  </si>
  <si>
    <t>F374478 8YZ</t>
  </si>
  <si>
    <t>0017-A</t>
  </si>
  <si>
    <t>0025-A</t>
  </si>
  <si>
    <t>184955 LUP BKBDY WRP</t>
  </si>
  <si>
    <t>F1018495543PA</t>
  </si>
  <si>
    <t>0060-A</t>
  </si>
  <si>
    <t>F 10183842</t>
  </si>
  <si>
    <t>0075-A</t>
  </si>
  <si>
    <t>185912 MESH INSET TRIANGLE WITH FOG</t>
  </si>
  <si>
    <t>F380644 3WHV</t>
  </si>
  <si>
    <t>0114-A</t>
  </si>
  <si>
    <t>185912 MESH TRIANGLE TOP W/ FOG FOIL</t>
  </si>
  <si>
    <t>F101859123XOW</t>
  </si>
  <si>
    <t>SUDHEERA</t>
  </si>
  <si>
    <t>0052-A</t>
  </si>
  <si>
    <t>F1018495443PA</t>
  </si>
  <si>
    <t>Spiritual Gangster</t>
  </si>
  <si>
    <t>SU8343B005</t>
  </si>
  <si>
    <t>COZUMEL BOTTOM</t>
  </si>
  <si>
    <t>FSU8343B005-BSH-ES</t>
  </si>
  <si>
    <t>0071-A</t>
  </si>
  <si>
    <t>184954 FOG FOIL RIB LACE UP CHEEKSTER</t>
  </si>
  <si>
    <t>F379856 42YK</t>
  </si>
  <si>
    <t>0095-A</t>
  </si>
  <si>
    <t>U2664</t>
  </si>
  <si>
    <t>LOW RISE TRUNK 3PK</t>
  </si>
  <si>
    <t>FFA8U2664000</t>
  </si>
  <si>
    <t>U2664-D1-D2-EU</t>
  </si>
  <si>
    <t>FFA8U2664-D1-D2-EUXW</t>
  </si>
  <si>
    <t>UDAYA</t>
  </si>
  <si>
    <t>0074-A</t>
  </si>
  <si>
    <t>180416 PU SCOOP TOP</t>
  </si>
  <si>
    <t>F379311 A6G</t>
  </si>
  <si>
    <t>0107-A</t>
  </si>
  <si>
    <t>SECTION 3</t>
  </si>
  <si>
    <t>CHARUKA</t>
  </si>
  <si>
    <t>0026-A</t>
  </si>
  <si>
    <t>0036-A</t>
  </si>
  <si>
    <t>8-11338C594</t>
  </si>
  <si>
    <t>FLIP REV 1PCE TF GREEN/PINK</t>
  </si>
  <si>
    <t>FS288-11338C594AE002</t>
  </si>
  <si>
    <t>0053-A</t>
  </si>
  <si>
    <t>182385 REVERSIBLE STRAPPY ONE PIECE</t>
  </si>
  <si>
    <t>F380650Q6743LH</t>
  </si>
  <si>
    <t>0062-A</t>
  </si>
  <si>
    <t>Shade &amp; Shore</t>
  </si>
  <si>
    <t>SHO0003</t>
  </si>
  <si>
    <t>SECRET GARDEN 1PC</t>
  </si>
  <si>
    <t>FSHO0003-503-ZR</t>
  </si>
  <si>
    <t>0097-A</t>
  </si>
  <si>
    <t>F101859123WHV</t>
  </si>
  <si>
    <t>DASITHA</t>
  </si>
  <si>
    <t>0010-A</t>
  </si>
  <si>
    <t>F101481343WGF</t>
  </si>
  <si>
    <t>F3478533H33ZOU</t>
  </si>
  <si>
    <t>0099-A</t>
  </si>
  <si>
    <t>0110-A</t>
  </si>
  <si>
    <t>182130 MESH INSET SCOOP</t>
  </si>
  <si>
    <t>F380640 P20</t>
  </si>
  <si>
    <t>0126-A</t>
  </si>
  <si>
    <t>Heidi Klein</t>
  </si>
  <si>
    <t>18HSPO0911</t>
  </si>
  <si>
    <t>PO TIE SIDE BOTTOM</t>
  </si>
  <si>
    <t>F18HSPO0911GRENU1WB</t>
  </si>
  <si>
    <t>BBHK09166</t>
  </si>
  <si>
    <t>HIPSTER BOTTOM</t>
  </si>
  <si>
    <t>FBBHK09166TAUCRWB</t>
  </si>
  <si>
    <t>FBBHK09166BLKBLWH</t>
  </si>
  <si>
    <t>180346 SPLTSD MN CHKSTR</t>
  </si>
  <si>
    <t>F379868 7PK</t>
  </si>
  <si>
    <t>KUMARA</t>
  </si>
  <si>
    <t>0003-A</t>
  </si>
  <si>
    <t>8-118458966</t>
  </si>
  <si>
    <t>SPTMAS SPO LOG S/L MDLT AF BLACK/BLUE</t>
  </si>
  <si>
    <t>FS288-118458966RU002</t>
  </si>
  <si>
    <t>8-11845C688</t>
  </si>
  <si>
    <t>SPTMAS SPO LOG S/L MDLT AF NAVY/PINK</t>
  </si>
  <si>
    <t>FS288-11845C688RU002</t>
  </si>
  <si>
    <t>0007-A</t>
  </si>
  <si>
    <t>8-06187C823</t>
  </si>
  <si>
    <t>MIRRORGLARE ALLOVER POWERBACK</t>
  </si>
  <si>
    <t>FS198-06187C823001</t>
  </si>
  <si>
    <t>8-07386C807</t>
  </si>
  <si>
    <t>PLACEMENT DIGITAL SPLASHBACK</t>
  </si>
  <si>
    <t>FS198-07386C807001</t>
  </si>
  <si>
    <t>8-09015C885</t>
  </si>
  <si>
    <t>SPARKELGLOW ALLOVER RECODBREKER</t>
  </si>
  <si>
    <t>FS198-09015C885001</t>
  </si>
  <si>
    <t>8-11331C712</t>
  </si>
  <si>
    <t>HYDRASPORT HEADBAND</t>
  </si>
  <si>
    <t>FS198-11331C712001</t>
  </si>
  <si>
    <t>8-113436058</t>
  </si>
  <si>
    <t>GALA LOGO TSRP JF NAVY/GREEN</t>
  </si>
  <si>
    <t>FS288-113436058AR002</t>
  </si>
  <si>
    <t>FS288-113436058PA002</t>
  </si>
  <si>
    <t>FS288-113436058CN002</t>
  </si>
  <si>
    <t>8-11343C543</t>
  </si>
  <si>
    <t>GALA LOGO TSRP JF PINK/ORANGE</t>
  </si>
  <si>
    <t>FS288-11343C543GB002</t>
  </si>
  <si>
    <t>0024-A</t>
  </si>
  <si>
    <t>0039-A</t>
  </si>
  <si>
    <t>8-09689B344</t>
  </si>
  <si>
    <t>SPORTS LOGO MDLT AF BLACK/PINK</t>
  </si>
  <si>
    <t>FS288-09689B344AR002</t>
  </si>
  <si>
    <t>8-09689C577</t>
  </si>
  <si>
    <t>SPORTS LOGO MDLT AF NAVY/BLUE</t>
  </si>
  <si>
    <t>FS288-09689C577AR002</t>
  </si>
  <si>
    <t>FS288-09689C577IT002</t>
  </si>
  <si>
    <t>0051-A</t>
  </si>
  <si>
    <t>BOHK09163</t>
  </si>
  <si>
    <t>BODY D-G RECTANGLE TOP</t>
  </si>
  <si>
    <t>FBOHK09163NV-NVU1WB2</t>
  </si>
  <si>
    <t>0065-A</t>
  </si>
  <si>
    <t>FS288-09689B344GB003</t>
  </si>
  <si>
    <t>8-116763262</t>
  </si>
  <si>
    <t>PRT GRA TSRP RBCK AF BLACK/GREEN</t>
  </si>
  <si>
    <t>FS288-116763262GB002</t>
  </si>
  <si>
    <t>0076-A</t>
  </si>
  <si>
    <t>8-04512C515</t>
  </si>
  <si>
    <t>PLMT PNL JAM V2 AM BLACK/GREY</t>
  </si>
  <si>
    <t>FS288-04512C515ZA002</t>
  </si>
  <si>
    <t>FS288-04512C515CN002</t>
  </si>
  <si>
    <t>FS288-04512C515GB003</t>
  </si>
  <si>
    <t>0077-A</t>
  </si>
  <si>
    <t>8-108379690</t>
  </si>
  <si>
    <t>SPL TRSP RBCK AF BLACK/GREEN</t>
  </si>
  <si>
    <t>FS288-108379690AR002</t>
  </si>
  <si>
    <t>8-10837C666</t>
  </si>
  <si>
    <t>SPL TRSP RBCK AF BLUE/PINK</t>
  </si>
  <si>
    <t>FS288-10837C666GB004</t>
  </si>
  <si>
    <t>FS288-10837C666CO004</t>
  </si>
  <si>
    <t>NUWAN</t>
  </si>
  <si>
    <t>0001-A</t>
  </si>
  <si>
    <t>8-090460001</t>
  </si>
  <si>
    <t>ESS GRACE MATERNITY UB 1PC AF BLACK</t>
  </si>
  <si>
    <t>FS288-090460001GB003</t>
  </si>
  <si>
    <t>0008-A</t>
  </si>
  <si>
    <t>8-11459C139</t>
  </si>
  <si>
    <t>STORMZA HGNK 1PCE AF (A) BLACK/BLUE</t>
  </si>
  <si>
    <t>FS188-11459C139CN002</t>
  </si>
  <si>
    <t>0016-A</t>
  </si>
  <si>
    <t>178767 RIB PU TRIANGLE</t>
  </si>
  <si>
    <t>F376648 G05</t>
  </si>
  <si>
    <t>0019-A</t>
  </si>
  <si>
    <t>F1018495542YK</t>
  </si>
  <si>
    <t>0022-A</t>
  </si>
  <si>
    <t>FS288-027870001CN003</t>
  </si>
  <si>
    <t>FS188-11459C139CF002</t>
  </si>
  <si>
    <t>0029-A</t>
  </si>
  <si>
    <t>F1018495542YM</t>
  </si>
  <si>
    <t>0032-A</t>
  </si>
  <si>
    <t>F101631082ZUO</t>
  </si>
  <si>
    <t>182383 REVERSIBLE HIGH LEG BIKINI</t>
  </si>
  <si>
    <t>F380649 43MD</t>
  </si>
  <si>
    <t>0309-A</t>
  </si>
  <si>
    <t>8-113413268</t>
  </si>
  <si>
    <t>GALA LOGO PNL ASHT JM BLACK/RED</t>
  </si>
  <si>
    <t>FS288-113413268GB003</t>
  </si>
  <si>
    <t>8-113419690</t>
  </si>
  <si>
    <t>GALA LOGO PNL ASHT JM BLACK/GREEN</t>
  </si>
  <si>
    <t>FS288-113419690RU001</t>
  </si>
  <si>
    <t>8-11341A876</t>
  </si>
  <si>
    <t>GALA LOGO PNL ASHT JM NAVY/ORANGE</t>
  </si>
  <si>
    <t>FS288-11341A876CN003</t>
  </si>
  <si>
    <t>SAHAN</t>
  </si>
  <si>
    <t>0004-A</t>
  </si>
  <si>
    <t>0028-A</t>
  </si>
  <si>
    <t>0037-A</t>
  </si>
  <si>
    <t>8-11335C145</t>
  </si>
  <si>
    <t>COLOUR BLOCK JAMMER</t>
  </si>
  <si>
    <t>FS288-11335C145GB002</t>
  </si>
  <si>
    <t>0055-A</t>
  </si>
  <si>
    <t>F379311 A6E</t>
  </si>
  <si>
    <t>0086-A</t>
  </si>
  <si>
    <t>8-04510C725</t>
  </si>
  <si>
    <t>S119 PLACEMENT AQUASHORT</t>
  </si>
  <si>
    <t>FS198-04510C725000</t>
  </si>
  <si>
    <t>8-05555B595</t>
  </si>
  <si>
    <t>ESS PLMT ALV ASHT JM NAVY/RED</t>
  </si>
  <si>
    <t>FS288-05555B595GB002</t>
  </si>
  <si>
    <t>8-083542610</t>
  </si>
  <si>
    <t>END+ 7CM SBRF AM BLUE</t>
  </si>
  <si>
    <t>FS288-083542610GB003</t>
  </si>
  <si>
    <t>8-11355B346</t>
  </si>
  <si>
    <t>GALA LOGO JAMMER</t>
  </si>
  <si>
    <t>FS198-11355B346000</t>
  </si>
  <si>
    <t>8-11704C861</t>
  </si>
  <si>
    <t>SPORT BRIEF</t>
  </si>
  <si>
    <t>FS198-11704C861001</t>
  </si>
  <si>
    <t>8-11801C861</t>
  </si>
  <si>
    <t>REFLECT WAVE SPORTS BRIEF</t>
  </si>
  <si>
    <t>FS198-11801C861001</t>
  </si>
  <si>
    <t>0306-A</t>
  </si>
  <si>
    <t>F379311 7PK</t>
  </si>
  <si>
    <t>SECTION 4</t>
  </si>
  <si>
    <t>DHAMMIKA</t>
  </si>
  <si>
    <t>0058-A</t>
  </si>
  <si>
    <t>UW0UW01480</t>
  </si>
  <si>
    <t>CHEEKY STRING SIDE TIE</t>
  </si>
  <si>
    <t>FUW0UW01480141BB</t>
  </si>
  <si>
    <t>C0007946</t>
  </si>
  <si>
    <t>DELICATE FLOWERS W 02</t>
  </si>
  <si>
    <t>FC0007946M019</t>
  </si>
  <si>
    <t>0084-A</t>
  </si>
  <si>
    <t>KW0KW00672</t>
  </si>
  <si>
    <t>PWR CRV BANDEU 1PC-UW</t>
  </si>
  <si>
    <t>FKW0KW00672446BB</t>
  </si>
  <si>
    <t>FKW0KW00672094BB</t>
  </si>
  <si>
    <t>KW0KW00684</t>
  </si>
  <si>
    <t>CRE LOGO 1PC</t>
  </si>
  <si>
    <t>FKW0KW00684805</t>
  </si>
  <si>
    <t>FKW0KW00684452</t>
  </si>
  <si>
    <t>FUW0UW01480611BB</t>
  </si>
  <si>
    <t>FUW0UW01480416BB</t>
  </si>
  <si>
    <t>0103-A</t>
  </si>
  <si>
    <t>UW0UW01481</t>
  </si>
  <si>
    <t>HIPSTER LW</t>
  </si>
  <si>
    <t>FUW0UW01481141</t>
  </si>
  <si>
    <t>0109-A</t>
  </si>
  <si>
    <t>KW0KW00598</t>
  </si>
  <si>
    <t>KLEIN LOGOTANKINI</t>
  </si>
  <si>
    <t>FKW0KW00598BB</t>
  </si>
  <si>
    <t>KW0KW00675</t>
  </si>
  <si>
    <t>B STRP HIGH NCK 1PC</t>
  </si>
  <si>
    <t>FKW0KW00675657BB</t>
  </si>
  <si>
    <t>0112-A</t>
  </si>
  <si>
    <t>178767 RIBBED PU TRIANGLE</t>
  </si>
  <si>
    <t>F1017876742YK</t>
  </si>
  <si>
    <t>0124-A</t>
  </si>
  <si>
    <t>F1018495442YM</t>
  </si>
  <si>
    <t>DILAN</t>
  </si>
  <si>
    <t>0015-A</t>
  </si>
  <si>
    <t>0021-A</t>
  </si>
  <si>
    <t>182129 MESH TRIANGLE TOP</t>
  </si>
  <si>
    <t>F1018212943MG</t>
  </si>
  <si>
    <t>0056-A</t>
  </si>
  <si>
    <t>FKW0KW00675094BB</t>
  </si>
  <si>
    <t>0093-A</t>
  </si>
  <si>
    <t>KW0KW00527</t>
  </si>
  <si>
    <t>SHAPE CLASSIC FOLDOVER</t>
  </si>
  <si>
    <t>FKW0KW00527094BB</t>
  </si>
  <si>
    <t>0100-A</t>
  </si>
  <si>
    <t>C0008344</t>
  </si>
  <si>
    <t>MIX &amp; MATCH WHU</t>
  </si>
  <si>
    <t>FC0008344M008</t>
  </si>
  <si>
    <t>0104-A</t>
  </si>
  <si>
    <t>177914 RCHED FRNT BANDEAU</t>
  </si>
  <si>
    <t>F101779142ZUO</t>
  </si>
  <si>
    <t>0106-A</t>
  </si>
  <si>
    <t>KW0KW00593</t>
  </si>
  <si>
    <t>BLK PAN FIXD TRINGL</t>
  </si>
  <si>
    <t>FKW0KW00593094BB</t>
  </si>
  <si>
    <t>KW0KW00604</t>
  </si>
  <si>
    <t>STRUCTURED HALTER</t>
  </si>
  <si>
    <t>FKW0KW00604656BB</t>
  </si>
  <si>
    <t>FKW0KW00604094BB</t>
  </si>
  <si>
    <t>LAHIRU</t>
  </si>
  <si>
    <t>0030-A</t>
  </si>
  <si>
    <t>U2664-D1-D2-KR</t>
  </si>
  <si>
    <t>FFA8U2664-D1-D2-KRQX</t>
  </si>
  <si>
    <t>0049-A</t>
  </si>
  <si>
    <t>0054-A</t>
  </si>
  <si>
    <t>0089-A</t>
  </si>
  <si>
    <t>F3829133DT</t>
  </si>
  <si>
    <t>0118-A</t>
  </si>
  <si>
    <t>0121-A</t>
  </si>
  <si>
    <t>KW0KW00586</t>
  </si>
  <si>
    <t>KLEIN LOGO HIGH APEX TRIANGLE-RP</t>
  </si>
  <si>
    <t>FKW0KW00586323BB</t>
  </si>
  <si>
    <t>FKW0KW00586094BB</t>
  </si>
  <si>
    <t>0128-A</t>
  </si>
  <si>
    <t>KW0KW00638</t>
  </si>
  <si>
    <t>PWR CRV CLS SDE TI BIKNI</t>
  </si>
  <si>
    <t>FKW0KW00638094BB</t>
  </si>
  <si>
    <t>FKW0KW00638659BB</t>
  </si>
  <si>
    <t>FKW0KW00638446BB</t>
  </si>
  <si>
    <t>MADUSHANKA</t>
  </si>
  <si>
    <t>0087-A</t>
  </si>
  <si>
    <t>UNION APPAREL</t>
  </si>
  <si>
    <t>DILANTHI</t>
  </si>
  <si>
    <t>0203-A</t>
  </si>
  <si>
    <t>KM0KM00285</t>
  </si>
  <si>
    <t>MEDIUM DRAWSTRING</t>
  </si>
  <si>
    <t>FKM0KM00285BB</t>
  </si>
  <si>
    <t>FKM0KM00285HABANERO</t>
  </si>
  <si>
    <t>0204-A</t>
  </si>
  <si>
    <t>KM0KM00263</t>
  </si>
  <si>
    <t>SHORT RUNNER</t>
  </si>
  <si>
    <t>FKM0KM00263SHARP GRE</t>
  </si>
  <si>
    <t>KM0KM00310</t>
  </si>
  <si>
    <t>W/BAND</t>
  </si>
  <si>
    <t>FKM0KM00310WHITE</t>
  </si>
  <si>
    <t>0205-A</t>
  </si>
  <si>
    <t>SHB0244</t>
  </si>
  <si>
    <t>MADE TO LOVE BOTTOM MKT SAMPLE</t>
  </si>
  <si>
    <t>FSHB0244-BLG-ZR</t>
  </si>
  <si>
    <t>0206-A</t>
  </si>
  <si>
    <t>Aerie</t>
  </si>
  <si>
    <t>ONE PIECE SMOCKED - DBL LINED</t>
  </si>
  <si>
    <t>F1059NTRLGZ-R-WB-B</t>
  </si>
  <si>
    <t>0207-A</t>
  </si>
  <si>
    <t>AUDREY CHILL PLAY MOVE TOP</t>
  </si>
  <si>
    <t>F9584-0LETSMAUVE-B</t>
  </si>
  <si>
    <t>0209-A</t>
  </si>
  <si>
    <t>SHT0395</t>
  </si>
  <si>
    <t>MADE TO LOVE TOP</t>
  </si>
  <si>
    <t>FSHT0395-BLG-ZR</t>
  </si>
  <si>
    <t>0210-A</t>
  </si>
  <si>
    <t>SURESH</t>
  </si>
  <si>
    <t>0212-A</t>
  </si>
  <si>
    <t>0213-A</t>
  </si>
  <si>
    <t>0214-A</t>
  </si>
  <si>
    <t>B70B700179</t>
  </si>
  <si>
    <t>MEDM D/STRING</t>
  </si>
  <si>
    <t>FB70B70017913-0535</t>
  </si>
  <si>
    <t>FB70B700179050000</t>
  </si>
  <si>
    <t>FB70B70017919- 4245</t>
  </si>
  <si>
    <t>0033-A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</si>
</sst>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X157" totalsRowShown="0" headerRowDxfId="0" dataDxfId="1" headerRowBorderDxfId="27" tableBorderDxfId="28" totalsRowBorderDxfId="26">
  <autoFilter ref="A2:X157"/>
  <tableColumns count="24">
    <tableColumn id="1" name="Date" dataDxfId="25"/>
    <tableColumn id="2" name="Section" dataDxfId="24"/>
    <tableColumn id="3" name="PE" dataDxfId="23"/>
    <tableColumn id="4" name="Work Center" dataDxfId="22"/>
    <tableColumn id="5" name="Module" dataDxfId="21"/>
    <tableColumn id="6" name="Planned/Projected Efficiency" dataDxfId="20"/>
    <tableColumn id="7" name="Present Employees" dataDxfId="19"/>
    <tableColumn id="8" name="Absent Employees" dataDxfId="18"/>
    <tableColumn id="9" name="No Of Hours Per Day" dataDxfId="17"/>
    <tableColumn id="10" name="Worked Hours" dataDxfId="16"/>
    <tableColumn id="11" name="Daily Down Time Hours" dataDxfId="15"/>
    <tableColumn id="12" name="Impacted DownTime Hours" dataDxfId="14"/>
    <tableColumn id="13" name="Daily Performance" dataDxfId="13"/>
    <tableColumn id="14" name="Customer" dataDxfId="12"/>
    <tableColumn id="15" name="Style Code" dataDxfId="11"/>
    <tableColumn id="16" name="Style Description" dataDxfId="10"/>
    <tableColumn id="17" name="SO" dataDxfId="9"/>
    <tableColumn id="18" name="LI" dataDxfId="8"/>
    <tableColumn id="19" name="FG Reference" dataDxfId="7"/>
    <tableColumn id="20" name="SO/LI Worked Hours" dataDxfId="6"/>
    <tableColumn id="21" name="Efficiency" dataDxfId="5"/>
    <tableColumn id="22" name="Total" dataDxfId="4"/>
    <tableColumn id="23" name="SMV" dataDxfId="3"/>
    <tableColumn id="24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workbookViewId="0">
      <selection sqref="A1:XFD1048576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4" width="15.42578125" bestFit="1" customWidth="1"/>
    <col min="15" max="15" width="14.42578125" bestFit="1" customWidth="1"/>
    <col min="16" max="16" width="36.5703125" bestFit="1" customWidth="1"/>
    <col min="17" max="17" width="11.140625" bestFit="1" customWidth="1"/>
    <col min="18" max="18" width="4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43224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20.4578189300411</v>
      </c>
      <c r="N3" s="3" t="s">
        <v>29</v>
      </c>
      <c r="O3" s="3" t="s">
        <v>30</v>
      </c>
      <c r="P3" s="3" t="s">
        <v>31</v>
      </c>
      <c r="Q3" s="3">
        <v>2000020947</v>
      </c>
      <c r="R3" s="3">
        <v>100</v>
      </c>
      <c r="S3" s="3" t="s">
        <v>32</v>
      </c>
      <c r="T3" s="3">
        <v>24.049499999999998</v>
      </c>
      <c r="U3" s="3">
        <v>20.457805775587801</v>
      </c>
      <c r="V3" s="3"/>
      <c r="W3" s="3">
        <v>41</v>
      </c>
      <c r="X3" s="3">
        <v>7.2</v>
      </c>
      <c r="Y3" s="3">
        <v>4.92</v>
      </c>
    </row>
    <row r="4" spans="1:25" x14ac:dyDescent="0.25">
      <c r="A4" s="2">
        <v>43224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20.4578189300411</v>
      </c>
      <c r="N4" s="3" t="s">
        <v>29</v>
      </c>
      <c r="O4" s="3" t="s">
        <v>33</v>
      </c>
      <c r="P4" s="3" t="s">
        <v>34</v>
      </c>
      <c r="Q4" s="3">
        <v>2000020948</v>
      </c>
      <c r="R4" s="3">
        <v>80</v>
      </c>
      <c r="S4" s="3" t="s">
        <v>35</v>
      </c>
      <c r="T4" s="3">
        <v>18.204166666666602</v>
      </c>
      <c r="U4" s="3">
        <v>20.457770656900799</v>
      </c>
      <c r="V4" s="3"/>
      <c r="W4" s="3">
        <v>41</v>
      </c>
      <c r="X4" s="3">
        <v>5.45</v>
      </c>
      <c r="Y4" s="3">
        <v>3.72416666666666</v>
      </c>
    </row>
    <row r="5" spans="1:25" x14ac:dyDescent="0.25">
      <c r="A5" s="2">
        <v>43224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9</v>
      </c>
      <c r="H5" s="3">
        <v>0</v>
      </c>
      <c r="I5" s="3">
        <v>9</v>
      </c>
      <c r="J5" s="3">
        <v>81</v>
      </c>
      <c r="K5" s="3">
        <v>0</v>
      </c>
      <c r="L5" s="3">
        <v>0</v>
      </c>
      <c r="M5" s="3">
        <v>20.4578189300411</v>
      </c>
      <c r="N5" s="3" t="s">
        <v>29</v>
      </c>
      <c r="O5" s="3" t="s">
        <v>36</v>
      </c>
      <c r="P5" s="3" t="s">
        <v>37</v>
      </c>
      <c r="Q5" s="3">
        <v>2000020947</v>
      </c>
      <c r="R5" s="3">
        <v>50</v>
      </c>
      <c r="S5" s="3" t="s">
        <v>38</v>
      </c>
      <c r="T5" s="3">
        <v>38.746333333333297</v>
      </c>
      <c r="U5" s="3">
        <v>20.4578497750324</v>
      </c>
      <c r="V5" s="3"/>
      <c r="W5" s="3">
        <v>41</v>
      </c>
      <c r="X5" s="3">
        <v>11.6</v>
      </c>
      <c r="Y5" s="3">
        <v>7.9266666666666596</v>
      </c>
    </row>
    <row r="6" spans="1:25" x14ac:dyDescent="0.25">
      <c r="A6" s="2">
        <v>43224</v>
      </c>
      <c r="B6" s="3" t="s">
        <v>26</v>
      </c>
      <c r="C6" s="3" t="s">
        <v>27</v>
      </c>
      <c r="D6" s="3" t="s">
        <v>39</v>
      </c>
      <c r="E6" s="3" t="s">
        <v>39</v>
      </c>
      <c r="F6" s="3">
        <v>0</v>
      </c>
      <c r="G6" s="3">
        <v>10</v>
      </c>
      <c r="H6" s="3">
        <v>0</v>
      </c>
      <c r="I6" s="3">
        <v>9</v>
      </c>
      <c r="J6" s="3">
        <v>81.183333333333294</v>
      </c>
      <c r="K6" s="3">
        <v>0</v>
      </c>
      <c r="L6" s="3">
        <v>0</v>
      </c>
      <c r="M6" s="3">
        <v>6.06035721617737</v>
      </c>
      <c r="N6" s="3" t="s">
        <v>29</v>
      </c>
      <c r="O6" s="3" t="s">
        <v>40</v>
      </c>
      <c r="P6" s="3" t="s">
        <v>41</v>
      </c>
      <c r="Q6" s="3">
        <v>2000020949</v>
      </c>
      <c r="R6" s="3">
        <v>130</v>
      </c>
      <c r="S6" s="3" t="s">
        <v>42</v>
      </c>
      <c r="T6" s="3">
        <v>81.183333333333294</v>
      </c>
      <c r="U6" s="3">
        <v>6.06035721617737</v>
      </c>
      <c r="V6" s="3"/>
      <c r="W6" s="3">
        <v>41</v>
      </c>
      <c r="X6" s="3">
        <v>7.2</v>
      </c>
      <c r="Y6" s="3">
        <v>4.92</v>
      </c>
    </row>
    <row r="7" spans="1:25" x14ac:dyDescent="0.25">
      <c r="A7" s="2">
        <v>43224</v>
      </c>
      <c r="B7" s="3" t="s">
        <v>26</v>
      </c>
      <c r="C7" s="3" t="s">
        <v>27</v>
      </c>
      <c r="D7" s="3" t="s">
        <v>43</v>
      </c>
      <c r="E7" s="3" t="s">
        <v>43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44</v>
      </c>
      <c r="O7" s="3" t="s">
        <v>45</v>
      </c>
      <c r="P7" s="3" t="s">
        <v>46</v>
      </c>
      <c r="Q7" s="3">
        <v>2000019933</v>
      </c>
      <c r="R7" s="3">
        <v>180</v>
      </c>
      <c r="S7" s="3" t="s">
        <v>47</v>
      </c>
      <c r="T7" s="3">
        <v>11.25</v>
      </c>
      <c r="U7" s="3">
        <v>0</v>
      </c>
      <c r="V7" s="3"/>
      <c r="W7" s="3">
        <v>0</v>
      </c>
      <c r="X7" s="3">
        <v>0</v>
      </c>
      <c r="Y7" s="3">
        <v>0</v>
      </c>
    </row>
    <row r="8" spans="1:25" x14ac:dyDescent="0.25">
      <c r="A8" s="2">
        <v>43224</v>
      </c>
      <c r="B8" s="3" t="s">
        <v>26</v>
      </c>
      <c r="C8" s="3" t="s">
        <v>27</v>
      </c>
      <c r="D8" s="3" t="s">
        <v>43</v>
      </c>
      <c r="E8" s="3" t="s">
        <v>43</v>
      </c>
      <c r="F8" s="3">
        <v>0</v>
      </c>
      <c r="G8" s="3">
        <v>5</v>
      </c>
      <c r="H8" s="3">
        <v>1</v>
      </c>
      <c r="I8" s="3">
        <v>9</v>
      </c>
      <c r="J8" s="3">
        <v>45</v>
      </c>
      <c r="K8" s="3">
        <v>0</v>
      </c>
      <c r="L8" s="3">
        <v>0</v>
      </c>
      <c r="M8" s="3">
        <v>0</v>
      </c>
      <c r="N8" s="3" t="s">
        <v>44</v>
      </c>
      <c r="O8" s="3" t="s">
        <v>48</v>
      </c>
      <c r="P8" s="3" t="s">
        <v>49</v>
      </c>
      <c r="Q8" s="3">
        <v>2000019930</v>
      </c>
      <c r="R8" s="3">
        <v>30</v>
      </c>
      <c r="S8" s="3" t="s">
        <v>50</v>
      </c>
      <c r="T8" s="3">
        <v>11.25</v>
      </c>
      <c r="U8" s="3">
        <v>0</v>
      </c>
      <c r="V8" s="3"/>
      <c r="W8" s="3">
        <v>0</v>
      </c>
      <c r="X8" s="3">
        <v>0</v>
      </c>
      <c r="Y8" s="3">
        <v>0</v>
      </c>
    </row>
    <row r="9" spans="1:25" x14ac:dyDescent="0.25">
      <c r="A9" s="2">
        <v>43224</v>
      </c>
      <c r="B9" s="3" t="s">
        <v>26</v>
      </c>
      <c r="C9" s="3" t="s">
        <v>27</v>
      </c>
      <c r="D9" s="3" t="s">
        <v>43</v>
      </c>
      <c r="E9" s="3" t="s">
        <v>43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 t="s">
        <v>44</v>
      </c>
      <c r="O9" s="3" t="s">
        <v>51</v>
      </c>
      <c r="P9" s="3" t="s">
        <v>52</v>
      </c>
      <c r="Q9" s="3">
        <v>2000019930</v>
      </c>
      <c r="R9" s="3">
        <v>40</v>
      </c>
      <c r="S9" s="3" t="s">
        <v>53</v>
      </c>
      <c r="T9" s="3">
        <v>11.25</v>
      </c>
      <c r="U9" s="3">
        <v>0</v>
      </c>
      <c r="V9" s="3"/>
      <c r="W9" s="3">
        <v>0</v>
      </c>
      <c r="X9" s="3">
        <v>0</v>
      </c>
      <c r="Y9" s="3">
        <v>0</v>
      </c>
    </row>
    <row r="10" spans="1:25" x14ac:dyDescent="0.25">
      <c r="A10" s="2">
        <v>43224</v>
      </c>
      <c r="B10" s="3" t="s">
        <v>26</v>
      </c>
      <c r="C10" s="3" t="s">
        <v>27</v>
      </c>
      <c r="D10" s="3" t="s">
        <v>43</v>
      </c>
      <c r="E10" s="3" t="s">
        <v>43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44</v>
      </c>
      <c r="O10" s="3" t="s">
        <v>54</v>
      </c>
      <c r="P10" s="3" t="s">
        <v>55</v>
      </c>
      <c r="Q10" s="3">
        <v>2000019931</v>
      </c>
      <c r="R10" s="3">
        <v>30</v>
      </c>
      <c r="S10" s="3" t="s">
        <v>56</v>
      </c>
      <c r="T10" s="3">
        <v>11.25</v>
      </c>
      <c r="U10" s="3">
        <v>0</v>
      </c>
      <c r="V10" s="3"/>
      <c r="W10" s="3">
        <v>0</v>
      </c>
      <c r="X10" s="3">
        <v>0</v>
      </c>
      <c r="Y10" s="3">
        <v>0</v>
      </c>
    </row>
    <row r="11" spans="1:25" x14ac:dyDescent="0.25">
      <c r="A11" s="2">
        <v>43224</v>
      </c>
      <c r="B11" s="3" t="s">
        <v>26</v>
      </c>
      <c r="C11" s="3" t="s">
        <v>27</v>
      </c>
      <c r="D11" s="3" t="s">
        <v>57</v>
      </c>
      <c r="E11" s="3" t="s">
        <v>57</v>
      </c>
      <c r="F11" s="3">
        <v>0</v>
      </c>
      <c r="G11" s="3">
        <v>10</v>
      </c>
      <c r="H11" s="3">
        <v>4</v>
      </c>
      <c r="I11" s="3">
        <v>9</v>
      </c>
      <c r="J11" s="3">
        <v>90</v>
      </c>
      <c r="K11" s="3">
        <v>0</v>
      </c>
      <c r="L11" s="3">
        <v>0</v>
      </c>
      <c r="M11" s="3">
        <v>11.3509259259259</v>
      </c>
      <c r="N11" s="3" t="s">
        <v>29</v>
      </c>
      <c r="O11" s="3" t="s">
        <v>58</v>
      </c>
      <c r="P11" s="3" t="s">
        <v>59</v>
      </c>
      <c r="Q11" s="3">
        <v>2000020947</v>
      </c>
      <c r="R11" s="3">
        <v>80</v>
      </c>
      <c r="S11" s="3" t="s">
        <v>60</v>
      </c>
      <c r="T11" s="3">
        <v>39.070166666666601</v>
      </c>
      <c r="U11" s="3">
        <v>11.350945521092299</v>
      </c>
      <c r="V11" s="3"/>
      <c r="W11" s="3">
        <v>41</v>
      </c>
      <c r="X11" s="3">
        <v>6.49</v>
      </c>
      <c r="Y11" s="3">
        <v>4.4348333333333301</v>
      </c>
    </row>
    <row r="12" spans="1:25" x14ac:dyDescent="0.25">
      <c r="A12" s="2">
        <v>43224</v>
      </c>
      <c r="B12" s="3" t="s">
        <v>26</v>
      </c>
      <c r="C12" s="3" t="s">
        <v>27</v>
      </c>
      <c r="D12" s="3" t="s">
        <v>57</v>
      </c>
      <c r="E12" s="3" t="s">
        <v>57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11.3509259259259</v>
      </c>
      <c r="N12" s="3" t="s">
        <v>29</v>
      </c>
      <c r="O12" s="3" t="s">
        <v>61</v>
      </c>
      <c r="P12" s="3" t="s">
        <v>62</v>
      </c>
      <c r="Q12" s="3">
        <v>2000020948</v>
      </c>
      <c r="R12" s="3">
        <v>60</v>
      </c>
      <c r="S12" s="3" t="s">
        <v>63</v>
      </c>
      <c r="T12" s="3">
        <v>50.929833333333299</v>
      </c>
      <c r="U12" s="3">
        <v>11.350910893745899</v>
      </c>
      <c r="V12" s="3"/>
      <c r="W12" s="3">
        <v>41</v>
      </c>
      <c r="X12" s="3">
        <v>8.4600000000000009</v>
      </c>
      <c r="Y12" s="3">
        <v>5.7809999999999997</v>
      </c>
    </row>
    <row r="13" spans="1:25" x14ac:dyDescent="0.25">
      <c r="A13" s="2">
        <v>43224</v>
      </c>
      <c r="B13" s="3" t="s">
        <v>64</v>
      </c>
      <c r="C13" s="3" t="s">
        <v>65</v>
      </c>
      <c r="D13" s="3" t="s">
        <v>66</v>
      </c>
      <c r="E13" s="3" t="s">
        <v>66</v>
      </c>
      <c r="F13" s="3">
        <v>0</v>
      </c>
      <c r="G13" s="3">
        <v>14</v>
      </c>
      <c r="H13" s="3">
        <v>2</v>
      </c>
      <c r="I13" s="3">
        <v>9</v>
      </c>
      <c r="J13" s="3">
        <v>126</v>
      </c>
      <c r="K13" s="3">
        <v>0</v>
      </c>
      <c r="L13" s="3">
        <v>0</v>
      </c>
      <c r="M13" s="3">
        <v>21.9297619047619</v>
      </c>
      <c r="N13" s="3" t="s">
        <v>67</v>
      </c>
      <c r="O13" s="3">
        <v>480703</v>
      </c>
      <c r="P13" s="3" t="s">
        <v>68</v>
      </c>
      <c r="Q13" s="3" t="s">
        <v>69</v>
      </c>
      <c r="R13" s="3">
        <v>10</v>
      </c>
      <c r="S13" s="3" t="s">
        <v>70</v>
      </c>
      <c r="T13" s="3">
        <v>100.464</v>
      </c>
      <c r="U13" s="3">
        <v>21.929745978659</v>
      </c>
      <c r="V13" s="3"/>
      <c r="W13" s="3">
        <v>139</v>
      </c>
      <c r="X13" s="3">
        <v>9.51</v>
      </c>
      <c r="Y13" s="3">
        <v>22.031500000000001</v>
      </c>
    </row>
    <row r="14" spans="1:25" x14ac:dyDescent="0.25">
      <c r="A14" s="2">
        <v>43224</v>
      </c>
      <c r="B14" s="3" t="s">
        <v>64</v>
      </c>
      <c r="C14" s="3" t="s">
        <v>65</v>
      </c>
      <c r="D14" s="3" t="s">
        <v>66</v>
      </c>
      <c r="E14" s="3" t="s">
        <v>66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21.9297619047619</v>
      </c>
      <c r="N14" s="3" t="s">
        <v>71</v>
      </c>
      <c r="O14" s="3" t="s">
        <v>72</v>
      </c>
      <c r="P14" s="3" t="s">
        <v>73</v>
      </c>
      <c r="Q14" s="3">
        <v>1000145794</v>
      </c>
      <c r="R14" s="3">
        <v>30</v>
      </c>
      <c r="S14" s="3" t="s">
        <v>74</v>
      </c>
      <c r="T14" s="3">
        <v>25.536000000000001</v>
      </c>
      <c r="U14" s="3">
        <v>21.9298245614035</v>
      </c>
      <c r="V14" s="3"/>
      <c r="W14" s="3">
        <v>48</v>
      </c>
      <c r="X14" s="3">
        <v>7</v>
      </c>
      <c r="Y14" s="3">
        <v>5.6</v>
      </c>
    </row>
    <row r="15" spans="1:25" x14ac:dyDescent="0.25">
      <c r="A15" s="2">
        <v>43224</v>
      </c>
      <c r="B15" s="3" t="s">
        <v>64</v>
      </c>
      <c r="C15" s="3" t="s">
        <v>65</v>
      </c>
      <c r="D15" s="3" t="s">
        <v>75</v>
      </c>
      <c r="E15" s="3" t="s">
        <v>75</v>
      </c>
      <c r="F15" s="3">
        <v>0</v>
      </c>
      <c r="G15" s="3">
        <v>21</v>
      </c>
      <c r="H15" s="3">
        <v>1</v>
      </c>
      <c r="I15" s="3">
        <v>9</v>
      </c>
      <c r="J15" s="3">
        <v>188.6</v>
      </c>
      <c r="K15" s="3">
        <v>0</v>
      </c>
      <c r="L15" s="3">
        <v>0</v>
      </c>
      <c r="M15" s="3">
        <v>48.6214209968186</v>
      </c>
      <c r="N15" s="3" t="s">
        <v>76</v>
      </c>
      <c r="O15" s="3">
        <v>10184954</v>
      </c>
      <c r="P15" s="3" t="s">
        <v>77</v>
      </c>
      <c r="Q15" s="3">
        <v>1000131974</v>
      </c>
      <c r="R15" s="3">
        <v>80</v>
      </c>
      <c r="S15" s="3" t="s">
        <v>78</v>
      </c>
      <c r="T15" s="3">
        <v>188.6</v>
      </c>
      <c r="U15" s="3">
        <v>48.6214209968186</v>
      </c>
      <c r="V15" s="3"/>
      <c r="W15" s="3">
        <v>600</v>
      </c>
      <c r="X15" s="3">
        <v>9.17</v>
      </c>
      <c r="Y15" s="3">
        <v>91.7</v>
      </c>
    </row>
    <row r="16" spans="1:25" x14ac:dyDescent="0.25">
      <c r="A16" s="2">
        <v>43224</v>
      </c>
      <c r="B16" s="3" t="s">
        <v>64</v>
      </c>
      <c r="C16" s="3" t="s">
        <v>65</v>
      </c>
      <c r="D16" s="3" t="s">
        <v>79</v>
      </c>
      <c r="E16" s="3" t="s">
        <v>79</v>
      </c>
      <c r="F16" s="3">
        <v>0</v>
      </c>
      <c r="G16" s="3">
        <v>14</v>
      </c>
      <c r="H16" s="3">
        <v>0</v>
      </c>
      <c r="I16" s="3">
        <v>9</v>
      </c>
      <c r="J16" s="3">
        <v>126</v>
      </c>
      <c r="K16" s="3">
        <v>0</v>
      </c>
      <c r="L16" s="3">
        <v>0</v>
      </c>
      <c r="M16" s="3">
        <v>61.151851851851802</v>
      </c>
      <c r="N16" s="3" t="s">
        <v>76</v>
      </c>
      <c r="O16" s="3">
        <v>10185923</v>
      </c>
      <c r="P16" s="3" t="s">
        <v>80</v>
      </c>
      <c r="Q16" s="3">
        <v>1000131975</v>
      </c>
      <c r="R16" s="3">
        <v>10</v>
      </c>
      <c r="S16" s="3" t="s">
        <v>81</v>
      </c>
      <c r="T16" s="3">
        <v>126</v>
      </c>
      <c r="U16" s="3">
        <v>61.151851851851802</v>
      </c>
      <c r="V16" s="3"/>
      <c r="W16" s="3">
        <v>836</v>
      </c>
      <c r="X16" s="3">
        <v>5.53</v>
      </c>
      <c r="Y16" s="3">
        <v>77.051333333333304</v>
      </c>
    </row>
    <row r="17" spans="1:25" x14ac:dyDescent="0.25">
      <c r="A17" s="2">
        <v>43224</v>
      </c>
      <c r="B17" s="3" t="s">
        <v>64</v>
      </c>
      <c r="C17" s="3" t="s">
        <v>82</v>
      </c>
      <c r="D17" s="3" t="s">
        <v>83</v>
      </c>
      <c r="E17" s="3" t="s">
        <v>83</v>
      </c>
      <c r="F17" s="3">
        <v>0</v>
      </c>
      <c r="G17" s="3">
        <v>22</v>
      </c>
      <c r="H17" s="3">
        <v>4</v>
      </c>
      <c r="I17" s="3">
        <v>9</v>
      </c>
      <c r="J17" s="3">
        <v>176.23333333333301</v>
      </c>
      <c r="K17" s="3">
        <v>0</v>
      </c>
      <c r="L17" s="3">
        <v>0</v>
      </c>
      <c r="M17" s="3">
        <v>47.519576319273597</v>
      </c>
      <c r="N17" s="3" t="s">
        <v>67</v>
      </c>
      <c r="O17" s="3">
        <v>368221</v>
      </c>
      <c r="P17" s="3" t="s">
        <v>84</v>
      </c>
      <c r="Q17" s="3">
        <v>1000128022</v>
      </c>
      <c r="R17" s="3">
        <v>10</v>
      </c>
      <c r="S17" s="3" t="s">
        <v>85</v>
      </c>
      <c r="T17" s="3">
        <v>128.79750000000001</v>
      </c>
      <c r="U17" s="3">
        <v>47.519555892001001</v>
      </c>
      <c r="V17" s="3"/>
      <c r="W17" s="3">
        <v>429</v>
      </c>
      <c r="X17" s="3">
        <v>8.56</v>
      </c>
      <c r="Y17" s="3">
        <v>61.204000000000001</v>
      </c>
    </row>
    <row r="18" spans="1:25" x14ac:dyDescent="0.25">
      <c r="A18" s="2">
        <v>43224</v>
      </c>
      <c r="B18" s="3" t="s">
        <v>64</v>
      </c>
      <c r="C18" s="3" t="s">
        <v>82</v>
      </c>
      <c r="D18" s="3" t="s">
        <v>83</v>
      </c>
      <c r="E18" s="3" t="s">
        <v>83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47.519576319273597</v>
      </c>
      <c r="N18" s="3" t="s">
        <v>67</v>
      </c>
      <c r="O18" s="3">
        <v>368226</v>
      </c>
      <c r="P18" s="3" t="s">
        <v>86</v>
      </c>
      <c r="Q18" s="3">
        <v>1000128026</v>
      </c>
      <c r="R18" s="3">
        <v>10</v>
      </c>
      <c r="S18" s="3" t="s">
        <v>87</v>
      </c>
      <c r="T18" s="3">
        <v>47.435833333333299</v>
      </c>
      <c r="U18" s="3">
        <v>47.519631783286101</v>
      </c>
      <c r="V18" s="3"/>
      <c r="W18" s="3">
        <v>158</v>
      </c>
      <c r="X18" s="3">
        <v>8.56</v>
      </c>
      <c r="Y18" s="3">
        <v>22.541333333333299</v>
      </c>
    </row>
    <row r="19" spans="1:25" x14ac:dyDescent="0.25">
      <c r="A19" s="2">
        <v>43224</v>
      </c>
      <c r="B19" s="3" t="s">
        <v>64</v>
      </c>
      <c r="C19" s="3" t="s">
        <v>82</v>
      </c>
      <c r="D19" s="3" t="s">
        <v>88</v>
      </c>
      <c r="E19" s="3" t="s">
        <v>88</v>
      </c>
      <c r="F19" s="3">
        <v>0</v>
      </c>
      <c r="G19" s="3">
        <v>26</v>
      </c>
      <c r="H19" s="3">
        <v>4</v>
      </c>
      <c r="I19" s="3">
        <v>9</v>
      </c>
      <c r="J19" s="3">
        <v>154.36666666666599</v>
      </c>
      <c r="K19" s="3">
        <v>0</v>
      </c>
      <c r="L19" s="3">
        <v>0</v>
      </c>
      <c r="M19" s="3">
        <v>19.709134096307402</v>
      </c>
      <c r="N19" s="3" t="s">
        <v>89</v>
      </c>
      <c r="O19" s="3" t="s">
        <v>90</v>
      </c>
      <c r="P19" s="3" t="s">
        <v>91</v>
      </c>
      <c r="Q19" s="3" t="s">
        <v>92</v>
      </c>
      <c r="R19" s="3">
        <v>40</v>
      </c>
      <c r="S19" s="3" t="s">
        <v>93</v>
      </c>
      <c r="T19" s="3">
        <v>154.36666666666599</v>
      </c>
      <c r="U19" s="3">
        <v>19.709134096307402</v>
      </c>
      <c r="V19" s="3"/>
      <c r="W19" s="3">
        <v>118</v>
      </c>
      <c r="X19" s="3">
        <v>15.47</v>
      </c>
      <c r="Y19" s="3">
        <v>30.424333333333301</v>
      </c>
    </row>
    <row r="20" spans="1:25" x14ac:dyDescent="0.25">
      <c r="A20" s="2">
        <v>43224</v>
      </c>
      <c r="B20" s="3" t="s">
        <v>64</v>
      </c>
      <c r="C20" s="3" t="s">
        <v>82</v>
      </c>
      <c r="D20" s="3" t="s">
        <v>94</v>
      </c>
      <c r="E20" s="3" t="s">
        <v>94</v>
      </c>
      <c r="F20" s="3">
        <v>0</v>
      </c>
      <c r="G20" s="3">
        <v>21</v>
      </c>
      <c r="H20" s="3">
        <v>2</v>
      </c>
      <c r="I20" s="3">
        <v>9</v>
      </c>
      <c r="J20" s="3">
        <v>178.63333333333301</v>
      </c>
      <c r="K20" s="3">
        <v>0</v>
      </c>
      <c r="L20" s="3">
        <v>0</v>
      </c>
      <c r="M20" s="3">
        <v>31.8639671580518</v>
      </c>
      <c r="N20" s="3" t="s">
        <v>76</v>
      </c>
      <c r="O20" s="3">
        <v>10175578</v>
      </c>
      <c r="P20" s="3" t="s">
        <v>95</v>
      </c>
      <c r="Q20" s="3">
        <v>1000145322</v>
      </c>
      <c r="R20" s="3">
        <v>10</v>
      </c>
      <c r="S20" s="3" t="s">
        <v>96</v>
      </c>
      <c r="T20" s="3">
        <v>97.079333333333295</v>
      </c>
      <c r="U20" s="3">
        <v>31.8639737946284</v>
      </c>
      <c r="V20" s="3"/>
      <c r="W20" s="3">
        <v>160</v>
      </c>
      <c r="X20" s="3">
        <v>11.6</v>
      </c>
      <c r="Y20" s="3">
        <v>30.933333333333302</v>
      </c>
    </row>
    <row r="21" spans="1:25" x14ac:dyDescent="0.25">
      <c r="A21" s="2">
        <v>43224</v>
      </c>
      <c r="B21" s="3" t="s">
        <v>64</v>
      </c>
      <c r="C21" s="3" t="s">
        <v>82</v>
      </c>
      <c r="D21" s="3" t="s">
        <v>94</v>
      </c>
      <c r="E21" s="3" t="s">
        <v>94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31.8639671580518</v>
      </c>
      <c r="N21" s="3" t="s">
        <v>76</v>
      </c>
      <c r="O21" s="3">
        <v>374476</v>
      </c>
      <c r="P21" s="3" t="s">
        <v>97</v>
      </c>
      <c r="Q21" s="3">
        <v>1000145601</v>
      </c>
      <c r="R21" s="3">
        <v>50</v>
      </c>
      <c r="S21" s="3" t="s">
        <v>98</v>
      </c>
      <c r="T21" s="3">
        <v>81.554000000000002</v>
      </c>
      <c r="U21" s="3">
        <v>31.863959258078399</v>
      </c>
      <c r="V21" s="3"/>
      <c r="W21" s="3">
        <v>259</v>
      </c>
      <c r="X21" s="3">
        <v>6.02</v>
      </c>
      <c r="Y21" s="3">
        <v>25.986333333333299</v>
      </c>
    </row>
    <row r="22" spans="1:25" x14ac:dyDescent="0.25">
      <c r="A22" s="2">
        <v>43224</v>
      </c>
      <c r="B22" s="3" t="s">
        <v>64</v>
      </c>
      <c r="C22" s="3" t="s">
        <v>82</v>
      </c>
      <c r="D22" s="3" t="s">
        <v>99</v>
      </c>
      <c r="E22" s="3" t="s">
        <v>99</v>
      </c>
      <c r="F22" s="3">
        <v>0</v>
      </c>
      <c r="G22" s="3">
        <v>20</v>
      </c>
      <c r="H22" s="3">
        <v>5</v>
      </c>
      <c r="I22" s="3">
        <v>9</v>
      </c>
      <c r="J22" s="3">
        <v>180</v>
      </c>
      <c r="K22" s="3">
        <v>0</v>
      </c>
      <c r="L22" s="3">
        <v>0</v>
      </c>
      <c r="M22" s="3">
        <v>0</v>
      </c>
      <c r="N22" s="3" t="s">
        <v>67</v>
      </c>
      <c r="O22" s="3">
        <v>503340</v>
      </c>
      <c r="P22" s="3" t="s">
        <v>100</v>
      </c>
      <c r="Q22" s="3">
        <v>1000127808</v>
      </c>
      <c r="R22" s="3">
        <v>10</v>
      </c>
      <c r="S22" s="3" t="s">
        <v>101</v>
      </c>
      <c r="T22" s="3">
        <v>180</v>
      </c>
      <c r="U22" s="3">
        <v>0</v>
      </c>
      <c r="V22" s="3"/>
      <c r="W22" s="3">
        <v>0</v>
      </c>
      <c r="X22" s="3">
        <v>0</v>
      </c>
      <c r="Y22" s="3">
        <v>0</v>
      </c>
    </row>
    <row r="23" spans="1:25" x14ac:dyDescent="0.25">
      <c r="A23" s="2">
        <v>43224</v>
      </c>
      <c r="B23" s="3" t="s">
        <v>64</v>
      </c>
      <c r="C23" s="3" t="s">
        <v>102</v>
      </c>
      <c r="D23" s="3" t="s">
        <v>103</v>
      </c>
      <c r="E23" s="3" t="s">
        <v>103</v>
      </c>
      <c r="F23" s="3">
        <v>0</v>
      </c>
      <c r="G23" s="3">
        <v>20</v>
      </c>
      <c r="H23" s="3">
        <v>4</v>
      </c>
      <c r="I23" s="3">
        <v>9</v>
      </c>
      <c r="J23" s="3">
        <v>152.933333333333</v>
      </c>
      <c r="K23" s="3">
        <v>0</v>
      </c>
      <c r="L23" s="3">
        <v>0</v>
      </c>
      <c r="M23" s="3">
        <v>59.663251961638998</v>
      </c>
      <c r="N23" s="3" t="s">
        <v>104</v>
      </c>
      <c r="O23" s="3" t="s">
        <v>105</v>
      </c>
      <c r="P23" s="3" t="s">
        <v>106</v>
      </c>
      <c r="Q23" s="3">
        <v>1000130758</v>
      </c>
      <c r="R23" s="3">
        <v>30</v>
      </c>
      <c r="S23" s="3" t="s">
        <v>107</v>
      </c>
      <c r="T23" s="3">
        <v>55.310499999999998</v>
      </c>
      <c r="U23" s="3">
        <v>59.663174261668203</v>
      </c>
      <c r="V23" s="3"/>
      <c r="W23" s="3">
        <v>200</v>
      </c>
      <c r="X23" s="3">
        <v>9.9</v>
      </c>
      <c r="Y23" s="3">
        <v>33</v>
      </c>
    </row>
    <row r="24" spans="1:25" x14ac:dyDescent="0.25">
      <c r="A24" s="2">
        <v>43224</v>
      </c>
      <c r="B24" s="3" t="s">
        <v>64</v>
      </c>
      <c r="C24" s="3" t="s">
        <v>102</v>
      </c>
      <c r="D24" s="3" t="s">
        <v>103</v>
      </c>
      <c r="E24" s="3" t="s">
        <v>103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59.663251961638998</v>
      </c>
      <c r="N24" s="3" t="s">
        <v>104</v>
      </c>
      <c r="O24" s="3" t="s">
        <v>108</v>
      </c>
      <c r="P24" s="3" t="s">
        <v>109</v>
      </c>
      <c r="Q24" s="3">
        <v>1000131506</v>
      </c>
      <c r="R24" s="3">
        <v>80</v>
      </c>
      <c r="S24" s="3" t="s">
        <v>110</v>
      </c>
      <c r="T24" s="3">
        <v>97.622833333333304</v>
      </c>
      <c r="U24" s="3">
        <v>59.663295984375203</v>
      </c>
      <c r="V24" s="3"/>
      <c r="W24" s="3">
        <v>353</v>
      </c>
      <c r="X24" s="3">
        <v>9.9</v>
      </c>
      <c r="Y24" s="3">
        <v>58.244999999999997</v>
      </c>
    </row>
    <row r="25" spans="1:25" x14ac:dyDescent="0.25">
      <c r="A25" s="2">
        <v>43224</v>
      </c>
      <c r="B25" s="3" t="s">
        <v>64</v>
      </c>
      <c r="C25" s="3" t="s">
        <v>102</v>
      </c>
      <c r="D25" s="3" t="s">
        <v>111</v>
      </c>
      <c r="E25" s="3" t="s">
        <v>111</v>
      </c>
      <c r="F25" s="3">
        <v>0</v>
      </c>
      <c r="G25" s="3">
        <v>37</v>
      </c>
      <c r="H25" s="3">
        <v>5</v>
      </c>
      <c r="I25" s="3">
        <v>9</v>
      </c>
      <c r="J25" s="3">
        <v>294.48333333333301</v>
      </c>
      <c r="K25" s="3">
        <v>0</v>
      </c>
      <c r="L25" s="3">
        <v>0</v>
      </c>
      <c r="M25" s="3">
        <v>37.676155979398899</v>
      </c>
      <c r="N25" s="3" t="s">
        <v>76</v>
      </c>
      <c r="O25" s="3">
        <v>10169172</v>
      </c>
      <c r="P25" s="3" t="s">
        <v>112</v>
      </c>
      <c r="Q25" s="3">
        <v>1000145328</v>
      </c>
      <c r="R25" s="3">
        <v>10</v>
      </c>
      <c r="S25" s="3" t="s">
        <v>113</v>
      </c>
      <c r="T25" s="3">
        <v>65.272000000000006</v>
      </c>
      <c r="U25" s="3">
        <v>37.676185807084202</v>
      </c>
      <c r="V25" s="3"/>
      <c r="W25" s="3">
        <v>96</v>
      </c>
      <c r="X25" s="3">
        <v>15.37</v>
      </c>
      <c r="Y25" s="3">
        <v>24.591999999999999</v>
      </c>
    </row>
    <row r="26" spans="1:25" x14ac:dyDescent="0.25">
      <c r="A26" s="2">
        <v>43224</v>
      </c>
      <c r="B26" s="3" t="s">
        <v>64</v>
      </c>
      <c r="C26" s="3" t="s">
        <v>102</v>
      </c>
      <c r="D26" s="3" t="s">
        <v>111</v>
      </c>
      <c r="E26" s="3" t="s">
        <v>111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37.676155979398899</v>
      </c>
      <c r="N26" s="3" t="s">
        <v>76</v>
      </c>
      <c r="O26" s="3">
        <v>374502</v>
      </c>
      <c r="P26" s="3" t="s">
        <v>112</v>
      </c>
      <c r="Q26" s="3">
        <v>1000145615</v>
      </c>
      <c r="R26" s="3">
        <v>10</v>
      </c>
      <c r="S26" s="3" t="s">
        <v>114</v>
      </c>
      <c r="T26" s="3">
        <v>66.767166666666597</v>
      </c>
      <c r="U26" s="3">
        <v>37.676203123790799</v>
      </c>
      <c r="V26" s="3"/>
      <c r="W26" s="3">
        <v>97</v>
      </c>
      <c r="X26" s="3">
        <v>15.56</v>
      </c>
      <c r="Y26" s="3">
        <v>25.155333333333299</v>
      </c>
    </row>
    <row r="27" spans="1:25" x14ac:dyDescent="0.25">
      <c r="A27" s="2">
        <v>43224</v>
      </c>
      <c r="B27" s="3" t="s">
        <v>64</v>
      </c>
      <c r="C27" s="3" t="s">
        <v>102</v>
      </c>
      <c r="D27" s="3" t="s">
        <v>111</v>
      </c>
      <c r="E27" s="3" t="s">
        <v>111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37.676155979398899</v>
      </c>
      <c r="N27" s="3" t="s">
        <v>76</v>
      </c>
      <c r="O27" s="3">
        <v>374502</v>
      </c>
      <c r="P27" s="3" t="s">
        <v>112</v>
      </c>
      <c r="Q27" s="3">
        <v>1000145615</v>
      </c>
      <c r="R27" s="3">
        <v>20</v>
      </c>
      <c r="S27" s="3" t="s">
        <v>115</v>
      </c>
      <c r="T27" s="3">
        <v>162.44399999999999</v>
      </c>
      <c r="U27" s="3">
        <v>37.676163272676497</v>
      </c>
      <c r="V27" s="3"/>
      <c r="W27" s="3">
        <v>236</v>
      </c>
      <c r="X27" s="3">
        <v>15.56</v>
      </c>
      <c r="Y27" s="3">
        <v>61.202666666666602</v>
      </c>
    </row>
    <row r="28" spans="1:25" x14ac:dyDescent="0.25">
      <c r="A28" s="2">
        <v>43224</v>
      </c>
      <c r="B28" s="3" t="s">
        <v>64</v>
      </c>
      <c r="C28" s="3" t="s">
        <v>102</v>
      </c>
      <c r="D28" s="3" t="s">
        <v>474</v>
      </c>
      <c r="E28" s="3" t="s">
        <v>474</v>
      </c>
      <c r="F28" s="3">
        <v>0</v>
      </c>
      <c r="G28" s="3">
        <v>15</v>
      </c>
      <c r="H28" s="3">
        <v>1</v>
      </c>
      <c r="I28" s="3">
        <v>9</v>
      </c>
      <c r="J28" s="3">
        <v>135</v>
      </c>
      <c r="K28" s="3">
        <v>0</v>
      </c>
      <c r="L28" s="3">
        <v>0</v>
      </c>
      <c r="M28" s="3">
        <v>4.1481481481481399</v>
      </c>
      <c r="N28" s="3" t="s">
        <v>71</v>
      </c>
      <c r="O28" s="3" t="s">
        <v>72</v>
      </c>
      <c r="P28" s="3" t="s">
        <v>73</v>
      </c>
      <c r="Q28" s="3">
        <v>1000145794</v>
      </c>
      <c r="R28" s="3">
        <v>30</v>
      </c>
      <c r="S28" s="3" t="s">
        <v>74</v>
      </c>
      <c r="T28" s="3">
        <v>135</v>
      </c>
      <c r="U28" s="3">
        <v>4.1481481481481399</v>
      </c>
      <c r="V28" s="3"/>
      <c r="W28" s="3">
        <v>48</v>
      </c>
      <c r="X28" s="3">
        <v>7</v>
      </c>
      <c r="Y28" s="3">
        <v>5.6</v>
      </c>
    </row>
    <row r="29" spans="1:25" x14ac:dyDescent="0.25">
      <c r="A29" s="2">
        <v>43224</v>
      </c>
      <c r="B29" s="3" t="s">
        <v>64</v>
      </c>
      <c r="C29" s="3" t="s">
        <v>102</v>
      </c>
      <c r="D29" s="3" t="s">
        <v>116</v>
      </c>
      <c r="E29" s="3" t="s">
        <v>116</v>
      </c>
      <c r="F29" s="3">
        <v>0</v>
      </c>
      <c r="G29" s="3">
        <v>13</v>
      </c>
      <c r="H29" s="3">
        <v>3</v>
      </c>
      <c r="I29" s="3">
        <v>9</v>
      </c>
      <c r="J29" s="3">
        <v>117</v>
      </c>
      <c r="K29" s="3">
        <v>0</v>
      </c>
      <c r="L29" s="3">
        <v>0</v>
      </c>
      <c r="M29" s="3">
        <v>42.538461538461497</v>
      </c>
      <c r="N29" s="3" t="s">
        <v>76</v>
      </c>
      <c r="O29" s="3">
        <v>10185923</v>
      </c>
      <c r="P29" s="3" t="s">
        <v>80</v>
      </c>
      <c r="Q29" s="3">
        <v>1000131975</v>
      </c>
      <c r="R29" s="3">
        <v>10</v>
      </c>
      <c r="S29" s="3" t="s">
        <v>81</v>
      </c>
      <c r="T29" s="3">
        <v>117</v>
      </c>
      <c r="U29" s="3">
        <v>42.538461538461497</v>
      </c>
      <c r="V29" s="3"/>
      <c r="W29" s="3">
        <v>540</v>
      </c>
      <c r="X29" s="3">
        <v>5.53</v>
      </c>
      <c r="Y29" s="3">
        <v>49.77</v>
      </c>
    </row>
    <row r="30" spans="1:25" x14ac:dyDescent="0.25">
      <c r="A30" s="2">
        <v>43224</v>
      </c>
      <c r="B30" s="3" t="s">
        <v>64</v>
      </c>
      <c r="C30" s="3" t="s">
        <v>102</v>
      </c>
      <c r="D30" s="3" t="s">
        <v>117</v>
      </c>
      <c r="E30" s="3" t="s">
        <v>117</v>
      </c>
      <c r="F30" s="3">
        <v>0</v>
      </c>
      <c r="G30" s="3">
        <v>19</v>
      </c>
      <c r="H30" s="3">
        <v>4</v>
      </c>
      <c r="I30" s="3">
        <v>9</v>
      </c>
      <c r="J30" s="3">
        <v>135</v>
      </c>
      <c r="K30" s="3">
        <v>0</v>
      </c>
      <c r="L30" s="3">
        <v>0</v>
      </c>
      <c r="M30" s="3">
        <v>67.148888888888806</v>
      </c>
      <c r="N30" s="3" t="s">
        <v>67</v>
      </c>
      <c r="O30" s="3">
        <v>368223</v>
      </c>
      <c r="P30" s="3" t="s">
        <v>118</v>
      </c>
      <c r="Q30" s="3">
        <v>1000128024</v>
      </c>
      <c r="R30" s="3">
        <v>10</v>
      </c>
      <c r="S30" s="3" t="s">
        <v>119</v>
      </c>
      <c r="T30" s="3">
        <v>34.701500000000003</v>
      </c>
      <c r="U30" s="3">
        <v>67.148874448270703</v>
      </c>
      <c r="V30" s="3"/>
      <c r="W30" s="3">
        <v>155</v>
      </c>
      <c r="X30" s="3">
        <v>9.02</v>
      </c>
      <c r="Y30" s="3">
        <v>23.301666666666598</v>
      </c>
    </row>
    <row r="31" spans="1:25" x14ac:dyDescent="0.25">
      <c r="A31" s="2">
        <v>43224</v>
      </c>
      <c r="B31" s="3" t="s">
        <v>64</v>
      </c>
      <c r="C31" s="3" t="s">
        <v>102</v>
      </c>
      <c r="D31" s="3" t="s">
        <v>117</v>
      </c>
      <c r="E31" s="3" t="s">
        <v>117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67.148888888888806</v>
      </c>
      <c r="N31" s="3" t="s">
        <v>67</v>
      </c>
      <c r="O31" s="3">
        <v>438475</v>
      </c>
      <c r="P31" s="3" t="s">
        <v>120</v>
      </c>
      <c r="Q31" s="3">
        <v>1000128031</v>
      </c>
      <c r="R31" s="3">
        <v>20</v>
      </c>
      <c r="S31" s="3" t="s">
        <v>121</v>
      </c>
      <c r="T31" s="3">
        <v>100.2985</v>
      </c>
      <c r="U31" s="3">
        <v>67.148893885086295</v>
      </c>
      <c r="V31" s="3"/>
      <c r="W31" s="3">
        <v>448</v>
      </c>
      <c r="X31" s="3">
        <v>9.02</v>
      </c>
      <c r="Y31" s="3">
        <v>67.349333333333306</v>
      </c>
    </row>
    <row r="32" spans="1:25" x14ac:dyDescent="0.25">
      <c r="A32" s="2">
        <v>43224</v>
      </c>
      <c r="B32" s="3" t="s">
        <v>64</v>
      </c>
      <c r="C32" s="3" t="s">
        <v>122</v>
      </c>
      <c r="D32" s="3" t="s">
        <v>123</v>
      </c>
      <c r="E32" s="3" t="s">
        <v>123</v>
      </c>
      <c r="F32" s="3">
        <v>0</v>
      </c>
      <c r="G32" s="3">
        <v>18</v>
      </c>
      <c r="H32" s="3">
        <v>2</v>
      </c>
      <c r="I32" s="3">
        <v>9</v>
      </c>
      <c r="J32" s="3">
        <v>162</v>
      </c>
      <c r="K32" s="3">
        <v>0</v>
      </c>
      <c r="L32" s="3">
        <v>0</v>
      </c>
      <c r="M32" s="3">
        <v>9.88189300411522</v>
      </c>
      <c r="N32" s="3" t="s">
        <v>76</v>
      </c>
      <c r="O32" s="3">
        <v>347853</v>
      </c>
      <c r="P32" s="3" t="s">
        <v>124</v>
      </c>
      <c r="Q32" s="3">
        <v>1000132008</v>
      </c>
      <c r="R32" s="3">
        <v>10</v>
      </c>
      <c r="S32" s="3" t="s">
        <v>125</v>
      </c>
      <c r="T32" s="3">
        <v>162</v>
      </c>
      <c r="U32" s="3">
        <v>9.88189300411522</v>
      </c>
      <c r="V32" s="3"/>
      <c r="W32" s="3">
        <v>236</v>
      </c>
      <c r="X32" s="3">
        <v>4.07</v>
      </c>
      <c r="Y32" s="3">
        <v>16.008666666666599</v>
      </c>
    </row>
    <row r="33" spans="1:25" x14ac:dyDescent="0.25">
      <c r="A33" s="2">
        <v>43224</v>
      </c>
      <c r="B33" s="3" t="s">
        <v>64</v>
      </c>
      <c r="C33" s="3" t="s">
        <v>122</v>
      </c>
      <c r="D33" s="3" t="s">
        <v>126</v>
      </c>
      <c r="E33" s="3" t="s">
        <v>126</v>
      </c>
      <c r="F33" s="3">
        <v>0</v>
      </c>
      <c r="G33" s="3">
        <v>14</v>
      </c>
      <c r="H33" s="3">
        <v>8</v>
      </c>
      <c r="I33" s="3">
        <v>9</v>
      </c>
      <c r="J33" s="3">
        <v>126</v>
      </c>
      <c r="K33" s="3">
        <v>0</v>
      </c>
      <c r="L33" s="3">
        <v>0</v>
      </c>
      <c r="M33" s="3">
        <v>4.4444444444444402</v>
      </c>
      <c r="N33" s="3" t="s">
        <v>71</v>
      </c>
      <c r="O33" s="3" t="s">
        <v>72</v>
      </c>
      <c r="P33" s="3" t="s">
        <v>73</v>
      </c>
      <c r="Q33" s="3">
        <v>1000145794</v>
      </c>
      <c r="R33" s="3">
        <v>30</v>
      </c>
      <c r="S33" s="3" t="s">
        <v>74</v>
      </c>
      <c r="T33" s="3">
        <v>126</v>
      </c>
      <c r="U33" s="3">
        <v>4.4444444444444402</v>
      </c>
      <c r="V33" s="3"/>
      <c r="W33" s="3">
        <v>48</v>
      </c>
      <c r="X33" s="3">
        <v>7</v>
      </c>
      <c r="Y33" s="3">
        <v>5.6</v>
      </c>
    </row>
    <row r="34" spans="1:25" x14ac:dyDescent="0.25">
      <c r="A34" s="2">
        <v>43224</v>
      </c>
      <c r="B34" s="3" t="s">
        <v>64</v>
      </c>
      <c r="C34" s="3" t="s">
        <v>122</v>
      </c>
      <c r="D34" s="3" t="s">
        <v>127</v>
      </c>
      <c r="E34" s="3" t="s">
        <v>127</v>
      </c>
      <c r="F34" s="3">
        <v>0</v>
      </c>
      <c r="G34" s="3">
        <v>17</v>
      </c>
      <c r="H34" s="3">
        <v>1</v>
      </c>
      <c r="I34" s="3">
        <v>9</v>
      </c>
      <c r="J34" s="3">
        <v>153</v>
      </c>
      <c r="K34" s="3">
        <v>0</v>
      </c>
      <c r="L34" s="3">
        <v>0</v>
      </c>
      <c r="M34" s="3">
        <v>36.266448801742897</v>
      </c>
      <c r="N34" s="3" t="s">
        <v>76</v>
      </c>
      <c r="O34" s="3">
        <v>347853</v>
      </c>
      <c r="P34" s="3" t="s">
        <v>124</v>
      </c>
      <c r="Q34" s="3">
        <v>1000132008</v>
      </c>
      <c r="R34" s="3">
        <v>10</v>
      </c>
      <c r="S34" s="3" t="s">
        <v>125</v>
      </c>
      <c r="T34" s="3">
        <v>153</v>
      </c>
      <c r="U34" s="3">
        <v>36.266448801742897</v>
      </c>
      <c r="V34" s="3"/>
      <c r="W34" s="3">
        <v>818</v>
      </c>
      <c r="X34" s="3">
        <v>4.07</v>
      </c>
      <c r="Y34" s="3">
        <v>55.487666666666598</v>
      </c>
    </row>
    <row r="35" spans="1:25" x14ac:dyDescent="0.25">
      <c r="A35" s="2">
        <v>43224</v>
      </c>
      <c r="B35" s="3" t="s">
        <v>64</v>
      </c>
      <c r="C35" s="3" t="s">
        <v>122</v>
      </c>
      <c r="D35" s="3" t="s">
        <v>128</v>
      </c>
      <c r="E35" s="3" t="s">
        <v>128</v>
      </c>
      <c r="F35" s="3">
        <v>0</v>
      </c>
      <c r="G35" s="3">
        <v>17</v>
      </c>
      <c r="H35" s="3">
        <v>1</v>
      </c>
      <c r="I35" s="3">
        <v>9</v>
      </c>
      <c r="J35" s="3">
        <v>153</v>
      </c>
      <c r="K35" s="3">
        <v>0</v>
      </c>
      <c r="L35" s="3">
        <v>0</v>
      </c>
      <c r="M35" s="3">
        <v>18.872549019607799</v>
      </c>
      <c r="N35" s="3" t="s">
        <v>104</v>
      </c>
      <c r="O35" s="3" t="s">
        <v>108</v>
      </c>
      <c r="P35" s="3" t="s">
        <v>109</v>
      </c>
      <c r="Q35" s="3">
        <v>1000137923</v>
      </c>
      <c r="R35" s="3">
        <v>40</v>
      </c>
      <c r="S35" s="3" t="s">
        <v>129</v>
      </c>
      <c r="T35" s="3">
        <v>153</v>
      </c>
      <c r="U35" s="3">
        <v>18.872549019607799</v>
      </c>
      <c r="V35" s="3"/>
      <c r="W35" s="3">
        <v>175</v>
      </c>
      <c r="X35" s="3">
        <v>9.9</v>
      </c>
      <c r="Y35" s="3">
        <v>28.875</v>
      </c>
    </row>
    <row r="36" spans="1:25" x14ac:dyDescent="0.25">
      <c r="A36" s="2">
        <v>43224</v>
      </c>
      <c r="B36" s="3" t="s">
        <v>64</v>
      </c>
      <c r="C36" s="3" t="s">
        <v>122</v>
      </c>
      <c r="D36" s="3" t="s">
        <v>130</v>
      </c>
      <c r="E36" s="3" t="s">
        <v>130</v>
      </c>
      <c r="F36" s="3">
        <v>0</v>
      </c>
      <c r="G36" s="3">
        <v>15</v>
      </c>
      <c r="H36" s="3">
        <v>3</v>
      </c>
      <c r="I36" s="3">
        <v>9</v>
      </c>
      <c r="J36" s="3">
        <v>134.083333333333</v>
      </c>
      <c r="K36" s="3">
        <v>0</v>
      </c>
      <c r="L36" s="3">
        <v>0</v>
      </c>
      <c r="M36" s="3">
        <v>30.618769422001201</v>
      </c>
      <c r="N36" s="3" t="s">
        <v>67</v>
      </c>
      <c r="O36" s="3">
        <v>502334</v>
      </c>
      <c r="P36" s="3" t="s">
        <v>131</v>
      </c>
      <c r="Q36" s="3">
        <v>1000127739</v>
      </c>
      <c r="R36" s="3">
        <v>10</v>
      </c>
      <c r="S36" s="3" t="s">
        <v>132</v>
      </c>
      <c r="T36" s="3">
        <v>134.083333333333</v>
      </c>
      <c r="U36" s="3">
        <v>30.618769422001201</v>
      </c>
      <c r="V36" s="3"/>
      <c r="W36" s="3">
        <v>328</v>
      </c>
      <c r="X36" s="3">
        <v>7.51</v>
      </c>
      <c r="Y36" s="3">
        <v>41.054666666666598</v>
      </c>
    </row>
    <row r="37" spans="1:25" x14ac:dyDescent="0.25">
      <c r="A37" s="2">
        <v>43224</v>
      </c>
      <c r="B37" s="3" t="s">
        <v>64</v>
      </c>
      <c r="C37" s="3" t="s">
        <v>122</v>
      </c>
      <c r="D37" s="3" t="s">
        <v>133</v>
      </c>
      <c r="E37" s="3" t="s">
        <v>133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36.105885832593898</v>
      </c>
      <c r="N37" s="3" t="s">
        <v>76</v>
      </c>
      <c r="O37" s="3">
        <v>374502</v>
      </c>
      <c r="P37" s="3" t="s">
        <v>112</v>
      </c>
      <c r="Q37" s="3">
        <v>1000145615</v>
      </c>
      <c r="R37" s="3">
        <v>10</v>
      </c>
      <c r="S37" s="3" t="s">
        <v>114</v>
      </c>
      <c r="T37" s="3">
        <v>265.755333333333</v>
      </c>
      <c r="U37" s="3">
        <v>36.105891885518702</v>
      </c>
      <c r="V37" s="3"/>
      <c r="W37" s="3">
        <v>370</v>
      </c>
      <c r="X37" s="3">
        <v>15.56</v>
      </c>
      <c r="Y37" s="3">
        <v>95.953333333333305</v>
      </c>
    </row>
    <row r="38" spans="1:25" x14ac:dyDescent="0.25">
      <c r="A38" s="2">
        <v>43224</v>
      </c>
      <c r="B38" s="3" t="s">
        <v>64</v>
      </c>
      <c r="C38" s="3" t="s">
        <v>122</v>
      </c>
      <c r="D38" s="3" t="s">
        <v>133</v>
      </c>
      <c r="E38" s="3" t="s">
        <v>133</v>
      </c>
      <c r="F38" s="3">
        <v>0</v>
      </c>
      <c r="G38" s="3">
        <v>34</v>
      </c>
      <c r="H38" s="3">
        <v>4</v>
      </c>
      <c r="I38" s="3">
        <v>9</v>
      </c>
      <c r="J38" s="3">
        <v>281.75</v>
      </c>
      <c r="K38" s="3">
        <v>0</v>
      </c>
      <c r="L38" s="3">
        <v>0</v>
      </c>
      <c r="M38" s="3">
        <v>36.105885832593898</v>
      </c>
      <c r="N38" s="3" t="s">
        <v>104</v>
      </c>
      <c r="O38" s="3" t="s">
        <v>108</v>
      </c>
      <c r="P38" s="3" t="s">
        <v>109</v>
      </c>
      <c r="Q38" s="3">
        <v>1000137923</v>
      </c>
      <c r="R38" s="3">
        <v>40</v>
      </c>
      <c r="S38" s="3" t="s">
        <v>129</v>
      </c>
      <c r="T38" s="3">
        <v>15.9946666666666</v>
      </c>
      <c r="U38" s="3">
        <v>36.105785261753901</v>
      </c>
      <c r="V38" s="3"/>
      <c r="W38" s="3">
        <v>35</v>
      </c>
      <c r="X38" s="3">
        <v>9.9</v>
      </c>
      <c r="Y38" s="3">
        <v>5.7750000000000004</v>
      </c>
    </row>
    <row r="39" spans="1:25" x14ac:dyDescent="0.25">
      <c r="A39" s="2">
        <v>43224</v>
      </c>
      <c r="B39" s="3" t="s">
        <v>134</v>
      </c>
      <c r="C39" s="3" t="s">
        <v>135</v>
      </c>
      <c r="D39" s="3" t="s">
        <v>136</v>
      </c>
      <c r="E39" s="3" t="s">
        <v>136</v>
      </c>
      <c r="F39" s="3">
        <v>0</v>
      </c>
      <c r="G39" s="3">
        <v>19</v>
      </c>
      <c r="H39" s="3">
        <v>5</v>
      </c>
      <c r="I39" s="3">
        <v>9</v>
      </c>
      <c r="J39" s="3">
        <v>168.81666666666601</v>
      </c>
      <c r="K39" s="3">
        <v>0</v>
      </c>
      <c r="L39" s="3">
        <v>0</v>
      </c>
      <c r="M39" s="3">
        <v>35.153519597196102</v>
      </c>
      <c r="N39" s="3" t="s">
        <v>76</v>
      </c>
      <c r="O39" s="3">
        <v>10185930</v>
      </c>
      <c r="P39" s="3" t="s">
        <v>137</v>
      </c>
      <c r="Q39" s="3">
        <v>1000131966</v>
      </c>
      <c r="R39" s="3">
        <v>10</v>
      </c>
      <c r="S39" s="3" t="s">
        <v>138</v>
      </c>
      <c r="T39" s="3">
        <v>168.81666666666601</v>
      </c>
      <c r="U39" s="3">
        <v>35.153519597196102</v>
      </c>
      <c r="V39" s="3"/>
      <c r="W39" s="3">
        <v>330</v>
      </c>
      <c r="X39" s="3">
        <v>10.79</v>
      </c>
      <c r="Y39" s="3">
        <v>59.344999999999999</v>
      </c>
    </row>
    <row r="40" spans="1:25" x14ac:dyDescent="0.25">
      <c r="A40" s="2">
        <v>43224</v>
      </c>
      <c r="B40" s="3" t="s">
        <v>134</v>
      </c>
      <c r="C40" s="3" t="s">
        <v>135</v>
      </c>
      <c r="D40" s="3" t="s">
        <v>139</v>
      </c>
      <c r="E40" s="3" t="s">
        <v>139</v>
      </c>
      <c r="F40" s="3">
        <v>0</v>
      </c>
      <c r="G40" s="3">
        <v>24</v>
      </c>
      <c r="H40" s="3">
        <v>2</v>
      </c>
      <c r="I40" s="3">
        <v>9</v>
      </c>
      <c r="J40" s="3">
        <v>200.56666666666601</v>
      </c>
      <c r="K40" s="3">
        <v>0</v>
      </c>
      <c r="L40" s="3">
        <v>0</v>
      </c>
      <c r="M40" s="3">
        <v>49.2100714641848</v>
      </c>
      <c r="N40" s="3" t="s">
        <v>76</v>
      </c>
      <c r="O40" s="3">
        <v>10179974</v>
      </c>
      <c r="P40" s="3" t="s">
        <v>140</v>
      </c>
      <c r="Q40" s="3">
        <v>1000124912</v>
      </c>
      <c r="R40" s="3">
        <v>40</v>
      </c>
      <c r="S40" s="3" t="s">
        <v>141</v>
      </c>
      <c r="T40" s="3">
        <v>2.5178333333333298</v>
      </c>
      <c r="U40" s="3">
        <v>49.208975971403902</v>
      </c>
      <c r="V40" s="3"/>
      <c r="W40" s="3">
        <v>6</v>
      </c>
      <c r="X40" s="3">
        <v>12.39</v>
      </c>
      <c r="Y40" s="3">
        <v>1.2390000000000001</v>
      </c>
    </row>
    <row r="41" spans="1:25" x14ac:dyDescent="0.25">
      <c r="A41" s="2">
        <v>43224</v>
      </c>
      <c r="B41" s="3" t="s">
        <v>134</v>
      </c>
      <c r="C41" s="3" t="s">
        <v>135</v>
      </c>
      <c r="D41" s="3" t="s">
        <v>139</v>
      </c>
      <c r="E41" s="3" t="s">
        <v>139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49.2100714641848</v>
      </c>
      <c r="N41" s="3" t="s">
        <v>76</v>
      </c>
      <c r="O41" s="3">
        <v>379854</v>
      </c>
      <c r="P41" s="3" t="s">
        <v>142</v>
      </c>
      <c r="Q41" s="3">
        <v>1000132018</v>
      </c>
      <c r="R41" s="3">
        <v>20</v>
      </c>
      <c r="S41" s="3" t="s">
        <v>143</v>
      </c>
      <c r="T41" s="3">
        <v>198.04883333333299</v>
      </c>
      <c r="U41" s="3">
        <v>49.210085391397499</v>
      </c>
      <c r="V41" s="3"/>
      <c r="W41" s="3">
        <v>440</v>
      </c>
      <c r="X41" s="3">
        <v>13.29</v>
      </c>
      <c r="Y41" s="3">
        <v>97.46</v>
      </c>
    </row>
    <row r="42" spans="1:25" x14ac:dyDescent="0.25">
      <c r="A42" s="2">
        <v>43224</v>
      </c>
      <c r="B42" s="3" t="s">
        <v>134</v>
      </c>
      <c r="C42" s="3" t="s">
        <v>135</v>
      </c>
      <c r="D42" s="3" t="s">
        <v>144</v>
      </c>
      <c r="E42" s="3" t="s">
        <v>144</v>
      </c>
      <c r="F42" s="3">
        <v>0</v>
      </c>
      <c r="G42" s="3">
        <v>20</v>
      </c>
      <c r="H42" s="3">
        <v>0</v>
      </c>
      <c r="I42" s="3">
        <v>9</v>
      </c>
      <c r="J42" s="3">
        <v>163.80000000000001</v>
      </c>
      <c r="K42" s="3">
        <v>0</v>
      </c>
      <c r="L42" s="3">
        <v>0</v>
      </c>
      <c r="M42" s="3">
        <v>0</v>
      </c>
      <c r="N42" s="3" t="s">
        <v>145</v>
      </c>
      <c r="O42" s="3">
        <v>10183842</v>
      </c>
      <c r="P42" s="3" t="s">
        <v>146</v>
      </c>
      <c r="Q42" s="3">
        <v>1000150092</v>
      </c>
      <c r="R42" s="3">
        <v>20</v>
      </c>
      <c r="S42" s="3" t="s">
        <v>147</v>
      </c>
      <c r="T42" s="3">
        <v>163.80000000000001</v>
      </c>
      <c r="U42" s="3">
        <v>0</v>
      </c>
      <c r="V42" s="3"/>
      <c r="W42" s="3">
        <v>0</v>
      </c>
      <c r="X42" s="3">
        <v>0</v>
      </c>
      <c r="Y42" s="3">
        <v>0</v>
      </c>
    </row>
    <row r="43" spans="1:25" x14ac:dyDescent="0.25">
      <c r="A43" s="2">
        <v>43224</v>
      </c>
      <c r="B43" s="3" t="s">
        <v>134</v>
      </c>
      <c r="C43" s="3" t="s">
        <v>135</v>
      </c>
      <c r="D43" s="3" t="s">
        <v>148</v>
      </c>
      <c r="E43" s="3" t="s">
        <v>148</v>
      </c>
      <c r="F43" s="3">
        <v>0</v>
      </c>
      <c r="G43" s="3">
        <v>20</v>
      </c>
      <c r="H43" s="3">
        <v>3</v>
      </c>
      <c r="I43" s="3">
        <v>9</v>
      </c>
      <c r="J43" s="3">
        <v>133.63333333333301</v>
      </c>
      <c r="K43" s="3">
        <v>0</v>
      </c>
      <c r="L43" s="3">
        <v>0</v>
      </c>
      <c r="M43" s="3">
        <v>68.234597156398095</v>
      </c>
      <c r="N43" s="3" t="s">
        <v>76</v>
      </c>
      <c r="O43" s="3">
        <v>10180286</v>
      </c>
      <c r="P43" s="3" t="s">
        <v>149</v>
      </c>
      <c r="Q43" s="3">
        <v>1000131972</v>
      </c>
      <c r="R43" s="3">
        <v>10</v>
      </c>
      <c r="S43" s="3" t="s">
        <v>150</v>
      </c>
      <c r="T43" s="3">
        <v>88.289833333333306</v>
      </c>
      <c r="U43" s="3">
        <v>68.234545691368695</v>
      </c>
      <c r="V43" s="3"/>
      <c r="W43" s="3">
        <v>335</v>
      </c>
      <c r="X43" s="3">
        <v>10.79</v>
      </c>
      <c r="Y43" s="3">
        <v>60.244166666666601</v>
      </c>
    </row>
    <row r="44" spans="1:25" x14ac:dyDescent="0.25">
      <c r="A44" s="2">
        <v>43224</v>
      </c>
      <c r="B44" s="3" t="s">
        <v>134</v>
      </c>
      <c r="C44" s="3" t="s">
        <v>135</v>
      </c>
      <c r="D44" s="3" t="s">
        <v>148</v>
      </c>
      <c r="E44" s="3" t="s">
        <v>148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68.234597156398095</v>
      </c>
      <c r="N44" s="3" t="s">
        <v>76</v>
      </c>
      <c r="O44" s="3">
        <v>374465</v>
      </c>
      <c r="P44" s="3" t="s">
        <v>151</v>
      </c>
      <c r="Q44" s="3">
        <v>1000145602</v>
      </c>
      <c r="R44" s="3">
        <v>10</v>
      </c>
      <c r="S44" s="3" t="s">
        <v>152</v>
      </c>
      <c r="T44" s="3">
        <v>45.343499999999999</v>
      </c>
      <c r="U44" s="3">
        <v>68.234697365664303</v>
      </c>
      <c r="V44" s="3"/>
      <c r="W44" s="3">
        <v>120</v>
      </c>
      <c r="X44" s="3">
        <v>15.47</v>
      </c>
      <c r="Y44" s="3">
        <v>30.94</v>
      </c>
    </row>
    <row r="45" spans="1:25" x14ac:dyDescent="0.25">
      <c r="A45" s="2">
        <v>43224</v>
      </c>
      <c r="B45" s="3" t="s">
        <v>134</v>
      </c>
      <c r="C45" s="3" t="s">
        <v>153</v>
      </c>
      <c r="D45" s="3" t="s">
        <v>154</v>
      </c>
      <c r="E45" s="3" t="s">
        <v>154</v>
      </c>
      <c r="F45" s="3">
        <v>0</v>
      </c>
      <c r="G45" s="3">
        <v>21</v>
      </c>
      <c r="H45" s="3">
        <v>4</v>
      </c>
      <c r="I45" s="3">
        <v>9</v>
      </c>
      <c r="J45" s="3">
        <v>189</v>
      </c>
      <c r="K45" s="3">
        <v>0</v>
      </c>
      <c r="L45" s="3">
        <v>0</v>
      </c>
      <c r="M45" s="3">
        <v>55.5</v>
      </c>
      <c r="N45" s="3" t="s">
        <v>76</v>
      </c>
      <c r="O45" s="3">
        <v>10163108</v>
      </c>
      <c r="P45" s="3" t="s">
        <v>155</v>
      </c>
      <c r="Q45" s="3">
        <v>1000145321</v>
      </c>
      <c r="R45" s="3">
        <v>10</v>
      </c>
      <c r="S45" s="3" t="s">
        <v>156</v>
      </c>
      <c r="T45" s="3">
        <v>1.419</v>
      </c>
      <c r="U45" s="3">
        <v>55.496828752642699</v>
      </c>
      <c r="V45" s="3"/>
      <c r="W45" s="3">
        <v>5</v>
      </c>
      <c r="X45" s="3">
        <v>9.4499999999999993</v>
      </c>
      <c r="Y45" s="3">
        <v>0.78749999999999998</v>
      </c>
    </row>
    <row r="46" spans="1:25" x14ac:dyDescent="0.25">
      <c r="A46" s="2">
        <v>43224</v>
      </c>
      <c r="B46" s="3" t="s">
        <v>134</v>
      </c>
      <c r="C46" s="3" t="s">
        <v>153</v>
      </c>
      <c r="D46" s="3" t="s">
        <v>154</v>
      </c>
      <c r="E46" s="3" t="s">
        <v>154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55.5</v>
      </c>
      <c r="N46" s="3" t="s">
        <v>76</v>
      </c>
      <c r="O46" s="3">
        <v>374478</v>
      </c>
      <c r="P46" s="3" t="s">
        <v>155</v>
      </c>
      <c r="Q46" s="3">
        <v>1000145612</v>
      </c>
      <c r="R46" s="3">
        <v>30</v>
      </c>
      <c r="S46" s="3" t="s">
        <v>157</v>
      </c>
      <c r="T46" s="3">
        <v>187.58099999999999</v>
      </c>
      <c r="U46" s="3">
        <v>55.500023989636396</v>
      </c>
      <c r="V46" s="3"/>
      <c r="W46" s="3">
        <v>661</v>
      </c>
      <c r="X46" s="3">
        <v>9.4499999999999993</v>
      </c>
      <c r="Y46" s="3">
        <v>104.1075</v>
      </c>
    </row>
    <row r="47" spans="1:25" x14ac:dyDescent="0.25">
      <c r="A47" s="2">
        <v>43224</v>
      </c>
      <c r="B47" s="3" t="s">
        <v>134</v>
      </c>
      <c r="C47" s="3" t="s">
        <v>153</v>
      </c>
      <c r="D47" s="3" t="s">
        <v>158</v>
      </c>
      <c r="E47" s="3" t="s">
        <v>158</v>
      </c>
      <c r="F47" s="3">
        <v>0</v>
      </c>
      <c r="G47" s="3">
        <v>19</v>
      </c>
      <c r="H47" s="3">
        <v>4</v>
      </c>
      <c r="I47" s="3">
        <v>9</v>
      </c>
      <c r="J47" s="3">
        <v>171</v>
      </c>
      <c r="K47" s="3">
        <v>0</v>
      </c>
      <c r="L47" s="3">
        <v>0</v>
      </c>
      <c r="M47" s="3">
        <v>0</v>
      </c>
      <c r="N47" s="3" t="s">
        <v>145</v>
      </c>
      <c r="O47" s="3">
        <v>10183842</v>
      </c>
      <c r="P47" s="3" t="s">
        <v>146</v>
      </c>
      <c r="Q47" s="3">
        <v>1000150092</v>
      </c>
      <c r="R47" s="3">
        <v>20</v>
      </c>
      <c r="S47" s="3" t="s">
        <v>147</v>
      </c>
      <c r="T47" s="3">
        <v>171</v>
      </c>
      <c r="U47" s="3">
        <v>0</v>
      </c>
      <c r="V47" s="3"/>
      <c r="W47" s="3">
        <v>0</v>
      </c>
      <c r="X47" s="3">
        <v>0</v>
      </c>
      <c r="Y47" s="3">
        <v>0</v>
      </c>
    </row>
    <row r="48" spans="1:25" x14ac:dyDescent="0.25">
      <c r="A48" s="2">
        <v>43224</v>
      </c>
      <c r="B48" s="3" t="s">
        <v>134</v>
      </c>
      <c r="C48" s="3" t="s">
        <v>153</v>
      </c>
      <c r="D48" s="3" t="s">
        <v>159</v>
      </c>
      <c r="E48" s="3" t="s">
        <v>159</v>
      </c>
      <c r="F48" s="3">
        <v>0</v>
      </c>
      <c r="G48" s="3">
        <v>24</v>
      </c>
      <c r="H48" s="3">
        <v>3</v>
      </c>
      <c r="I48" s="3">
        <v>9</v>
      </c>
      <c r="J48" s="3">
        <v>206.06666666666601</v>
      </c>
      <c r="K48" s="3">
        <v>0</v>
      </c>
      <c r="L48" s="3">
        <v>0</v>
      </c>
      <c r="M48" s="3">
        <v>44.466192170818502</v>
      </c>
      <c r="N48" s="3" t="s">
        <v>76</v>
      </c>
      <c r="O48" s="3">
        <v>10184955</v>
      </c>
      <c r="P48" s="3" t="s">
        <v>160</v>
      </c>
      <c r="Q48" s="3">
        <v>1000132065</v>
      </c>
      <c r="R48" s="3">
        <v>30</v>
      </c>
      <c r="S48" s="3" t="s">
        <v>161</v>
      </c>
      <c r="T48" s="3">
        <v>206.06666666666601</v>
      </c>
      <c r="U48" s="3">
        <v>44.466192170818502</v>
      </c>
      <c r="V48" s="3"/>
      <c r="W48" s="3">
        <v>420</v>
      </c>
      <c r="X48" s="3">
        <v>13.09</v>
      </c>
      <c r="Y48" s="3">
        <v>91.63</v>
      </c>
    </row>
    <row r="49" spans="1:25" x14ac:dyDescent="0.25">
      <c r="A49" s="2">
        <v>43224</v>
      </c>
      <c r="B49" s="3" t="s">
        <v>134</v>
      </c>
      <c r="C49" s="3" t="s">
        <v>153</v>
      </c>
      <c r="D49" s="3" t="s">
        <v>162</v>
      </c>
      <c r="E49" s="3" t="s">
        <v>162</v>
      </c>
      <c r="F49" s="3">
        <v>0</v>
      </c>
      <c r="G49" s="3">
        <v>19</v>
      </c>
      <c r="H49" s="3">
        <v>5</v>
      </c>
      <c r="I49" s="3">
        <v>9</v>
      </c>
      <c r="J49" s="3">
        <v>167.5</v>
      </c>
      <c r="K49" s="3">
        <v>0</v>
      </c>
      <c r="L49" s="3">
        <v>0</v>
      </c>
      <c r="M49" s="3">
        <v>41.442786069651703</v>
      </c>
      <c r="N49" s="3" t="s">
        <v>145</v>
      </c>
      <c r="O49" s="3">
        <v>10183842</v>
      </c>
      <c r="P49" s="3" t="s">
        <v>146</v>
      </c>
      <c r="Q49" s="3">
        <v>1000150093</v>
      </c>
      <c r="R49" s="3">
        <v>10</v>
      </c>
      <c r="S49" s="3" t="s">
        <v>163</v>
      </c>
      <c r="T49" s="3">
        <v>167.5</v>
      </c>
      <c r="U49" s="3">
        <v>41.442786069651703</v>
      </c>
      <c r="V49" s="3"/>
      <c r="W49" s="3">
        <v>500</v>
      </c>
      <c r="X49" s="3">
        <v>8.33</v>
      </c>
      <c r="Y49" s="3">
        <v>69.4166666666666</v>
      </c>
    </row>
    <row r="50" spans="1:25" x14ac:dyDescent="0.25">
      <c r="A50" s="2">
        <v>43224</v>
      </c>
      <c r="B50" s="3" t="s">
        <v>134</v>
      </c>
      <c r="C50" s="3" t="s">
        <v>153</v>
      </c>
      <c r="D50" s="3" t="s">
        <v>164</v>
      </c>
      <c r="E50" s="3" t="s">
        <v>164</v>
      </c>
      <c r="F50" s="3">
        <v>0</v>
      </c>
      <c r="G50" s="3">
        <v>24</v>
      </c>
      <c r="H50" s="3">
        <v>2</v>
      </c>
      <c r="I50" s="3">
        <v>9</v>
      </c>
      <c r="J50" s="3">
        <v>195.766666666666</v>
      </c>
      <c r="K50" s="3">
        <v>0</v>
      </c>
      <c r="L50" s="3">
        <v>0</v>
      </c>
      <c r="M50" s="3">
        <v>36.095777285884502</v>
      </c>
      <c r="N50" s="3" t="s">
        <v>76</v>
      </c>
      <c r="O50" s="3">
        <v>380644</v>
      </c>
      <c r="P50" s="3" t="s">
        <v>165</v>
      </c>
      <c r="Q50" s="3">
        <v>1000132133</v>
      </c>
      <c r="R50" s="3">
        <v>10</v>
      </c>
      <c r="S50" s="3" t="s">
        <v>166</v>
      </c>
      <c r="T50" s="3">
        <v>195.766666666666</v>
      </c>
      <c r="U50" s="3">
        <v>36.095777285884502</v>
      </c>
      <c r="V50" s="3"/>
      <c r="W50" s="3">
        <v>369</v>
      </c>
      <c r="X50" s="3">
        <v>11.49</v>
      </c>
      <c r="Y50" s="3">
        <v>70.663499999999999</v>
      </c>
    </row>
    <row r="51" spans="1:25" x14ac:dyDescent="0.25">
      <c r="A51" s="2">
        <v>43224</v>
      </c>
      <c r="B51" s="3" t="s">
        <v>134</v>
      </c>
      <c r="C51" s="3" t="s">
        <v>153</v>
      </c>
      <c r="D51" s="3" t="s">
        <v>167</v>
      </c>
      <c r="E51" s="3" t="s">
        <v>167</v>
      </c>
      <c r="F51" s="3">
        <v>0</v>
      </c>
      <c r="G51" s="3">
        <v>20</v>
      </c>
      <c r="H51" s="3">
        <v>1</v>
      </c>
      <c r="I51" s="3">
        <v>9</v>
      </c>
      <c r="J51" s="3">
        <v>170.78333333333299</v>
      </c>
      <c r="K51" s="3">
        <v>0</v>
      </c>
      <c r="L51" s="3">
        <v>0</v>
      </c>
      <c r="M51" s="3">
        <v>37.018249243680998</v>
      </c>
      <c r="N51" s="3" t="s">
        <v>76</v>
      </c>
      <c r="O51" s="3">
        <v>10185912</v>
      </c>
      <c r="P51" s="3" t="s">
        <v>168</v>
      </c>
      <c r="Q51" s="3">
        <v>1000131978</v>
      </c>
      <c r="R51" s="3">
        <v>10</v>
      </c>
      <c r="S51" s="3" t="s">
        <v>169</v>
      </c>
      <c r="T51" s="3">
        <v>170.78333333333299</v>
      </c>
      <c r="U51" s="3">
        <v>37.018249243680998</v>
      </c>
      <c r="V51" s="3"/>
      <c r="W51" s="3">
        <v>331</v>
      </c>
      <c r="X51" s="3">
        <v>11.46</v>
      </c>
      <c r="Y51" s="3">
        <v>63.220999999999997</v>
      </c>
    </row>
    <row r="52" spans="1:25" x14ac:dyDescent="0.25">
      <c r="A52" s="2">
        <v>43224</v>
      </c>
      <c r="B52" s="3" t="s">
        <v>134</v>
      </c>
      <c r="C52" s="3" t="s">
        <v>170</v>
      </c>
      <c r="D52" s="3" t="s">
        <v>171</v>
      </c>
      <c r="E52" s="3" t="s">
        <v>171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63.9375</v>
      </c>
      <c r="N52" s="3" t="s">
        <v>76</v>
      </c>
      <c r="O52" s="3">
        <v>10184954</v>
      </c>
      <c r="P52" s="3" t="s">
        <v>77</v>
      </c>
      <c r="Q52" s="3">
        <v>1000131974</v>
      </c>
      <c r="R52" s="3">
        <v>30</v>
      </c>
      <c r="S52" s="3" t="s">
        <v>172</v>
      </c>
      <c r="T52" s="3">
        <v>143.421333333333</v>
      </c>
      <c r="U52" s="3">
        <v>63.937489541304799</v>
      </c>
      <c r="V52" s="3"/>
      <c r="W52" s="3">
        <v>600</v>
      </c>
      <c r="X52" s="3">
        <v>9.17</v>
      </c>
      <c r="Y52" s="3">
        <v>91.7</v>
      </c>
    </row>
    <row r="53" spans="1:25" x14ac:dyDescent="0.25">
      <c r="A53" s="2">
        <v>43224</v>
      </c>
      <c r="B53" s="3" t="s">
        <v>134</v>
      </c>
      <c r="C53" s="3" t="s">
        <v>170</v>
      </c>
      <c r="D53" s="3" t="s">
        <v>171</v>
      </c>
      <c r="E53" s="3" t="s">
        <v>171</v>
      </c>
      <c r="F53" s="3">
        <v>0</v>
      </c>
      <c r="G53" s="3">
        <v>16</v>
      </c>
      <c r="H53" s="3">
        <v>1</v>
      </c>
      <c r="I53" s="3">
        <v>9</v>
      </c>
      <c r="J53" s="3">
        <v>144</v>
      </c>
      <c r="K53" s="3">
        <v>0</v>
      </c>
      <c r="L53" s="3">
        <v>0</v>
      </c>
      <c r="M53" s="3">
        <v>63.9375</v>
      </c>
      <c r="N53" s="3" t="s">
        <v>173</v>
      </c>
      <c r="O53" s="3" t="s">
        <v>174</v>
      </c>
      <c r="P53" s="3" t="s">
        <v>175</v>
      </c>
      <c r="Q53" s="3">
        <v>1000118336</v>
      </c>
      <c r="R53" s="3">
        <v>10</v>
      </c>
      <c r="S53" s="3" t="s">
        <v>176</v>
      </c>
      <c r="T53" s="3">
        <v>0.578666666666666</v>
      </c>
      <c r="U53" s="3">
        <v>63.940092165898598</v>
      </c>
      <c r="V53" s="3"/>
      <c r="W53" s="3">
        <v>4</v>
      </c>
      <c r="X53" s="3">
        <v>5.55</v>
      </c>
      <c r="Y53" s="3">
        <v>0.37</v>
      </c>
    </row>
    <row r="54" spans="1:25" x14ac:dyDescent="0.25">
      <c r="A54" s="2">
        <v>43224</v>
      </c>
      <c r="B54" s="3" t="s">
        <v>134</v>
      </c>
      <c r="C54" s="3" t="s">
        <v>170</v>
      </c>
      <c r="D54" s="3" t="s">
        <v>177</v>
      </c>
      <c r="E54" s="3" t="s">
        <v>177</v>
      </c>
      <c r="F54" s="3">
        <v>0</v>
      </c>
      <c r="G54" s="3">
        <v>20</v>
      </c>
      <c r="H54" s="3">
        <v>1</v>
      </c>
      <c r="I54" s="3">
        <v>9</v>
      </c>
      <c r="J54" s="3">
        <v>167.35</v>
      </c>
      <c r="K54" s="3">
        <v>0</v>
      </c>
      <c r="L54" s="3">
        <v>0</v>
      </c>
      <c r="M54" s="3">
        <v>72.980778806891706</v>
      </c>
      <c r="N54" s="3" t="s">
        <v>76</v>
      </c>
      <c r="O54" s="3">
        <v>379856</v>
      </c>
      <c r="P54" s="3" t="s">
        <v>178</v>
      </c>
      <c r="Q54" s="3">
        <v>1000132020</v>
      </c>
      <c r="R54" s="3">
        <v>10</v>
      </c>
      <c r="S54" s="3" t="s">
        <v>179</v>
      </c>
      <c r="T54" s="3">
        <v>167.35</v>
      </c>
      <c r="U54" s="3">
        <v>72.980778806891706</v>
      </c>
      <c r="V54" s="3"/>
      <c r="W54" s="3">
        <v>800</v>
      </c>
      <c r="X54" s="3">
        <v>9.16</v>
      </c>
      <c r="Y54" s="3">
        <v>122.133333333333</v>
      </c>
    </row>
    <row r="55" spans="1:25" x14ac:dyDescent="0.25">
      <c r="A55" s="2">
        <v>43224</v>
      </c>
      <c r="B55" s="3" t="s">
        <v>134</v>
      </c>
      <c r="C55" s="3" t="s">
        <v>170</v>
      </c>
      <c r="D55" s="3" t="s">
        <v>180</v>
      </c>
      <c r="E55" s="3" t="s">
        <v>180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 t="s">
        <v>71</v>
      </c>
      <c r="O55" s="3" t="s">
        <v>181</v>
      </c>
      <c r="P55" s="3" t="s">
        <v>182</v>
      </c>
      <c r="Q55" s="3">
        <v>1000147763</v>
      </c>
      <c r="R55" s="3">
        <v>290</v>
      </c>
      <c r="S55" s="3" t="s">
        <v>183</v>
      </c>
      <c r="T55" s="3">
        <v>54</v>
      </c>
      <c r="U55" s="3">
        <v>0</v>
      </c>
      <c r="V55" s="3"/>
      <c r="W55" s="3">
        <v>0</v>
      </c>
      <c r="X55" s="3">
        <v>0</v>
      </c>
      <c r="Y55" s="3">
        <v>0</v>
      </c>
    </row>
    <row r="56" spans="1:25" x14ac:dyDescent="0.25">
      <c r="A56" s="2">
        <v>43224</v>
      </c>
      <c r="B56" s="3" t="s">
        <v>134</v>
      </c>
      <c r="C56" s="3" t="s">
        <v>170</v>
      </c>
      <c r="D56" s="3" t="s">
        <v>180</v>
      </c>
      <c r="E56" s="3" t="s">
        <v>180</v>
      </c>
      <c r="F56" s="3">
        <v>0</v>
      </c>
      <c r="G56" s="3">
        <v>14</v>
      </c>
      <c r="H56" s="3">
        <v>2</v>
      </c>
      <c r="I56" s="3">
        <v>9</v>
      </c>
      <c r="J56" s="3">
        <v>108</v>
      </c>
      <c r="K56" s="3">
        <v>0</v>
      </c>
      <c r="L56" s="3">
        <v>0</v>
      </c>
      <c r="M56" s="3">
        <v>0</v>
      </c>
      <c r="N56" s="3" t="s">
        <v>71</v>
      </c>
      <c r="O56" s="3" t="s">
        <v>184</v>
      </c>
      <c r="P56" s="3" t="s">
        <v>73</v>
      </c>
      <c r="Q56" s="3">
        <v>1000145794</v>
      </c>
      <c r="R56" s="3">
        <v>100</v>
      </c>
      <c r="S56" s="3" t="s">
        <v>185</v>
      </c>
      <c r="T56" s="3">
        <v>54</v>
      </c>
      <c r="U56" s="3">
        <v>0</v>
      </c>
      <c r="V56" s="3"/>
      <c r="W56" s="3">
        <v>0</v>
      </c>
      <c r="X56" s="3">
        <v>0</v>
      </c>
      <c r="Y56" s="3">
        <v>0</v>
      </c>
    </row>
    <row r="57" spans="1:25" x14ac:dyDescent="0.25">
      <c r="A57" s="2">
        <v>43224</v>
      </c>
      <c r="B57" s="3" t="s">
        <v>134</v>
      </c>
      <c r="C57" s="3" t="s">
        <v>186</v>
      </c>
      <c r="D57" s="3" t="s">
        <v>187</v>
      </c>
      <c r="E57" s="3" t="s">
        <v>187</v>
      </c>
      <c r="F57" s="3">
        <v>0</v>
      </c>
      <c r="G57" s="3">
        <v>6</v>
      </c>
      <c r="H57" s="3">
        <v>15</v>
      </c>
      <c r="I57" s="3">
        <v>9</v>
      </c>
      <c r="J57" s="3">
        <v>54</v>
      </c>
      <c r="K57" s="3">
        <v>0</v>
      </c>
      <c r="L57" s="3">
        <v>0</v>
      </c>
      <c r="M57" s="3">
        <v>195.30864197530801</v>
      </c>
      <c r="N57" s="3" t="s">
        <v>76</v>
      </c>
      <c r="O57" s="3">
        <v>379311</v>
      </c>
      <c r="P57" s="3" t="s">
        <v>188</v>
      </c>
      <c r="Q57" s="3">
        <v>1000145760</v>
      </c>
      <c r="R57" s="3">
        <v>50</v>
      </c>
      <c r="S57" s="3" t="s">
        <v>189</v>
      </c>
      <c r="T57" s="3">
        <v>54</v>
      </c>
      <c r="U57" s="3">
        <v>195.30864197530801</v>
      </c>
      <c r="V57" s="3"/>
      <c r="W57" s="3">
        <v>400</v>
      </c>
      <c r="X57" s="3">
        <v>15.82</v>
      </c>
      <c r="Y57" s="3">
        <v>105.466666666666</v>
      </c>
    </row>
    <row r="58" spans="1:25" x14ac:dyDescent="0.25">
      <c r="A58" s="2">
        <v>43224</v>
      </c>
      <c r="B58" s="3" t="s">
        <v>134</v>
      </c>
      <c r="C58" s="3" t="s">
        <v>186</v>
      </c>
      <c r="D58" s="3" t="s">
        <v>190</v>
      </c>
      <c r="E58" s="3" t="s">
        <v>190</v>
      </c>
      <c r="F58" s="3">
        <v>0</v>
      </c>
      <c r="G58" s="3">
        <v>23</v>
      </c>
      <c r="H58" s="3">
        <v>2</v>
      </c>
      <c r="I58" s="3">
        <v>9</v>
      </c>
      <c r="J58" s="3">
        <v>183.433333333333</v>
      </c>
      <c r="K58" s="3">
        <v>0</v>
      </c>
      <c r="L58" s="3">
        <v>0</v>
      </c>
      <c r="M58" s="3">
        <v>0</v>
      </c>
      <c r="N58" s="3" t="s">
        <v>76</v>
      </c>
      <c r="O58" s="3">
        <v>10180286</v>
      </c>
      <c r="P58" s="3" t="s">
        <v>149</v>
      </c>
      <c r="Q58" s="3">
        <v>1000131972</v>
      </c>
      <c r="R58" s="3">
        <v>10</v>
      </c>
      <c r="S58" s="3" t="s">
        <v>150</v>
      </c>
      <c r="T58" s="3">
        <v>91.716666666666598</v>
      </c>
      <c r="U58" s="3">
        <v>0</v>
      </c>
      <c r="V58" s="3"/>
      <c r="W58" s="3">
        <v>0</v>
      </c>
      <c r="X58" s="3">
        <v>0</v>
      </c>
      <c r="Y58" s="3">
        <v>0</v>
      </c>
    </row>
    <row r="59" spans="1:25" x14ac:dyDescent="0.25">
      <c r="A59" s="2">
        <v>43224</v>
      </c>
      <c r="B59" s="3" t="s">
        <v>134</v>
      </c>
      <c r="C59" s="3" t="s">
        <v>186</v>
      </c>
      <c r="D59" s="3" t="s">
        <v>190</v>
      </c>
      <c r="E59" s="3" t="s">
        <v>190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 t="s">
        <v>71</v>
      </c>
      <c r="O59" s="3" t="s">
        <v>184</v>
      </c>
      <c r="P59" s="3" t="s">
        <v>73</v>
      </c>
      <c r="Q59" s="3">
        <v>1000145794</v>
      </c>
      <c r="R59" s="3">
        <v>100</v>
      </c>
      <c r="S59" s="3" t="s">
        <v>185</v>
      </c>
      <c r="T59" s="3">
        <v>91.716666666666598</v>
      </c>
      <c r="U59" s="3">
        <v>0</v>
      </c>
      <c r="V59" s="3"/>
      <c r="W59" s="3">
        <v>0</v>
      </c>
      <c r="X59" s="3">
        <v>0</v>
      </c>
      <c r="Y59" s="3">
        <v>0</v>
      </c>
    </row>
    <row r="60" spans="1:25" x14ac:dyDescent="0.25">
      <c r="A60" s="2">
        <v>43224</v>
      </c>
      <c r="B60" s="3" t="s">
        <v>191</v>
      </c>
      <c r="C60" s="3" t="s">
        <v>192</v>
      </c>
      <c r="D60" s="3" t="s">
        <v>193</v>
      </c>
      <c r="E60" s="3" t="s">
        <v>193</v>
      </c>
      <c r="F60" s="3">
        <v>0</v>
      </c>
      <c r="G60" s="3">
        <v>21</v>
      </c>
      <c r="H60" s="3">
        <v>2</v>
      </c>
      <c r="I60" s="3">
        <v>9</v>
      </c>
      <c r="J60" s="3">
        <v>189</v>
      </c>
      <c r="K60" s="3">
        <v>0</v>
      </c>
      <c r="L60" s="3">
        <v>0</v>
      </c>
      <c r="M60" s="3">
        <v>38.301058201058197</v>
      </c>
      <c r="N60" s="3" t="s">
        <v>76</v>
      </c>
      <c r="O60" s="3">
        <v>10185912</v>
      </c>
      <c r="P60" s="3" t="s">
        <v>168</v>
      </c>
      <c r="Q60" s="3">
        <v>1000131978</v>
      </c>
      <c r="R60" s="3">
        <v>10</v>
      </c>
      <c r="S60" s="3" t="s">
        <v>169</v>
      </c>
      <c r="T60" s="3">
        <v>189</v>
      </c>
      <c r="U60" s="3">
        <v>38.301058201058197</v>
      </c>
      <c r="V60" s="3"/>
      <c r="W60" s="3">
        <v>379</v>
      </c>
      <c r="X60" s="3">
        <v>11.46</v>
      </c>
      <c r="Y60" s="3">
        <v>72.388999999999996</v>
      </c>
    </row>
    <row r="61" spans="1:25" x14ac:dyDescent="0.25">
      <c r="A61" s="2">
        <v>43224</v>
      </c>
      <c r="B61" s="3" t="s">
        <v>191</v>
      </c>
      <c r="C61" s="3" t="s">
        <v>192</v>
      </c>
      <c r="D61" s="3" t="s">
        <v>194</v>
      </c>
      <c r="E61" s="3" t="s">
        <v>194</v>
      </c>
      <c r="F61" s="3">
        <v>0</v>
      </c>
      <c r="G61" s="3">
        <v>12</v>
      </c>
      <c r="H61" s="3">
        <v>9</v>
      </c>
      <c r="I61" s="3">
        <v>9</v>
      </c>
      <c r="J61" s="3">
        <v>108</v>
      </c>
      <c r="K61" s="3">
        <v>0</v>
      </c>
      <c r="L61" s="3">
        <v>0</v>
      </c>
      <c r="M61" s="3">
        <v>0.25925925925925902</v>
      </c>
      <c r="N61" s="3" t="s">
        <v>104</v>
      </c>
      <c r="O61" s="3" t="s">
        <v>195</v>
      </c>
      <c r="P61" s="3" t="s">
        <v>196</v>
      </c>
      <c r="Q61" s="3">
        <v>1000130763</v>
      </c>
      <c r="R61" s="3">
        <v>10</v>
      </c>
      <c r="S61" s="3" t="s">
        <v>197</v>
      </c>
      <c r="T61" s="3">
        <v>108</v>
      </c>
      <c r="U61" s="3">
        <v>0.25925925925925902</v>
      </c>
      <c r="V61" s="3"/>
      <c r="W61" s="3">
        <v>3</v>
      </c>
      <c r="X61" s="3">
        <v>5.6</v>
      </c>
      <c r="Y61" s="3">
        <v>0.28000000000000003</v>
      </c>
    </row>
    <row r="62" spans="1:25" x14ac:dyDescent="0.25">
      <c r="A62" s="2">
        <v>43224</v>
      </c>
      <c r="B62" s="3" t="s">
        <v>191</v>
      </c>
      <c r="C62" s="3" t="s">
        <v>192</v>
      </c>
      <c r="D62" s="3" t="s">
        <v>198</v>
      </c>
      <c r="E62" s="3" t="s">
        <v>198</v>
      </c>
      <c r="F62" s="3">
        <v>0</v>
      </c>
      <c r="G62" s="3">
        <v>28</v>
      </c>
      <c r="H62" s="3">
        <v>1</v>
      </c>
      <c r="I62" s="3">
        <v>9</v>
      </c>
      <c r="J62" s="3">
        <v>252</v>
      </c>
      <c r="K62" s="3">
        <v>0</v>
      </c>
      <c r="L62" s="3">
        <v>0</v>
      </c>
      <c r="M62" s="3">
        <v>23.2652116402116</v>
      </c>
      <c r="N62" s="3" t="s">
        <v>76</v>
      </c>
      <c r="O62" s="3">
        <v>380650</v>
      </c>
      <c r="P62" s="3" t="s">
        <v>199</v>
      </c>
      <c r="Q62" s="3">
        <v>1000132138</v>
      </c>
      <c r="R62" s="3">
        <v>20</v>
      </c>
      <c r="S62" s="3" t="s">
        <v>200</v>
      </c>
      <c r="T62" s="3">
        <v>252</v>
      </c>
      <c r="U62" s="3">
        <v>23.2652116402116</v>
      </c>
      <c r="V62" s="3"/>
      <c r="W62" s="3">
        <v>290</v>
      </c>
      <c r="X62" s="3">
        <v>12.13</v>
      </c>
      <c r="Y62" s="3">
        <v>58.628333333333302</v>
      </c>
    </row>
    <row r="63" spans="1:25" x14ac:dyDescent="0.25">
      <c r="A63" s="2">
        <v>43224</v>
      </c>
      <c r="B63" s="3" t="s">
        <v>191</v>
      </c>
      <c r="C63" s="3" t="s">
        <v>192</v>
      </c>
      <c r="D63" s="3" t="s">
        <v>201</v>
      </c>
      <c r="E63" s="3" t="s">
        <v>201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41.418828224197298</v>
      </c>
      <c r="N63" s="3" t="s">
        <v>76</v>
      </c>
      <c r="O63" s="3">
        <v>10185930</v>
      </c>
      <c r="P63" s="3" t="s">
        <v>137</v>
      </c>
      <c r="Q63" s="3">
        <v>1000131966</v>
      </c>
      <c r="R63" s="3">
        <v>10</v>
      </c>
      <c r="S63" s="3" t="s">
        <v>138</v>
      </c>
      <c r="T63" s="3">
        <v>181.05416666666599</v>
      </c>
      <c r="U63" s="3">
        <v>41.418820334614402</v>
      </c>
      <c r="V63" s="3"/>
      <c r="W63" s="3">
        <v>417</v>
      </c>
      <c r="X63" s="3">
        <v>10.79</v>
      </c>
      <c r="Y63" s="3">
        <v>74.990499999999898</v>
      </c>
    </row>
    <row r="64" spans="1:25" x14ac:dyDescent="0.25">
      <c r="A64" s="2">
        <v>43224</v>
      </c>
      <c r="B64" s="3" t="s">
        <v>191</v>
      </c>
      <c r="C64" s="3" t="s">
        <v>192</v>
      </c>
      <c r="D64" s="3" t="s">
        <v>201</v>
      </c>
      <c r="E64" s="3" t="s">
        <v>201</v>
      </c>
      <c r="F64" s="3">
        <v>0</v>
      </c>
      <c r="G64" s="3">
        <v>21</v>
      </c>
      <c r="H64" s="3">
        <v>6</v>
      </c>
      <c r="I64" s="3">
        <v>9</v>
      </c>
      <c r="J64" s="3">
        <v>183.766666666666</v>
      </c>
      <c r="K64" s="3">
        <v>0</v>
      </c>
      <c r="L64" s="3">
        <v>0</v>
      </c>
      <c r="M64" s="3">
        <v>41.418828224197298</v>
      </c>
      <c r="N64" s="3" t="s">
        <v>202</v>
      </c>
      <c r="O64" s="3" t="s">
        <v>203</v>
      </c>
      <c r="P64" s="3" t="s">
        <v>204</v>
      </c>
      <c r="Q64" s="3">
        <v>1000112721</v>
      </c>
      <c r="R64" s="3">
        <v>10</v>
      </c>
      <c r="S64" s="3" t="s">
        <v>205</v>
      </c>
      <c r="T64" s="3">
        <v>2.7124999999999999</v>
      </c>
      <c r="U64" s="3">
        <v>41.419354838709602</v>
      </c>
      <c r="V64" s="3"/>
      <c r="W64" s="3">
        <v>3</v>
      </c>
      <c r="X64" s="3">
        <v>22.47</v>
      </c>
      <c r="Y64" s="3">
        <v>1.1234999999999999</v>
      </c>
    </row>
    <row r="65" spans="1:25" x14ac:dyDescent="0.25">
      <c r="A65" s="2">
        <v>43224</v>
      </c>
      <c r="B65" s="3" t="s">
        <v>191</v>
      </c>
      <c r="C65" s="3" t="s">
        <v>192</v>
      </c>
      <c r="D65" s="3" t="s">
        <v>206</v>
      </c>
      <c r="E65" s="3" t="s">
        <v>206</v>
      </c>
      <c r="F65" s="3">
        <v>0</v>
      </c>
      <c r="G65" s="3">
        <v>20</v>
      </c>
      <c r="H65" s="3">
        <v>6</v>
      </c>
      <c r="I65" s="3">
        <v>9</v>
      </c>
      <c r="J65" s="3">
        <v>180</v>
      </c>
      <c r="K65" s="3">
        <v>0</v>
      </c>
      <c r="L65" s="3">
        <v>0</v>
      </c>
      <c r="M65" s="3">
        <v>42.656666666666602</v>
      </c>
      <c r="N65" s="3" t="s">
        <v>76</v>
      </c>
      <c r="O65" s="3">
        <v>10185912</v>
      </c>
      <c r="P65" s="3" t="s">
        <v>168</v>
      </c>
      <c r="Q65" s="3">
        <v>1000131978</v>
      </c>
      <c r="R65" s="3">
        <v>20</v>
      </c>
      <c r="S65" s="3" t="s">
        <v>207</v>
      </c>
      <c r="T65" s="3">
        <v>180</v>
      </c>
      <c r="U65" s="3">
        <v>42.656666666666602</v>
      </c>
      <c r="V65" s="3"/>
      <c r="W65" s="3">
        <v>402</v>
      </c>
      <c r="X65" s="3">
        <v>11.46</v>
      </c>
      <c r="Y65" s="3">
        <v>76.781999999999996</v>
      </c>
    </row>
    <row r="66" spans="1:25" x14ac:dyDescent="0.25">
      <c r="A66" s="2">
        <v>43224</v>
      </c>
      <c r="B66" s="3" t="s">
        <v>191</v>
      </c>
      <c r="C66" s="3" t="s">
        <v>208</v>
      </c>
      <c r="D66" s="3" t="s">
        <v>209</v>
      </c>
      <c r="E66" s="3" t="s">
        <v>209</v>
      </c>
      <c r="F66" s="3">
        <v>0</v>
      </c>
      <c r="G66" s="3">
        <v>11</v>
      </c>
      <c r="H66" s="3">
        <v>1</v>
      </c>
      <c r="I66" s="3">
        <v>9</v>
      </c>
      <c r="J66" s="3">
        <v>86.483333333333306</v>
      </c>
      <c r="K66" s="3">
        <v>0</v>
      </c>
      <c r="L66" s="3">
        <v>0</v>
      </c>
      <c r="M66" s="3">
        <v>47.402582385816103</v>
      </c>
      <c r="N66" s="3" t="s">
        <v>76</v>
      </c>
      <c r="O66" s="3">
        <v>10148134</v>
      </c>
      <c r="P66" s="3" t="s">
        <v>124</v>
      </c>
      <c r="Q66" s="3">
        <v>1000145315</v>
      </c>
      <c r="R66" s="3">
        <v>20</v>
      </c>
      <c r="S66" s="3" t="s">
        <v>210</v>
      </c>
      <c r="T66" s="3">
        <v>25.522500000000001</v>
      </c>
      <c r="U66" s="3">
        <v>47.402618604499203</v>
      </c>
      <c r="V66" s="3"/>
      <c r="W66" s="3">
        <v>170</v>
      </c>
      <c r="X66" s="3">
        <v>4.2699999999999996</v>
      </c>
      <c r="Y66" s="3">
        <v>12.098333333333301</v>
      </c>
    </row>
    <row r="67" spans="1:25" x14ac:dyDescent="0.25">
      <c r="A67" s="2">
        <v>43224</v>
      </c>
      <c r="B67" s="3" t="s">
        <v>191</v>
      </c>
      <c r="C67" s="3" t="s">
        <v>208</v>
      </c>
      <c r="D67" s="3" t="s">
        <v>209</v>
      </c>
      <c r="E67" s="3" t="s">
        <v>209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47.402582385816103</v>
      </c>
      <c r="N67" s="3" t="s">
        <v>76</v>
      </c>
      <c r="O67" s="3">
        <v>347853</v>
      </c>
      <c r="P67" s="3" t="s">
        <v>124</v>
      </c>
      <c r="Q67" s="3">
        <v>1000152236</v>
      </c>
      <c r="R67" s="3">
        <v>20</v>
      </c>
      <c r="S67" s="3" t="s">
        <v>211</v>
      </c>
      <c r="T67" s="3">
        <v>60.960833333333298</v>
      </c>
      <c r="U67" s="3">
        <v>47.402567222123402</v>
      </c>
      <c r="V67" s="3"/>
      <c r="W67" s="3">
        <v>426</v>
      </c>
      <c r="X67" s="3">
        <v>4.07</v>
      </c>
      <c r="Y67" s="3">
        <v>28.896999999999998</v>
      </c>
    </row>
    <row r="68" spans="1:25" x14ac:dyDescent="0.25">
      <c r="A68" s="2">
        <v>43224</v>
      </c>
      <c r="B68" s="3" t="s">
        <v>191</v>
      </c>
      <c r="C68" s="3" t="s">
        <v>208</v>
      </c>
      <c r="D68" s="3" t="s">
        <v>212</v>
      </c>
      <c r="E68" s="3" t="s">
        <v>212</v>
      </c>
      <c r="F68" s="3">
        <v>0</v>
      </c>
      <c r="G68" s="3">
        <v>16</v>
      </c>
      <c r="H68" s="3">
        <v>2</v>
      </c>
      <c r="I68" s="3">
        <v>9</v>
      </c>
      <c r="J68" s="3">
        <v>144</v>
      </c>
      <c r="K68" s="3">
        <v>0</v>
      </c>
      <c r="L68" s="3">
        <v>0</v>
      </c>
      <c r="M68" s="3">
        <v>0</v>
      </c>
      <c r="N68" s="3" t="s">
        <v>145</v>
      </c>
      <c r="O68" s="3">
        <v>10183842</v>
      </c>
      <c r="P68" s="3" t="s">
        <v>146</v>
      </c>
      <c r="Q68" s="3">
        <v>1000150093</v>
      </c>
      <c r="R68" s="3">
        <v>10</v>
      </c>
      <c r="S68" s="3" t="s">
        <v>163</v>
      </c>
      <c r="T68" s="3">
        <v>144</v>
      </c>
      <c r="U68" s="3">
        <v>0</v>
      </c>
      <c r="V68" s="3"/>
      <c r="W68" s="3">
        <v>0</v>
      </c>
      <c r="X68" s="3">
        <v>0</v>
      </c>
      <c r="Y68" s="3">
        <v>0</v>
      </c>
    </row>
    <row r="69" spans="1:25" x14ac:dyDescent="0.25">
      <c r="A69" s="2">
        <v>43224</v>
      </c>
      <c r="B69" s="3" t="s">
        <v>191</v>
      </c>
      <c r="C69" s="3" t="s">
        <v>208</v>
      </c>
      <c r="D69" s="3" t="s">
        <v>213</v>
      </c>
      <c r="E69" s="3" t="s">
        <v>213</v>
      </c>
      <c r="F69" s="3">
        <v>0</v>
      </c>
      <c r="G69" s="3">
        <v>20</v>
      </c>
      <c r="H69" s="3">
        <v>4</v>
      </c>
      <c r="I69" s="3">
        <v>9</v>
      </c>
      <c r="J69" s="3">
        <v>180</v>
      </c>
      <c r="K69" s="3">
        <v>0</v>
      </c>
      <c r="L69" s="3">
        <v>0</v>
      </c>
      <c r="M69" s="3">
        <v>43</v>
      </c>
      <c r="N69" s="3" t="s">
        <v>76</v>
      </c>
      <c r="O69" s="3">
        <v>380640</v>
      </c>
      <c r="P69" s="3" t="s">
        <v>214</v>
      </c>
      <c r="Q69" s="3">
        <v>1000132432</v>
      </c>
      <c r="R69" s="3">
        <v>20</v>
      </c>
      <c r="S69" s="3" t="s">
        <v>215</v>
      </c>
      <c r="T69" s="3">
        <v>180</v>
      </c>
      <c r="U69" s="3">
        <v>43</v>
      </c>
      <c r="V69" s="3"/>
      <c r="W69" s="3">
        <v>300</v>
      </c>
      <c r="X69" s="3">
        <v>15.48</v>
      </c>
      <c r="Y69" s="3">
        <v>77.400000000000006</v>
      </c>
    </row>
    <row r="70" spans="1:25" x14ac:dyDescent="0.25">
      <c r="A70" s="2">
        <v>43224</v>
      </c>
      <c r="B70" s="3" t="s">
        <v>191</v>
      </c>
      <c r="C70" s="3" t="s">
        <v>208</v>
      </c>
      <c r="D70" s="3" t="s">
        <v>216</v>
      </c>
      <c r="E70" s="3" t="s">
        <v>216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53.601573564122702</v>
      </c>
      <c r="N70" s="3" t="s">
        <v>217</v>
      </c>
      <c r="O70" s="3" t="s">
        <v>218</v>
      </c>
      <c r="P70" s="3" t="s">
        <v>219</v>
      </c>
      <c r="Q70" s="3">
        <v>1000150952</v>
      </c>
      <c r="R70" s="3">
        <v>10</v>
      </c>
      <c r="S70" s="3" t="s">
        <v>220</v>
      </c>
      <c r="T70" s="3">
        <v>0.206166666666666</v>
      </c>
      <c r="U70" s="3">
        <v>53.597413096200398</v>
      </c>
      <c r="V70" s="3"/>
      <c r="W70" s="3">
        <v>1</v>
      </c>
      <c r="X70" s="3">
        <v>6.63</v>
      </c>
      <c r="Y70" s="3">
        <v>0.1105</v>
      </c>
    </row>
    <row r="71" spans="1:25" x14ac:dyDescent="0.25">
      <c r="A71" s="2">
        <v>43224</v>
      </c>
      <c r="B71" s="3" t="s">
        <v>191</v>
      </c>
      <c r="C71" s="3" t="s">
        <v>208</v>
      </c>
      <c r="D71" s="3" t="s">
        <v>216</v>
      </c>
      <c r="E71" s="3" t="s">
        <v>216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53.601573564122702</v>
      </c>
      <c r="N71" s="3" t="s">
        <v>217</v>
      </c>
      <c r="O71" s="3" t="s">
        <v>221</v>
      </c>
      <c r="P71" s="3" t="s">
        <v>222</v>
      </c>
      <c r="Q71" s="3">
        <v>1000150943</v>
      </c>
      <c r="R71" s="3">
        <v>20</v>
      </c>
      <c r="S71" s="3" t="s">
        <v>223</v>
      </c>
      <c r="T71" s="3">
        <v>0.30783333333333301</v>
      </c>
      <c r="U71" s="3">
        <v>53.600433134813201</v>
      </c>
      <c r="V71" s="3"/>
      <c r="W71" s="3">
        <v>1</v>
      </c>
      <c r="X71" s="3">
        <v>9.9</v>
      </c>
      <c r="Y71" s="3">
        <v>0.16500000000000001</v>
      </c>
    </row>
    <row r="72" spans="1:25" x14ac:dyDescent="0.25">
      <c r="A72" s="2">
        <v>43224</v>
      </c>
      <c r="B72" s="3" t="s">
        <v>191</v>
      </c>
      <c r="C72" s="3" t="s">
        <v>208</v>
      </c>
      <c r="D72" s="3" t="s">
        <v>216</v>
      </c>
      <c r="E72" s="3" t="s">
        <v>216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53.601573564122702</v>
      </c>
      <c r="N72" s="3" t="s">
        <v>217</v>
      </c>
      <c r="O72" s="3" t="s">
        <v>221</v>
      </c>
      <c r="P72" s="3" t="s">
        <v>222</v>
      </c>
      <c r="Q72" s="3">
        <v>1000150951</v>
      </c>
      <c r="R72" s="3">
        <v>10</v>
      </c>
      <c r="S72" s="3" t="s">
        <v>224</v>
      </c>
      <c r="T72" s="3">
        <v>0.30783333333333301</v>
      </c>
      <c r="U72" s="3">
        <v>53.600433134813201</v>
      </c>
      <c r="V72" s="3"/>
      <c r="W72" s="3">
        <v>1</v>
      </c>
      <c r="X72" s="3">
        <v>9.9</v>
      </c>
      <c r="Y72" s="3">
        <v>0.16500000000000001</v>
      </c>
    </row>
    <row r="73" spans="1:25" x14ac:dyDescent="0.25">
      <c r="A73" s="2">
        <v>43224</v>
      </c>
      <c r="B73" s="3" t="s">
        <v>191</v>
      </c>
      <c r="C73" s="3" t="s">
        <v>208</v>
      </c>
      <c r="D73" s="3" t="s">
        <v>216</v>
      </c>
      <c r="E73" s="3" t="s">
        <v>216</v>
      </c>
      <c r="F73" s="3">
        <v>0</v>
      </c>
      <c r="G73" s="3">
        <v>12</v>
      </c>
      <c r="H73" s="3">
        <v>2</v>
      </c>
      <c r="I73" s="3">
        <v>9</v>
      </c>
      <c r="J73" s="3">
        <v>105.916666666666</v>
      </c>
      <c r="K73" s="3">
        <v>0</v>
      </c>
      <c r="L73" s="3">
        <v>0</v>
      </c>
      <c r="M73" s="3">
        <v>53.601573564122702</v>
      </c>
      <c r="N73" s="3" t="s">
        <v>76</v>
      </c>
      <c r="O73" s="3">
        <v>379868</v>
      </c>
      <c r="P73" s="3" t="s">
        <v>225</v>
      </c>
      <c r="Q73" s="3">
        <v>1000145594</v>
      </c>
      <c r="R73" s="3">
        <v>10</v>
      </c>
      <c r="S73" s="3" t="s">
        <v>226</v>
      </c>
      <c r="T73" s="3">
        <v>105.094833333333</v>
      </c>
      <c r="U73" s="3">
        <v>53.6015884066612</v>
      </c>
      <c r="V73" s="3"/>
      <c r="W73" s="3">
        <v>435</v>
      </c>
      <c r="X73" s="3">
        <v>7.77</v>
      </c>
      <c r="Y73" s="3">
        <v>56.332500000000003</v>
      </c>
    </row>
    <row r="74" spans="1:25" x14ac:dyDescent="0.25">
      <c r="A74" s="2">
        <v>43224</v>
      </c>
      <c r="B74" s="3" t="s">
        <v>191</v>
      </c>
      <c r="C74" s="3" t="s">
        <v>227</v>
      </c>
      <c r="D74" s="3" t="s">
        <v>228</v>
      </c>
      <c r="E74" s="3" t="s">
        <v>228</v>
      </c>
      <c r="F74" s="3">
        <v>0</v>
      </c>
      <c r="G74" s="3">
        <v>15</v>
      </c>
      <c r="H74" s="3">
        <v>5</v>
      </c>
      <c r="I74" s="3">
        <v>9</v>
      </c>
      <c r="J74" s="3">
        <v>135</v>
      </c>
      <c r="K74" s="3">
        <v>0</v>
      </c>
      <c r="L74" s="3">
        <v>0</v>
      </c>
      <c r="M74" s="3">
        <v>65.2</v>
      </c>
      <c r="N74" s="3" t="s">
        <v>104</v>
      </c>
      <c r="O74" s="3" t="s">
        <v>229</v>
      </c>
      <c r="P74" s="3" t="s">
        <v>230</v>
      </c>
      <c r="Q74" s="3">
        <v>1000130867</v>
      </c>
      <c r="R74" s="3">
        <v>40</v>
      </c>
      <c r="S74" s="3" t="s">
        <v>231</v>
      </c>
      <c r="T74" s="3">
        <v>105</v>
      </c>
      <c r="U74" s="3">
        <v>65.2</v>
      </c>
      <c r="V74" s="3"/>
      <c r="W74" s="3">
        <v>420</v>
      </c>
      <c r="X74" s="3">
        <v>9.7799999999999994</v>
      </c>
      <c r="Y74" s="3">
        <v>68.459999999999994</v>
      </c>
    </row>
    <row r="75" spans="1:25" x14ac:dyDescent="0.25">
      <c r="A75" s="2">
        <v>43224</v>
      </c>
      <c r="B75" s="3" t="s">
        <v>191</v>
      </c>
      <c r="C75" s="3" t="s">
        <v>227</v>
      </c>
      <c r="D75" s="3" t="s">
        <v>228</v>
      </c>
      <c r="E75" s="3" t="s">
        <v>228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65.2</v>
      </c>
      <c r="N75" s="3" t="s">
        <v>104</v>
      </c>
      <c r="O75" s="3" t="s">
        <v>232</v>
      </c>
      <c r="P75" s="3" t="s">
        <v>233</v>
      </c>
      <c r="Q75" s="3">
        <v>1000130867</v>
      </c>
      <c r="R75" s="3">
        <v>50</v>
      </c>
      <c r="S75" s="3" t="s">
        <v>234</v>
      </c>
      <c r="T75" s="3">
        <v>30</v>
      </c>
      <c r="U75" s="3">
        <v>65.2</v>
      </c>
      <c r="V75" s="3"/>
      <c r="W75" s="3">
        <v>120</v>
      </c>
      <c r="X75" s="3">
        <v>9.7799999999999994</v>
      </c>
      <c r="Y75" s="3">
        <v>19.559999999999999</v>
      </c>
    </row>
    <row r="76" spans="1:25" x14ac:dyDescent="0.25">
      <c r="A76" s="2">
        <v>43224</v>
      </c>
      <c r="B76" s="3" t="s">
        <v>191</v>
      </c>
      <c r="C76" s="3" t="s">
        <v>227</v>
      </c>
      <c r="D76" s="3" t="s">
        <v>235</v>
      </c>
      <c r="E76" s="3" t="s">
        <v>235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62.581740702479301</v>
      </c>
      <c r="N76" s="3" t="s">
        <v>104</v>
      </c>
      <c r="O76" s="3" t="s">
        <v>236</v>
      </c>
      <c r="P76" s="3" t="s">
        <v>237</v>
      </c>
      <c r="Q76" s="3">
        <v>1000116235</v>
      </c>
      <c r="R76" s="3">
        <v>100</v>
      </c>
      <c r="S76" s="3" t="s">
        <v>238</v>
      </c>
      <c r="T76" s="3">
        <v>0.19366666666666599</v>
      </c>
      <c r="U76" s="3">
        <v>62.564543889844998</v>
      </c>
      <c r="V76" s="3"/>
      <c r="W76" s="3">
        <v>1</v>
      </c>
      <c r="X76" s="3">
        <v>7.27</v>
      </c>
      <c r="Y76" s="3">
        <v>0.12116666666666601</v>
      </c>
    </row>
    <row r="77" spans="1:25" x14ac:dyDescent="0.25">
      <c r="A77" s="2">
        <v>43224</v>
      </c>
      <c r="B77" s="3" t="s">
        <v>191</v>
      </c>
      <c r="C77" s="3" t="s">
        <v>227</v>
      </c>
      <c r="D77" s="3" t="s">
        <v>235</v>
      </c>
      <c r="E77" s="3" t="s">
        <v>235</v>
      </c>
      <c r="F77" s="3">
        <v>0</v>
      </c>
      <c r="G77" s="3">
        <v>15</v>
      </c>
      <c r="H77" s="3">
        <v>1</v>
      </c>
      <c r="I77" s="3">
        <v>9</v>
      </c>
      <c r="J77" s="3">
        <v>129.06666666666601</v>
      </c>
      <c r="K77" s="3">
        <v>0</v>
      </c>
      <c r="L77" s="3">
        <v>0</v>
      </c>
      <c r="M77" s="3">
        <v>62.581740702479301</v>
      </c>
      <c r="N77" s="3" t="s">
        <v>104</v>
      </c>
      <c r="O77" s="3" t="s">
        <v>239</v>
      </c>
      <c r="P77" s="3" t="s">
        <v>240</v>
      </c>
      <c r="Q77" s="3">
        <v>1000116188</v>
      </c>
      <c r="R77" s="3">
        <v>10</v>
      </c>
      <c r="S77" s="3" t="s">
        <v>241</v>
      </c>
      <c r="T77" s="3">
        <v>1.0653333333333299</v>
      </c>
      <c r="U77" s="3">
        <v>62.578222778472998</v>
      </c>
      <c r="V77" s="3"/>
      <c r="W77" s="3">
        <v>5</v>
      </c>
      <c r="X77" s="3">
        <v>8</v>
      </c>
      <c r="Y77" s="3">
        <v>0.66666666666666596</v>
      </c>
    </row>
    <row r="78" spans="1:25" x14ac:dyDescent="0.25">
      <c r="A78" s="2">
        <v>43224</v>
      </c>
      <c r="B78" s="3" t="s">
        <v>191</v>
      </c>
      <c r="C78" s="3" t="s">
        <v>227</v>
      </c>
      <c r="D78" s="3" t="s">
        <v>235</v>
      </c>
      <c r="E78" s="3" t="s">
        <v>235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62.581740702479301</v>
      </c>
      <c r="N78" s="3" t="s">
        <v>104</v>
      </c>
      <c r="O78" s="3" t="s">
        <v>242</v>
      </c>
      <c r="P78" s="3" t="s">
        <v>243</v>
      </c>
      <c r="Q78" s="3">
        <v>1000116235</v>
      </c>
      <c r="R78" s="3">
        <v>110</v>
      </c>
      <c r="S78" s="3" t="s">
        <v>244</v>
      </c>
      <c r="T78" s="3">
        <v>1.17583333333333</v>
      </c>
      <c r="U78" s="3">
        <v>62.579730687455701</v>
      </c>
      <c r="V78" s="3"/>
      <c r="W78" s="3">
        <v>5</v>
      </c>
      <c r="X78" s="3">
        <v>8.83</v>
      </c>
      <c r="Y78" s="3">
        <v>0.73583333333333301</v>
      </c>
    </row>
    <row r="79" spans="1:25" x14ac:dyDescent="0.25">
      <c r="A79" s="2">
        <v>43224</v>
      </c>
      <c r="B79" s="3" t="s">
        <v>191</v>
      </c>
      <c r="C79" s="3" t="s">
        <v>227</v>
      </c>
      <c r="D79" s="3" t="s">
        <v>235</v>
      </c>
      <c r="E79" s="3" t="s">
        <v>235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62.581740702479301</v>
      </c>
      <c r="N79" s="3" t="s">
        <v>104</v>
      </c>
      <c r="O79" s="3" t="s">
        <v>245</v>
      </c>
      <c r="P79" s="3" t="s">
        <v>246</v>
      </c>
      <c r="Q79" s="3">
        <v>1000116235</v>
      </c>
      <c r="R79" s="3">
        <v>310</v>
      </c>
      <c r="S79" s="3" t="s">
        <v>247</v>
      </c>
      <c r="T79" s="3">
        <v>0.24099999999999999</v>
      </c>
      <c r="U79" s="3">
        <v>62.586445366528302</v>
      </c>
      <c r="V79" s="3"/>
      <c r="W79" s="3">
        <v>5</v>
      </c>
      <c r="X79" s="3">
        <v>1.81</v>
      </c>
      <c r="Y79" s="3">
        <v>0.15083333333333299</v>
      </c>
    </row>
    <row r="80" spans="1:25" x14ac:dyDescent="0.25">
      <c r="A80" s="2">
        <v>43224</v>
      </c>
      <c r="B80" s="3" t="s">
        <v>191</v>
      </c>
      <c r="C80" s="3" t="s">
        <v>227</v>
      </c>
      <c r="D80" s="3" t="s">
        <v>235</v>
      </c>
      <c r="E80" s="3" t="s">
        <v>235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62.581740702479301</v>
      </c>
      <c r="N80" s="3" t="s">
        <v>104</v>
      </c>
      <c r="O80" s="3" t="s">
        <v>248</v>
      </c>
      <c r="P80" s="3" t="s">
        <v>249</v>
      </c>
      <c r="Q80" s="3">
        <v>1000130832</v>
      </c>
      <c r="R80" s="3">
        <v>270</v>
      </c>
      <c r="S80" s="3" t="s">
        <v>250</v>
      </c>
      <c r="T80" s="3">
        <v>1.6256666666666599</v>
      </c>
      <c r="U80" s="3">
        <v>62.579454582735202</v>
      </c>
      <c r="V80" s="3"/>
      <c r="W80" s="3">
        <v>8</v>
      </c>
      <c r="X80" s="3">
        <v>7.63</v>
      </c>
      <c r="Y80" s="3">
        <v>1.0173333333333301</v>
      </c>
    </row>
    <row r="81" spans="1:25" x14ac:dyDescent="0.25">
      <c r="A81" s="2">
        <v>43224</v>
      </c>
      <c r="B81" s="3" t="s">
        <v>191</v>
      </c>
      <c r="C81" s="3" t="s">
        <v>227</v>
      </c>
      <c r="D81" s="3" t="s">
        <v>235</v>
      </c>
      <c r="E81" s="3" t="s">
        <v>235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62.581740702479301</v>
      </c>
      <c r="N81" s="3" t="s">
        <v>104</v>
      </c>
      <c r="O81" s="3" t="s">
        <v>248</v>
      </c>
      <c r="P81" s="3" t="s">
        <v>249</v>
      </c>
      <c r="Q81" s="3">
        <v>1000130841</v>
      </c>
      <c r="R81" s="3">
        <v>20</v>
      </c>
      <c r="S81" s="3" t="s">
        <v>251</v>
      </c>
      <c r="T81" s="3">
        <v>9.9568333333333303</v>
      </c>
      <c r="U81" s="3">
        <v>62.581811486248903</v>
      </c>
      <c r="V81" s="3"/>
      <c r="W81" s="3">
        <v>49</v>
      </c>
      <c r="X81" s="3">
        <v>7.63</v>
      </c>
      <c r="Y81" s="3">
        <v>6.2311666666666596</v>
      </c>
    </row>
    <row r="82" spans="1:25" x14ac:dyDescent="0.25">
      <c r="A82" s="2">
        <v>43224</v>
      </c>
      <c r="B82" s="3" t="s">
        <v>191</v>
      </c>
      <c r="C82" s="3" t="s">
        <v>227</v>
      </c>
      <c r="D82" s="3" t="s">
        <v>235</v>
      </c>
      <c r="E82" s="3" t="s">
        <v>235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62.581740702479301</v>
      </c>
      <c r="N82" s="3" t="s">
        <v>104</v>
      </c>
      <c r="O82" s="3" t="s">
        <v>248</v>
      </c>
      <c r="P82" s="3" t="s">
        <v>249</v>
      </c>
      <c r="Q82" s="3">
        <v>1000131506</v>
      </c>
      <c r="R82" s="3">
        <v>50</v>
      </c>
      <c r="S82" s="3" t="s">
        <v>252</v>
      </c>
      <c r="T82" s="3">
        <v>10.16</v>
      </c>
      <c r="U82" s="3">
        <v>62.582020997375302</v>
      </c>
      <c r="V82" s="3"/>
      <c r="W82" s="3">
        <v>50</v>
      </c>
      <c r="X82" s="3">
        <v>7.63</v>
      </c>
      <c r="Y82" s="3">
        <v>6.3583333333333298</v>
      </c>
    </row>
    <row r="83" spans="1:25" x14ac:dyDescent="0.25">
      <c r="A83" s="2">
        <v>43224</v>
      </c>
      <c r="B83" s="3" t="s">
        <v>191</v>
      </c>
      <c r="C83" s="3" t="s">
        <v>227</v>
      </c>
      <c r="D83" s="3" t="s">
        <v>235</v>
      </c>
      <c r="E83" s="3" t="s">
        <v>235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62.581740702479301</v>
      </c>
      <c r="N83" s="3" t="s">
        <v>104</v>
      </c>
      <c r="O83" s="3" t="s">
        <v>248</v>
      </c>
      <c r="P83" s="3" t="s">
        <v>249</v>
      </c>
      <c r="Q83" s="3">
        <v>1000131508</v>
      </c>
      <c r="R83" s="3">
        <v>220</v>
      </c>
      <c r="S83" s="3" t="s">
        <v>252</v>
      </c>
      <c r="T83" s="3">
        <v>7.1120000000000001</v>
      </c>
      <c r="U83" s="3">
        <v>62.582020997375302</v>
      </c>
      <c r="V83" s="3"/>
      <c r="W83" s="3">
        <v>35</v>
      </c>
      <c r="X83" s="3">
        <v>7.63</v>
      </c>
      <c r="Y83" s="3">
        <v>4.4508333333333301</v>
      </c>
    </row>
    <row r="84" spans="1:25" x14ac:dyDescent="0.25">
      <c r="A84" s="2">
        <v>43224</v>
      </c>
      <c r="B84" s="3" t="s">
        <v>191</v>
      </c>
      <c r="C84" s="3" t="s">
        <v>227</v>
      </c>
      <c r="D84" s="3" t="s">
        <v>235</v>
      </c>
      <c r="E84" s="3" t="s">
        <v>235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62.581740702479301</v>
      </c>
      <c r="N84" s="3" t="s">
        <v>104</v>
      </c>
      <c r="O84" s="3" t="s">
        <v>253</v>
      </c>
      <c r="P84" s="3" t="s">
        <v>254</v>
      </c>
      <c r="Q84" s="3">
        <v>1000130752</v>
      </c>
      <c r="R84" s="3">
        <v>50</v>
      </c>
      <c r="S84" s="3" t="s">
        <v>255</v>
      </c>
      <c r="T84" s="3">
        <v>97.536500000000004</v>
      </c>
      <c r="U84" s="3">
        <v>62.5817001840336</v>
      </c>
      <c r="V84" s="3"/>
      <c r="W84" s="3">
        <v>480</v>
      </c>
      <c r="X84" s="3">
        <v>7.63</v>
      </c>
      <c r="Y84" s="3">
        <v>61.04</v>
      </c>
    </row>
    <row r="85" spans="1:25" x14ac:dyDescent="0.25">
      <c r="A85" s="2">
        <v>43224</v>
      </c>
      <c r="B85" s="3" t="s">
        <v>191</v>
      </c>
      <c r="C85" s="3" t="s">
        <v>227</v>
      </c>
      <c r="D85" s="3" t="s">
        <v>256</v>
      </c>
      <c r="E85" s="3" t="s">
        <v>256</v>
      </c>
      <c r="F85" s="3">
        <v>0</v>
      </c>
      <c r="G85" s="3">
        <v>20</v>
      </c>
      <c r="H85" s="3">
        <v>0</v>
      </c>
      <c r="I85" s="3">
        <v>9</v>
      </c>
      <c r="J85" s="3">
        <v>162</v>
      </c>
      <c r="K85" s="3">
        <v>0</v>
      </c>
      <c r="L85" s="3">
        <v>0</v>
      </c>
      <c r="M85" s="3">
        <v>0</v>
      </c>
      <c r="N85" s="3" t="s">
        <v>145</v>
      </c>
      <c r="O85" s="3">
        <v>10183842</v>
      </c>
      <c r="P85" s="3" t="s">
        <v>146</v>
      </c>
      <c r="Q85" s="3">
        <v>1000150092</v>
      </c>
      <c r="R85" s="3">
        <v>20</v>
      </c>
      <c r="S85" s="3" t="s">
        <v>147</v>
      </c>
      <c r="T85" s="3">
        <v>162</v>
      </c>
      <c r="U85" s="3">
        <v>0</v>
      </c>
      <c r="V85" s="3"/>
      <c r="W85" s="3">
        <v>0</v>
      </c>
      <c r="X85" s="3">
        <v>0</v>
      </c>
      <c r="Y85" s="3">
        <v>0</v>
      </c>
    </row>
    <row r="86" spans="1:25" x14ac:dyDescent="0.25">
      <c r="A86" s="2">
        <v>43224</v>
      </c>
      <c r="B86" s="3" t="s">
        <v>191</v>
      </c>
      <c r="C86" s="3" t="s">
        <v>227</v>
      </c>
      <c r="D86" s="3" t="s">
        <v>257</v>
      </c>
      <c r="E86" s="3" t="s">
        <v>257</v>
      </c>
      <c r="F86" s="3">
        <v>0</v>
      </c>
      <c r="G86" s="3">
        <v>13</v>
      </c>
      <c r="H86" s="3">
        <v>0</v>
      </c>
      <c r="I86" s="3">
        <v>9</v>
      </c>
      <c r="J86" s="3">
        <v>117</v>
      </c>
      <c r="K86" s="3">
        <v>0</v>
      </c>
      <c r="L86" s="3">
        <v>0</v>
      </c>
      <c r="M86" s="3">
        <v>76.853846153846106</v>
      </c>
      <c r="N86" s="3" t="s">
        <v>104</v>
      </c>
      <c r="O86" s="3" t="s">
        <v>258</v>
      </c>
      <c r="P86" s="3" t="s">
        <v>259</v>
      </c>
      <c r="Q86" s="3">
        <v>1000130832</v>
      </c>
      <c r="R86" s="3">
        <v>70</v>
      </c>
      <c r="S86" s="3" t="s">
        <v>260</v>
      </c>
      <c r="T86" s="3">
        <v>0.37866666666666599</v>
      </c>
      <c r="U86" s="3">
        <v>76.848591549295705</v>
      </c>
      <c r="V86" s="3"/>
      <c r="W86" s="3">
        <v>2</v>
      </c>
      <c r="X86" s="3">
        <v>8.73</v>
      </c>
      <c r="Y86" s="3">
        <v>0.29099999999999998</v>
      </c>
    </row>
    <row r="87" spans="1:25" x14ac:dyDescent="0.25">
      <c r="A87" s="2">
        <v>43224</v>
      </c>
      <c r="B87" s="3" t="s">
        <v>191</v>
      </c>
      <c r="C87" s="3" t="s">
        <v>227</v>
      </c>
      <c r="D87" s="3" t="s">
        <v>257</v>
      </c>
      <c r="E87" s="3" t="s">
        <v>257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76.853846153846106</v>
      </c>
      <c r="N87" s="3" t="s">
        <v>104</v>
      </c>
      <c r="O87" s="3" t="s">
        <v>261</v>
      </c>
      <c r="P87" s="3" t="s">
        <v>262</v>
      </c>
      <c r="Q87" s="3">
        <v>1000130832</v>
      </c>
      <c r="R87" s="3">
        <v>260</v>
      </c>
      <c r="S87" s="3" t="s">
        <v>263</v>
      </c>
      <c r="T87" s="3">
        <v>96.932000000000002</v>
      </c>
      <c r="U87" s="3">
        <v>76.853876944662204</v>
      </c>
      <c r="V87" s="3"/>
      <c r="W87" s="3">
        <v>512</v>
      </c>
      <c r="X87" s="3">
        <v>8.73</v>
      </c>
      <c r="Y87" s="3">
        <v>74.495999999999995</v>
      </c>
    </row>
    <row r="88" spans="1:25" x14ac:dyDescent="0.25">
      <c r="A88" s="2">
        <v>43224</v>
      </c>
      <c r="B88" s="3" t="s">
        <v>191</v>
      </c>
      <c r="C88" s="3" t="s">
        <v>227</v>
      </c>
      <c r="D88" s="3" t="s">
        <v>257</v>
      </c>
      <c r="E88" s="3" t="s">
        <v>257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76.853846153846106</v>
      </c>
      <c r="N88" s="3" t="s">
        <v>104</v>
      </c>
      <c r="O88" s="3" t="s">
        <v>261</v>
      </c>
      <c r="P88" s="3" t="s">
        <v>262</v>
      </c>
      <c r="Q88" s="3">
        <v>1000130838</v>
      </c>
      <c r="R88" s="3">
        <v>20</v>
      </c>
      <c r="S88" s="3" t="s">
        <v>264</v>
      </c>
      <c r="T88" s="3">
        <v>19.689333333333298</v>
      </c>
      <c r="U88" s="3">
        <v>76.853795625380897</v>
      </c>
      <c r="V88" s="3"/>
      <c r="W88" s="3">
        <v>104</v>
      </c>
      <c r="X88" s="3">
        <v>8.73</v>
      </c>
      <c r="Y88" s="3">
        <v>15.132</v>
      </c>
    </row>
    <row r="89" spans="1:25" x14ac:dyDescent="0.25">
      <c r="A89" s="2">
        <v>43224</v>
      </c>
      <c r="B89" s="3" t="s">
        <v>191</v>
      </c>
      <c r="C89" s="3" t="s">
        <v>227</v>
      </c>
      <c r="D89" s="3" t="s">
        <v>265</v>
      </c>
      <c r="E89" s="3" t="s">
        <v>265</v>
      </c>
      <c r="F89" s="3">
        <v>0</v>
      </c>
      <c r="G89" s="3">
        <v>22</v>
      </c>
      <c r="H89" s="3">
        <v>3</v>
      </c>
      <c r="I89" s="3">
        <v>9</v>
      </c>
      <c r="J89" s="3">
        <v>198</v>
      </c>
      <c r="K89" s="3">
        <v>0</v>
      </c>
      <c r="L89" s="3">
        <v>0</v>
      </c>
      <c r="M89" s="3">
        <v>16.0732323232323</v>
      </c>
      <c r="N89" s="3" t="s">
        <v>217</v>
      </c>
      <c r="O89" s="3" t="s">
        <v>266</v>
      </c>
      <c r="P89" s="3" t="s">
        <v>267</v>
      </c>
      <c r="Q89" s="3">
        <v>1000127630</v>
      </c>
      <c r="R89" s="3">
        <v>10</v>
      </c>
      <c r="S89" s="3" t="s">
        <v>268</v>
      </c>
      <c r="T89" s="3">
        <v>198</v>
      </c>
      <c r="U89" s="3">
        <v>16.0732323232323</v>
      </c>
      <c r="V89" s="3"/>
      <c r="W89" s="3">
        <v>95</v>
      </c>
      <c r="X89" s="3">
        <v>20.100000000000001</v>
      </c>
      <c r="Y89" s="3">
        <v>31.824999999999999</v>
      </c>
    </row>
    <row r="90" spans="1:25" x14ac:dyDescent="0.25">
      <c r="A90" s="2">
        <v>43224</v>
      </c>
      <c r="B90" s="3" t="s">
        <v>191</v>
      </c>
      <c r="C90" s="3" t="s">
        <v>227</v>
      </c>
      <c r="D90" s="3" t="s">
        <v>269</v>
      </c>
      <c r="E90" s="3" t="s">
        <v>269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61.637037037036997</v>
      </c>
      <c r="N90" s="3" t="s">
        <v>104</v>
      </c>
      <c r="O90" s="3" t="s">
        <v>258</v>
      </c>
      <c r="P90" s="3" t="s">
        <v>259</v>
      </c>
      <c r="Q90" s="3">
        <v>1000137863</v>
      </c>
      <c r="R90" s="3">
        <v>350</v>
      </c>
      <c r="S90" s="3" t="s">
        <v>270</v>
      </c>
      <c r="T90" s="3">
        <v>116.613333333333</v>
      </c>
      <c r="U90" s="3">
        <v>61.637034072718897</v>
      </c>
      <c r="V90" s="3"/>
      <c r="W90" s="3">
        <v>494</v>
      </c>
      <c r="X90" s="3">
        <v>8.73</v>
      </c>
      <c r="Y90" s="3">
        <v>71.876999999999995</v>
      </c>
    </row>
    <row r="91" spans="1:25" x14ac:dyDescent="0.25">
      <c r="A91" s="2">
        <v>43224</v>
      </c>
      <c r="B91" s="3" t="s">
        <v>191</v>
      </c>
      <c r="C91" s="3" t="s">
        <v>227</v>
      </c>
      <c r="D91" s="3" t="s">
        <v>269</v>
      </c>
      <c r="E91" s="3" t="s">
        <v>269</v>
      </c>
      <c r="F91" s="3">
        <v>0</v>
      </c>
      <c r="G91" s="3">
        <v>13</v>
      </c>
      <c r="H91" s="3">
        <v>4</v>
      </c>
      <c r="I91" s="3">
        <v>9</v>
      </c>
      <c r="J91" s="3">
        <v>117</v>
      </c>
      <c r="K91" s="3">
        <v>0</v>
      </c>
      <c r="L91" s="3">
        <v>0</v>
      </c>
      <c r="M91" s="3">
        <v>61.637037037036997</v>
      </c>
      <c r="N91" s="3" t="s">
        <v>104</v>
      </c>
      <c r="O91" s="3" t="s">
        <v>271</v>
      </c>
      <c r="P91" s="3" t="s">
        <v>272</v>
      </c>
      <c r="Q91" s="3">
        <v>1000130754</v>
      </c>
      <c r="R91" s="3">
        <v>20</v>
      </c>
      <c r="S91" s="3" t="s">
        <v>273</v>
      </c>
      <c r="T91" s="3">
        <v>0.38666666666666599</v>
      </c>
      <c r="U91" s="3">
        <v>61.637931034482698</v>
      </c>
      <c r="V91" s="3"/>
      <c r="W91" s="3">
        <v>2</v>
      </c>
      <c r="X91" s="3">
        <v>7.15</v>
      </c>
      <c r="Y91" s="3">
        <v>0.23833333333333301</v>
      </c>
    </row>
    <row r="92" spans="1:25" x14ac:dyDescent="0.25">
      <c r="A92" s="2">
        <v>43224</v>
      </c>
      <c r="B92" s="3" t="s">
        <v>191</v>
      </c>
      <c r="C92" s="3" t="s">
        <v>227</v>
      </c>
      <c r="D92" s="3" t="s">
        <v>274</v>
      </c>
      <c r="E92" s="3" t="s">
        <v>274</v>
      </c>
      <c r="F92" s="3">
        <v>0</v>
      </c>
      <c r="G92" s="3">
        <v>12</v>
      </c>
      <c r="H92" s="3">
        <v>1</v>
      </c>
      <c r="I92" s="3">
        <v>9</v>
      </c>
      <c r="J92" s="3">
        <v>108</v>
      </c>
      <c r="K92" s="3">
        <v>0</v>
      </c>
      <c r="L92" s="3">
        <v>0</v>
      </c>
      <c r="M92" s="3">
        <v>53.517901234567901</v>
      </c>
      <c r="N92" s="3" t="s">
        <v>104</v>
      </c>
      <c r="O92" s="3" t="s">
        <v>275</v>
      </c>
      <c r="P92" s="3" t="s">
        <v>276</v>
      </c>
      <c r="Q92" s="3">
        <v>1000130843</v>
      </c>
      <c r="R92" s="3">
        <v>90</v>
      </c>
      <c r="S92" s="3" t="s">
        <v>277</v>
      </c>
      <c r="T92" s="3">
        <v>1.12733333333333</v>
      </c>
      <c r="U92" s="3">
        <v>53.518628030751003</v>
      </c>
      <c r="V92" s="3"/>
      <c r="W92" s="3">
        <v>5</v>
      </c>
      <c r="X92" s="3">
        <v>7.24</v>
      </c>
      <c r="Y92" s="3">
        <v>0.60333333333333306</v>
      </c>
    </row>
    <row r="93" spans="1:25" x14ac:dyDescent="0.25">
      <c r="A93" s="2">
        <v>43224</v>
      </c>
      <c r="B93" s="3" t="s">
        <v>191</v>
      </c>
      <c r="C93" s="3" t="s">
        <v>227</v>
      </c>
      <c r="D93" s="3" t="s">
        <v>274</v>
      </c>
      <c r="E93" s="3" t="s">
        <v>274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53.517901234567901</v>
      </c>
      <c r="N93" s="3" t="s">
        <v>104</v>
      </c>
      <c r="O93" s="3" t="s">
        <v>275</v>
      </c>
      <c r="P93" s="3" t="s">
        <v>276</v>
      </c>
      <c r="Q93" s="3">
        <v>1000131508</v>
      </c>
      <c r="R93" s="3">
        <v>120</v>
      </c>
      <c r="S93" s="3" t="s">
        <v>278</v>
      </c>
      <c r="T93" s="3">
        <v>79.816333333333304</v>
      </c>
      <c r="U93" s="3">
        <v>53.517868105525601</v>
      </c>
      <c r="V93" s="3"/>
      <c r="W93" s="3">
        <v>354</v>
      </c>
      <c r="X93" s="3">
        <v>7.24</v>
      </c>
      <c r="Y93" s="3">
        <v>42.716000000000001</v>
      </c>
    </row>
    <row r="94" spans="1:25" x14ac:dyDescent="0.25">
      <c r="A94" s="2">
        <v>43224</v>
      </c>
      <c r="B94" s="3" t="s">
        <v>191</v>
      </c>
      <c r="C94" s="3" t="s">
        <v>227</v>
      </c>
      <c r="D94" s="3" t="s">
        <v>274</v>
      </c>
      <c r="E94" s="3" t="s">
        <v>274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53.517901234567901</v>
      </c>
      <c r="N94" s="3" t="s">
        <v>104</v>
      </c>
      <c r="O94" s="3" t="s">
        <v>275</v>
      </c>
      <c r="P94" s="3" t="s">
        <v>276</v>
      </c>
      <c r="Q94" s="3">
        <v>1000137863</v>
      </c>
      <c r="R94" s="3">
        <v>130</v>
      </c>
      <c r="S94" s="3" t="s">
        <v>279</v>
      </c>
      <c r="T94" s="3">
        <v>27.056333333333299</v>
      </c>
      <c r="U94" s="3">
        <v>53.517968682625103</v>
      </c>
      <c r="V94" s="3"/>
      <c r="W94" s="3">
        <v>120</v>
      </c>
      <c r="X94" s="3">
        <v>7.24</v>
      </c>
      <c r="Y94" s="3">
        <v>14.48</v>
      </c>
    </row>
    <row r="95" spans="1:25" x14ac:dyDescent="0.25">
      <c r="A95" s="2">
        <v>43224</v>
      </c>
      <c r="B95" s="3" t="s">
        <v>191</v>
      </c>
      <c r="C95" s="3" t="s">
        <v>227</v>
      </c>
      <c r="D95" s="3" t="s">
        <v>280</v>
      </c>
      <c r="E95" s="3" t="s">
        <v>280</v>
      </c>
      <c r="F95" s="3">
        <v>0</v>
      </c>
      <c r="G95" s="3">
        <v>14</v>
      </c>
      <c r="H95" s="3">
        <v>0</v>
      </c>
      <c r="I95" s="3">
        <v>9</v>
      </c>
      <c r="J95" s="3">
        <v>121.81666666666599</v>
      </c>
      <c r="K95" s="3">
        <v>0</v>
      </c>
      <c r="L95" s="3">
        <v>0</v>
      </c>
      <c r="M95" s="3">
        <v>37.663428649609997</v>
      </c>
      <c r="N95" s="3" t="s">
        <v>104</v>
      </c>
      <c r="O95" s="3" t="s">
        <v>281</v>
      </c>
      <c r="P95" s="3" t="s">
        <v>282</v>
      </c>
      <c r="Q95" s="3">
        <v>1000130832</v>
      </c>
      <c r="R95" s="3">
        <v>240</v>
      </c>
      <c r="S95" s="3" t="s">
        <v>283</v>
      </c>
      <c r="T95" s="3">
        <v>0.65666666666666595</v>
      </c>
      <c r="U95" s="3">
        <v>37.664974619289303</v>
      </c>
      <c r="V95" s="3"/>
      <c r="W95" s="3">
        <v>2</v>
      </c>
      <c r="X95" s="3">
        <v>7.42</v>
      </c>
      <c r="Y95" s="3">
        <v>0.24733333333333299</v>
      </c>
    </row>
    <row r="96" spans="1:25" x14ac:dyDescent="0.25">
      <c r="A96" s="2">
        <v>43224</v>
      </c>
      <c r="B96" s="3" t="s">
        <v>191</v>
      </c>
      <c r="C96" s="3" t="s">
        <v>227</v>
      </c>
      <c r="D96" s="3" t="s">
        <v>280</v>
      </c>
      <c r="E96" s="3" t="s">
        <v>280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37.663428649609997</v>
      </c>
      <c r="N96" s="3" t="s">
        <v>104</v>
      </c>
      <c r="O96" s="3" t="s">
        <v>284</v>
      </c>
      <c r="P96" s="3" t="s">
        <v>285</v>
      </c>
      <c r="Q96" s="3">
        <v>1000145825</v>
      </c>
      <c r="R96" s="3">
        <v>40</v>
      </c>
      <c r="S96" s="3" t="s">
        <v>286</v>
      </c>
      <c r="T96" s="3">
        <v>42.356666666666598</v>
      </c>
      <c r="U96" s="3">
        <v>37.663492563154101</v>
      </c>
      <c r="V96" s="3"/>
      <c r="W96" s="3">
        <v>129</v>
      </c>
      <c r="X96" s="3">
        <v>7.42</v>
      </c>
      <c r="Y96" s="3">
        <v>15.952999999999999</v>
      </c>
    </row>
    <row r="97" spans="1:25" x14ac:dyDescent="0.25">
      <c r="A97" s="2">
        <v>43224</v>
      </c>
      <c r="B97" s="3" t="s">
        <v>191</v>
      </c>
      <c r="C97" s="3" t="s">
        <v>227</v>
      </c>
      <c r="D97" s="3" t="s">
        <v>280</v>
      </c>
      <c r="E97" s="3" t="s">
        <v>280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37.663428649609997</v>
      </c>
      <c r="N97" s="3" t="s">
        <v>104</v>
      </c>
      <c r="O97" s="3" t="s">
        <v>284</v>
      </c>
      <c r="P97" s="3" t="s">
        <v>285</v>
      </c>
      <c r="Q97" s="3">
        <v>1000145829</v>
      </c>
      <c r="R97" s="3">
        <v>120</v>
      </c>
      <c r="S97" s="3" t="s">
        <v>287</v>
      </c>
      <c r="T97" s="3">
        <v>78.803166666666598</v>
      </c>
      <c r="U97" s="3">
        <v>37.663461070726797</v>
      </c>
      <c r="V97" s="3"/>
      <c r="W97" s="3">
        <v>240</v>
      </c>
      <c r="X97" s="3">
        <v>7.42</v>
      </c>
      <c r="Y97" s="3">
        <v>29.68</v>
      </c>
    </row>
    <row r="98" spans="1:25" x14ac:dyDescent="0.25">
      <c r="A98" s="2">
        <v>43224</v>
      </c>
      <c r="B98" s="3" t="s">
        <v>191</v>
      </c>
      <c r="C98" s="3" t="s">
        <v>288</v>
      </c>
      <c r="D98" s="3" t="s">
        <v>289</v>
      </c>
      <c r="E98" s="3" t="s">
        <v>289</v>
      </c>
      <c r="F98" s="3">
        <v>0</v>
      </c>
      <c r="G98" s="3">
        <v>24</v>
      </c>
      <c r="H98" s="3">
        <v>3</v>
      </c>
      <c r="I98" s="3">
        <v>9</v>
      </c>
      <c r="J98" s="3">
        <v>126.55</v>
      </c>
      <c r="K98" s="3">
        <v>0</v>
      </c>
      <c r="L98" s="3">
        <v>0</v>
      </c>
      <c r="M98" s="3">
        <v>18.806795732911802</v>
      </c>
      <c r="N98" s="3" t="s">
        <v>104</v>
      </c>
      <c r="O98" s="3" t="s">
        <v>290</v>
      </c>
      <c r="P98" s="3" t="s">
        <v>291</v>
      </c>
      <c r="Q98" s="3">
        <v>1000137863</v>
      </c>
      <c r="R98" s="3">
        <v>290</v>
      </c>
      <c r="S98" s="3" t="s">
        <v>292</v>
      </c>
      <c r="T98" s="3">
        <v>126.55</v>
      </c>
      <c r="U98" s="3">
        <v>18.806795732911802</v>
      </c>
      <c r="V98" s="3"/>
      <c r="W98" s="3">
        <v>120</v>
      </c>
      <c r="X98" s="3">
        <v>11.9</v>
      </c>
      <c r="Y98" s="3">
        <v>23.8</v>
      </c>
    </row>
    <row r="99" spans="1:25" x14ac:dyDescent="0.25">
      <c r="A99" s="2">
        <v>43224</v>
      </c>
      <c r="B99" s="3" t="s">
        <v>191</v>
      </c>
      <c r="C99" s="3" t="s">
        <v>288</v>
      </c>
      <c r="D99" s="3" t="s">
        <v>293</v>
      </c>
      <c r="E99" s="3" t="s">
        <v>293</v>
      </c>
      <c r="F99" s="3">
        <v>0</v>
      </c>
      <c r="G99" s="3">
        <v>10</v>
      </c>
      <c r="H99" s="3">
        <v>3</v>
      </c>
      <c r="I99" s="3">
        <v>9</v>
      </c>
      <c r="J99" s="3">
        <v>50.8</v>
      </c>
      <c r="K99" s="3">
        <v>0</v>
      </c>
      <c r="L99" s="3">
        <v>0</v>
      </c>
      <c r="M99" s="3">
        <v>11.8110236220472</v>
      </c>
      <c r="N99" s="3" t="s">
        <v>104</v>
      </c>
      <c r="O99" s="3" t="s">
        <v>294</v>
      </c>
      <c r="P99" s="3" t="s">
        <v>295</v>
      </c>
      <c r="Q99" s="3">
        <v>1000135974</v>
      </c>
      <c r="R99" s="3">
        <v>20</v>
      </c>
      <c r="S99" s="3" t="s">
        <v>296</v>
      </c>
      <c r="T99" s="3">
        <v>50.8</v>
      </c>
      <c r="U99" s="3">
        <v>11.8110236220472</v>
      </c>
      <c r="V99" s="3"/>
      <c r="W99" s="3">
        <v>24</v>
      </c>
      <c r="X99" s="3">
        <v>15</v>
      </c>
      <c r="Y99" s="3">
        <v>6</v>
      </c>
    </row>
    <row r="100" spans="1:25" x14ac:dyDescent="0.25">
      <c r="A100" s="2">
        <v>43224</v>
      </c>
      <c r="B100" s="3" t="s">
        <v>191</v>
      </c>
      <c r="C100" s="3" t="s">
        <v>288</v>
      </c>
      <c r="D100" s="3" t="s">
        <v>297</v>
      </c>
      <c r="E100" s="3" t="s">
        <v>297</v>
      </c>
      <c r="F100" s="3">
        <v>0</v>
      </c>
      <c r="G100" s="3">
        <v>16</v>
      </c>
      <c r="H100" s="3">
        <v>5</v>
      </c>
      <c r="I100" s="3">
        <v>9</v>
      </c>
      <c r="J100" s="3">
        <v>137.266666666666</v>
      </c>
      <c r="K100" s="3">
        <v>0</v>
      </c>
      <c r="L100" s="3">
        <v>0</v>
      </c>
      <c r="M100" s="3">
        <v>28.4482758620689</v>
      </c>
      <c r="N100" s="3" t="s">
        <v>76</v>
      </c>
      <c r="O100" s="3">
        <v>376648</v>
      </c>
      <c r="P100" s="3" t="s">
        <v>298</v>
      </c>
      <c r="Q100" s="3">
        <v>1000145613</v>
      </c>
      <c r="R100" s="3">
        <v>10</v>
      </c>
      <c r="S100" s="3" t="s">
        <v>299</v>
      </c>
      <c r="T100" s="3">
        <v>137.266666666666</v>
      </c>
      <c r="U100" s="3">
        <v>28.4482758620689</v>
      </c>
      <c r="V100" s="3"/>
      <c r="W100" s="3">
        <v>300</v>
      </c>
      <c r="X100" s="3">
        <v>7.81</v>
      </c>
      <c r="Y100" s="3">
        <v>39.049999999999997</v>
      </c>
    </row>
    <row r="101" spans="1:25" x14ac:dyDescent="0.25">
      <c r="A101" s="2">
        <v>43224</v>
      </c>
      <c r="B101" s="3" t="s">
        <v>191</v>
      </c>
      <c r="C101" s="3" t="s">
        <v>288</v>
      </c>
      <c r="D101" s="3" t="s">
        <v>300</v>
      </c>
      <c r="E101" s="3" t="s">
        <v>300</v>
      </c>
      <c r="F101" s="3">
        <v>0</v>
      </c>
      <c r="G101" s="3">
        <v>25</v>
      </c>
      <c r="H101" s="3">
        <v>1</v>
      </c>
      <c r="I101" s="3">
        <v>9</v>
      </c>
      <c r="J101" s="3">
        <v>205.25</v>
      </c>
      <c r="K101" s="3">
        <v>0</v>
      </c>
      <c r="L101" s="3">
        <v>0</v>
      </c>
      <c r="M101" s="3">
        <v>68.027608607389297</v>
      </c>
      <c r="N101" s="3" t="s">
        <v>76</v>
      </c>
      <c r="O101" s="3">
        <v>10184955</v>
      </c>
      <c r="P101" s="3" t="s">
        <v>160</v>
      </c>
      <c r="Q101" s="3">
        <v>1000132065</v>
      </c>
      <c r="R101" s="3">
        <v>20</v>
      </c>
      <c r="S101" s="3" t="s">
        <v>301</v>
      </c>
      <c r="T101" s="3">
        <v>205.25</v>
      </c>
      <c r="U101" s="3">
        <v>68.027608607389297</v>
      </c>
      <c r="V101" s="3"/>
      <c r="W101" s="3">
        <v>640</v>
      </c>
      <c r="X101" s="3">
        <v>13.09</v>
      </c>
      <c r="Y101" s="3">
        <v>139.62666666666601</v>
      </c>
    </row>
    <row r="102" spans="1:25" x14ac:dyDescent="0.25">
      <c r="A102" s="2">
        <v>43224</v>
      </c>
      <c r="B102" s="3" t="s">
        <v>191</v>
      </c>
      <c r="C102" s="3" t="s">
        <v>288</v>
      </c>
      <c r="D102" s="3" t="s">
        <v>302</v>
      </c>
      <c r="E102" s="3" t="s">
        <v>302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31.418264053413701</v>
      </c>
      <c r="N102" s="3" t="s">
        <v>104</v>
      </c>
      <c r="O102" s="3" t="s">
        <v>105</v>
      </c>
      <c r="P102" s="3" t="s">
        <v>106</v>
      </c>
      <c r="Q102" s="3">
        <v>1000137923</v>
      </c>
      <c r="R102" s="3">
        <v>10</v>
      </c>
      <c r="S102" s="3" t="s">
        <v>303</v>
      </c>
      <c r="T102" s="3">
        <v>91.905166666666602</v>
      </c>
      <c r="U102" s="3">
        <v>31.418255411828401</v>
      </c>
      <c r="V102" s="3"/>
      <c r="W102" s="3">
        <v>175</v>
      </c>
      <c r="X102" s="3">
        <v>9.9</v>
      </c>
      <c r="Y102" s="3">
        <v>28.875</v>
      </c>
    </row>
    <row r="103" spans="1:25" x14ac:dyDescent="0.25">
      <c r="A103" s="2">
        <v>43224</v>
      </c>
      <c r="B103" s="3" t="s">
        <v>191</v>
      </c>
      <c r="C103" s="3" t="s">
        <v>288</v>
      </c>
      <c r="D103" s="3" t="s">
        <v>302</v>
      </c>
      <c r="E103" s="3" t="s">
        <v>302</v>
      </c>
      <c r="F103" s="3">
        <v>0</v>
      </c>
      <c r="G103" s="3">
        <v>21</v>
      </c>
      <c r="H103" s="3">
        <v>4</v>
      </c>
      <c r="I103" s="3">
        <v>9</v>
      </c>
      <c r="J103" s="3">
        <v>154.766666666666</v>
      </c>
      <c r="K103" s="3">
        <v>0</v>
      </c>
      <c r="L103" s="3">
        <v>0</v>
      </c>
      <c r="M103" s="3">
        <v>31.418264053413701</v>
      </c>
      <c r="N103" s="3" t="s">
        <v>104</v>
      </c>
      <c r="O103" s="3" t="s">
        <v>294</v>
      </c>
      <c r="P103" s="3" t="s">
        <v>295</v>
      </c>
      <c r="Q103" s="3">
        <v>1000135974</v>
      </c>
      <c r="R103" s="3">
        <v>20</v>
      </c>
      <c r="S103" s="3" t="s">
        <v>296</v>
      </c>
      <c r="T103" s="3">
        <v>38.194333333333297</v>
      </c>
      <c r="U103" s="3">
        <v>31.418273216794798</v>
      </c>
      <c r="V103" s="3"/>
      <c r="W103" s="3">
        <v>48</v>
      </c>
      <c r="X103" s="3">
        <v>15</v>
      </c>
      <c r="Y103" s="3">
        <v>12</v>
      </c>
    </row>
    <row r="104" spans="1:25" x14ac:dyDescent="0.25">
      <c r="A104" s="2">
        <v>43224</v>
      </c>
      <c r="B104" s="3" t="s">
        <v>191</v>
      </c>
      <c r="C104" s="3" t="s">
        <v>288</v>
      </c>
      <c r="D104" s="3" t="s">
        <v>302</v>
      </c>
      <c r="E104" s="3" t="s">
        <v>302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31.418264053413701</v>
      </c>
      <c r="N104" s="3" t="s">
        <v>104</v>
      </c>
      <c r="O104" s="3" t="s">
        <v>294</v>
      </c>
      <c r="P104" s="3" t="s">
        <v>295</v>
      </c>
      <c r="Q104" s="3">
        <v>1000135975</v>
      </c>
      <c r="R104" s="3">
        <v>70</v>
      </c>
      <c r="S104" s="3" t="s">
        <v>304</v>
      </c>
      <c r="T104" s="3">
        <v>24.667166666666599</v>
      </c>
      <c r="U104" s="3">
        <v>31.41828206185</v>
      </c>
      <c r="V104" s="3"/>
      <c r="W104" s="3">
        <v>31</v>
      </c>
      <c r="X104" s="3">
        <v>15</v>
      </c>
      <c r="Y104" s="3">
        <v>7.75</v>
      </c>
    </row>
    <row r="105" spans="1:25" x14ac:dyDescent="0.25">
      <c r="A105" s="2">
        <v>43224</v>
      </c>
      <c r="B105" s="3" t="s">
        <v>191</v>
      </c>
      <c r="C105" s="3" t="s">
        <v>288</v>
      </c>
      <c r="D105" s="3" t="s">
        <v>305</v>
      </c>
      <c r="E105" s="3" t="s">
        <v>305</v>
      </c>
      <c r="F105" s="3">
        <v>0</v>
      </c>
      <c r="G105" s="3">
        <v>24</v>
      </c>
      <c r="H105" s="3">
        <v>3</v>
      </c>
      <c r="I105" s="3">
        <v>9</v>
      </c>
      <c r="J105" s="3">
        <v>193.4</v>
      </c>
      <c r="K105" s="3">
        <v>0</v>
      </c>
      <c r="L105" s="3">
        <v>0</v>
      </c>
      <c r="M105" s="3">
        <v>58.6590830748017</v>
      </c>
      <c r="N105" s="3" t="s">
        <v>76</v>
      </c>
      <c r="O105" s="3">
        <v>10184955</v>
      </c>
      <c r="P105" s="3" t="s">
        <v>160</v>
      </c>
      <c r="Q105" s="3">
        <v>1000132065</v>
      </c>
      <c r="R105" s="3">
        <v>10</v>
      </c>
      <c r="S105" s="3" t="s">
        <v>306</v>
      </c>
      <c r="T105" s="3">
        <v>133.892333333333</v>
      </c>
      <c r="U105" s="3">
        <v>58.659071841305298</v>
      </c>
      <c r="V105" s="3"/>
      <c r="W105" s="3">
        <v>360</v>
      </c>
      <c r="X105" s="3">
        <v>13.09</v>
      </c>
      <c r="Y105" s="3">
        <v>78.540000000000006</v>
      </c>
    </row>
    <row r="106" spans="1:25" x14ac:dyDescent="0.25">
      <c r="A106" s="2">
        <v>43224</v>
      </c>
      <c r="B106" s="3" t="s">
        <v>191</v>
      </c>
      <c r="C106" s="3" t="s">
        <v>288</v>
      </c>
      <c r="D106" s="3" t="s">
        <v>305</v>
      </c>
      <c r="E106" s="3" t="s">
        <v>305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58.6590830748017</v>
      </c>
      <c r="N106" s="3" t="s">
        <v>76</v>
      </c>
      <c r="O106" s="3">
        <v>10184955</v>
      </c>
      <c r="P106" s="3" t="s">
        <v>160</v>
      </c>
      <c r="Q106" s="3">
        <v>1000132065</v>
      </c>
      <c r="R106" s="3">
        <v>20</v>
      </c>
      <c r="S106" s="3" t="s">
        <v>301</v>
      </c>
      <c r="T106" s="3">
        <v>59.507666666666601</v>
      </c>
      <c r="U106" s="3">
        <v>58.659108350184503</v>
      </c>
      <c r="V106" s="3"/>
      <c r="W106" s="3">
        <v>160</v>
      </c>
      <c r="X106" s="3">
        <v>13.09</v>
      </c>
      <c r="Y106" s="3">
        <v>34.906666666666602</v>
      </c>
    </row>
    <row r="107" spans="1:25" x14ac:dyDescent="0.25">
      <c r="A107" s="2">
        <v>43224</v>
      </c>
      <c r="B107" s="3" t="s">
        <v>191</v>
      </c>
      <c r="C107" s="3" t="s">
        <v>288</v>
      </c>
      <c r="D107" s="3" t="s">
        <v>307</v>
      </c>
      <c r="E107" s="3" t="s">
        <v>307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67.392884990253407</v>
      </c>
      <c r="N107" s="3" t="s">
        <v>76</v>
      </c>
      <c r="O107" s="3">
        <v>10163108</v>
      </c>
      <c r="P107" s="3" t="s">
        <v>155</v>
      </c>
      <c r="Q107" s="3">
        <v>1000145317</v>
      </c>
      <c r="R107" s="3">
        <v>10</v>
      </c>
      <c r="S107" s="3" t="s">
        <v>308</v>
      </c>
      <c r="T107" s="3">
        <v>169.86949999999999</v>
      </c>
      <c r="U107" s="3">
        <v>67.392910440073095</v>
      </c>
      <c r="V107" s="3"/>
      <c r="W107" s="3">
        <v>720</v>
      </c>
      <c r="X107" s="3">
        <v>9.5399999999999991</v>
      </c>
      <c r="Y107" s="3">
        <v>114.48</v>
      </c>
    </row>
    <row r="108" spans="1:25" x14ac:dyDescent="0.25">
      <c r="A108" s="2">
        <v>43224</v>
      </c>
      <c r="B108" s="3" t="s">
        <v>191</v>
      </c>
      <c r="C108" s="3" t="s">
        <v>288</v>
      </c>
      <c r="D108" s="3" t="s">
        <v>307</v>
      </c>
      <c r="E108" s="3" t="s">
        <v>307</v>
      </c>
      <c r="F108" s="3">
        <v>0</v>
      </c>
      <c r="G108" s="3">
        <v>20</v>
      </c>
      <c r="H108" s="3">
        <v>2</v>
      </c>
      <c r="I108" s="3">
        <v>9</v>
      </c>
      <c r="J108" s="3">
        <v>171</v>
      </c>
      <c r="K108" s="3">
        <v>0</v>
      </c>
      <c r="L108" s="3">
        <v>0</v>
      </c>
      <c r="M108" s="3">
        <v>67.392884990253407</v>
      </c>
      <c r="N108" s="3" t="s">
        <v>76</v>
      </c>
      <c r="O108" s="3">
        <v>380649</v>
      </c>
      <c r="P108" s="3" t="s">
        <v>309</v>
      </c>
      <c r="Q108" s="3">
        <v>1000132136</v>
      </c>
      <c r="R108" s="3">
        <v>10</v>
      </c>
      <c r="S108" s="3" t="s">
        <v>310</v>
      </c>
      <c r="T108" s="3">
        <v>1.1305000000000001</v>
      </c>
      <c r="U108" s="3">
        <v>67.389060887512798</v>
      </c>
      <c r="V108" s="3"/>
      <c r="W108" s="3">
        <v>7</v>
      </c>
      <c r="X108" s="3">
        <v>6.53</v>
      </c>
      <c r="Y108" s="3">
        <v>0.76183333333333303</v>
      </c>
    </row>
    <row r="109" spans="1:25" x14ac:dyDescent="0.25">
      <c r="A109" s="2">
        <v>43224</v>
      </c>
      <c r="B109" s="3" t="s">
        <v>191</v>
      </c>
      <c r="C109" s="3" t="s">
        <v>288</v>
      </c>
      <c r="D109" s="3" t="s">
        <v>311</v>
      </c>
      <c r="E109" s="3" t="s">
        <v>311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73.412108262108205</v>
      </c>
      <c r="N109" s="3" t="s">
        <v>104</v>
      </c>
      <c r="O109" s="3" t="s">
        <v>312</v>
      </c>
      <c r="P109" s="3" t="s">
        <v>313</v>
      </c>
      <c r="Q109" s="3">
        <v>1000137863</v>
      </c>
      <c r="R109" s="3">
        <v>200</v>
      </c>
      <c r="S109" s="3" t="s">
        <v>314</v>
      </c>
      <c r="T109" s="3">
        <v>104.985</v>
      </c>
      <c r="U109" s="3">
        <v>73.412074740835905</v>
      </c>
      <c r="V109" s="3"/>
      <c r="W109" s="3">
        <v>655</v>
      </c>
      <c r="X109" s="3">
        <v>7.06</v>
      </c>
      <c r="Y109" s="3">
        <v>77.071666666666601</v>
      </c>
    </row>
    <row r="110" spans="1:25" x14ac:dyDescent="0.25">
      <c r="A110" s="2">
        <v>43224</v>
      </c>
      <c r="B110" s="3" t="s">
        <v>191</v>
      </c>
      <c r="C110" s="3" t="s">
        <v>288</v>
      </c>
      <c r="D110" s="3" t="s">
        <v>311</v>
      </c>
      <c r="E110" s="3" t="s">
        <v>311</v>
      </c>
      <c r="F110" s="3">
        <v>0</v>
      </c>
      <c r="G110" s="3">
        <v>13</v>
      </c>
      <c r="H110" s="3">
        <v>1</v>
      </c>
      <c r="I110" s="3">
        <v>9</v>
      </c>
      <c r="J110" s="3">
        <v>117</v>
      </c>
      <c r="K110" s="3">
        <v>0</v>
      </c>
      <c r="L110" s="3">
        <v>0</v>
      </c>
      <c r="M110" s="3">
        <v>73.412108262108205</v>
      </c>
      <c r="N110" s="3" t="s">
        <v>104</v>
      </c>
      <c r="O110" s="3" t="s">
        <v>315</v>
      </c>
      <c r="P110" s="3" t="s">
        <v>316</v>
      </c>
      <c r="Q110" s="3">
        <v>1000118680</v>
      </c>
      <c r="R110" s="3">
        <v>30</v>
      </c>
      <c r="S110" s="3" t="s">
        <v>317</v>
      </c>
      <c r="T110" s="3">
        <v>0.47466666666666602</v>
      </c>
      <c r="U110" s="3">
        <v>73.419943820224702</v>
      </c>
      <c r="V110" s="3"/>
      <c r="W110" s="3">
        <v>3</v>
      </c>
      <c r="X110" s="3">
        <v>6.97</v>
      </c>
      <c r="Y110" s="3">
        <v>0.34849999999999998</v>
      </c>
    </row>
    <row r="111" spans="1:25" x14ac:dyDescent="0.25">
      <c r="A111" s="2">
        <v>43224</v>
      </c>
      <c r="B111" s="3" t="s">
        <v>191</v>
      </c>
      <c r="C111" s="3" t="s">
        <v>288</v>
      </c>
      <c r="D111" s="3" t="s">
        <v>311</v>
      </c>
      <c r="E111" s="3" t="s">
        <v>311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73.412108262108205</v>
      </c>
      <c r="N111" s="3" t="s">
        <v>104</v>
      </c>
      <c r="O111" s="3" t="s">
        <v>318</v>
      </c>
      <c r="P111" s="3" t="s">
        <v>319</v>
      </c>
      <c r="Q111" s="3">
        <v>1000137923</v>
      </c>
      <c r="R111" s="3">
        <v>110</v>
      </c>
      <c r="S111" s="3" t="s">
        <v>320</v>
      </c>
      <c r="T111" s="3">
        <v>11.540333333333299</v>
      </c>
      <c r="U111" s="3">
        <v>73.412090927471695</v>
      </c>
      <c r="V111" s="3"/>
      <c r="W111" s="3">
        <v>72</v>
      </c>
      <c r="X111" s="3">
        <v>7.06</v>
      </c>
      <c r="Y111" s="3">
        <v>8.4719999999999995</v>
      </c>
    </row>
    <row r="112" spans="1:25" x14ac:dyDescent="0.25">
      <c r="A112" s="2">
        <v>43224</v>
      </c>
      <c r="B112" s="3" t="s">
        <v>191</v>
      </c>
      <c r="C112" s="3" t="s">
        <v>321</v>
      </c>
      <c r="D112" s="3" t="s">
        <v>322</v>
      </c>
      <c r="E112" s="3" t="s">
        <v>322</v>
      </c>
      <c r="F112" s="3">
        <v>0</v>
      </c>
      <c r="G112" s="3">
        <v>14</v>
      </c>
      <c r="H112" s="3">
        <v>4</v>
      </c>
      <c r="I112" s="3">
        <v>9</v>
      </c>
      <c r="J112" s="3">
        <v>124.666666666666</v>
      </c>
      <c r="K112" s="3">
        <v>0</v>
      </c>
      <c r="L112" s="3">
        <v>0</v>
      </c>
      <c r="M112" s="3">
        <v>0</v>
      </c>
      <c r="N112" s="3" t="s">
        <v>145</v>
      </c>
      <c r="O112" s="3">
        <v>10183842</v>
      </c>
      <c r="P112" s="3" t="s">
        <v>146</v>
      </c>
      <c r="Q112" s="3">
        <v>1000150092</v>
      </c>
      <c r="R112" s="3">
        <v>20</v>
      </c>
      <c r="S112" s="3" t="s">
        <v>147</v>
      </c>
      <c r="T112" s="3">
        <v>124.666666666666</v>
      </c>
      <c r="U112" s="3">
        <v>0</v>
      </c>
      <c r="V112" s="3"/>
      <c r="W112" s="3">
        <v>0</v>
      </c>
      <c r="X112" s="3">
        <v>0</v>
      </c>
      <c r="Y112" s="3">
        <v>0</v>
      </c>
    </row>
    <row r="113" spans="1:25" x14ac:dyDescent="0.25">
      <c r="A113" s="2">
        <v>43224</v>
      </c>
      <c r="B113" s="3" t="s">
        <v>191</v>
      </c>
      <c r="C113" s="3" t="s">
        <v>321</v>
      </c>
      <c r="D113" s="3" t="s">
        <v>323</v>
      </c>
      <c r="E113" s="3" t="s">
        <v>323</v>
      </c>
      <c r="F113" s="3">
        <v>0</v>
      </c>
      <c r="G113" s="3">
        <v>17</v>
      </c>
      <c r="H113" s="3">
        <v>0</v>
      </c>
      <c r="I113" s="3">
        <v>9</v>
      </c>
      <c r="J113" s="3">
        <v>146.75</v>
      </c>
      <c r="K113" s="3">
        <v>0</v>
      </c>
      <c r="L113" s="3">
        <v>0</v>
      </c>
      <c r="M113" s="3">
        <v>49.194775695627399</v>
      </c>
      <c r="N113" s="3" t="s">
        <v>145</v>
      </c>
      <c r="O113" s="3">
        <v>10183842</v>
      </c>
      <c r="P113" s="3" t="s">
        <v>146</v>
      </c>
      <c r="Q113" s="3">
        <v>1000150093</v>
      </c>
      <c r="R113" s="3">
        <v>10</v>
      </c>
      <c r="S113" s="3" t="s">
        <v>163</v>
      </c>
      <c r="T113" s="3">
        <v>146.75</v>
      </c>
      <c r="U113" s="3">
        <v>49.194775695627399</v>
      </c>
      <c r="V113" s="3"/>
      <c r="W113" s="3">
        <v>520</v>
      </c>
      <c r="X113" s="3">
        <v>8.33</v>
      </c>
      <c r="Y113" s="3">
        <v>72.1933333333333</v>
      </c>
    </row>
    <row r="114" spans="1:25" x14ac:dyDescent="0.25">
      <c r="A114" s="2">
        <v>43224</v>
      </c>
      <c r="B114" s="3" t="s">
        <v>191</v>
      </c>
      <c r="C114" s="3" t="s">
        <v>321</v>
      </c>
      <c r="D114" s="3" t="s">
        <v>324</v>
      </c>
      <c r="E114" s="3" t="s">
        <v>324</v>
      </c>
      <c r="F114" s="3">
        <v>0</v>
      </c>
      <c r="G114" s="3">
        <v>12</v>
      </c>
      <c r="H114" s="3">
        <v>1</v>
      </c>
      <c r="I114" s="3">
        <v>9</v>
      </c>
      <c r="J114" s="3">
        <v>108</v>
      </c>
      <c r="K114" s="3">
        <v>0</v>
      </c>
      <c r="L114" s="3">
        <v>0</v>
      </c>
      <c r="M114" s="3">
        <v>55.870833333333302</v>
      </c>
      <c r="N114" s="3" t="s">
        <v>104</v>
      </c>
      <c r="O114" s="3" t="s">
        <v>325</v>
      </c>
      <c r="P114" s="3" t="s">
        <v>326</v>
      </c>
      <c r="Q114" s="3">
        <v>1000130752</v>
      </c>
      <c r="R114" s="3">
        <v>420</v>
      </c>
      <c r="S114" s="3" t="s">
        <v>327</v>
      </c>
      <c r="T114" s="3">
        <v>108</v>
      </c>
      <c r="U114" s="3">
        <v>55.870833333333302</v>
      </c>
      <c r="V114" s="3"/>
      <c r="W114" s="3">
        <v>477</v>
      </c>
      <c r="X114" s="3">
        <v>7.59</v>
      </c>
      <c r="Y114" s="3">
        <v>60.340499999999999</v>
      </c>
    </row>
    <row r="115" spans="1:25" x14ac:dyDescent="0.25">
      <c r="A115" s="2">
        <v>43224</v>
      </c>
      <c r="B115" s="3" t="s">
        <v>191</v>
      </c>
      <c r="C115" s="3" t="s">
        <v>321</v>
      </c>
      <c r="D115" s="3" t="s">
        <v>328</v>
      </c>
      <c r="E115" s="3" t="s">
        <v>328</v>
      </c>
      <c r="F115" s="3">
        <v>0</v>
      </c>
      <c r="G115" s="3">
        <v>22</v>
      </c>
      <c r="H115" s="3">
        <v>3</v>
      </c>
      <c r="I115" s="3">
        <v>9</v>
      </c>
      <c r="J115" s="3">
        <v>198</v>
      </c>
      <c r="K115" s="3">
        <v>0</v>
      </c>
      <c r="L115" s="3">
        <v>0</v>
      </c>
      <c r="M115" s="3">
        <v>48.338888888888803</v>
      </c>
      <c r="N115" s="3" t="s">
        <v>76</v>
      </c>
      <c r="O115" s="3">
        <v>379311</v>
      </c>
      <c r="P115" s="3" t="s">
        <v>188</v>
      </c>
      <c r="Q115" s="3">
        <v>1000145760</v>
      </c>
      <c r="R115" s="3">
        <v>40</v>
      </c>
      <c r="S115" s="3" t="s">
        <v>329</v>
      </c>
      <c r="T115" s="3">
        <v>198</v>
      </c>
      <c r="U115" s="3">
        <v>48.338888888888803</v>
      </c>
      <c r="V115" s="3"/>
      <c r="W115" s="3">
        <v>363</v>
      </c>
      <c r="X115" s="3">
        <v>15.82</v>
      </c>
      <c r="Y115" s="3">
        <v>95.710999999999999</v>
      </c>
    </row>
    <row r="116" spans="1:25" x14ac:dyDescent="0.25">
      <c r="A116" s="2">
        <v>43224</v>
      </c>
      <c r="B116" s="3" t="s">
        <v>191</v>
      </c>
      <c r="C116" s="3" t="s">
        <v>321</v>
      </c>
      <c r="D116" s="3" t="s">
        <v>330</v>
      </c>
      <c r="E116" s="3" t="s">
        <v>330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62.667592592592499</v>
      </c>
      <c r="N116" s="3" t="s">
        <v>104</v>
      </c>
      <c r="O116" s="3" t="s">
        <v>331</v>
      </c>
      <c r="P116" s="3" t="s">
        <v>332</v>
      </c>
      <c r="Q116" s="3">
        <v>1000116191</v>
      </c>
      <c r="R116" s="3">
        <v>180</v>
      </c>
      <c r="S116" s="3" t="s">
        <v>333</v>
      </c>
      <c r="T116" s="3">
        <v>0.97066666666666601</v>
      </c>
      <c r="U116" s="3">
        <v>62.6717032967032</v>
      </c>
      <c r="V116" s="3"/>
      <c r="W116" s="3">
        <v>5</v>
      </c>
      <c r="X116" s="3">
        <v>7.3</v>
      </c>
      <c r="Y116" s="3">
        <v>0.60833333333333295</v>
      </c>
    </row>
    <row r="117" spans="1:25" x14ac:dyDescent="0.25">
      <c r="A117" s="2">
        <v>43224</v>
      </c>
      <c r="B117" s="3" t="s">
        <v>191</v>
      </c>
      <c r="C117" s="3" t="s">
        <v>321</v>
      </c>
      <c r="D117" s="3" t="s">
        <v>330</v>
      </c>
      <c r="E117" s="3" t="s">
        <v>330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62.667592592592499</v>
      </c>
      <c r="N117" s="3" t="s">
        <v>104</v>
      </c>
      <c r="O117" s="3" t="s">
        <v>334</v>
      </c>
      <c r="P117" s="3" t="s">
        <v>335</v>
      </c>
      <c r="Q117" s="3">
        <v>1000130754</v>
      </c>
      <c r="R117" s="3">
        <v>10</v>
      </c>
      <c r="S117" s="3" t="s">
        <v>336</v>
      </c>
      <c r="T117" s="3">
        <v>11.564500000000001</v>
      </c>
      <c r="U117" s="3">
        <v>62.6673584389006</v>
      </c>
      <c r="V117" s="3"/>
      <c r="W117" s="3">
        <v>67</v>
      </c>
      <c r="X117" s="3">
        <v>6.49</v>
      </c>
      <c r="Y117" s="3">
        <v>7.2471666666666597</v>
      </c>
    </row>
    <row r="118" spans="1:25" x14ac:dyDescent="0.25">
      <c r="A118" s="2">
        <v>43224</v>
      </c>
      <c r="B118" s="3" t="s">
        <v>191</v>
      </c>
      <c r="C118" s="3" t="s">
        <v>321</v>
      </c>
      <c r="D118" s="3" t="s">
        <v>330</v>
      </c>
      <c r="E118" s="3" t="s">
        <v>330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62.667592592592499</v>
      </c>
      <c r="N118" s="3" t="s">
        <v>104</v>
      </c>
      <c r="O118" s="3" t="s">
        <v>337</v>
      </c>
      <c r="P118" s="3" t="s">
        <v>338</v>
      </c>
      <c r="Q118" s="3">
        <v>1000137863</v>
      </c>
      <c r="R118" s="3">
        <v>330</v>
      </c>
      <c r="S118" s="3" t="s">
        <v>339</v>
      </c>
      <c r="T118" s="3">
        <v>93.737499999999997</v>
      </c>
      <c r="U118" s="3">
        <v>62.667555674089797</v>
      </c>
      <c r="V118" s="3"/>
      <c r="W118" s="3">
        <v>642</v>
      </c>
      <c r="X118" s="3">
        <v>5.49</v>
      </c>
      <c r="Y118" s="3">
        <v>58.743000000000002</v>
      </c>
    </row>
    <row r="119" spans="1:25" x14ac:dyDescent="0.25">
      <c r="A119" s="2">
        <v>43224</v>
      </c>
      <c r="B119" s="3" t="s">
        <v>191</v>
      </c>
      <c r="C119" s="3" t="s">
        <v>321</v>
      </c>
      <c r="D119" s="3" t="s">
        <v>330</v>
      </c>
      <c r="E119" s="3" t="s">
        <v>330</v>
      </c>
      <c r="F119" s="3">
        <v>0</v>
      </c>
      <c r="G119" s="3">
        <v>12</v>
      </c>
      <c r="H119" s="3">
        <v>2</v>
      </c>
      <c r="I119" s="3">
        <v>9</v>
      </c>
      <c r="J119" s="3">
        <v>108</v>
      </c>
      <c r="K119" s="3">
        <v>0</v>
      </c>
      <c r="L119" s="3">
        <v>0</v>
      </c>
      <c r="M119" s="3">
        <v>62.667592592592499</v>
      </c>
      <c r="N119" s="3" t="s">
        <v>104</v>
      </c>
      <c r="O119" s="3" t="s">
        <v>340</v>
      </c>
      <c r="P119" s="3" t="s">
        <v>341</v>
      </c>
      <c r="Q119" s="3">
        <v>1000116191</v>
      </c>
      <c r="R119" s="3">
        <v>100</v>
      </c>
      <c r="S119" s="3" t="s">
        <v>342</v>
      </c>
      <c r="T119" s="3">
        <v>0.88966666666666605</v>
      </c>
      <c r="U119" s="3">
        <v>62.663919070813002</v>
      </c>
      <c r="V119" s="3"/>
      <c r="W119" s="3">
        <v>5</v>
      </c>
      <c r="X119" s="3">
        <v>6.69</v>
      </c>
      <c r="Y119" s="3">
        <v>0.5575</v>
      </c>
    </row>
    <row r="120" spans="1:25" x14ac:dyDescent="0.25">
      <c r="A120" s="2">
        <v>43224</v>
      </c>
      <c r="B120" s="3" t="s">
        <v>191</v>
      </c>
      <c r="C120" s="3" t="s">
        <v>321</v>
      </c>
      <c r="D120" s="3" t="s">
        <v>330</v>
      </c>
      <c r="E120" s="3" t="s">
        <v>330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62.667592592592499</v>
      </c>
      <c r="N120" s="3" t="s">
        <v>104</v>
      </c>
      <c r="O120" s="3" t="s">
        <v>343</v>
      </c>
      <c r="P120" s="3" t="s">
        <v>344</v>
      </c>
      <c r="Q120" s="3">
        <v>1000116235</v>
      </c>
      <c r="R120" s="3">
        <v>80</v>
      </c>
      <c r="S120" s="3" t="s">
        <v>345</v>
      </c>
      <c r="T120" s="3">
        <v>0.67016666666666602</v>
      </c>
      <c r="U120" s="3">
        <v>62.670977368813702</v>
      </c>
      <c r="V120" s="3"/>
      <c r="W120" s="3">
        <v>4</v>
      </c>
      <c r="X120" s="3">
        <v>6.3</v>
      </c>
      <c r="Y120" s="3">
        <v>0.42</v>
      </c>
    </row>
    <row r="121" spans="1:25" x14ac:dyDescent="0.25">
      <c r="A121" s="2">
        <v>43224</v>
      </c>
      <c r="B121" s="3" t="s">
        <v>191</v>
      </c>
      <c r="C121" s="3" t="s">
        <v>321</v>
      </c>
      <c r="D121" s="3" t="s">
        <v>330</v>
      </c>
      <c r="E121" s="3" t="s">
        <v>330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62.667592592592499</v>
      </c>
      <c r="N121" s="3" t="s">
        <v>104</v>
      </c>
      <c r="O121" s="3" t="s">
        <v>346</v>
      </c>
      <c r="P121" s="3" t="s">
        <v>347</v>
      </c>
      <c r="Q121" s="3">
        <v>1000116235</v>
      </c>
      <c r="R121" s="3">
        <v>300</v>
      </c>
      <c r="S121" s="3" t="s">
        <v>348</v>
      </c>
      <c r="T121" s="3">
        <v>0.16750000000000001</v>
      </c>
      <c r="U121" s="3">
        <v>62.686567164179102</v>
      </c>
      <c r="V121" s="3"/>
      <c r="W121" s="3">
        <v>1</v>
      </c>
      <c r="X121" s="3">
        <v>6.3</v>
      </c>
      <c r="Y121" s="3">
        <v>0.105</v>
      </c>
    </row>
    <row r="122" spans="1:25" x14ac:dyDescent="0.25">
      <c r="A122" s="2">
        <v>43224</v>
      </c>
      <c r="B122" s="3" t="s">
        <v>191</v>
      </c>
      <c r="C122" s="3" t="s">
        <v>321</v>
      </c>
      <c r="D122" s="3" t="s">
        <v>349</v>
      </c>
      <c r="E122" s="3" t="s">
        <v>349</v>
      </c>
      <c r="F122" s="3">
        <v>0</v>
      </c>
      <c r="G122" s="3">
        <v>23</v>
      </c>
      <c r="H122" s="3">
        <v>4</v>
      </c>
      <c r="I122" s="3">
        <v>9</v>
      </c>
      <c r="J122" s="3">
        <v>184.31666666666601</v>
      </c>
      <c r="K122" s="3">
        <v>0</v>
      </c>
      <c r="L122" s="3">
        <v>0</v>
      </c>
      <c r="M122" s="3">
        <v>47.206799891491002</v>
      </c>
      <c r="N122" s="3" t="s">
        <v>76</v>
      </c>
      <c r="O122" s="3">
        <v>379311</v>
      </c>
      <c r="P122" s="3" t="s">
        <v>188</v>
      </c>
      <c r="Q122" s="3">
        <v>1000145760</v>
      </c>
      <c r="R122" s="3">
        <v>20</v>
      </c>
      <c r="S122" s="3" t="s">
        <v>350</v>
      </c>
      <c r="T122" s="3">
        <v>184.31666666666601</v>
      </c>
      <c r="U122" s="3">
        <v>47.206799891491002</v>
      </c>
      <c r="V122" s="3"/>
      <c r="W122" s="3">
        <v>330</v>
      </c>
      <c r="X122" s="3">
        <v>15.82</v>
      </c>
      <c r="Y122" s="3">
        <v>87.01</v>
      </c>
    </row>
    <row r="123" spans="1:25" x14ac:dyDescent="0.25">
      <c r="A123" s="2">
        <v>43224</v>
      </c>
      <c r="B123" s="3" t="s">
        <v>351</v>
      </c>
      <c r="C123" s="3" t="s">
        <v>352</v>
      </c>
      <c r="D123" s="3" t="s">
        <v>353</v>
      </c>
      <c r="E123" s="3" t="s">
        <v>353</v>
      </c>
      <c r="F123" s="3">
        <v>0</v>
      </c>
      <c r="G123" s="3">
        <v>19</v>
      </c>
      <c r="H123" s="3">
        <v>2</v>
      </c>
      <c r="I123" s="3">
        <v>9</v>
      </c>
      <c r="J123" s="3">
        <v>150.05000000000001</v>
      </c>
      <c r="K123" s="3">
        <v>0</v>
      </c>
      <c r="L123" s="3">
        <v>0</v>
      </c>
      <c r="M123" s="3">
        <v>4.4034210818616</v>
      </c>
      <c r="N123" s="3" t="s">
        <v>44</v>
      </c>
      <c r="O123" s="3" t="s">
        <v>354</v>
      </c>
      <c r="P123" s="3" t="s">
        <v>355</v>
      </c>
      <c r="Q123" s="3">
        <v>2000020363</v>
      </c>
      <c r="R123" s="3">
        <v>60</v>
      </c>
      <c r="S123" s="3" t="s">
        <v>356</v>
      </c>
      <c r="T123" s="3">
        <v>17.1986666666666</v>
      </c>
      <c r="U123" s="3">
        <v>4.4034421272966799</v>
      </c>
      <c r="V123" s="3"/>
      <c r="W123" s="3">
        <v>4</v>
      </c>
      <c r="X123" s="3">
        <v>11.36</v>
      </c>
      <c r="Y123" s="3">
        <v>0.75733333333333297</v>
      </c>
    </row>
    <row r="124" spans="1:25" x14ac:dyDescent="0.25">
      <c r="A124" s="2">
        <v>43224</v>
      </c>
      <c r="B124" s="3" t="s">
        <v>351</v>
      </c>
      <c r="C124" s="3" t="s">
        <v>352</v>
      </c>
      <c r="D124" s="3" t="s">
        <v>353</v>
      </c>
      <c r="E124" s="3" t="s">
        <v>353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4.4034210818616</v>
      </c>
      <c r="N124" s="3" t="s">
        <v>29</v>
      </c>
      <c r="O124" s="3" t="s">
        <v>357</v>
      </c>
      <c r="P124" s="3" t="s">
        <v>358</v>
      </c>
      <c r="Q124" s="3">
        <v>2000020966</v>
      </c>
      <c r="R124" s="3">
        <v>50</v>
      </c>
      <c r="S124" s="3" t="s">
        <v>359</v>
      </c>
      <c r="T124" s="3">
        <v>132.851333333333</v>
      </c>
      <c r="U124" s="3">
        <v>4.4034183573618604</v>
      </c>
      <c r="V124" s="3"/>
      <c r="W124" s="3">
        <v>30</v>
      </c>
      <c r="X124" s="3">
        <v>11.7</v>
      </c>
      <c r="Y124" s="3">
        <v>5.85</v>
      </c>
    </row>
    <row r="125" spans="1:25" x14ac:dyDescent="0.25">
      <c r="A125" s="2">
        <v>43224</v>
      </c>
      <c r="B125" s="3" t="s">
        <v>351</v>
      </c>
      <c r="C125" s="3" t="s">
        <v>352</v>
      </c>
      <c r="D125" s="3" t="s">
        <v>360</v>
      </c>
      <c r="E125" s="3" t="s">
        <v>360</v>
      </c>
      <c r="F125" s="3">
        <v>0</v>
      </c>
      <c r="G125" s="3">
        <v>22</v>
      </c>
      <c r="H125" s="3">
        <v>1</v>
      </c>
      <c r="I125" s="3">
        <v>9</v>
      </c>
      <c r="J125" s="3">
        <v>198</v>
      </c>
      <c r="K125" s="3">
        <v>0</v>
      </c>
      <c r="L125" s="3">
        <v>0</v>
      </c>
      <c r="M125" s="3">
        <v>7.4525252525252501</v>
      </c>
      <c r="N125" s="3" t="s">
        <v>44</v>
      </c>
      <c r="O125" s="3" t="s">
        <v>361</v>
      </c>
      <c r="P125" s="3" t="s">
        <v>362</v>
      </c>
      <c r="Q125" s="3">
        <v>2000019934</v>
      </c>
      <c r="R125" s="3">
        <v>150</v>
      </c>
      <c r="S125" s="3" t="s">
        <v>363</v>
      </c>
      <c r="T125" s="3">
        <v>149.68983333333301</v>
      </c>
      <c r="U125" s="3">
        <v>7.4525212689795204</v>
      </c>
      <c r="V125" s="3"/>
      <c r="W125" s="3">
        <v>49</v>
      </c>
      <c r="X125" s="3">
        <v>13.66</v>
      </c>
      <c r="Y125" s="3">
        <v>11.155666666666599</v>
      </c>
    </row>
    <row r="126" spans="1:25" x14ac:dyDescent="0.25">
      <c r="A126" s="2">
        <v>43224</v>
      </c>
      <c r="B126" s="3" t="s">
        <v>351</v>
      </c>
      <c r="C126" s="3" t="s">
        <v>352</v>
      </c>
      <c r="D126" s="3" t="s">
        <v>360</v>
      </c>
      <c r="E126" s="3" t="s">
        <v>360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7.4525252525252501</v>
      </c>
      <c r="N126" s="3" t="s">
        <v>44</v>
      </c>
      <c r="O126" s="3" t="s">
        <v>361</v>
      </c>
      <c r="P126" s="3" t="s">
        <v>362</v>
      </c>
      <c r="Q126" s="3">
        <v>2000020362</v>
      </c>
      <c r="R126" s="3">
        <v>60</v>
      </c>
      <c r="S126" s="3" t="s">
        <v>364</v>
      </c>
      <c r="T126" s="3">
        <v>15.2745</v>
      </c>
      <c r="U126" s="3">
        <v>7.45250799262387</v>
      </c>
      <c r="V126" s="3"/>
      <c r="W126" s="3">
        <v>5</v>
      </c>
      <c r="X126" s="3">
        <v>13.66</v>
      </c>
      <c r="Y126" s="3">
        <v>1.1383333333333301</v>
      </c>
    </row>
    <row r="127" spans="1:25" x14ac:dyDescent="0.25">
      <c r="A127" s="2">
        <v>43224</v>
      </c>
      <c r="B127" s="3" t="s">
        <v>351</v>
      </c>
      <c r="C127" s="3" t="s">
        <v>352</v>
      </c>
      <c r="D127" s="3" t="s">
        <v>360</v>
      </c>
      <c r="E127" s="3" t="s">
        <v>360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7.4525252525252501</v>
      </c>
      <c r="N127" s="3" t="s">
        <v>44</v>
      </c>
      <c r="O127" s="3" t="s">
        <v>365</v>
      </c>
      <c r="P127" s="3" t="s">
        <v>366</v>
      </c>
      <c r="Q127" s="3">
        <v>2000020523</v>
      </c>
      <c r="R127" s="3">
        <v>20</v>
      </c>
      <c r="S127" s="3" t="s">
        <v>367</v>
      </c>
      <c r="T127" s="3">
        <v>7.2638333333333298</v>
      </c>
      <c r="U127" s="3">
        <v>7.4524470550443898</v>
      </c>
      <c r="V127" s="3"/>
      <c r="W127" s="3">
        <v>4</v>
      </c>
      <c r="X127" s="3">
        <v>8.1199999999999992</v>
      </c>
      <c r="Y127" s="3">
        <v>0.541333333333333</v>
      </c>
    </row>
    <row r="128" spans="1:25" x14ac:dyDescent="0.25">
      <c r="A128" s="2">
        <v>43224</v>
      </c>
      <c r="B128" s="3" t="s">
        <v>351</v>
      </c>
      <c r="C128" s="3" t="s">
        <v>352</v>
      </c>
      <c r="D128" s="3" t="s">
        <v>360</v>
      </c>
      <c r="E128" s="3" t="s">
        <v>360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7.4525252525252501</v>
      </c>
      <c r="N128" s="3" t="s">
        <v>44</v>
      </c>
      <c r="O128" s="3" t="s">
        <v>365</v>
      </c>
      <c r="P128" s="3" t="s">
        <v>366</v>
      </c>
      <c r="Q128" s="3">
        <v>2000020523</v>
      </c>
      <c r="R128" s="3">
        <v>100</v>
      </c>
      <c r="S128" s="3" t="s">
        <v>368</v>
      </c>
      <c r="T128" s="3">
        <v>5.44783333333333</v>
      </c>
      <c r="U128" s="3">
        <v>7.4525040535992897</v>
      </c>
      <c r="V128" s="3"/>
      <c r="W128" s="3">
        <v>3</v>
      </c>
      <c r="X128" s="3">
        <v>8.1199999999999992</v>
      </c>
      <c r="Y128" s="3">
        <v>0.40600000000000003</v>
      </c>
    </row>
    <row r="129" spans="1:25" x14ac:dyDescent="0.25">
      <c r="A129" s="2">
        <v>43224</v>
      </c>
      <c r="B129" s="3" t="s">
        <v>351</v>
      </c>
      <c r="C129" s="3" t="s">
        <v>352</v>
      </c>
      <c r="D129" s="3" t="s">
        <v>360</v>
      </c>
      <c r="E129" s="3" t="s">
        <v>360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7.4525252525252501</v>
      </c>
      <c r="N129" s="3" t="s">
        <v>44</v>
      </c>
      <c r="O129" s="3" t="s">
        <v>354</v>
      </c>
      <c r="P129" s="3" t="s">
        <v>355</v>
      </c>
      <c r="Q129" s="3">
        <v>2000020363</v>
      </c>
      <c r="R129" s="3">
        <v>40</v>
      </c>
      <c r="S129" s="3" t="s">
        <v>369</v>
      </c>
      <c r="T129" s="3">
        <v>10.1621666666666</v>
      </c>
      <c r="U129" s="3">
        <v>7.4524789660997399</v>
      </c>
      <c r="V129" s="3"/>
      <c r="W129" s="3">
        <v>4</v>
      </c>
      <c r="X129" s="3">
        <v>11.36</v>
      </c>
      <c r="Y129" s="3">
        <v>0.75733333333333297</v>
      </c>
    </row>
    <row r="130" spans="1:25" x14ac:dyDescent="0.25">
      <c r="A130" s="2">
        <v>43224</v>
      </c>
      <c r="B130" s="3" t="s">
        <v>351</v>
      </c>
      <c r="C130" s="3" t="s">
        <v>352</v>
      </c>
      <c r="D130" s="3" t="s">
        <v>360</v>
      </c>
      <c r="E130" s="3" t="s">
        <v>360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7.4525252525252501</v>
      </c>
      <c r="N130" s="3" t="s">
        <v>44</v>
      </c>
      <c r="O130" s="3" t="s">
        <v>354</v>
      </c>
      <c r="P130" s="3" t="s">
        <v>355</v>
      </c>
      <c r="Q130" s="3">
        <v>2000020363</v>
      </c>
      <c r="R130" s="3">
        <v>50</v>
      </c>
      <c r="S130" s="3" t="s">
        <v>370</v>
      </c>
      <c r="T130" s="3">
        <v>10.1621666666666</v>
      </c>
      <c r="U130" s="3">
        <v>7.4524789660997399</v>
      </c>
      <c r="V130" s="3"/>
      <c r="W130" s="3">
        <v>4</v>
      </c>
      <c r="X130" s="3">
        <v>11.36</v>
      </c>
      <c r="Y130" s="3">
        <v>0.75733333333333297</v>
      </c>
    </row>
    <row r="131" spans="1:25" x14ac:dyDescent="0.25">
      <c r="A131" s="2">
        <v>43224</v>
      </c>
      <c r="B131" s="3" t="s">
        <v>351</v>
      </c>
      <c r="C131" s="3" t="s">
        <v>352</v>
      </c>
      <c r="D131" s="3" t="s">
        <v>371</v>
      </c>
      <c r="E131" s="3" t="s">
        <v>371</v>
      </c>
      <c r="F131" s="3">
        <v>0</v>
      </c>
      <c r="G131" s="3">
        <v>22</v>
      </c>
      <c r="H131" s="3">
        <v>1</v>
      </c>
      <c r="I131" s="3">
        <v>9</v>
      </c>
      <c r="J131" s="3">
        <v>173.5</v>
      </c>
      <c r="K131" s="3">
        <v>0</v>
      </c>
      <c r="L131" s="3">
        <v>0</v>
      </c>
      <c r="M131" s="3">
        <v>2.5755043227665699</v>
      </c>
      <c r="N131" s="3" t="s">
        <v>44</v>
      </c>
      <c r="O131" s="3" t="s">
        <v>372</v>
      </c>
      <c r="P131" s="3" t="s">
        <v>373</v>
      </c>
      <c r="Q131" s="3">
        <v>2000020239</v>
      </c>
      <c r="R131" s="3">
        <v>40</v>
      </c>
      <c r="S131" s="3" t="s">
        <v>374</v>
      </c>
      <c r="T131" s="3">
        <v>173.5</v>
      </c>
      <c r="U131" s="3">
        <v>2.5755043227665699</v>
      </c>
      <c r="V131" s="3"/>
      <c r="W131" s="3">
        <v>27</v>
      </c>
      <c r="X131" s="3">
        <v>9.93</v>
      </c>
      <c r="Y131" s="3">
        <v>4.4684999999999997</v>
      </c>
    </row>
    <row r="132" spans="1:25" x14ac:dyDescent="0.25">
      <c r="A132" s="2">
        <v>43224</v>
      </c>
      <c r="B132" s="3" t="s">
        <v>351</v>
      </c>
      <c r="C132" s="3" t="s">
        <v>352</v>
      </c>
      <c r="D132" s="3" t="s">
        <v>375</v>
      </c>
      <c r="E132" s="3" t="s">
        <v>375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7.4138905713708798</v>
      </c>
      <c r="N132" s="3" t="s">
        <v>44</v>
      </c>
      <c r="O132" s="3" t="s">
        <v>376</v>
      </c>
      <c r="P132" s="3" t="s">
        <v>377</v>
      </c>
      <c r="Q132" s="3">
        <v>2000020362</v>
      </c>
      <c r="R132" s="3">
        <v>690</v>
      </c>
      <c r="S132" s="3" t="s">
        <v>378</v>
      </c>
      <c r="T132" s="3">
        <v>18.4113333333333</v>
      </c>
      <c r="U132" s="3">
        <v>7.4139117210413801</v>
      </c>
      <c r="V132" s="3"/>
      <c r="W132" s="3">
        <v>10</v>
      </c>
      <c r="X132" s="3">
        <v>8.19</v>
      </c>
      <c r="Y132" s="3">
        <v>1.365</v>
      </c>
    </row>
    <row r="133" spans="1:25" x14ac:dyDescent="0.25">
      <c r="A133" s="2">
        <v>43224</v>
      </c>
      <c r="B133" s="3" t="s">
        <v>351</v>
      </c>
      <c r="C133" s="3" t="s">
        <v>352</v>
      </c>
      <c r="D133" s="3" t="s">
        <v>375</v>
      </c>
      <c r="E133" s="3" t="s">
        <v>375</v>
      </c>
      <c r="F133" s="3">
        <v>0</v>
      </c>
      <c r="G133" s="3">
        <v>19</v>
      </c>
      <c r="H133" s="3">
        <v>3</v>
      </c>
      <c r="I133" s="3">
        <v>9</v>
      </c>
      <c r="J133" s="3">
        <v>165.1</v>
      </c>
      <c r="K133" s="3">
        <v>0</v>
      </c>
      <c r="L133" s="3">
        <v>0</v>
      </c>
      <c r="M133" s="3">
        <v>7.4138905713708798</v>
      </c>
      <c r="N133" s="3" t="s">
        <v>44</v>
      </c>
      <c r="O133" s="3" t="s">
        <v>361</v>
      </c>
      <c r="P133" s="3" t="s">
        <v>362</v>
      </c>
      <c r="Q133" s="3">
        <v>2000019934</v>
      </c>
      <c r="R133" s="3">
        <v>160</v>
      </c>
      <c r="S133" s="3" t="s">
        <v>364</v>
      </c>
      <c r="T133" s="3">
        <v>135.11566666666599</v>
      </c>
      <c r="U133" s="3">
        <v>7.4138947617720099</v>
      </c>
      <c r="V133" s="3"/>
      <c r="W133" s="3">
        <v>44</v>
      </c>
      <c r="X133" s="3">
        <v>13.66</v>
      </c>
      <c r="Y133" s="3">
        <v>10.017333333333299</v>
      </c>
    </row>
    <row r="134" spans="1:25" x14ac:dyDescent="0.25">
      <c r="A134" s="2">
        <v>43224</v>
      </c>
      <c r="B134" s="3" t="s">
        <v>351</v>
      </c>
      <c r="C134" s="3" t="s">
        <v>352</v>
      </c>
      <c r="D134" s="3" t="s">
        <v>375</v>
      </c>
      <c r="E134" s="3" t="s">
        <v>375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7.4138905713708798</v>
      </c>
      <c r="N134" s="3" t="s">
        <v>44</v>
      </c>
      <c r="O134" s="3" t="s">
        <v>379</v>
      </c>
      <c r="P134" s="3" t="s">
        <v>380</v>
      </c>
      <c r="Q134" s="3">
        <v>2000020362</v>
      </c>
      <c r="R134" s="3">
        <v>20</v>
      </c>
      <c r="S134" s="3" t="s">
        <v>381</v>
      </c>
      <c r="T134" s="3">
        <v>11.5728333333333</v>
      </c>
      <c r="U134" s="3">
        <v>7.4139147716635199</v>
      </c>
      <c r="V134" s="3"/>
      <c r="W134" s="3">
        <v>4</v>
      </c>
      <c r="X134" s="3">
        <v>12.87</v>
      </c>
      <c r="Y134" s="3">
        <v>0.85799999999999998</v>
      </c>
    </row>
    <row r="135" spans="1:25" x14ac:dyDescent="0.25">
      <c r="A135" s="2">
        <v>43224</v>
      </c>
      <c r="B135" s="3" t="s">
        <v>351</v>
      </c>
      <c r="C135" s="3" t="s">
        <v>352</v>
      </c>
      <c r="D135" s="3" t="s">
        <v>382</v>
      </c>
      <c r="E135" s="3" t="s">
        <v>382</v>
      </c>
      <c r="F135" s="3">
        <v>0</v>
      </c>
      <c r="G135" s="3">
        <v>22</v>
      </c>
      <c r="H135" s="3">
        <v>5</v>
      </c>
      <c r="I135" s="3">
        <v>9</v>
      </c>
      <c r="J135" s="3">
        <v>169.78333333333299</v>
      </c>
      <c r="K135" s="3">
        <v>0</v>
      </c>
      <c r="L135" s="3">
        <v>0</v>
      </c>
      <c r="M135" s="3">
        <v>68.204574457641996</v>
      </c>
      <c r="N135" s="3" t="s">
        <v>76</v>
      </c>
      <c r="O135" s="3">
        <v>10178767</v>
      </c>
      <c r="P135" s="3" t="s">
        <v>383</v>
      </c>
      <c r="Q135" s="3">
        <v>1000132632</v>
      </c>
      <c r="R135" s="3">
        <v>10</v>
      </c>
      <c r="S135" s="3" t="s">
        <v>384</v>
      </c>
      <c r="T135" s="3">
        <v>169.78333333333299</v>
      </c>
      <c r="U135" s="3">
        <v>68.204574457641996</v>
      </c>
      <c r="V135" s="3"/>
      <c r="W135" s="3">
        <v>900</v>
      </c>
      <c r="X135" s="3">
        <v>7.72</v>
      </c>
      <c r="Y135" s="3">
        <v>115.8</v>
      </c>
    </row>
    <row r="136" spans="1:25" x14ac:dyDescent="0.25">
      <c r="A136" s="2">
        <v>43224</v>
      </c>
      <c r="B136" s="3" t="s">
        <v>351</v>
      </c>
      <c r="C136" s="3" t="s">
        <v>352</v>
      </c>
      <c r="D136" s="3" t="s">
        <v>385</v>
      </c>
      <c r="E136" s="3" t="s">
        <v>385</v>
      </c>
      <c r="F136" s="3">
        <v>0</v>
      </c>
      <c r="G136" s="3">
        <v>18</v>
      </c>
      <c r="H136" s="3">
        <v>2</v>
      </c>
      <c r="I136" s="3">
        <v>9</v>
      </c>
      <c r="J136" s="3">
        <v>135</v>
      </c>
      <c r="K136" s="3">
        <v>0</v>
      </c>
      <c r="L136" s="3">
        <v>0</v>
      </c>
      <c r="M136" s="3">
        <v>67.925925925925895</v>
      </c>
      <c r="N136" s="3" t="s">
        <v>76</v>
      </c>
      <c r="O136" s="3">
        <v>10184954</v>
      </c>
      <c r="P136" s="3" t="s">
        <v>77</v>
      </c>
      <c r="Q136" s="3">
        <v>1000131974</v>
      </c>
      <c r="R136" s="3">
        <v>20</v>
      </c>
      <c r="S136" s="3" t="s">
        <v>386</v>
      </c>
      <c r="T136" s="3">
        <v>135</v>
      </c>
      <c r="U136" s="3">
        <v>67.925925925925895</v>
      </c>
      <c r="V136" s="3"/>
      <c r="W136" s="3">
        <v>600</v>
      </c>
      <c r="X136" s="3">
        <v>9.17</v>
      </c>
      <c r="Y136" s="3">
        <v>91.7</v>
      </c>
    </row>
    <row r="137" spans="1:25" x14ac:dyDescent="0.25">
      <c r="A137" s="2">
        <v>43224</v>
      </c>
      <c r="B137" s="3" t="s">
        <v>351</v>
      </c>
      <c r="C137" s="3" t="s">
        <v>387</v>
      </c>
      <c r="D137" s="3" t="s">
        <v>388</v>
      </c>
      <c r="E137" s="3" t="s">
        <v>388</v>
      </c>
      <c r="F137" s="3">
        <v>0</v>
      </c>
      <c r="G137" s="3">
        <v>28</v>
      </c>
      <c r="H137" s="3">
        <v>0</v>
      </c>
      <c r="I137" s="3">
        <v>9</v>
      </c>
      <c r="J137" s="3">
        <v>247.916666666666</v>
      </c>
      <c r="K137" s="3">
        <v>0</v>
      </c>
      <c r="L137" s="3">
        <v>0</v>
      </c>
      <c r="M137" s="3">
        <v>23.3169747899159</v>
      </c>
      <c r="N137" s="3" t="s">
        <v>76</v>
      </c>
      <c r="O137" s="3">
        <v>10175578</v>
      </c>
      <c r="P137" s="3" t="s">
        <v>95</v>
      </c>
      <c r="Q137" s="3">
        <v>1000145322</v>
      </c>
      <c r="R137" s="3">
        <v>10</v>
      </c>
      <c r="S137" s="3" t="s">
        <v>96</v>
      </c>
      <c r="T137" s="3">
        <v>247.916666666666</v>
      </c>
      <c r="U137" s="3">
        <v>23.3169747899159</v>
      </c>
      <c r="V137" s="3"/>
      <c r="W137" s="3">
        <v>299</v>
      </c>
      <c r="X137" s="3">
        <v>11.6</v>
      </c>
      <c r="Y137" s="3">
        <v>57.806666666666601</v>
      </c>
    </row>
    <row r="138" spans="1:25" x14ac:dyDescent="0.25">
      <c r="A138" s="2">
        <v>43224</v>
      </c>
      <c r="B138" s="3" t="s">
        <v>351</v>
      </c>
      <c r="C138" s="3" t="s">
        <v>387</v>
      </c>
      <c r="D138" s="3" t="s">
        <v>389</v>
      </c>
      <c r="E138" s="3" t="s">
        <v>389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71.259259259259196</v>
      </c>
      <c r="N138" s="3" t="s">
        <v>76</v>
      </c>
      <c r="O138" s="3">
        <v>10178767</v>
      </c>
      <c r="P138" s="3" t="s">
        <v>383</v>
      </c>
      <c r="Q138" s="3">
        <v>1000132632</v>
      </c>
      <c r="R138" s="3">
        <v>10</v>
      </c>
      <c r="S138" s="3" t="s">
        <v>384</v>
      </c>
      <c r="T138" s="3">
        <v>113.75366666666601</v>
      </c>
      <c r="U138" s="3">
        <v>71.259241460348505</v>
      </c>
      <c r="V138" s="3"/>
      <c r="W138" s="3">
        <v>630</v>
      </c>
      <c r="X138" s="3">
        <v>7.72</v>
      </c>
      <c r="Y138" s="3">
        <v>81.06</v>
      </c>
    </row>
    <row r="139" spans="1:25" x14ac:dyDescent="0.25">
      <c r="A139" s="2">
        <v>43224</v>
      </c>
      <c r="B139" s="3" t="s">
        <v>351</v>
      </c>
      <c r="C139" s="3" t="s">
        <v>387</v>
      </c>
      <c r="D139" s="3" t="s">
        <v>389</v>
      </c>
      <c r="E139" s="3" t="s">
        <v>389</v>
      </c>
      <c r="F139" s="3">
        <v>0</v>
      </c>
      <c r="G139" s="3">
        <v>18</v>
      </c>
      <c r="H139" s="3">
        <v>1</v>
      </c>
      <c r="I139" s="3">
        <v>9</v>
      </c>
      <c r="J139" s="3">
        <v>162</v>
      </c>
      <c r="K139" s="3">
        <v>0</v>
      </c>
      <c r="L139" s="3">
        <v>0</v>
      </c>
      <c r="M139" s="3">
        <v>71.259259259259196</v>
      </c>
      <c r="N139" s="3" t="s">
        <v>76</v>
      </c>
      <c r="O139" s="3">
        <v>10182129</v>
      </c>
      <c r="P139" s="3" t="s">
        <v>390</v>
      </c>
      <c r="Q139" s="3">
        <v>1000131977</v>
      </c>
      <c r="R139" s="3">
        <v>10</v>
      </c>
      <c r="S139" s="3" t="s">
        <v>391</v>
      </c>
      <c r="T139" s="3">
        <v>48.246333333333297</v>
      </c>
      <c r="U139" s="3">
        <v>71.259301224963494</v>
      </c>
      <c r="V139" s="3"/>
      <c r="W139" s="3">
        <v>180</v>
      </c>
      <c r="X139" s="3">
        <v>11.46</v>
      </c>
      <c r="Y139" s="3">
        <v>34.380000000000003</v>
      </c>
    </row>
    <row r="140" spans="1:25" x14ac:dyDescent="0.25">
      <c r="A140" s="2">
        <v>43224</v>
      </c>
      <c r="B140" s="3" t="s">
        <v>351</v>
      </c>
      <c r="C140" s="3" t="s">
        <v>387</v>
      </c>
      <c r="D140" s="3" t="s">
        <v>392</v>
      </c>
      <c r="E140" s="3" t="s">
        <v>392</v>
      </c>
      <c r="F140" s="3">
        <v>0</v>
      </c>
      <c r="G140" s="3">
        <v>19</v>
      </c>
      <c r="H140" s="3">
        <v>4</v>
      </c>
      <c r="I140" s="3">
        <v>9</v>
      </c>
      <c r="J140" s="3">
        <v>171</v>
      </c>
      <c r="K140" s="3">
        <v>0</v>
      </c>
      <c r="L140" s="3">
        <v>0</v>
      </c>
      <c r="M140" s="3">
        <v>0.37631578947368399</v>
      </c>
      <c r="N140" s="3" t="s">
        <v>44</v>
      </c>
      <c r="O140" s="3" t="s">
        <v>379</v>
      </c>
      <c r="P140" s="3" t="s">
        <v>380</v>
      </c>
      <c r="Q140" s="3">
        <v>2000020362</v>
      </c>
      <c r="R140" s="3">
        <v>130</v>
      </c>
      <c r="S140" s="3" t="s">
        <v>393</v>
      </c>
      <c r="T140" s="3">
        <v>171</v>
      </c>
      <c r="U140" s="3">
        <v>0.37631578947368399</v>
      </c>
      <c r="V140" s="3"/>
      <c r="W140" s="3">
        <v>3</v>
      </c>
      <c r="X140" s="3">
        <v>12.87</v>
      </c>
      <c r="Y140" s="3">
        <v>0.64349999999999996</v>
      </c>
    </row>
    <row r="141" spans="1:25" x14ac:dyDescent="0.25">
      <c r="A141" s="2">
        <v>43224</v>
      </c>
      <c r="B141" s="3" t="s">
        <v>351</v>
      </c>
      <c r="C141" s="3" t="s">
        <v>387</v>
      </c>
      <c r="D141" s="3" t="s">
        <v>394</v>
      </c>
      <c r="E141" s="3" t="s">
        <v>394</v>
      </c>
      <c r="F141" s="3">
        <v>0</v>
      </c>
      <c r="G141" s="3">
        <v>18</v>
      </c>
      <c r="H141" s="3">
        <v>1</v>
      </c>
      <c r="I141" s="3">
        <v>9</v>
      </c>
      <c r="J141" s="3">
        <v>162</v>
      </c>
      <c r="K141" s="3">
        <v>0</v>
      </c>
      <c r="L141" s="3">
        <v>0</v>
      </c>
      <c r="M141" s="3">
        <v>0</v>
      </c>
      <c r="N141" s="3" t="s">
        <v>44</v>
      </c>
      <c r="O141" s="3" t="s">
        <v>395</v>
      </c>
      <c r="P141" s="3" t="s">
        <v>396</v>
      </c>
      <c r="Q141" s="3">
        <v>1000138286</v>
      </c>
      <c r="R141" s="3">
        <v>10</v>
      </c>
      <c r="S141" s="3" t="s">
        <v>397</v>
      </c>
      <c r="T141" s="3">
        <v>162</v>
      </c>
      <c r="U141" s="3">
        <v>0</v>
      </c>
      <c r="V141" s="3"/>
      <c r="W141" s="3">
        <v>0</v>
      </c>
      <c r="X141" s="3">
        <v>0</v>
      </c>
      <c r="Y141" s="3">
        <v>0</v>
      </c>
    </row>
    <row r="142" spans="1:25" x14ac:dyDescent="0.25">
      <c r="A142" s="2">
        <v>43224</v>
      </c>
      <c r="B142" s="3" t="s">
        <v>351</v>
      </c>
      <c r="C142" s="3" t="s">
        <v>387</v>
      </c>
      <c r="D142" s="3" t="s">
        <v>398</v>
      </c>
      <c r="E142" s="3" t="s">
        <v>398</v>
      </c>
      <c r="F142" s="3">
        <v>0</v>
      </c>
      <c r="G142" s="3">
        <v>22</v>
      </c>
      <c r="H142" s="3">
        <v>1</v>
      </c>
      <c r="I142" s="3">
        <v>9</v>
      </c>
      <c r="J142" s="3">
        <v>198</v>
      </c>
      <c r="K142" s="3">
        <v>0</v>
      </c>
      <c r="L142" s="3">
        <v>0</v>
      </c>
      <c r="M142" s="3">
        <v>0</v>
      </c>
      <c r="N142" s="3" t="s">
        <v>29</v>
      </c>
      <c r="O142" s="3" t="s">
        <v>399</v>
      </c>
      <c r="P142" s="3" t="s">
        <v>400</v>
      </c>
      <c r="Q142" s="3">
        <v>2000020965</v>
      </c>
      <c r="R142" s="3">
        <v>110</v>
      </c>
      <c r="S142" s="3" t="s">
        <v>401</v>
      </c>
      <c r="T142" s="3">
        <v>198</v>
      </c>
      <c r="U142" s="3">
        <v>0</v>
      </c>
      <c r="V142" s="3"/>
      <c r="W142" s="3">
        <v>0</v>
      </c>
      <c r="X142" s="3">
        <v>0</v>
      </c>
      <c r="Y142" s="3">
        <v>0</v>
      </c>
    </row>
    <row r="143" spans="1:25" x14ac:dyDescent="0.25">
      <c r="A143" s="2">
        <v>43224</v>
      </c>
      <c r="B143" s="3" t="s">
        <v>351</v>
      </c>
      <c r="C143" s="3" t="s">
        <v>387</v>
      </c>
      <c r="D143" s="3" t="s">
        <v>402</v>
      </c>
      <c r="E143" s="3" t="s">
        <v>402</v>
      </c>
      <c r="F143" s="3">
        <v>0</v>
      </c>
      <c r="G143" s="3">
        <v>29</v>
      </c>
      <c r="H143" s="3">
        <v>2</v>
      </c>
      <c r="I143" s="3">
        <v>9</v>
      </c>
      <c r="J143" s="3">
        <v>261</v>
      </c>
      <c r="K143" s="3">
        <v>0</v>
      </c>
      <c r="L143" s="3">
        <v>0</v>
      </c>
      <c r="M143" s="3">
        <v>48.699936143039501</v>
      </c>
      <c r="N143" s="3" t="s">
        <v>76</v>
      </c>
      <c r="O143" s="3">
        <v>10177914</v>
      </c>
      <c r="P143" s="3" t="s">
        <v>403</v>
      </c>
      <c r="Q143" s="3">
        <v>1000145325</v>
      </c>
      <c r="R143" s="3">
        <v>10</v>
      </c>
      <c r="S143" s="3" t="s">
        <v>404</v>
      </c>
      <c r="T143" s="3">
        <v>261</v>
      </c>
      <c r="U143" s="3">
        <v>48.699936143039501</v>
      </c>
      <c r="V143" s="3"/>
      <c r="W143" s="3">
        <v>451</v>
      </c>
      <c r="X143" s="3">
        <v>16.91</v>
      </c>
      <c r="Y143" s="3">
        <v>127.106833333333</v>
      </c>
    </row>
    <row r="144" spans="1:25" x14ac:dyDescent="0.25">
      <c r="A144" s="2">
        <v>43224</v>
      </c>
      <c r="B144" s="3" t="s">
        <v>351</v>
      </c>
      <c r="C144" s="3" t="s">
        <v>387</v>
      </c>
      <c r="D144" s="3" t="s">
        <v>405</v>
      </c>
      <c r="E144" s="3" t="s">
        <v>405</v>
      </c>
      <c r="F144" s="3">
        <v>0</v>
      </c>
      <c r="G144" s="3">
        <v>24</v>
      </c>
      <c r="H144" s="3">
        <v>1</v>
      </c>
      <c r="I144" s="3">
        <v>9</v>
      </c>
      <c r="J144" s="3">
        <v>207</v>
      </c>
      <c r="K144" s="3">
        <v>0</v>
      </c>
      <c r="L144" s="3">
        <v>0</v>
      </c>
      <c r="M144" s="3">
        <v>1.1001610305958101</v>
      </c>
      <c r="N144" s="3" t="s">
        <v>44</v>
      </c>
      <c r="O144" s="3" t="s">
        <v>406</v>
      </c>
      <c r="P144" s="3" t="s">
        <v>407</v>
      </c>
      <c r="Q144" s="3">
        <v>2000020362</v>
      </c>
      <c r="R144" s="3">
        <v>310</v>
      </c>
      <c r="S144" s="3" t="s">
        <v>408</v>
      </c>
      <c r="T144" s="3">
        <v>68.838333333333296</v>
      </c>
      <c r="U144" s="3">
        <v>1.10016221581967</v>
      </c>
      <c r="V144" s="3"/>
      <c r="W144" s="3">
        <v>4</v>
      </c>
      <c r="X144" s="3">
        <v>11.36</v>
      </c>
      <c r="Y144" s="3">
        <v>0.75733333333333297</v>
      </c>
    </row>
    <row r="145" spans="1:25" x14ac:dyDescent="0.25">
      <c r="A145" s="2">
        <v>43224</v>
      </c>
      <c r="B145" s="3" t="s">
        <v>351</v>
      </c>
      <c r="C145" s="3" t="s">
        <v>387</v>
      </c>
      <c r="D145" s="3" t="s">
        <v>405</v>
      </c>
      <c r="E145" s="3" t="s">
        <v>405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1.1001610305958101</v>
      </c>
      <c r="N145" s="3" t="s">
        <v>44</v>
      </c>
      <c r="O145" s="3" t="s">
        <v>409</v>
      </c>
      <c r="P145" s="3" t="s">
        <v>410</v>
      </c>
      <c r="Q145" s="3">
        <v>2000020362</v>
      </c>
      <c r="R145" s="3">
        <v>520</v>
      </c>
      <c r="S145" s="3" t="s">
        <v>411</v>
      </c>
      <c r="T145" s="3">
        <v>51.810666666666599</v>
      </c>
      <c r="U145" s="3">
        <v>1.1001595553039201</v>
      </c>
      <c r="V145" s="3"/>
      <c r="W145" s="3">
        <v>3</v>
      </c>
      <c r="X145" s="3">
        <v>11.4</v>
      </c>
      <c r="Y145" s="3">
        <v>0.56999999999999995</v>
      </c>
    </row>
    <row r="146" spans="1:25" x14ac:dyDescent="0.25">
      <c r="A146" s="2">
        <v>43224</v>
      </c>
      <c r="B146" s="3" t="s">
        <v>351</v>
      </c>
      <c r="C146" s="3" t="s">
        <v>387</v>
      </c>
      <c r="D146" s="3" t="s">
        <v>405</v>
      </c>
      <c r="E146" s="3" t="s">
        <v>405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1.1001610305958101</v>
      </c>
      <c r="N146" s="3" t="s">
        <v>44</v>
      </c>
      <c r="O146" s="3" t="s">
        <v>409</v>
      </c>
      <c r="P146" s="3" t="s">
        <v>410</v>
      </c>
      <c r="Q146" s="3">
        <v>2000020362</v>
      </c>
      <c r="R146" s="3">
        <v>540</v>
      </c>
      <c r="S146" s="3" t="s">
        <v>412</v>
      </c>
      <c r="T146" s="3">
        <v>86.350999999999999</v>
      </c>
      <c r="U146" s="3">
        <v>1.1001609709210001</v>
      </c>
      <c r="V146" s="3"/>
      <c r="W146" s="3">
        <v>5</v>
      </c>
      <c r="X146" s="3">
        <v>11.4</v>
      </c>
      <c r="Y146" s="3">
        <v>0.95</v>
      </c>
    </row>
    <row r="147" spans="1:25" x14ac:dyDescent="0.25">
      <c r="A147" s="2">
        <v>43224</v>
      </c>
      <c r="B147" s="3" t="s">
        <v>351</v>
      </c>
      <c r="C147" s="3" t="s">
        <v>413</v>
      </c>
      <c r="D147" s="3" t="s">
        <v>414</v>
      </c>
      <c r="E147" s="3" t="s">
        <v>414</v>
      </c>
      <c r="F147" s="3">
        <v>0</v>
      </c>
      <c r="G147" s="3">
        <v>14</v>
      </c>
      <c r="H147" s="3">
        <v>0</v>
      </c>
      <c r="I147" s="3">
        <v>9</v>
      </c>
      <c r="J147" s="3">
        <v>126</v>
      </c>
      <c r="K147" s="3">
        <v>0</v>
      </c>
      <c r="L147" s="3">
        <v>0</v>
      </c>
      <c r="M147" s="3">
        <v>31.1111111111111</v>
      </c>
      <c r="N147" s="3" t="s">
        <v>71</v>
      </c>
      <c r="O147" s="3" t="s">
        <v>415</v>
      </c>
      <c r="P147" s="3" t="s">
        <v>73</v>
      </c>
      <c r="Q147" s="3">
        <v>1000145794</v>
      </c>
      <c r="R147" s="3">
        <v>10</v>
      </c>
      <c r="S147" s="3" t="s">
        <v>416</v>
      </c>
      <c r="T147" s="3">
        <v>126</v>
      </c>
      <c r="U147" s="3">
        <v>31.1111111111111</v>
      </c>
      <c r="V147" s="3"/>
      <c r="W147" s="3">
        <v>336</v>
      </c>
      <c r="X147" s="3">
        <v>7</v>
      </c>
      <c r="Y147" s="3">
        <v>39.200000000000003</v>
      </c>
    </row>
    <row r="148" spans="1:25" x14ac:dyDescent="0.25">
      <c r="A148" s="2">
        <v>43224</v>
      </c>
      <c r="B148" s="3" t="s">
        <v>351</v>
      </c>
      <c r="C148" s="3" t="s">
        <v>413</v>
      </c>
      <c r="D148" s="3" t="s">
        <v>417</v>
      </c>
      <c r="E148" s="3" t="s">
        <v>417</v>
      </c>
      <c r="F148" s="3">
        <v>0</v>
      </c>
      <c r="G148" s="3">
        <v>15</v>
      </c>
      <c r="H148" s="3">
        <v>1</v>
      </c>
      <c r="I148" s="3">
        <v>9</v>
      </c>
      <c r="J148" s="3">
        <v>135</v>
      </c>
      <c r="K148" s="3">
        <v>0</v>
      </c>
      <c r="L148" s="3">
        <v>0</v>
      </c>
      <c r="M148" s="3">
        <v>29.037037037036999</v>
      </c>
      <c r="N148" s="3" t="s">
        <v>71</v>
      </c>
      <c r="O148" s="3" t="s">
        <v>415</v>
      </c>
      <c r="P148" s="3" t="s">
        <v>73</v>
      </c>
      <c r="Q148" s="3">
        <v>1000145794</v>
      </c>
      <c r="R148" s="3">
        <v>10</v>
      </c>
      <c r="S148" s="3" t="s">
        <v>416</v>
      </c>
      <c r="T148" s="3">
        <v>135</v>
      </c>
      <c r="U148" s="3">
        <v>29.037037037036999</v>
      </c>
      <c r="V148" s="3"/>
      <c r="W148" s="3">
        <v>336</v>
      </c>
      <c r="X148" s="3">
        <v>7</v>
      </c>
      <c r="Y148" s="3">
        <v>39.200000000000003</v>
      </c>
    </row>
    <row r="149" spans="1:25" x14ac:dyDescent="0.25">
      <c r="A149" s="2">
        <v>43224</v>
      </c>
      <c r="B149" s="3" t="s">
        <v>351</v>
      </c>
      <c r="C149" s="3" t="s">
        <v>413</v>
      </c>
      <c r="D149" s="3" t="s">
        <v>418</v>
      </c>
      <c r="E149" s="3" t="s">
        <v>418</v>
      </c>
      <c r="F149" s="3">
        <v>0</v>
      </c>
      <c r="G149" s="3">
        <v>17</v>
      </c>
      <c r="H149" s="3">
        <v>1</v>
      </c>
      <c r="I149" s="3">
        <v>9</v>
      </c>
      <c r="J149" s="3">
        <v>153</v>
      </c>
      <c r="K149" s="3">
        <v>0</v>
      </c>
      <c r="L149" s="3">
        <v>0</v>
      </c>
      <c r="M149" s="3">
        <v>59.934640522875803</v>
      </c>
      <c r="N149" s="3" t="s">
        <v>76</v>
      </c>
      <c r="O149" s="3">
        <v>10184954</v>
      </c>
      <c r="P149" s="3" t="s">
        <v>77</v>
      </c>
      <c r="Q149" s="3">
        <v>1000131974</v>
      </c>
      <c r="R149" s="3">
        <v>20</v>
      </c>
      <c r="S149" s="3" t="s">
        <v>386</v>
      </c>
      <c r="T149" s="3">
        <v>153</v>
      </c>
      <c r="U149" s="3">
        <v>59.934640522875803</v>
      </c>
      <c r="V149" s="3"/>
      <c r="W149" s="3">
        <v>600</v>
      </c>
      <c r="X149" s="3">
        <v>9.17</v>
      </c>
      <c r="Y149" s="3">
        <v>91.7</v>
      </c>
    </row>
    <row r="150" spans="1:25" x14ac:dyDescent="0.25">
      <c r="A150" s="2">
        <v>43224</v>
      </c>
      <c r="B150" s="3" t="s">
        <v>351</v>
      </c>
      <c r="C150" s="3" t="s">
        <v>413</v>
      </c>
      <c r="D150" s="3" t="s">
        <v>419</v>
      </c>
      <c r="E150" s="3" t="s">
        <v>419</v>
      </c>
      <c r="F150" s="3">
        <v>0</v>
      </c>
      <c r="G150" s="3">
        <v>18</v>
      </c>
      <c r="H150" s="3">
        <v>2</v>
      </c>
      <c r="I150" s="3">
        <v>9</v>
      </c>
      <c r="J150" s="3">
        <v>153</v>
      </c>
      <c r="K150" s="3">
        <v>0</v>
      </c>
      <c r="L150" s="3">
        <v>0</v>
      </c>
      <c r="M150" s="3">
        <v>18.674291938997801</v>
      </c>
      <c r="N150" s="3" t="s">
        <v>76</v>
      </c>
      <c r="O150" s="3">
        <v>382913</v>
      </c>
      <c r="P150" s="3">
        <v>382913</v>
      </c>
      <c r="Q150" s="3">
        <v>1000145330</v>
      </c>
      <c r="R150" s="3">
        <v>20</v>
      </c>
      <c r="S150" s="3" t="s">
        <v>420</v>
      </c>
      <c r="T150" s="3">
        <v>153</v>
      </c>
      <c r="U150" s="3">
        <v>18.674291938997801</v>
      </c>
      <c r="V150" s="3"/>
      <c r="W150" s="3">
        <v>310</v>
      </c>
      <c r="X150" s="3">
        <v>5.53</v>
      </c>
      <c r="Y150" s="3">
        <v>28.571666666666601</v>
      </c>
    </row>
    <row r="151" spans="1:25" x14ac:dyDescent="0.25">
      <c r="A151" s="2">
        <v>43224</v>
      </c>
      <c r="B151" s="3" t="s">
        <v>351</v>
      </c>
      <c r="C151" s="3" t="s">
        <v>413</v>
      </c>
      <c r="D151" s="3" t="s">
        <v>421</v>
      </c>
      <c r="E151" s="3" t="s">
        <v>421</v>
      </c>
      <c r="F151" s="3">
        <v>0</v>
      </c>
      <c r="G151" s="3">
        <v>11</v>
      </c>
      <c r="H151" s="3">
        <v>1</v>
      </c>
      <c r="I151" s="3">
        <v>9</v>
      </c>
      <c r="J151" s="3">
        <v>99</v>
      </c>
      <c r="K151" s="3">
        <v>0</v>
      </c>
      <c r="L151" s="3">
        <v>0</v>
      </c>
      <c r="M151" s="3">
        <v>39.595959595959499</v>
      </c>
      <c r="N151" s="3" t="s">
        <v>71</v>
      </c>
      <c r="O151" s="3" t="s">
        <v>415</v>
      </c>
      <c r="P151" s="3" t="s">
        <v>73</v>
      </c>
      <c r="Q151" s="3">
        <v>1000145794</v>
      </c>
      <c r="R151" s="3">
        <v>10</v>
      </c>
      <c r="S151" s="3" t="s">
        <v>416</v>
      </c>
      <c r="T151" s="3">
        <v>99</v>
      </c>
      <c r="U151" s="3">
        <v>39.595959595959499</v>
      </c>
      <c r="V151" s="3"/>
      <c r="W151" s="3">
        <v>336</v>
      </c>
      <c r="X151" s="3">
        <v>7</v>
      </c>
      <c r="Y151" s="3">
        <v>39.200000000000003</v>
      </c>
    </row>
    <row r="152" spans="1:25" x14ac:dyDescent="0.25">
      <c r="A152" s="2">
        <v>43224</v>
      </c>
      <c r="B152" s="3" t="s">
        <v>351</v>
      </c>
      <c r="C152" s="3" t="s">
        <v>413</v>
      </c>
      <c r="D152" s="3" t="s">
        <v>422</v>
      </c>
      <c r="E152" s="3" t="s">
        <v>422</v>
      </c>
      <c r="F152" s="3">
        <v>0</v>
      </c>
      <c r="G152" s="3">
        <v>17</v>
      </c>
      <c r="H152" s="3">
        <v>1</v>
      </c>
      <c r="I152" s="3">
        <v>9</v>
      </c>
      <c r="J152" s="3">
        <v>151.766666666666</v>
      </c>
      <c r="K152" s="3">
        <v>0</v>
      </c>
      <c r="L152" s="3">
        <v>0</v>
      </c>
      <c r="M152" s="3">
        <v>1.48462552163408</v>
      </c>
      <c r="N152" s="3" t="s">
        <v>44</v>
      </c>
      <c r="O152" s="3" t="s">
        <v>423</v>
      </c>
      <c r="P152" s="3" t="s">
        <v>424</v>
      </c>
      <c r="Q152" s="3">
        <v>2000020362</v>
      </c>
      <c r="R152" s="3">
        <v>610</v>
      </c>
      <c r="S152" s="3" t="s">
        <v>425</v>
      </c>
      <c r="T152" s="3">
        <v>110.37566666666601</v>
      </c>
      <c r="U152" s="3">
        <v>1.4846267444213199</v>
      </c>
      <c r="V152" s="3"/>
      <c r="W152" s="3">
        <v>8</v>
      </c>
      <c r="X152" s="3">
        <v>12.29</v>
      </c>
      <c r="Y152" s="3">
        <v>1.6386666666666601</v>
      </c>
    </row>
    <row r="153" spans="1:25" x14ac:dyDescent="0.25">
      <c r="A153" s="2">
        <v>43224</v>
      </c>
      <c r="B153" s="3" t="s">
        <v>351</v>
      </c>
      <c r="C153" s="3" t="s">
        <v>413</v>
      </c>
      <c r="D153" s="3" t="s">
        <v>422</v>
      </c>
      <c r="E153" s="3" t="s">
        <v>422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1.48462552163408</v>
      </c>
      <c r="N153" s="3" t="s">
        <v>44</v>
      </c>
      <c r="O153" s="3" t="s">
        <v>423</v>
      </c>
      <c r="P153" s="3" t="s">
        <v>424</v>
      </c>
      <c r="Q153" s="3">
        <v>2000020362</v>
      </c>
      <c r="R153" s="3">
        <v>620</v>
      </c>
      <c r="S153" s="3" t="s">
        <v>426</v>
      </c>
      <c r="T153" s="3">
        <v>41.390999999999998</v>
      </c>
      <c r="U153" s="3">
        <v>1.48462226087796</v>
      </c>
      <c r="V153" s="3"/>
      <c r="W153" s="3">
        <v>3</v>
      </c>
      <c r="X153" s="3">
        <v>12.29</v>
      </c>
      <c r="Y153" s="3">
        <v>0.61450000000000005</v>
      </c>
    </row>
    <row r="154" spans="1:25" x14ac:dyDescent="0.25">
      <c r="A154" s="2">
        <v>43224</v>
      </c>
      <c r="B154" s="3" t="s">
        <v>351</v>
      </c>
      <c r="C154" s="3" t="s">
        <v>413</v>
      </c>
      <c r="D154" s="3" t="s">
        <v>427</v>
      </c>
      <c r="E154" s="3" t="s">
        <v>427</v>
      </c>
      <c r="F154" s="3">
        <v>0</v>
      </c>
      <c r="G154" s="3">
        <v>10</v>
      </c>
      <c r="H154" s="3">
        <v>1</v>
      </c>
      <c r="I154" s="3">
        <v>9</v>
      </c>
      <c r="J154" s="3">
        <v>76.766666666666595</v>
      </c>
      <c r="K154" s="3">
        <v>0</v>
      </c>
      <c r="L154" s="3">
        <v>0</v>
      </c>
      <c r="M154" s="3">
        <v>22.692140686061599</v>
      </c>
      <c r="N154" s="3" t="s">
        <v>44</v>
      </c>
      <c r="O154" s="3" t="s">
        <v>428</v>
      </c>
      <c r="P154" s="3" t="s">
        <v>429</v>
      </c>
      <c r="Q154" s="3">
        <v>2000019934</v>
      </c>
      <c r="R154" s="3">
        <v>80</v>
      </c>
      <c r="S154" s="3" t="s">
        <v>430</v>
      </c>
      <c r="T154" s="3">
        <v>32.478166666666603</v>
      </c>
      <c r="U154" s="3">
        <v>22.6921675587189</v>
      </c>
      <c r="V154" s="3"/>
      <c r="W154" s="3">
        <v>44</v>
      </c>
      <c r="X154" s="3">
        <v>10.050000000000001</v>
      </c>
      <c r="Y154" s="3">
        <v>7.37</v>
      </c>
    </row>
    <row r="155" spans="1:25" x14ac:dyDescent="0.25">
      <c r="A155" s="2">
        <v>43224</v>
      </c>
      <c r="B155" s="3" t="s">
        <v>351</v>
      </c>
      <c r="C155" s="3" t="s">
        <v>413</v>
      </c>
      <c r="D155" s="3" t="s">
        <v>427</v>
      </c>
      <c r="E155" s="3" t="s">
        <v>427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22.692140686061599</v>
      </c>
      <c r="N155" s="3" t="s">
        <v>44</v>
      </c>
      <c r="O155" s="3" t="s">
        <v>428</v>
      </c>
      <c r="P155" s="3" t="s">
        <v>429</v>
      </c>
      <c r="Q155" s="3">
        <v>2000019934</v>
      </c>
      <c r="R155" s="3">
        <v>90</v>
      </c>
      <c r="S155" s="3" t="s">
        <v>431</v>
      </c>
      <c r="T155" s="3">
        <v>8.1195000000000004</v>
      </c>
      <c r="U155" s="3">
        <v>22.692284007635902</v>
      </c>
      <c r="V155" s="3"/>
      <c r="W155" s="3">
        <v>11</v>
      </c>
      <c r="X155" s="3">
        <v>10.050000000000001</v>
      </c>
      <c r="Y155" s="3">
        <v>1.8425</v>
      </c>
    </row>
    <row r="156" spans="1:25" x14ac:dyDescent="0.25">
      <c r="A156" s="2">
        <v>43224</v>
      </c>
      <c r="B156" s="3" t="s">
        <v>351</v>
      </c>
      <c r="C156" s="3" t="s">
        <v>413</v>
      </c>
      <c r="D156" s="3" t="s">
        <v>427</v>
      </c>
      <c r="E156" s="3" t="s">
        <v>427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22.692140686061599</v>
      </c>
      <c r="N156" s="3" t="s">
        <v>44</v>
      </c>
      <c r="O156" s="3" t="s">
        <v>428</v>
      </c>
      <c r="P156" s="3" t="s">
        <v>429</v>
      </c>
      <c r="Q156" s="3">
        <v>2000019934</v>
      </c>
      <c r="R156" s="3">
        <v>100</v>
      </c>
      <c r="S156" s="3" t="s">
        <v>432</v>
      </c>
      <c r="T156" s="3">
        <v>36.168833333333303</v>
      </c>
      <c r="U156" s="3">
        <v>22.692188947205899</v>
      </c>
      <c r="V156" s="3"/>
      <c r="W156" s="3">
        <v>49</v>
      </c>
      <c r="X156" s="3">
        <v>10.050000000000001</v>
      </c>
      <c r="Y156" s="3">
        <v>8.2074999999999996</v>
      </c>
    </row>
    <row r="157" spans="1:25" x14ac:dyDescent="0.25">
      <c r="A157" s="2">
        <v>43224</v>
      </c>
      <c r="B157" s="3" t="s">
        <v>351</v>
      </c>
      <c r="C157" s="3" t="s">
        <v>433</v>
      </c>
      <c r="D157" s="3" t="s">
        <v>434</v>
      </c>
      <c r="E157" s="3" t="s">
        <v>434</v>
      </c>
      <c r="F157" s="3">
        <v>0</v>
      </c>
      <c r="G157" s="3">
        <v>17</v>
      </c>
      <c r="H157" s="3">
        <v>0</v>
      </c>
      <c r="I157" s="3">
        <v>9</v>
      </c>
      <c r="J157" s="3">
        <v>153</v>
      </c>
      <c r="K157" s="3">
        <v>0</v>
      </c>
      <c r="L157" s="3">
        <v>0</v>
      </c>
      <c r="M157" s="3">
        <v>59.934640522875803</v>
      </c>
      <c r="N157" s="3" t="s">
        <v>76</v>
      </c>
      <c r="O157" s="3">
        <v>10184954</v>
      </c>
      <c r="P157" s="3" t="s">
        <v>77</v>
      </c>
      <c r="Q157" s="3">
        <v>1000131974</v>
      </c>
      <c r="R157" s="3">
        <v>70</v>
      </c>
      <c r="S157" s="3" t="s">
        <v>78</v>
      </c>
      <c r="T157" s="3">
        <v>153</v>
      </c>
      <c r="U157" s="3">
        <v>59.934640522875803</v>
      </c>
      <c r="V157" s="3"/>
      <c r="W157" s="3">
        <v>600</v>
      </c>
      <c r="X157" s="3">
        <v>9.17</v>
      </c>
      <c r="Y157" s="3">
        <v>91.7</v>
      </c>
    </row>
    <row r="158" spans="1:25" x14ac:dyDescent="0.25">
      <c r="A158" s="2">
        <v>43224</v>
      </c>
      <c r="B158" s="3" t="s">
        <v>435</v>
      </c>
      <c r="C158" s="3" t="s">
        <v>436</v>
      </c>
      <c r="D158" s="3" t="s">
        <v>437</v>
      </c>
      <c r="E158" s="3" t="s">
        <v>437</v>
      </c>
      <c r="F158" s="3">
        <v>0</v>
      </c>
      <c r="G158" s="3">
        <v>0</v>
      </c>
      <c r="H158" s="3">
        <v>0</v>
      </c>
      <c r="I158" s="3">
        <v>9</v>
      </c>
      <c r="J158" s="3">
        <v>0</v>
      </c>
      <c r="K158" s="3">
        <v>0</v>
      </c>
      <c r="L158" s="3">
        <v>0</v>
      </c>
      <c r="M158" s="3">
        <v>0</v>
      </c>
      <c r="N158" s="3" t="s">
        <v>44</v>
      </c>
      <c r="O158" s="3" t="s">
        <v>438</v>
      </c>
      <c r="P158" s="3" t="s">
        <v>439</v>
      </c>
      <c r="Q158" s="3">
        <v>2000020482</v>
      </c>
      <c r="R158" s="3">
        <v>40</v>
      </c>
      <c r="S158" s="3" t="s">
        <v>440</v>
      </c>
      <c r="T158" s="3">
        <v>0</v>
      </c>
      <c r="U158" s="3">
        <v>0</v>
      </c>
      <c r="V158" s="3"/>
      <c r="W158" s="3">
        <v>45</v>
      </c>
      <c r="X158" s="3">
        <v>21.2</v>
      </c>
      <c r="Y158" s="3">
        <v>15.9</v>
      </c>
    </row>
    <row r="159" spans="1:25" x14ac:dyDescent="0.25">
      <c r="A159" s="2">
        <v>43224</v>
      </c>
      <c r="B159" s="3" t="s">
        <v>435</v>
      </c>
      <c r="C159" s="3" t="s">
        <v>436</v>
      </c>
      <c r="D159" s="3" t="s">
        <v>437</v>
      </c>
      <c r="E159" s="3" t="s">
        <v>437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 t="s">
        <v>44</v>
      </c>
      <c r="O159" s="3" t="s">
        <v>438</v>
      </c>
      <c r="P159" s="3" t="s">
        <v>439</v>
      </c>
      <c r="Q159" s="3">
        <v>2000020482</v>
      </c>
      <c r="R159" s="3">
        <v>590</v>
      </c>
      <c r="S159" s="3" t="s">
        <v>441</v>
      </c>
      <c r="T159" s="3">
        <v>0</v>
      </c>
      <c r="U159" s="3">
        <v>0</v>
      </c>
      <c r="V159" s="3"/>
      <c r="W159" s="3">
        <v>45</v>
      </c>
      <c r="X159" s="3">
        <v>21.2</v>
      </c>
      <c r="Y159" s="3">
        <v>15.9</v>
      </c>
    </row>
    <row r="160" spans="1:25" x14ac:dyDescent="0.25">
      <c r="A160" s="2">
        <v>43224</v>
      </c>
      <c r="B160" s="3" t="s">
        <v>435</v>
      </c>
      <c r="C160" s="3" t="s">
        <v>436</v>
      </c>
      <c r="D160" s="3" t="s">
        <v>437</v>
      </c>
      <c r="E160" s="3" t="s">
        <v>437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 t="s">
        <v>44</v>
      </c>
      <c r="O160" s="3" t="s">
        <v>438</v>
      </c>
      <c r="P160" s="3" t="s">
        <v>439</v>
      </c>
      <c r="Q160" s="3">
        <v>2000022003</v>
      </c>
      <c r="R160" s="3">
        <v>330</v>
      </c>
      <c r="S160" s="3" t="s">
        <v>441</v>
      </c>
      <c r="T160" s="3">
        <v>0</v>
      </c>
      <c r="U160" s="3">
        <v>0</v>
      </c>
      <c r="V160" s="3"/>
      <c r="W160" s="3">
        <v>8</v>
      </c>
      <c r="X160" s="3">
        <v>21.2</v>
      </c>
      <c r="Y160" s="3">
        <v>2.82666666666666</v>
      </c>
    </row>
    <row r="161" spans="1:25" x14ac:dyDescent="0.25">
      <c r="A161" s="2">
        <v>43224</v>
      </c>
      <c r="B161" s="3" t="s">
        <v>435</v>
      </c>
      <c r="C161" s="3" t="s">
        <v>436</v>
      </c>
      <c r="D161" s="3" t="s">
        <v>442</v>
      </c>
      <c r="E161" s="3" t="s">
        <v>442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 t="s">
        <v>44</v>
      </c>
      <c r="O161" s="3" t="s">
        <v>443</v>
      </c>
      <c r="P161" s="3" t="s">
        <v>444</v>
      </c>
      <c r="Q161" s="3">
        <v>2000022003</v>
      </c>
      <c r="R161" s="3">
        <v>250</v>
      </c>
      <c r="S161" s="3" t="s">
        <v>445</v>
      </c>
      <c r="T161" s="3">
        <v>0</v>
      </c>
      <c r="U161" s="3">
        <v>0</v>
      </c>
      <c r="V161" s="3"/>
      <c r="W161" s="3">
        <v>8</v>
      </c>
      <c r="X161" s="3">
        <v>23.11</v>
      </c>
      <c r="Y161" s="3">
        <v>3.0813333333333301</v>
      </c>
    </row>
    <row r="162" spans="1:25" x14ac:dyDescent="0.25">
      <c r="A162" s="2">
        <v>43224</v>
      </c>
      <c r="B162" s="3" t="s">
        <v>435</v>
      </c>
      <c r="C162" s="3" t="s">
        <v>436</v>
      </c>
      <c r="D162" s="3" t="s">
        <v>442</v>
      </c>
      <c r="E162" s="3" t="s">
        <v>442</v>
      </c>
      <c r="F162" s="3">
        <v>0</v>
      </c>
      <c r="G162" s="3">
        <v>0</v>
      </c>
      <c r="H162" s="3">
        <v>0</v>
      </c>
      <c r="I162" s="3">
        <v>9</v>
      </c>
      <c r="J162" s="3">
        <v>0</v>
      </c>
      <c r="K162" s="3">
        <v>0</v>
      </c>
      <c r="L162" s="3">
        <v>0</v>
      </c>
      <c r="M162" s="3">
        <v>0</v>
      </c>
      <c r="N162" s="3" t="s">
        <v>44</v>
      </c>
      <c r="O162" s="3" t="s">
        <v>446</v>
      </c>
      <c r="P162" s="3" t="s">
        <v>447</v>
      </c>
      <c r="Q162" s="3">
        <v>2000020482</v>
      </c>
      <c r="R162" s="3">
        <v>10</v>
      </c>
      <c r="S162" s="3" t="s">
        <v>448</v>
      </c>
      <c r="T162" s="3">
        <v>0</v>
      </c>
      <c r="U162" s="3">
        <v>0</v>
      </c>
      <c r="V162" s="3"/>
      <c r="W162" s="3">
        <v>1</v>
      </c>
      <c r="X162" s="3">
        <v>20.81</v>
      </c>
      <c r="Y162" s="3">
        <v>0.34683333333333299</v>
      </c>
    </row>
    <row r="163" spans="1:25" x14ac:dyDescent="0.25">
      <c r="A163" s="2">
        <v>43224</v>
      </c>
      <c r="B163" s="3" t="s">
        <v>435</v>
      </c>
      <c r="C163" s="3" t="s">
        <v>436</v>
      </c>
      <c r="D163" s="3" t="s">
        <v>449</v>
      </c>
      <c r="E163" s="3" t="s">
        <v>449</v>
      </c>
      <c r="F163" s="3">
        <v>0</v>
      </c>
      <c r="G163" s="3">
        <v>0</v>
      </c>
      <c r="H163" s="3">
        <v>0</v>
      </c>
      <c r="I163" s="3">
        <v>9</v>
      </c>
      <c r="J163" s="3">
        <v>0</v>
      </c>
      <c r="K163" s="3">
        <v>0</v>
      </c>
      <c r="L163" s="3">
        <v>0</v>
      </c>
      <c r="M163" s="3">
        <v>0</v>
      </c>
      <c r="N163" s="3" t="s">
        <v>202</v>
      </c>
      <c r="O163" s="3" t="s">
        <v>450</v>
      </c>
      <c r="P163" s="3" t="s">
        <v>451</v>
      </c>
      <c r="Q163" s="3">
        <v>1000135275</v>
      </c>
      <c r="R163" s="3">
        <v>40</v>
      </c>
      <c r="S163" s="3" t="s">
        <v>452</v>
      </c>
      <c r="T163" s="3">
        <v>0</v>
      </c>
      <c r="U163" s="3">
        <v>0</v>
      </c>
      <c r="V163" s="3"/>
      <c r="W163" s="3">
        <v>570</v>
      </c>
      <c r="X163" s="3">
        <v>5.41</v>
      </c>
      <c r="Y163" s="3">
        <v>51.395000000000003</v>
      </c>
    </row>
    <row r="164" spans="1:25" x14ac:dyDescent="0.25">
      <c r="A164" s="2">
        <v>43224</v>
      </c>
      <c r="B164" s="3" t="s">
        <v>435</v>
      </c>
      <c r="C164" s="3" t="s">
        <v>436</v>
      </c>
      <c r="D164" s="3" t="s">
        <v>453</v>
      </c>
      <c r="E164" s="3" t="s">
        <v>453</v>
      </c>
      <c r="F164" s="3">
        <v>0</v>
      </c>
      <c r="G164" s="3">
        <v>0</v>
      </c>
      <c r="H164" s="3">
        <v>0</v>
      </c>
      <c r="I164" s="3">
        <v>9</v>
      </c>
      <c r="J164" s="3">
        <v>0</v>
      </c>
      <c r="K164" s="3">
        <v>0</v>
      </c>
      <c r="L164" s="3">
        <v>0</v>
      </c>
      <c r="M164" s="3">
        <v>0</v>
      </c>
      <c r="N164" s="3" t="s">
        <v>454</v>
      </c>
      <c r="O164" s="3">
        <v>1059</v>
      </c>
      <c r="P164" s="3" t="s">
        <v>455</v>
      </c>
      <c r="Q164" s="3">
        <v>1000131321</v>
      </c>
      <c r="R164" s="3">
        <v>10</v>
      </c>
      <c r="S164" s="3" t="s">
        <v>456</v>
      </c>
      <c r="T164" s="3">
        <v>0</v>
      </c>
      <c r="U164" s="3">
        <v>0</v>
      </c>
      <c r="V164" s="3"/>
      <c r="W164" s="3">
        <v>193</v>
      </c>
      <c r="X164" s="3">
        <v>13.5</v>
      </c>
      <c r="Y164" s="3">
        <v>43.424999999999997</v>
      </c>
    </row>
    <row r="165" spans="1:25" x14ac:dyDescent="0.25">
      <c r="A165" s="2">
        <v>43224</v>
      </c>
      <c r="B165" s="3" t="s">
        <v>435</v>
      </c>
      <c r="C165" s="3" t="s">
        <v>436</v>
      </c>
      <c r="D165" s="3" t="s">
        <v>457</v>
      </c>
      <c r="E165" s="3" t="s">
        <v>457</v>
      </c>
      <c r="F165" s="3">
        <v>0</v>
      </c>
      <c r="G165" s="3">
        <v>0</v>
      </c>
      <c r="H165" s="3">
        <v>0</v>
      </c>
      <c r="I165" s="3">
        <v>9</v>
      </c>
      <c r="J165" s="3">
        <v>0</v>
      </c>
      <c r="K165" s="3">
        <v>0</v>
      </c>
      <c r="L165" s="3">
        <v>0</v>
      </c>
      <c r="M165" s="3">
        <v>0</v>
      </c>
      <c r="N165" s="3" t="s">
        <v>454</v>
      </c>
      <c r="O165" s="3">
        <v>9584</v>
      </c>
      <c r="P165" s="3" t="s">
        <v>458</v>
      </c>
      <c r="Q165" s="3">
        <v>1000140482</v>
      </c>
      <c r="R165" s="3">
        <v>20</v>
      </c>
      <c r="S165" s="3" t="s">
        <v>459</v>
      </c>
      <c r="T165" s="3">
        <v>0</v>
      </c>
      <c r="U165" s="3">
        <v>0</v>
      </c>
      <c r="V165" s="3"/>
      <c r="W165" s="3">
        <v>149</v>
      </c>
      <c r="X165" s="3">
        <v>12.2</v>
      </c>
      <c r="Y165" s="3">
        <v>30.296666666666599</v>
      </c>
    </row>
    <row r="166" spans="1:25" x14ac:dyDescent="0.25">
      <c r="A166" s="2">
        <v>43224</v>
      </c>
      <c r="B166" s="3" t="s">
        <v>435</v>
      </c>
      <c r="C166" s="3" t="s">
        <v>436</v>
      </c>
      <c r="D166" s="3" t="s">
        <v>460</v>
      </c>
      <c r="E166" s="3" t="s">
        <v>460</v>
      </c>
      <c r="F166" s="3">
        <v>0</v>
      </c>
      <c r="G166" s="3">
        <v>0</v>
      </c>
      <c r="H166" s="3">
        <v>0</v>
      </c>
      <c r="I166" s="3">
        <v>9</v>
      </c>
      <c r="J166" s="3">
        <v>0</v>
      </c>
      <c r="K166" s="3">
        <v>0</v>
      </c>
      <c r="L166" s="3">
        <v>0</v>
      </c>
      <c r="M166" s="3">
        <v>0</v>
      </c>
      <c r="N166" s="3" t="s">
        <v>202</v>
      </c>
      <c r="O166" s="3" t="s">
        <v>461</v>
      </c>
      <c r="P166" s="3" t="s">
        <v>462</v>
      </c>
      <c r="Q166" s="3">
        <v>1000135277</v>
      </c>
      <c r="R166" s="3">
        <v>40</v>
      </c>
      <c r="S166" s="3" t="s">
        <v>463</v>
      </c>
      <c r="T166" s="3">
        <v>0</v>
      </c>
      <c r="U166" s="3">
        <v>0</v>
      </c>
      <c r="V166" s="3"/>
      <c r="W166" s="3">
        <v>210</v>
      </c>
      <c r="X166" s="3">
        <v>9.74</v>
      </c>
      <c r="Y166" s="3">
        <v>34.090000000000003</v>
      </c>
    </row>
    <row r="167" spans="1:25" x14ac:dyDescent="0.25">
      <c r="A167" s="2">
        <v>43224</v>
      </c>
      <c r="B167" s="3" t="s">
        <v>435</v>
      </c>
      <c r="C167" s="3" t="s">
        <v>436</v>
      </c>
      <c r="D167" s="3" t="s">
        <v>464</v>
      </c>
      <c r="E167" s="3" t="s">
        <v>464</v>
      </c>
      <c r="F167" s="3">
        <v>0</v>
      </c>
      <c r="G167" s="3">
        <v>0</v>
      </c>
      <c r="H167" s="3">
        <v>0</v>
      </c>
      <c r="I167" s="3">
        <v>9</v>
      </c>
      <c r="J167" s="3">
        <v>0</v>
      </c>
      <c r="K167" s="3">
        <v>0</v>
      </c>
      <c r="L167" s="3">
        <v>0</v>
      </c>
      <c r="M167" s="3">
        <v>0</v>
      </c>
      <c r="N167" s="3" t="s">
        <v>202</v>
      </c>
      <c r="O167" s="3" t="s">
        <v>450</v>
      </c>
      <c r="P167" s="3" t="s">
        <v>451</v>
      </c>
      <c r="Q167" s="3">
        <v>1000135275</v>
      </c>
      <c r="R167" s="3">
        <v>10</v>
      </c>
      <c r="S167" s="3" t="s">
        <v>452</v>
      </c>
      <c r="T167" s="3">
        <v>0</v>
      </c>
      <c r="U167" s="3">
        <v>0</v>
      </c>
      <c r="V167" s="3"/>
      <c r="W167" s="3">
        <v>60</v>
      </c>
      <c r="X167" s="3">
        <v>5.41</v>
      </c>
      <c r="Y167" s="3">
        <v>5.41</v>
      </c>
    </row>
    <row r="168" spans="1:25" x14ac:dyDescent="0.25">
      <c r="A168" s="2">
        <v>43224</v>
      </c>
      <c r="B168" s="3" t="s">
        <v>435</v>
      </c>
      <c r="C168" s="3" t="s">
        <v>436</v>
      </c>
      <c r="D168" s="3" t="s">
        <v>464</v>
      </c>
      <c r="E168" s="3" t="s">
        <v>464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 t="s">
        <v>202</v>
      </c>
      <c r="O168" s="3" t="s">
        <v>450</v>
      </c>
      <c r="P168" s="3" t="s">
        <v>451</v>
      </c>
      <c r="Q168" s="3">
        <v>1000135275</v>
      </c>
      <c r="R168" s="3">
        <v>40</v>
      </c>
      <c r="S168" s="3" t="s">
        <v>452</v>
      </c>
      <c r="T168" s="3">
        <v>0</v>
      </c>
      <c r="U168" s="3">
        <v>0</v>
      </c>
      <c r="V168" s="3"/>
      <c r="W168" s="3">
        <v>240</v>
      </c>
      <c r="X168" s="3">
        <v>5.41</v>
      </c>
      <c r="Y168" s="3">
        <v>21.64</v>
      </c>
    </row>
    <row r="169" spans="1:25" x14ac:dyDescent="0.25">
      <c r="A169" s="2">
        <v>43224</v>
      </c>
      <c r="B169" s="3" t="s">
        <v>435</v>
      </c>
      <c r="C169" s="3" t="s">
        <v>465</v>
      </c>
      <c r="D169" s="3" t="s">
        <v>466</v>
      </c>
      <c r="E169" s="3" t="s">
        <v>466</v>
      </c>
      <c r="F169" s="3">
        <v>0</v>
      </c>
      <c r="G169" s="3">
        <v>0</v>
      </c>
      <c r="H169" s="3">
        <v>0</v>
      </c>
      <c r="I169" s="3">
        <v>9</v>
      </c>
      <c r="J169" s="3">
        <v>0</v>
      </c>
      <c r="K169" s="3">
        <v>0</v>
      </c>
      <c r="L169" s="3">
        <v>0</v>
      </c>
      <c r="M169" s="3">
        <v>0</v>
      </c>
      <c r="N169" s="3" t="s">
        <v>202</v>
      </c>
      <c r="O169" s="3" t="s">
        <v>461</v>
      </c>
      <c r="P169" s="3" t="s">
        <v>462</v>
      </c>
      <c r="Q169" s="3">
        <v>1000135277</v>
      </c>
      <c r="R169" s="3">
        <v>40</v>
      </c>
      <c r="S169" s="3" t="s">
        <v>463</v>
      </c>
      <c r="T169" s="3">
        <v>0</v>
      </c>
      <c r="U169" s="3">
        <v>0</v>
      </c>
      <c r="V169" s="3"/>
      <c r="W169" s="3">
        <v>70</v>
      </c>
      <c r="X169" s="3">
        <v>9.74</v>
      </c>
      <c r="Y169" s="3">
        <v>11.3633333333333</v>
      </c>
    </row>
    <row r="170" spans="1:25" x14ac:dyDescent="0.25">
      <c r="A170" s="2">
        <v>43224</v>
      </c>
      <c r="B170" s="3" t="s">
        <v>435</v>
      </c>
      <c r="C170" s="3" t="s">
        <v>465</v>
      </c>
      <c r="D170" s="3" t="s">
        <v>467</v>
      </c>
      <c r="E170" s="3" t="s">
        <v>467</v>
      </c>
      <c r="F170" s="3">
        <v>0</v>
      </c>
      <c r="G170" s="3">
        <v>0</v>
      </c>
      <c r="H170" s="3">
        <v>0</v>
      </c>
      <c r="I170" s="3">
        <v>9</v>
      </c>
      <c r="J170" s="3">
        <v>0</v>
      </c>
      <c r="K170" s="3">
        <v>0</v>
      </c>
      <c r="L170" s="3">
        <v>0</v>
      </c>
      <c r="M170" s="3">
        <v>0</v>
      </c>
      <c r="N170" s="3" t="s">
        <v>202</v>
      </c>
      <c r="O170" s="3" t="s">
        <v>461</v>
      </c>
      <c r="P170" s="3" t="s">
        <v>462</v>
      </c>
      <c r="Q170" s="3">
        <v>1000135277</v>
      </c>
      <c r="R170" s="3">
        <v>30</v>
      </c>
      <c r="S170" s="3" t="s">
        <v>463</v>
      </c>
      <c r="T170" s="3">
        <v>0</v>
      </c>
      <c r="U170" s="3">
        <v>0</v>
      </c>
      <c r="V170" s="3"/>
      <c r="W170" s="3">
        <v>110</v>
      </c>
      <c r="X170" s="3">
        <v>9.74</v>
      </c>
      <c r="Y170" s="3">
        <v>17.856666666666602</v>
      </c>
    </row>
    <row r="171" spans="1:25" x14ac:dyDescent="0.25">
      <c r="A171" s="2">
        <v>43224</v>
      </c>
      <c r="B171" s="3" t="s">
        <v>435</v>
      </c>
      <c r="C171" s="3" t="s">
        <v>465</v>
      </c>
      <c r="D171" s="3" t="s">
        <v>468</v>
      </c>
      <c r="E171" s="3" t="s">
        <v>468</v>
      </c>
      <c r="F171" s="3">
        <v>0</v>
      </c>
      <c r="G171" s="3">
        <v>0</v>
      </c>
      <c r="H171" s="3">
        <v>0</v>
      </c>
      <c r="I171" s="3">
        <v>9</v>
      </c>
      <c r="J171" s="3">
        <v>0</v>
      </c>
      <c r="K171" s="3">
        <v>0</v>
      </c>
      <c r="L171" s="3">
        <v>0</v>
      </c>
      <c r="M171" s="3">
        <v>0</v>
      </c>
      <c r="N171" s="3" t="s">
        <v>44</v>
      </c>
      <c r="O171" s="3" t="s">
        <v>469</v>
      </c>
      <c r="P171" s="3" t="s">
        <v>470</v>
      </c>
      <c r="Q171" s="3">
        <v>2000022002</v>
      </c>
      <c r="R171" s="3">
        <v>10</v>
      </c>
      <c r="S171" s="3" t="s">
        <v>471</v>
      </c>
      <c r="T171" s="3">
        <v>0</v>
      </c>
      <c r="U171" s="3">
        <v>0</v>
      </c>
      <c r="V171" s="3"/>
      <c r="W171" s="3">
        <v>4</v>
      </c>
      <c r="X171" s="3">
        <v>22.95</v>
      </c>
      <c r="Y171" s="3">
        <v>1.53</v>
      </c>
    </row>
    <row r="172" spans="1:25" x14ac:dyDescent="0.25">
      <c r="A172" s="2">
        <v>43224</v>
      </c>
      <c r="B172" s="3" t="s">
        <v>435</v>
      </c>
      <c r="C172" s="3" t="s">
        <v>465</v>
      </c>
      <c r="D172" s="3" t="s">
        <v>468</v>
      </c>
      <c r="E172" s="3" t="s">
        <v>468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 t="s">
        <v>44</v>
      </c>
      <c r="O172" s="3" t="s">
        <v>469</v>
      </c>
      <c r="P172" s="3" t="s">
        <v>470</v>
      </c>
      <c r="Q172" s="3">
        <v>2000022002</v>
      </c>
      <c r="R172" s="3">
        <v>20</v>
      </c>
      <c r="S172" s="3" t="s">
        <v>472</v>
      </c>
      <c r="T172" s="3">
        <v>0</v>
      </c>
      <c r="U172" s="3">
        <v>0</v>
      </c>
      <c r="V172" s="3"/>
      <c r="W172" s="3">
        <v>3</v>
      </c>
      <c r="X172" s="3">
        <v>22.95</v>
      </c>
      <c r="Y172" s="3">
        <v>1.1475</v>
      </c>
    </row>
    <row r="173" spans="1:25" x14ac:dyDescent="0.25">
      <c r="A173" s="2">
        <v>43224</v>
      </c>
      <c r="B173" s="3" t="s">
        <v>435</v>
      </c>
      <c r="C173" s="3" t="s">
        <v>465</v>
      </c>
      <c r="D173" s="3" t="s">
        <v>468</v>
      </c>
      <c r="E173" s="3" t="s">
        <v>468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 t="s">
        <v>44</v>
      </c>
      <c r="O173" s="3" t="s">
        <v>469</v>
      </c>
      <c r="P173" s="3" t="s">
        <v>470</v>
      </c>
      <c r="Q173" s="3">
        <v>2000022002</v>
      </c>
      <c r="R173" s="3">
        <v>30</v>
      </c>
      <c r="S173" s="3" t="s">
        <v>473</v>
      </c>
      <c r="T173" s="3">
        <v>0</v>
      </c>
      <c r="U173" s="3">
        <v>0</v>
      </c>
      <c r="V173" s="3"/>
      <c r="W173" s="3">
        <v>4</v>
      </c>
      <c r="X173" s="3">
        <v>22.95</v>
      </c>
      <c r="Y173" s="3">
        <v>1.53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topLeftCell="A2" workbookViewId="0">
      <selection activeCell="A2" sqref="A2:X157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5.42578125" customWidth="1"/>
    <col min="15" max="15" width="14.42578125" customWidth="1"/>
    <col min="16" max="16" width="36.5703125" customWidth="1"/>
    <col min="17" max="17" width="11.140625" customWidth="1"/>
    <col min="18" max="18" width="4.42578125" customWidth="1"/>
    <col min="19" max="19" width="22.42578125" customWidth="1"/>
    <col min="20" max="20" width="19.140625" customWidth="1"/>
    <col min="21" max="21" width="12" customWidth="1"/>
    <col min="22" max="22" width="7" customWidth="1"/>
    <col min="23" max="23" width="6.7109375" customWidth="1"/>
    <col min="24" max="24" width="15.140625" customWidth="1"/>
  </cols>
  <sheetData>
    <row r="1" spans="1:24" x14ac:dyDescent="0.25">
      <c r="A1" s="5" t="s">
        <v>0</v>
      </c>
      <c r="B1" s="5"/>
    </row>
    <row r="2" spans="1:24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23</v>
      </c>
      <c r="W2" s="9" t="s">
        <v>24</v>
      </c>
      <c r="X2" s="10" t="s">
        <v>25</v>
      </c>
    </row>
    <row r="3" spans="1:24" x14ac:dyDescent="0.25">
      <c r="A3" s="6">
        <v>43224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4">
        <v>0</v>
      </c>
      <c r="K3" s="4">
        <v>0</v>
      </c>
      <c r="L3" s="4">
        <v>0</v>
      </c>
      <c r="M3" s="4">
        <v>20.4578189300411</v>
      </c>
      <c r="N3" s="4" t="s">
        <v>29</v>
      </c>
      <c r="O3" s="4" t="s">
        <v>30</v>
      </c>
      <c r="P3" s="4" t="s">
        <v>31</v>
      </c>
      <c r="Q3" s="4">
        <v>2000020947</v>
      </c>
      <c r="R3" s="4">
        <v>100</v>
      </c>
      <c r="S3" s="4" t="s">
        <v>32</v>
      </c>
      <c r="T3" s="4">
        <f>81/123*41</f>
        <v>27</v>
      </c>
      <c r="U3" s="3">
        <v>20.457805775587801</v>
      </c>
      <c r="V3" s="3">
        <v>41</v>
      </c>
      <c r="W3" s="3">
        <v>7.2</v>
      </c>
      <c r="X3" s="7">
        <v>4.92</v>
      </c>
    </row>
    <row r="4" spans="1:24" x14ac:dyDescent="0.25">
      <c r="A4" s="6">
        <v>43224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4">
        <v>0</v>
      </c>
      <c r="K4" s="4">
        <v>0</v>
      </c>
      <c r="L4" s="4">
        <v>0</v>
      </c>
      <c r="M4" s="4">
        <v>20.4578189300411</v>
      </c>
      <c r="N4" s="4" t="s">
        <v>29</v>
      </c>
      <c r="O4" s="4" t="s">
        <v>33</v>
      </c>
      <c r="P4" s="4" t="s">
        <v>34</v>
      </c>
      <c r="Q4" s="4">
        <v>2000020948</v>
      </c>
      <c r="R4" s="4">
        <v>80</v>
      </c>
      <c r="S4" s="4" t="s">
        <v>35</v>
      </c>
      <c r="T4" s="4">
        <f t="shared" ref="T4:T5" si="0">81/123*41</f>
        <v>27</v>
      </c>
      <c r="U4" s="3">
        <v>20.457770656900799</v>
      </c>
      <c r="V4" s="3">
        <v>41</v>
      </c>
      <c r="W4" s="3">
        <v>5.45</v>
      </c>
      <c r="X4" s="7">
        <v>3.72416666666666</v>
      </c>
    </row>
    <row r="5" spans="1:24" x14ac:dyDescent="0.25">
      <c r="A5" s="6">
        <v>43224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9</v>
      </c>
      <c r="H5" s="3">
        <v>0</v>
      </c>
      <c r="I5" s="3">
        <v>9</v>
      </c>
      <c r="J5" s="4">
        <v>81</v>
      </c>
      <c r="K5" s="4">
        <v>0</v>
      </c>
      <c r="L5" s="4">
        <v>0</v>
      </c>
      <c r="M5" s="4">
        <v>20.4578189300411</v>
      </c>
      <c r="N5" s="4" t="s">
        <v>29</v>
      </c>
      <c r="O5" s="4" t="s">
        <v>36</v>
      </c>
      <c r="P5" s="4" t="s">
        <v>37</v>
      </c>
      <c r="Q5" s="4">
        <v>2000020947</v>
      </c>
      <c r="R5" s="4">
        <v>50</v>
      </c>
      <c r="S5" s="4" t="s">
        <v>38</v>
      </c>
      <c r="T5" s="4">
        <f t="shared" si="0"/>
        <v>27</v>
      </c>
      <c r="U5" s="3">
        <v>20.4578497750324</v>
      </c>
      <c r="V5" s="3">
        <v>41</v>
      </c>
      <c r="W5" s="3">
        <v>11.6</v>
      </c>
      <c r="X5" s="7">
        <v>7.9266666666666596</v>
      </c>
    </row>
    <row r="6" spans="1:24" x14ac:dyDescent="0.25">
      <c r="A6" s="6">
        <v>43224</v>
      </c>
      <c r="B6" s="3" t="s">
        <v>26</v>
      </c>
      <c r="C6" s="3" t="s">
        <v>27</v>
      </c>
      <c r="D6" s="3" t="s">
        <v>39</v>
      </c>
      <c r="E6" s="3" t="s">
        <v>39</v>
      </c>
      <c r="F6" s="3">
        <v>0</v>
      </c>
      <c r="G6" s="3">
        <v>10</v>
      </c>
      <c r="H6" s="3">
        <v>0</v>
      </c>
      <c r="I6" s="3">
        <v>9</v>
      </c>
      <c r="J6" s="4">
        <v>81.183333333333294</v>
      </c>
      <c r="K6" s="4">
        <v>0</v>
      </c>
      <c r="L6" s="4">
        <v>0</v>
      </c>
      <c r="M6" s="4">
        <v>6.06035721617737</v>
      </c>
      <c r="N6" s="4" t="s">
        <v>29</v>
      </c>
      <c r="O6" s="4" t="s">
        <v>40</v>
      </c>
      <c r="P6" s="4" t="s">
        <v>41</v>
      </c>
      <c r="Q6" s="4">
        <v>2000020949</v>
      </c>
      <c r="R6" s="4">
        <v>130</v>
      </c>
      <c r="S6" s="4" t="s">
        <v>42</v>
      </c>
      <c r="T6" s="4">
        <v>81.183333333333294</v>
      </c>
      <c r="U6" s="3">
        <v>6.06035721617737</v>
      </c>
      <c r="V6" s="3">
        <v>41</v>
      </c>
      <c r="W6" s="3">
        <v>7.2</v>
      </c>
      <c r="X6" s="7">
        <v>4.92</v>
      </c>
    </row>
    <row r="7" spans="1:24" x14ac:dyDescent="0.25">
      <c r="A7" s="6">
        <v>43224</v>
      </c>
      <c r="B7" s="3" t="s">
        <v>26</v>
      </c>
      <c r="C7" s="3" t="s">
        <v>27</v>
      </c>
      <c r="D7" s="3" t="s">
        <v>43</v>
      </c>
      <c r="E7" s="3" t="s">
        <v>43</v>
      </c>
      <c r="F7" s="3">
        <v>0</v>
      </c>
      <c r="G7" s="3">
        <v>0</v>
      </c>
      <c r="H7" s="3">
        <v>0</v>
      </c>
      <c r="I7" s="3">
        <v>0</v>
      </c>
      <c r="J7" s="4">
        <v>0</v>
      </c>
      <c r="K7" s="4">
        <v>0</v>
      </c>
      <c r="L7" s="4">
        <v>0</v>
      </c>
      <c r="M7" s="4">
        <v>0</v>
      </c>
      <c r="N7" s="4" t="s">
        <v>44</v>
      </c>
      <c r="O7" s="4" t="s">
        <v>45</v>
      </c>
      <c r="P7" s="4" t="s">
        <v>46</v>
      </c>
      <c r="Q7" s="4">
        <v>2000019933</v>
      </c>
      <c r="R7" s="4">
        <v>180</v>
      </c>
      <c r="S7" s="4" t="s">
        <v>47</v>
      </c>
      <c r="T7" s="4">
        <v>45</v>
      </c>
      <c r="U7" s="3">
        <v>0</v>
      </c>
      <c r="V7" s="3">
        <v>0</v>
      </c>
      <c r="W7" s="3">
        <v>0</v>
      </c>
      <c r="X7" s="7">
        <v>0</v>
      </c>
    </row>
    <row r="8" spans="1:24" x14ac:dyDescent="0.25">
      <c r="A8" s="6">
        <v>43224</v>
      </c>
      <c r="B8" s="3" t="s">
        <v>26</v>
      </c>
      <c r="C8" s="3" t="s">
        <v>27</v>
      </c>
      <c r="D8" s="3" t="s">
        <v>43</v>
      </c>
      <c r="E8" s="3" t="s">
        <v>43</v>
      </c>
      <c r="F8" s="3">
        <v>0</v>
      </c>
      <c r="G8" s="3">
        <v>5</v>
      </c>
      <c r="H8" s="3">
        <v>1</v>
      </c>
      <c r="I8" s="3">
        <v>9</v>
      </c>
      <c r="J8" s="4">
        <v>45</v>
      </c>
      <c r="K8" s="4">
        <v>0</v>
      </c>
      <c r="L8" s="4">
        <v>0</v>
      </c>
      <c r="M8" s="4">
        <v>0</v>
      </c>
      <c r="N8" s="4" t="s">
        <v>44</v>
      </c>
      <c r="O8" s="4" t="s">
        <v>48</v>
      </c>
      <c r="P8" s="4" t="s">
        <v>49</v>
      </c>
      <c r="Q8" s="4">
        <v>2000019930</v>
      </c>
      <c r="R8" s="4">
        <v>30</v>
      </c>
      <c r="S8" s="4" t="s">
        <v>50</v>
      </c>
      <c r="T8" s="4">
        <v>0</v>
      </c>
      <c r="U8" s="3">
        <v>0</v>
      </c>
      <c r="V8" s="3">
        <v>0</v>
      </c>
      <c r="W8" s="3">
        <v>0</v>
      </c>
      <c r="X8" s="7">
        <v>0</v>
      </c>
    </row>
    <row r="9" spans="1:24" x14ac:dyDescent="0.25">
      <c r="A9" s="6">
        <v>43224</v>
      </c>
      <c r="B9" s="3" t="s">
        <v>26</v>
      </c>
      <c r="C9" s="3" t="s">
        <v>27</v>
      </c>
      <c r="D9" s="3" t="s">
        <v>43</v>
      </c>
      <c r="E9" s="3" t="s">
        <v>43</v>
      </c>
      <c r="F9" s="3">
        <v>0</v>
      </c>
      <c r="G9" s="3">
        <v>0</v>
      </c>
      <c r="H9" s="3">
        <v>0</v>
      </c>
      <c r="I9" s="3">
        <v>0</v>
      </c>
      <c r="J9" s="4">
        <v>0</v>
      </c>
      <c r="K9" s="4">
        <v>0</v>
      </c>
      <c r="L9" s="4">
        <v>0</v>
      </c>
      <c r="M9" s="4">
        <v>0</v>
      </c>
      <c r="N9" s="4" t="s">
        <v>44</v>
      </c>
      <c r="O9" s="4" t="s">
        <v>51</v>
      </c>
      <c r="P9" s="4" t="s">
        <v>52</v>
      </c>
      <c r="Q9" s="4">
        <v>2000019930</v>
      </c>
      <c r="R9" s="4">
        <v>40</v>
      </c>
      <c r="S9" s="4" t="s">
        <v>53</v>
      </c>
      <c r="T9" s="4">
        <v>0</v>
      </c>
      <c r="U9" s="3">
        <v>0</v>
      </c>
      <c r="V9" s="3">
        <v>0</v>
      </c>
      <c r="W9" s="3">
        <v>0</v>
      </c>
      <c r="X9" s="7">
        <v>0</v>
      </c>
    </row>
    <row r="10" spans="1:24" x14ac:dyDescent="0.25">
      <c r="A10" s="6">
        <v>43224</v>
      </c>
      <c r="B10" s="3" t="s">
        <v>26</v>
      </c>
      <c r="C10" s="3" t="s">
        <v>27</v>
      </c>
      <c r="D10" s="3" t="s">
        <v>43</v>
      </c>
      <c r="E10" s="3" t="s">
        <v>43</v>
      </c>
      <c r="F10" s="3">
        <v>0</v>
      </c>
      <c r="G10" s="3">
        <v>0</v>
      </c>
      <c r="H10" s="3">
        <v>0</v>
      </c>
      <c r="I10" s="3">
        <v>0</v>
      </c>
      <c r="J10" s="4">
        <v>0</v>
      </c>
      <c r="K10" s="4">
        <v>0</v>
      </c>
      <c r="L10" s="4">
        <v>0</v>
      </c>
      <c r="M10" s="4">
        <v>0</v>
      </c>
      <c r="N10" s="4" t="s">
        <v>44</v>
      </c>
      <c r="O10" s="4" t="s">
        <v>54</v>
      </c>
      <c r="P10" s="4" t="s">
        <v>55</v>
      </c>
      <c r="Q10" s="4">
        <v>2000019931</v>
      </c>
      <c r="R10" s="4">
        <v>30</v>
      </c>
      <c r="S10" s="4" t="s">
        <v>56</v>
      </c>
      <c r="T10" s="4">
        <v>0</v>
      </c>
      <c r="U10" s="3">
        <v>0</v>
      </c>
      <c r="V10" s="3">
        <v>0</v>
      </c>
      <c r="W10" s="3">
        <v>0</v>
      </c>
      <c r="X10" s="7">
        <v>0</v>
      </c>
    </row>
    <row r="11" spans="1:24" x14ac:dyDescent="0.25">
      <c r="A11" s="6">
        <v>43224</v>
      </c>
      <c r="B11" s="3" t="s">
        <v>26</v>
      </c>
      <c r="C11" s="3" t="s">
        <v>27</v>
      </c>
      <c r="D11" s="3" t="s">
        <v>57</v>
      </c>
      <c r="E11" s="3" t="s">
        <v>57</v>
      </c>
      <c r="F11" s="3">
        <v>0</v>
      </c>
      <c r="G11" s="3">
        <v>10</v>
      </c>
      <c r="H11" s="3">
        <v>4</v>
      </c>
      <c r="I11" s="3">
        <v>9</v>
      </c>
      <c r="J11" s="4">
        <v>90</v>
      </c>
      <c r="K11" s="4">
        <v>0</v>
      </c>
      <c r="L11" s="4">
        <v>0</v>
      </c>
      <c r="M11" s="4">
        <v>11.3509259259259</v>
      </c>
      <c r="N11" s="4" t="s">
        <v>29</v>
      </c>
      <c r="O11" s="4" t="s">
        <v>58</v>
      </c>
      <c r="P11" s="4" t="s">
        <v>59</v>
      </c>
      <c r="Q11" s="4">
        <v>2000020947</v>
      </c>
      <c r="R11" s="4">
        <v>80</v>
      </c>
      <c r="S11" s="4" t="s">
        <v>60</v>
      </c>
      <c r="T11" s="4">
        <f>90/82*41</f>
        <v>45</v>
      </c>
      <c r="U11" s="3">
        <v>11.350945521092299</v>
      </c>
      <c r="V11" s="3">
        <v>41</v>
      </c>
      <c r="W11" s="3">
        <v>6.49</v>
      </c>
      <c r="X11" s="7">
        <v>4.4348333333333301</v>
      </c>
    </row>
    <row r="12" spans="1:24" x14ac:dyDescent="0.25">
      <c r="A12" s="6">
        <v>43224</v>
      </c>
      <c r="B12" s="3" t="s">
        <v>26</v>
      </c>
      <c r="C12" s="3" t="s">
        <v>27</v>
      </c>
      <c r="D12" s="3" t="s">
        <v>57</v>
      </c>
      <c r="E12" s="3" t="s">
        <v>57</v>
      </c>
      <c r="F12" s="3">
        <v>0</v>
      </c>
      <c r="G12" s="3">
        <v>0</v>
      </c>
      <c r="H12" s="3">
        <v>0</v>
      </c>
      <c r="I12" s="3">
        <v>0</v>
      </c>
      <c r="J12" s="4">
        <v>0</v>
      </c>
      <c r="K12" s="4">
        <v>0</v>
      </c>
      <c r="L12" s="4">
        <v>0</v>
      </c>
      <c r="M12" s="4">
        <v>11.3509259259259</v>
      </c>
      <c r="N12" s="4" t="s">
        <v>29</v>
      </c>
      <c r="O12" s="4" t="s">
        <v>61</v>
      </c>
      <c r="P12" s="4" t="s">
        <v>62</v>
      </c>
      <c r="Q12" s="4">
        <v>2000020948</v>
      </c>
      <c r="R12" s="4">
        <v>60</v>
      </c>
      <c r="S12" s="4" t="s">
        <v>63</v>
      </c>
      <c r="T12" s="4">
        <f>90/82*41</f>
        <v>45</v>
      </c>
      <c r="U12" s="3">
        <v>11.350910893745899</v>
      </c>
      <c r="V12" s="3">
        <v>41</v>
      </c>
      <c r="W12" s="3">
        <v>8.4600000000000009</v>
      </c>
      <c r="X12" s="7">
        <v>5.7809999999999997</v>
      </c>
    </row>
    <row r="13" spans="1:24" x14ac:dyDescent="0.25">
      <c r="A13" s="6">
        <v>43224</v>
      </c>
      <c r="B13" s="3" t="s">
        <v>64</v>
      </c>
      <c r="C13" s="3" t="s">
        <v>65</v>
      </c>
      <c r="D13" s="3" t="s">
        <v>66</v>
      </c>
      <c r="E13" s="3" t="s">
        <v>66</v>
      </c>
      <c r="F13" s="3">
        <v>0</v>
      </c>
      <c r="G13" s="3">
        <v>14</v>
      </c>
      <c r="H13" s="3">
        <v>2</v>
      </c>
      <c r="I13" s="3">
        <v>9</v>
      </c>
      <c r="J13" s="4">
        <v>126</v>
      </c>
      <c r="K13" s="4">
        <v>0</v>
      </c>
      <c r="L13" s="4">
        <v>0</v>
      </c>
      <c r="M13" s="4">
        <v>21.9297619047619</v>
      </c>
      <c r="N13" s="4" t="s">
        <v>67</v>
      </c>
      <c r="O13" s="4">
        <v>480703</v>
      </c>
      <c r="P13" s="4" t="s">
        <v>68</v>
      </c>
      <c r="Q13" s="4" t="s">
        <v>69</v>
      </c>
      <c r="R13" s="4">
        <v>10</v>
      </c>
      <c r="S13" s="4" t="s">
        <v>70</v>
      </c>
      <c r="T13" s="4">
        <f>126/187*139</f>
        <v>93.657754010695186</v>
      </c>
      <c r="U13" s="3">
        <v>21.929745978659</v>
      </c>
      <c r="V13" s="3">
        <v>139</v>
      </c>
      <c r="W13" s="3">
        <v>9.51</v>
      </c>
      <c r="X13" s="7">
        <v>22.031500000000001</v>
      </c>
    </row>
    <row r="14" spans="1:24" x14ac:dyDescent="0.25">
      <c r="A14" s="6">
        <v>43224</v>
      </c>
      <c r="B14" s="3" t="s">
        <v>64</v>
      </c>
      <c r="C14" s="3" t="s">
        <v>65</v>
      </c>
      <c r="D14" s="3" t="s">
        <v>66</v>
      </c>
      <c r="E14" s="3" t="s">
        <v>66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  <c r="K14" s="4">
        <v>0</v>
      </c>
      <c r="L14" s="4">
        <v>0</v>
      </c>
      <c r="M14" s="4">
        <v>21.9297619047619</v>
      </c>
      <c r="N14" s="4" t="s">
        <v>71</v>
      </c>
      <c r="O14" s="4" t="s">
        <v>72</v>
      </c>
      <c r="P14" s="4" t="s">
        <v>73</v>
      </c>
      <c r="Q14" s="4">
        <v>1000145794</v>
      </c>
      <c r="R14" s="4">
        <v>30</v>
      </c>
      <c r="S14" s="4" t="s">
        <v>74</v>
      </c>
      <c r="T14" s="4">
        <f>126/187*48</f>
        <v>32.342245989304814</v>
      </c>
      <c r="U14" s="3">
        <v>21.9298245614035</v>
      </c>
      <c r="V14" s="3">
        <v>48</v>
      </c>
      <c r="W14" s="3">
        <v>7</v>
      </c>
      <c r="X14" s="7">
        <v>5.6</v>
      </c>
    </row>
    <row r="15" spans="1:24" x14ac:dyDescent="0.25">
      <c r="A15" s="6">
        <v>43224</v>
      </c>
      <c r="B15" s="3" t="s">
        <v>64</v>
      </c>
      <c r="C15" s="3" t="s">
        <v>65</v>
      </c>
      <c r="D15" s="3" t="s">
        <v>75</v>
      </c>
      <c r="E15" s="3" t="s">
        <v>75</v>
      </c>
      <c r="F15" s="3">
        <v>0</v>
      </c>
      <c r="G15" s="3">
        <v>21</v>
      </c>
      <c r="H15" s="3">
        <v>1</v>
      </c>
      <c r="I15" s="3">
        <v>9</v>
      </c>
      <c r="J15" s="4">
        <v>188.6</v>
      </c>
      <c r="K15" s="4">
        <v>0</v>
      </c>
      <c r="L15" s="4">
        <v>0</v>
      </c>
      <c r="M15" s="4">
        <v>48.6214209968186</v>
      </c>
      <c r="N15" s="4" t="s">
        <v>76</v>
      </c>
      <c r="O15" s="4">
        <v>10184954</v>
      </c>
      <c r="P15" s="4" t="s">
        <v>77</v>
      </c>
      <c r="Q15" s="4">
        <v>1000131974</v>
      </c>
      <c r="R15" s="4">
        <v>80</v>
      </c>
      <c r="S15" s="4" t="s">
        <v>78</v>
      </c>
      <c r="T15" s="4">
        <v>188.6</v>
      </c>
      <c r="U15" s="3">
        <v>48.6214209968186</v>
      </c>
      <c r="V15" s="3">
        <v>600</v>
      </c>
      <c r="W15" s="3">
        <v>9.17</v>
      </c>
      <c r="X15" s="7">
        <v>91.7</v>
      </c>
    </row>
    <row r="16" spans="1:24" x14ac:dyDescent="0.25">
      <c r="A16" s="6">
        <v>43224</v>
      </c>
      <c r="B16" s="3" t="s">
        <v>64</v>
      </c>
      <c r="C16" s="3" t="s">
        <v>65</v>
      </c>
      <c r="D16" s="3" t="s">
        <v>79</v>
      </c>
      <c r="E16" s="3" t="s">
        <v>79</v>
      </c>
      <c r="F16" s="3">
        <v>0</v>
      </c>
      <c r="G16" s="3">
        <v>14</v>
      </c>
      <c r="H16" s="3">
        <v>0</v>
      </c>
      <c r="I16" s="3">
        <v>9</v>
      </c>
      <c r="J16" s="4">
        <v>126</v>
      </c>
      <c r="K16" s="4">
        <v>0</v>
      </c>
      <c r="L16" s="4">
        <v>0</v>
      </c>
      <c r="M16" s="4">
        <v>61.151851851851802</v>
      </c>
      <c r="N16" s="4" t="s">
        <v>76</v>
      </c>
      <c r="O16" s="4">
        <v>10185923</v>
      </c>
      <c r="P16" s="4" t="s">
        <v>80</v>
      </c>
      <c r="Q16" s="4">
        <v>1000131975</v>
      </c>
      <c r="R16" s="4">
        <v>10</v>
      </c>
      <c r="S16" s="4" t="s">
        <v>81</v>
      </c>
      <c r="T16" s="4">
        <v>126</v>
      </c>
      <c r="U16" s="3">
        <v>61.151851851851802</v>
      </c>
      <c r="V16" s="3">
        <v>836</v>
      </c>
      <c r="W16" s="3">
        <v>5.53</v>
      </c>
      <c r="X16" s="7">
        <v>77.051333333333304</v>
      </c>
    </row>
    <row r="17" spans="1:24" x14ac:dyDescent="0.25">
      <c r="A17" s="6">
        <v>43224</v>
      </c>
      <c r="B17" s="3" t="s">
        <v>64</v>
      </c>
      <c r="C17" s="3" t="s">
        <v>82</v>
      </c>
      <c r="D17" s="3" t="s">
        <v>83</v>
      </c>
      <c r="E17" s="3" t="s">
        <v>83</v>
      </c>
      <c r="F17" s="3">
        <v>0</v>
      </c>
      <c r="G17" s="3">
        <v>22</v>
      </c>
      <c r="H17" s="3">
        <v>4</v>
      </c>
      <c r="I17" s="3">
        <v>9</v>
      </c>
      <c r="J17" s="4">
        <v>176.23333333333301</v>
      </c>
      <c r="K17" s="4">
        <v>0</v>
      </c>
      <c r="L17" s="4">
        <v>0</v>
      </c>
      <c r="M17" s="4">
        <v>47.519576319273597</v>
      </c>
      <c r="N17" s="4" t="s">
        <v>67</v>
      </c>
      <c r="O17" s="4">
        <v>368221</v>
      </c>
      <c r="P17" s="4" t="s">
        <v>84</v>
      </c>
      <c r="Q17" s="4">
        <v>1000128022</v>
      </c>
      <c r="R17" s="4">
        <v>10</v>
      </c>
      <c r="S17" s="4" t="s">
        <v>85</v>
      </c>
      <c r="T17" s="4">
        <f>176.233333/587*429</f>
        <v>128.79744439011924</v>
      </c>
      <c r="U17" s="3">
        <v>47.519555892001001</v>
      </c>
      <c r="V17" s="3">
        <v>429</v>
      </c>
      <c r="W17" s="3">
        <v>8.56</v>
      </c>
      <c r="X17" s="7">
        <v>61.204000000000001</v>
      </c>
    </row>
    <row r="18" spans="1:24" x14ac:dyDescent="0.25">
      <c r="A18" s="6">
        <v>43224</v>
      </c>
      <c r="B18" s="3" t="s">
        <v>64</v>
      </c>
      <c r="C18" s="3" t="s">
        <v>82</v>
      </c>
      <c r="D18" s="3" t="s">
        <v>83</v>
      </c>
      <c r="E18" s="3" t="s">
        <v>83</v>
      </c>
      <c r="F18" s="3">
        <v>0</v>
      </c>
      <c r="G18" s="3">
        <v>0</v>
      </c>
      <c r="H18" s="3">
        <v>0</v>
      </c>
      <c r="I18" s="3">
        <v>0</v>
      </c>
      <c r="J18" s="4">
        <v>0</v>
      </c>
      <c r="K18" s="4">
        <v>0</v>
      </c>
      <c r="L18" s="4">
        <v>0</v>
      </c>
      <c r="M18" s="4">
        <v>47.519576319273597</v>
      </c>
      <c r="N18" s="4" t="s">
        <v>67</v>
      </c>
      <c r="O18" s="4">
        <v>368226</v>
      </c>
      <c r="P18" s="4" t="s">
        <v>86</v>
      </c>
      <c r="Q18" s="4">
        <v>1000128026</v>
      </c>
      <c r="R18" s="4">
        <v>10</v>
      </c>
      <c r="S18" s="4" t="s">
        <v>87</v>
      </c>
      <c r="T18" s="4">
        <f>176.233333/587*158</f>
        <v>47.435888609880749</v>
      </c>
      <c r="U18" s="3">
        <v>47.519631783286101</v>
      </c>
      <c r="V18" s="3">
        <v>158</v>
      </c>
      <c r="W18" s="3">
        <v>8.56</v>
      </c>
      <c r="X18" s="7">
        <v>22.541333333333299</v>
      </c>
    </row>
    <row r="19" spans="1:24" x14ac:dyDescent="0.25">
      <c r="A19" s="6">
        <v>43224</v>
      </c>
      <c r="B19" s="3" t="s">
        <v>64</v>
      </c>
      <c r="C19" s="3" t="s">
        <v>82</v>
      </c>
      <c r="D19" s="3" t="s">
        <v>88</v>
      </c>
      <c r="E19" s="3" t="s">
        <v>88</v>
      </c>
      <c r="F19" s="3">
        <v>0</v>
      </c>
      <c r="G19" s="3">
        <v>26</v>
      </c>
      <c r="H19" s="3">
        <v>4</v>
      </c>
      <c r="I19" s="3">
        <v>9</v>
      </c>
      <c r="J19" s="4">
        <v>154.36666666666599</v>
      </c>
      <c r="K19" s="4">
        <v>0</v>
      </c>
      <c r="L19" s="4">
        <v>0</v>
      </c>
      <c r="M19" s="4">
        <v>19.709134096307402</v>
      </c>
      <c r="N19" s="4" t="s">
        <v>89</v>
      </c>
      <c r="O19" s="4" t="s">
        <v>90</v>
      </c>
      <c r="P19" s="4" t="s">
        <v>91</v>
      </c>
      <c r="Q19" s="4" t="s">
        <v>92</v>
      </c>
      <c r="R19" s="4">
        <v>40</v>
      </c>
      <c r="S19" s="4" t="s">
        <v>93</v>
      </c>
      <c r="T19" s="4">
        <v>154.36666666666599</v>
      </c>
      <c r="U19" s="3">
        <v>19.709134096307402</v>
      </c>
      <c r="V19" s="3">
        <v>118</v>
      </c>
      <c r="W19" s="3">
        <v>15.47</v>
      </c>
      <c r="X19" s="7">
        <v>30.424333333333301</v>
      </c>
    </row>
    <row r="20" spans="1:24" x14ac:dyDescent="0.25">
      <c r="A20" s="6">
        <v>43224</v>
      </c>
      <c r="B20" s="3" t="s">
        <v>64</v>
      </c>
      <c r="C20" s="3" t="s">
        <v>82</v>
      </c>
      <c r="D20" s="3" t="s">
        <v>94</v>
      </c>
      <c r="E20" s="3" t="s">
        <v>94</v>
      </c>
      <c r="F20" s="3">
        <v>0</v>
      </c>
      <c r="G20" s="3">
        <v>21</v>
      </c>
      <c r="H20" s="3">
        <v>2</v>
      </c>
      <c r="I20" s="3">
        <v>9</v>
      </c>
      <c r="J20" s="4">
        <v>178.63333333333301</v>
      </c>
      <c r="K20" s="4">
        <v>0</v>
      </c>
      <c r="L20" s="4">
        <v>0</v>
      </c>
      <c r="M20" s="4">
        <v>31.8639671580518</v>
      </c>
      <c r="N20" s="4" t="s">
        <v>76</v>
      </c>
      <c r="O20" s="4">
        <v>10175578</v>
      </c>
      <c r="P20" s="4" t="s">
        <v>95</v>
      </c>
      <c r="Q20" s="4">
        <v>1000145322</v>
      </c>
      <c r="R20" s="4">
        <v>10</v>
      </c>
      <c r="S20" s="4" t="s">
        <v>96</v>
      </c>
      <c r="T20" s="4">
        <f>178.633333/419*160</f>
        <v>68.213205918854413</v>
      </c>
      <c r="U20" s="3">
        <v>31.8639737946284</v>
      </c>
      <c r="V20" s="3">
        <v>160</v>
      </c>
      <c r="W20" s="3">
        <v>11.6</v>
      </c>
      <c r="X20" s="7">
        <v>30.933333333333302</v>
      </c>
    </row>
    <row r="21" spans="1:24" x14ac:dyDescent="0.25">
      <c r="A21" s="6">
        <v>43224</v>
      </c>
      <c r="B21" s="3" t="s">
        <v>64</v>
      </c>
      <c r="C21" s="3" t="s">
        <v>82</v>
      </c>
      <c r="D21" s="3" t="s">
        <v>94</v>
      </c>
      <c r="E21" s="3" t="s">
        <v>94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  <c r="K21" s="4">
        <v>0</v>
      </c>
      <c r="L21" s="4">
        <v>0</v>
      </c>
      <c r="M21" s="4">
        <v>31.8639671580518</v>
      </c>
      <c r="N21" s="4" t="s">
        <v>76</v>
      </c>
      <c r="O21" s="4">
        <v>374476</v>
      </c>
      <c r="P21" s="4" t="s">
        <v>97</v>
      </c>
      <c r="Q21" s="4">
        <v>1000145601</v>
      </c>
      <c r="R21" s="4">
        <v>50</v>
      </c>
      <c r="S21" s="4" t="s">
        <v>98</v>
      </c>
      <c r="T21" s="4">
        <f>178.633333/419*259</f>
        <v>110.42012708114558</v>
      </c>
      <c r="U21" s="3">
        <v>31.863959258078399</v>
      </c>
      <c r="V21" s="3">
        <v>259</v>
      </c>
      <c r="W21" s="3">
        <v>6.02</v>
      </c>
      <c r="X21" s="7">
        <v>25.986333333333299</v>
      </c>
    </row>
    <row r="22" spans="1:24" x14ac:dyDescent="0.25">
      <c r="A22" s="6">
        <v>43224</v>
      </c>
      <c r="B22" s="3" t="s">
        <v>64</v>
      </c>
      <c r="C22" s="3" t="s">
        <v>82</v>
      </c>
      <c r="D22" s="3" t="s">
        <v>99</v>
      </c>
      <c r="E22" s="3" t="s">
        <v>99</v>
      </c>
      <c r="F22" s="3">
        <v>0</v>
      </c>
      <c r="G22" s="3">
        <v>20</v>
      </c>
      <c r="H22" s="3">
        <v>5</v>
      </c>
      <c r="I22" s="3">
        <v>9</v>
      </c>
      <c r="J22" s="4">
        <v>180</v>
      </c>
      <c r="K22" s="4">
        <v>0</v>
      </c>
      <c r="L22" s="4">
        <v>0</v>
      </c>
      <c r="M22" s="4">
        <v>0</v>
      </c>
      <c r="N22" s="4" t="s">
        <v>67</v>
      </c>
      <c r="O22" s="4">
        <v>503340</v>
      </c>
      <c r="P22" s="4" t="s">
        <v>100</v>
      </c>
      <c r="Q22" s="4">
        <v>1000127808</v>
      </c>
      <c r="R22" s="4">
        <v>10</v>
      </c>
      <c r="S22" s="4" t="s">
        <v>101</v>
      </c>
      <c r="T22" s="4">
        <v>180</v>
      </c>
      <c r="U22" s="3">
        <v>0</v>
      </c>
      <c r="V22" s="3">
        <v>0</v>
      </c>
      <c r="W22" s="3">
        <v>0</v>
      </c>
      <c r="X22" s="7">
        <v>0</v>
      </c>
    </row>
    <row r="23" spans="1:24" x14ac:dyDescent="0.25">
      <c r="A23" s="6">
        <v>43224</v>
      </c>
      <c r="B23" s="3" t="s">
        <v>64</v>
      </c>
      <c r="C23" s="3" t="s">
        <v>102</v>
      </c>
      <c r="D23" s="3" t="s">
        <v>103</v>
      </c>
      <c r="E23" s="3" t="s">
        <v>103</v>
      </c>
      <c r="F23" s="3">
        <v>0</v>
      </c>
      <c r="G23" s="3">
        <v>20</v>
      </c>
      <c r="H23" s="3">
        <v>4</v>
      </c>
      <c r="I23" s="3">
        <v>9</v>
      </c>
      <c r="J23" s="4">
        <v>152.933333333333</v>
      </c>
      <c r="K23" s="4">
        <v>0</v>
      </c>
      <c r="L23" s="4">
        <v>0</v>
      </c>
      <c r="M23" s="4">
        <v>59.663251961638998</v>
      </c>
      <c r="N23" s="4" t="s">
        <v>104</v>
      </c>
      <c r="O23" s="4" t="s">
        <v>105</v>
      </c>
      <c r="P23" s="4" t="s">
        <v>106</v>
      </c>
      <c r="Q23" s="4">
        <v>1000130758</v>
      </c>
      <c r="R23" s="4">
        <v>30</v>
      </c>
      <c r="S23" s="4" t="s">
        <v>107</v>
      </c>
      <c r="T23" s="4">
        <f>152.933333/553*200</f>
        <v>55.310427848101263</v>
      </c>
      <c r="U23" s="3">
        <v>59.663174261668203</v>
      </c>
      <c r="V23" s="3">
        <v>200</v>
      </c>
      <c r="W23" s="3">
        <v>9.9</v>
      </c>
      <c r="X23" s="7">
        <v>33</v>
      </c>
    </row>
    <row r="24" spans="1:24" x14ac:dyDescent="0.25">
      <c r="A24" s="6">
        <v>43224</v>
      </c>
      <c r="B24" s="3" t="s">
        <v>64</v>
      </c>
      <c r="C24" s="3" t="s">
        <v>102</v>
      </c>
      <c r="D24" s="3" t="s">
        <v>103</v>
      </c>
      <c r="E24" s="3" t="s">
        <v>103</v>
      </c>
      <c r="F24" s="3">
        <v>0</v>
      </c>
      <c r="G24" s="3">
        <v>0</v>
      </c>
      <c r="H24" s="3">
        <v>0</v>
      </c>
      <c r="I24" s="3">
        <v>0</v>
      </c>
      <c r="J24" s="4">
        <v>0</v>
      </c>
      <c r="K24" s="4">
        <v>0</v>
      </c>
      <c r="L24" s="4">
        <v>0</v>
      </c>
      <c r="M24" s="4">
        <v>59.663251961638998</v>
      </c>
      <c r="N24" s="4" t="s">
        <v>104</v>
      </c>
      <c r="O24" s="4" t="s">
        <v>108</v>
      </c>
      <c r="P24" s="4" t="s">
        <v>109</v>
      </c>
      <c r="Q24" s="4">
        <v>1000131506</v>
      </c>
      <c r="R24" s="4">
        <v>80</v>
      </c>
      <c r="S24" s="4" t="s">
        <v>110</v>
      </c>
      <c r="T24" s="4">
        <f>152.933333/553*353</f>
        <v>97.622905151898735</v>
      </c>
      <c r="U24" s="3">
        <v>59.663295984375203</v>
      </c>
      <c r="V24" s="3">
        <v>353</v>
      </c>
      <c r="W24" s="3">
        <v>9.9</v>
      </c>
      <c r="X24" s="7">
        <v>58.244999999999997</v>
      </c>
    </row>
    <row r="25" spans="1:24" x14ac:dyDescent="0.25">
      <c r="A25" s="6">
        <v>43224</v>
      </c>
      <c r="B25" s="3" t="s">
        <v>64</v>
      </c>
      <c r="C25" s="3" t="s">
        <v>102</v>
      </c>
      <c r="D25" s="3" t="s">
        <v>111</v>
      </c>
      <c r="E25" s="3" t="s">
        <v>111</v>
      </c>
      <c r="F25" s="3">
        <v>0</v>
      </c>
      <c r="G25" s="3">
        <v>37</v>
      </c>
      <c r="H25" s="3">
        <v>5</v>
      </c>
      <c r="I25" s="3">
        <v>9</v>
      </c>
      <c r="J25" s="4">
        <v>294.48333333333301</v>
      </c>
      <c r="K25" s="4">
        <v>0</v>
      </c>
      <c r="L25" s="4">
        <v>0</v>
      </c>
      <c r="M25" s="4">
        <v>37.676155979398899</v>
      </c>
      <c r="N25" s="4" t="s">
        <v>76</v>
      </c>
      <c r="O25" s="4">
        <v>10169172</v>
      </c>
      <c r="P25" s="4" t="s">
        <v>112</v>
      </c>
      <c r="Q25" s="4">
        <v>1000145328</v>
      </c>
      <c r="R25" s="4">
        <v>10</v>
      </c>
      <c r="S25" s="4" t="s">
        <v>113</v>
      </c>
      <c r="T25" s="4">
        <f>294.483333/429*96</f>
        <v>65.898368223776231</v>
      </c>
      <c r="U25" s="3">
        <v>37.676185807084202</v>
      </c>
      <c r="V25" s="3">
        <v>96</v>
      </c>
      <c r="W25" s="3">
        <v>15.37</v>
      </c>
      <c r="X25" s="7">
        <v>24.591999999999999</v>
      </c>
    </row>
    <row r="26" spans="1:24" x14ac:dyDescent="0.25">
      <c r="A26" s="6">
        <v>43224</v>
      </c>
      <c r="B26" s="3" t="s">
        <v>64</v>
      </c>
      <c r="C26" s="3" t="s">
        <v>102</v>
      </c>
      <c r="D26" s="3" t="s">
        <v>111</v>
      </c>
      <c r="E26" s="3" t="s">
        <v>111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  <c r="K26" s="4">
        <v>0</v>
      </c>
      <c r="L26" s="4">
        <v>0</v>
      </c>
      <c r="M26" s="4">
        <v>37.676155979398899</v>
      </c>
      <c r="N26" s="4" t="s">
        <v>76</v>
      </c>
      <c r="O26" s="4">
        <v>374502</v>
      </c>
      <c r="P26" s="4" t="s">
        <v>112</v>
      </c>
      <c r="Q26" s="4">
        <v>1000145615</v>
      </c>
      <c r="R26" s="4">
        <v>10</v>
      </c>
      <c r="S26" s="4" t="s">
        <v>114</v>
      </c>
      <c r="T26" s="4">
        <f>294.483333/429*97</f>
        <v>66.584809559440572</v>
      </c>
      <c r="U26" s="3">
        <v>37.676203123790799</v>
      </c>
      <c r="V26" s="3">
        <v>97</v>
      </c>
      <c r="W26" s="3">
        <v>15.56</v>
      </c>
      <c r="X26" s="7">
        <v>25.155333333333299</v>
      </c>
    </row>
    <row r="27" spans="1:24" x14ac:dyDescent="0.25">
      <c r="A27" s="6">
        <v>43224</v>
      </c>
      <c r="B27" s="3" t="s">
        <v>64</v>
      </c>
      <c r="C27" s="3" t="s">
        <v>102</v>
      </c>
      <c r="D27" s="3" t="s">
        <v>111</v>
      </c>
      <c r="E27" s="3" t="s">
        <v>111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  <c r="K27" s="4">
        <v>0</v>
      </c>
      <c r="L27" s="4">
        <v>0</v>
      </c>
      <c r="M27" s="4">
        <v>37.676155979398899</v>
      </c>
      <c r="N27" s="4" t="s">
        <v>76</v>
      </c>
      <c r="O27" s="4">
        <v>374502</v>
      </c>
      <c r="P27" s="4" t="s">
        <v>112</v>
      </c>
      <c r="Q27" s="4">
        <v>1000145615</v>
      </c>
      <c r="R27" s="4">
        <v>20</v>
      </c>
      <c r="S27" s="4" t="s">
        <v>115</v>
      </c>
      <c r="T27" s="4">
        <f>294.483333/429*236</f>
        <v>162.00015521678324</v>
      </c>
      <c r="U27" s="3">
        <v>37.676163272676497</v>
      </c>
      <c r="V27" s="3">
        <v>236</v>
      </c>
      <c r="W27" s="3">
        <v>15.56</v>
      </c>
      <c r="X27" s="7">
        <v>61.202666666666602</v>
      </c>
    </row>
    <row r="28" spans="1:24" x14ac:dyDescent="0.25">
      <c r="A28" s="6">
        <v>43224</v>
      </c>
      <c r="B28" s="3" t="s">
        <v>64</v>
      </c>
      <c r="C28" s="3" t="s">
        <v>102</v>
      </c>
      <c r="D28" s="3" t="s">
        <v>474</v>
      </c>
      <c r="E28" s="3" t="s">
        <v>474</v>
      </c>
      <c r="F28" s="3">
        <v>0</v>
      </c>
      <c r="G28" s="3">
        <v>15</v>
      </c>
      <c r="H28" s="3">
        <v>1</v>
      </c>
      <c r="I28" s="3">
        <v>9</v>
      </c>
      <c r="J28" s="4">
        <v>135</v>
      </c>
      <c r="K28" s="4">
        <v>0</v>
      </c>
      <c r="L28" s="4">
        <v>0</v>
      </c>
      <c r="M28" s="4">
        <v>4.1481481481481399</v>
      </c>
      <c r="N28" s="4" t="s">
        <v>71</v>
      </c>
      <c r="O28" s="4" t="s">
        <v>72</v>
      </c>
      <c r="P28" s="4" t="s">
        <v>73</v>
      </c>
      <c r="Q28" s="4">
        <v>1000145794</v>
      </c>
      <c r="R28" s="4">
        <v>30</v>
      </c>
      <c r="S28" s="4" t="s">
        <v>74</v>
      </c>
      <c r="T28" s="4">
        <v>135</v>
      </c>
      <c r="U28" s="3">
        <v>4.1481481481481399</v>
      </c>
      <c r="V28" s="3">
        <v>48</v>
      </c>
      <c r="W28" s="3">
        <v>7</v>
      </c>
      <c r="X28" s="7">
        <v>5.6</v>
      </c>
    </row>
    <row r="29" spans="1:24" x14ac:dyDescent="0.25">
      <c r="A29" s="6">
        <v>43224</v>
      </c>
      <c r="B29" s="3" t="s">
        <v>64</v>
      </c>
      <c r="C29" s="3" t="s">
        <v>102</v>
      </c>
      <c r="D29" s="3" t="s">
        <v>116</v>
      </c>
      <c r="E29" s="3" t="s">
        <v>116</v>
      </c>
      <c r="F29" s="3">
        <v>0</v>
      </c>
      <c r="G29" s="3">
        <v>13</v>
      </c>
      <c r="H29" s="3">
        <v>3</v>
      </c>
      <c r="I29" s="3">
        <v>9</v>
      </c>
      <c r="J29" s="4">
        <v>117</v>
      </c>
      <c r="K29" s="4">
        <v>0</v>
      </c>
      <c r="L29" s="4">
        <v>0</v>
      </c>
      <c r="M29" s="4">
        <v>42.538461538461497</v>
      </c>
      <c r="N29" s="4" t="s">
        <v>76</v>
      </c>
      <c r="O29" s="4">
        <v>10185923</v>
      </c>
      <c r="P29" s="4" t="s">
        <v>80</v>
      </c>
      <c r="Q29" s="4">
        <v>1000131975</v>
      </c>
      <c r="R29" s="4">
        <v>10</v>
      </c>
      <c r="S29" s="4" t="s">
        <v>81</v>
      </c>
      <c r="T29" s="4">
        <v>117</v>
      </c>
      <c r="U29" s="3">
        <v>42.538461538461497</v>
      </c>
      <c r="V29" s="3">
        <v>540</v>
      </c>
      <c r="W29" s="3">
        <v>5.53</v>
      </c>
      <c r="X29" s="7">
        <v>49.77</v>
      </c>
    </row>
    <row r="30" spans="1:24" x14ac:dyDescent="0.25">
      <c r="A30" s="6">
        <v>43224</v>
      </c>
      <c r="B30" s="3" t="s">
        <v>64</v>
      </c>
      <c r="C30" s="3" t="s">
        <v>102</v>
      </c>
      <c r="D30" s="3" t="s">
        <v>117</v>
      </c>
      <c r="E30" s="3" t="s">
        <v>117</v>
      </c>
      <c r="F30" s="3">
        <v>0</v>
      </c>
      <c r="G30" s="3">
        <v>19</v>
      </c>
      <c r="H30" s="3">
        <v>4</v>
      </c>
      <c r="I30" s="3">
        <v>9</v>
      </c>
      <c r="J30" s="4">
        <v>135</v>
      </c>
      <c r="K30" s="4">
        <v>0</v>
      </c>
      <c r="L30" s="4">
        <v>0</v>
      </c>
      <c r="M30" s="4">
        <v>67.148888888888806</v>
      </c>
      <c r="N30" s="4" t="s">
        <v>67</v>
      </c>
      <c r="O30" s="4">
        <v>368223</v>
      </c>
      <c r="P30" s="4" t="s">
        <v>118</v>
      </c>
      <c r="Q30" s="4">
        <v>1000128024</v>
      </c>
      <c r="R30" s="4">
        <v>10</v>
      </c>
      <c r="S30" s="4" t="s">
        <v>119</v>
      </c>
      <c r="T30" s="4">
        <f>135/603*155</f>
        <v>34.701492537313435</v>
      </c>
      <c r="U30" s="3">
        <v>67.148874448270703</v>
      </c>
      <c r="V30" s="3">
        <v>155</v>
      </c>
      <c r="W30" s="3">
        <v>9.02</v>
      </c>
      <c r="X30" s="7">
        <v>23.301666666666598</v>
      </c>
    </row>
    <row r="31" spans="1:24" x14ac:dyDescent="0.25">
      <c r="A31" s="6">
        <v>43224</v>
      </c>
      <c r="B31" s="3" t="s">
        <v>64</v>
      </c>
      <c r="C31" s="3" t="s">
        <v>102</v>
      </c>
      <c r="D31" s="3" t="s">
        <v>117</v>
      </c>
      <c r="E31" s="3" t="s">
        <v>117</v>
      </c>
      <c r="F31" s="3">
        <v>0</v>
      </c>
      <c r="G31" s="3">
        <v>0</v>
      </c>
      <c r="H31" s="3">
        <v>0</v>
      </c>
      <c r="I31" s="3">
        <v>0</v>
      </c>
      <c r="J31" s="4">
        <v>0</v>
      </c>
      <c r="K31" s="4">
        <v>0</v>
      </c>
      <c r="L31" s="4">
        <v>0</v>
      </c>
      <c r="M31" s="4">
        <v>67.148888888888806</v>
      </c>
      <c r="N31" s="4" t="s">
        <v>67</v>
      </c>
      <c r="O31" s="4">
        <v>438475</v>
      </c>
      <c r="P31" s="4" t="s">
        <v>120</v>
      </c>
      <c r="Q31" s="4">
        <v>1000128031</v>
      </c>
      <c r="R31" s="4">
        <v>20</v>
      </c>
      <c r="S31" s="4" t="s">
        <v>121</v>
      </c>
      <c r="T31" s="4">
        <f>135/603*448</f>
        <v>100.29850746268657</v>
      </c>
      <c r="U31" s="3">
        <v>67.148893885086295</v>
      </c>
      <c r="V31" s="3">
        <v>448</v>
      </c>
      <c r="W31" s="3">
        <v>9.02</v>
      </c>
      <c r="X31" s="7">
        <v>67.349333333333306</v>
      </c>
    </row>
    <row r="32" spans="1:24" x14ac:dyDescent="0.25">
      <c r="A32" s="6">
        <v>43224</v>
      </c>
      <c r="B32" s="3" t="s">
        <v>64</v>
      </c>
      <c r="C32" s="3" t="s">
        <v>122</v>
      </c>
      <c r="D32" s="3" t="s">
        <v>123</v>
      </c>
      <c r="E32" s="3" t="s">
        <v>123</v>
      </c>
      <c r="F32" s="3">
        <v>0</v>
      </c>
      <c r="G32" s="3">
        <v>18</v>
      </c>
      <c r="H32" s="3">
        <v>2</v>
      </c>
      <c r="I32" s="3">
        <v>9</v>
      </c>
      <c r="J32" s="4">
        <v>162</v>
      </c>
      <c r="K32" s="4">
        <v>0</v>
      </c>
      <c r="L32" s="4">
        <v>0</v>
      </c>
      <c r="M32" s="4">
        <v>9.88189300411522</v>
      </c>
      <c r="N32" s="4" t="s">
        <v>76</v>
      </c>
      <c r="O32" s="4">
        <v>347853</v>
      </c>
      <c r="P32" s="4" t="s">
        <v>124</v>
      </c>
      <c r="Q32" s="4">
        <v>1000132008</v>
      </c>
      <c r="R32" s="4">
        <v>10</v>
      </c>
      <c r="S32" s="4" t="s">
        <v>125</v>
      </c>
      <c r="T32" s="4">
        <v>162</v>
      </c>
      <c r="U32" s="3">
        <v>9.88189300411522</v>
      </c>
      <c r="V32" s="3">
        <v>236</v>
      </c>
      <c r="W32" s="3">
        <v>4.07</v>
      </c>
      <c r="X32" s="7">
        <v>16.008666666666599</v>
      </c>
    </row>
    <row r="33" spans="1:24" x14ac:dyDescent="0.25">
      <c r="A33" s="6">
        <v>43224</v>
      </c>
      <c r="B33" s="3" t="s">
        <v>64</v>
      </c>
      <c r="C33" s="3" t="s">
        <v>122</v>
      </c>
      <c r="D33" s="3" t="s">
        <v>126</v>
      </c>
      <c r="E33" s="3" t="s">
        <v>126</v>
      </c>
      <c r="F33" s="3">
        <v>0</v>
      </c>
      <c r="G33" s="3">
        <v>14</v>
      </c>
      <c r="H33" s="3">
        <v>8</v>
      </c>
      <c r="I33" s="3">
        <v>9</v>
      </c>
      <c r="J33" s="4">
        <v>126</v>
      </c>
      <c r="K33" s="4">
        <v>0</v>
      </c>
      <c r="L33" s="4">
        <v>0</v>
      </c>
      <c r="M33" s="4">
        <v>4.4444444444444402</v>
      </c>
      <c r="N33" s="4" t="s">
        <v>71</v>
      </c>
      <c r="O33" s="4" t="s">
        <v>72</v>
      </c>
      <c r="P33" s="4" t="s">
        <v>73</v>
      </c>
      <c r="Q33" s="4">
        <v>1000145794</v>
      </c>
      <c r="R33" s="4">
        <v>30</v>
      </c>
      <c r="S33" s="4" t="s">
        <v>74</v>
      </c>
      <c r="T33" s="4">
        <v>126</v>
      </c>
      <c r="U33" s="3">
        <v>4.4444444444444402</v>
      </c>
      <c r="V33" s="3">
        <v>48</v>
      </c>
      <c r="W33" s="3">
        <v>7</v>
      </c>
      <c r="X33" s="7">
        <v>5.6</v>
      </c>
    </row>
    <row r="34" spans="1:24" x14ac:dyDescent="0.25">
      <c r="A34" s="6">
        <v>43224</v>
      </c>
      <c r="B34" s="3" t="s">
        <v>64</v>
      </c>
      <c r="C34" s="3" t="s">
        <v>122</v>
      </c>
      <c r="D34" s="3" t="s">
        <v>127</v>
      </c>
      <c r="E34" s="3" t="s">
        <v>127</v>
      </c>
      <c r="F34" s="3">
        <v>0</v>
      </c>
      <c r="G34" s="3">
        <v>17</v>
      </c>
      <c r="H34" s="3">
        <v>1</v>
      </c>
      <c r="I34" s="3">
        <v>9</v>
      </c>
      <c r="J34" s="4">
        <v>153</v>
      </c>
      <c r="K34" s="4">
        <v>0</v>
      </c>
      <c r="L34" s="4">
        <v>0</v>
      </c>
      <c r="M34" s="4">
        <v>36.266448801742897</v>
      </c>
      <c r="N34" s="4" t="s">
        <v>76</v>
      </c>
      <c r="O34" s="4">
        <v>347853</v>
      </c>
      <c r="P34" s="4" t="s">
        <v>124</v>
      </c>
      <c r="Q34" s="4">
        <v>1000132008</v>
      </c>
      <c r="R34" s="4">
        <v>10</v>
      </c>
      <c r="S34" s="4" t="s">
        <v>125</v>
      </c>
      <c r="T34" s="4">
        <v>153</v>
      </c>
      <c r="U34" s="3">
        <v>36.266448801742897</v>
      </c>
      <c r="V34" s="3">
        <v>818</v>
      </c>
      <c r="W34" s="3">
        <v>4.07</v>
      </c>
      <c r="X34" s="7">
        <v>55.487666666666598</v>
      </c>
    </row>
    <row r="35" spans="1:24" x14ac:dyDescent="0.25">
      <c r="A35" s="6">
        <v>43224</v>
      </c>
      <c r="B35" s="3" t="s">
        <v>64</v>
      </c>
      <c r="C35" s="3" t="s">
        <v>122</v>
      </c>
      <c r="D35" s="3" t="s">
        <v>128</v>
      </c>
      <c r="E35" s="3" t="s">
        <v>128</v>
      </c>
      <c r="F35" s="3">
        <v>0</v>
      </c>
      <c r="G35" s="3">
        <v>17</v>
      </c>
      <c r="H35" s="3">
        <v>1</v>
      </c>
      <c r="I35" s="3">
        <v>9</v>
      </c>
      <c r="J35" s="4">
        <v>153</v>
      </c>
      <c r="K35" s="4">
        <v>0</v>
      </c>
      <c r="L35" s="4">
        <v>0</v>
      </c>
      <c r="M35" s="4">
        <v>18.872549019607799</v>
      </c>
      <c r="N35" s="4" t="s">
        <v>104</v>
      </c>
      <c r="O35" s="4" t="s">
        <v>108</v>
      </c>
      <c r="P35" s="4" t="s">
        <v>109</v>
      </c>
      <c r="Q35" s="4">
        <v>1000137923</v>
      </c>
      <c r="R35" s="4">
        <v>40</v>
      </c>
      <c r="S35" s="4" t="s">
        <v>129</v>
      </c>
      <c r="T35" s="4">
        <v>153</v>
      </c>
      <c r="U35" s="3">
        <v>18.872549019607799</v>
      </c>
      <c r="V35" s="3">
        <v>175</v>
      </c>
      <c r="W35" s="3">
        <v>9.9</v>
      </c>
      <c r="X35" s="7">
        <v>28.875</v>
      </c>
    </row>
    <row r="36" spans="1:24" x14ac:dyDescent="0.25">
      <c r="A36" s="6">
        <v>43224</v>
      </c>
      <c r="B36" s="3" t="s">
        <v>64</v>
      </c>
      <c r="C36" s="3" t="s">
        <v>122</v>
      </c>
      <c r="D36" s="3" t="s">
        <v>130</v>
      </c>
      <c r="E36" s="3" t="s">
        <v>130</v>
      </c>
      <c r="F36" s="3">
        <v>0</v>
      </c>
      <c r="G36" s="3">
        <v>15</v>
      </c>
      <c r="H36" s="3">
        <v>3</v>
      </c>
      <c r="I36" s="3">
        <v>9</v>
      </c>
      <c r="J36" s="4">
        <v>134.083333333333</v>
      </c>
      <c r="K36" s="4">
        <v>0</v>
      </c>
      <c r="L36" s="4">
        <v>0</v>
      </c>
      <c r="M36" s="4">
        <v>30.618769422001201</v>
      </c>
      <c r="N36" s="4" t="s">
        <v>67</v>
      </c>
      <c r="O36" s="4">
        <v>502334</v>
      </c>
      <c r="P36" s="4" t="s">
        <v>131</v>
      </c>
      <c r="Q36" s="4">
        <v>1000127739</v>
      </c>
      <c r="R36" s="4">
        <v>10</v>
      </c>
      <c r="S36" s="4" t="s">
        <v>132</v>
      </c>
      <c r="T36" s="4">
        <v>134.083333333333</v>
      </c>
      <c r="U36" s="3">
        <v>30.618769422001201</v>
      </c>
      <c r="V36" s="3">
        <v>328</v>
      </c>
      <c r="W36" s="3">
        <v>7.51</v>
      </c>
      <c r="X36" s="7">
        <v>41.054666666666598</v>
      </c>
    </row>
    <row r="37" spans="1:24" x14ac:dyDescent="0.25">
      <c r="A37" s="6">
        <v>43224</v>
      </c>
      <c r="B37" s="3" t="s">
        <v>64</v>
      </c>
      <c r="C37" s="3" t="s">
        <v>122</v>
      </c>
      <c r="D37" s="3" t="s">
        <v>133</v>
      </c>
      <c r="E37" s="3" t="s">
        <v>133</v>
      </c>
      <c r="F37" s="3">
        <v>0</v>
      </c>
      <c r="G37" s="3">
        <v>0</v>
      </c>
      <c r="H37" s="3">
        <v>0</v>
      </c>
      <c r="I37" s="3">
        <v>0</v>
      </c>
      <c r="J37" s="4">
        <v>0</v>
      </c>
      <c r="K37" s="4">
        <v>0</v>
      </c>
      <c r="L37" s="4">
        <v>0</v>
      </c>
      <c r="M37" s="4">
        <v>36.105885832593898</v>
      </c>
      <c r="N37" s="4" t="s">
        <v>76</v>
      </c>
      <c r="O37" s="4">
        <v>374502</v>
      </c>
      <c r="P37" s="4" t="s">
        <v>112</v>
      </c>
      <c r="Q37" s="4">
        <v>1000145615</v>
      </c>
      <c r="R37" s="4">
        <v>10</v>
      </c>
      <c r="S37" s="4" t="s">
        <v>114</v>
      </c>
      <c r="T37" s="4">
        <f>281.75/405*370</f>
        <v>257.40123456790121</v>
      </c>
      <c r="U37" s="3">
        <v>36.105891885518702</v>
      </c>
      <c r="V37" s="3">
        <v>370</v>
      </c>
      <c r="W37" s="3">
        <v>15.56</v>
      </c>
      <c r="X37" s="7">
        <v>95.953333333333305</v>
      </c>
    </row>
    <row r="38" spans="1:24" x14ac:dyDescent="0.25">
      <c r="A38" s="6">
        <v>43224</v>
      </c>
      <c r="B38" s="3" t="s">
        <v>64</v>
      </c>
      <c r="C38" s="3" t="s">
        <v>122</v>
      </c>
      <c r="D38" s="3" t="s">
        <v>133</v>
      </c>
      <c r="E38" s="3" t="s">
        <v>133</v>
      </c>
      <c r="F38" s="3">
        <v>0</v>
      </c>
      <c r="G38" s="3">
        <v>34</v>
      </c>
      <c r="H38" s="3">
        <v>4</v>
      </c>
      <c r="I38" s="3">
        <v>9</v>
      </c>
      <c r="J38" s="4">
        <v>281.75</v>
      </c>
      <c r="K38" s="4">
        <v>0</v>
      </c>
      <c r="L38" s="4">
        <v>0</v>
      </c>
      <c r="M38" s="4">
        <v>36.105885832593898</v>
      </c>
      <c r="N38" s="4" t="s">
        <v>104</v>
      </c>
      <c r="O38" s="4" t="s">
        <v>108</v>
      </c>
      <c r="P38" s="4" t="s">
        <v>109</v>
      </c>
      <c r="Q38" s="4">
        <v>1000137923</v>
      </c>
      <c r="R38" s="4">
        <v>40</v>
      </c>
      <c r="S38" s="4" t="s">
        <v>129</v>
      </c>
      <c r="T38" s="4">
        <f>281.75/405*35</f>
        <v>24.348765432098762</v>
      </c>
      <c r="U38" s="3">
        <v>36.105785261753901</v>
      </c>
      <c r="V38" s="3">
        <v>35</v>
      </c>
      <c r="W38" s="3">
        <v>9.9</v>
      </c>
      <c r="X38" s="7">
        <v>5.7750000000000004</v>
      </c>
    </row>
    <row r="39" spans="1:24" x14ac:dyDescent="0.25">
      <c r="A39" s="6">
        <v>43224</v>
      </c>
      <c r="B39" s="3" t="s">
        <v>134</v>
      </c>
      <c r="C39" s="3" t="s">
        <v>135</v>
      </c>
      <c r="D39" s="3" t="s">
        <v>136</v>
      </c>
      <c r="E39" s="3" t="s">
        <v>136</v>
      </c>
      <c r="F39" s="3">
        <v>0</v>
      </c>
      <c r="G39" s="3">
        <v>19</v>
      </c>
      <c r="H39" s="3">
        <v>5</v>
      </c>
      <c r="I39" s="3">
        <v>9</v>
      </c>
      <c r="J39" s="4">
        <v>168.81666666666601</v>
      </c>
      <c r="K39" s="4">
        <v>0</v>
      </c>
      <c r="L39" s="4">
        <v>0</v>
      </c>
      <c r="M39" s="4">
        <v>35.153519597196102</v>
      </c>
      <c r="N39" s="4" t="s">
        <v>76</v>
      </c>
      <c r="O39" s="4">
        <v>10185930</v>
      </c>
      <c r="P39" s="4" t="s">
        <v>137</v>
      </c>
      <c r="Q39" s="4">
        <v>1000131966</v>
      </c>
      <c r="R39" s="4">
        <v>10</v>
      </c>
      <c r="S39" s="4" t="s">
        <v>138</v>
      </c>
      <c r="T39" s="4">
        <v>168.81666666666601</v>
      </c>
      <c r="U39" s="3">
        <v>35.153519597196102</v>
      </c>
      <c r="V39" s="3">
        <v>330</v>
      </c>
      <c r="W39" s="3">
        <v>10.79</v>
      </c>
      <c r="X39" s="7">
        <v>59.344999999999999</v>
      </c>
    </row>
    <row r="40" spans="1:24" x14ac:dyDescent="0.25">
      <c r="A40" s="6">
        <v>43224</v>
      </c>
      <c r="B40" s="3" t="s">
        <v>134</v>
      </c>
      <c r="C40" s="3" t="s">
        <v>135</v>
      </c>
      <c r="D40" s="3" t="s">
        <v>139</v>
      </c>
      <c r="E40" s="3" t="s">
        <v>139</v>
      </c>
      <c r="F40" s="3">
        <v>0</v>
      </c>
      <c r="G40" s="3">
        <v>24</v>
      </c>
      <c r="H40" s="3">
        <v>2</v>
      </c>
      <c r="I40" s="3">
        <v>9</v>
      </c>
      <c r="J40" s="4">
        <v>200.56666666666601</v>
      </c>
      <c r="K40" s="4">
        <v>0</v>
      </c>
      <c r="L40" s="4">
        <v>0</v>
      </c>
      <c r="M40" s="4">
        <v>49.2100714641848</v>
      </c>
      <c r="N40" s="4" t="s">
        <v>76</v>
      </c>
      <c r="O40" s="4">
        <v>10179974</v>
      </c>
      <c r="P40" s="4" t="s">
        <v>140</v>
      </c>
      <c r="Q40" s="4">
        <v>1000124912</v>
      </c>
      <c r="R40" s="4">
        <v>40</v>
      </c>
      <c r="S40" s="4" t="s">
        <v>141</v>
      </c>
      <c r="T40" s="4">
        <f>200.566666/446*6</f>
        <v>2.698206269058296</v>
      </c>
      <c r="U40" s="3">
        <v>49.208975971403902</v>
      </c>
      <c r="V40" s="3">
        <v>6</v>
      </c>
      <c r="W40" s="3">
        <v>12.39</v>
      </c>
      <c r="X40" s="7">
        <v>1.2390000000000001</v>
      </c>
    </row>
    <row r="41" spans="1:24" x14ac:dyDescent="0.25">
      <c r="A41" s="6">
        <v>43224</v>
      </c>
      <c r="B41" s="3" t="s">
        <v>134</v>
      </c>
      <c r="C41" s="3" t="s">
        <v>135</v>
      </c>
      <c r="D41" s="3" t="s">
        <v>139</v>
      </c>
      <c r="E41" s="3" t="s">
        <v>139</v>
      </c>
      <c r="F41" s="3">
        <v>0</v>
      </c>
      <c r="G41" s="3">
        <v>0</v>
      </c>
      <c r="H41" s="3">
        <v>0</v>
      </c>
      <c r="I41" s="3">
        <v>0</v>
      </c>
      <c r="J41" s="4">
        <v>0</v>
      </c>
      <c r="K41" s="4">
        <v>0</v>
      </c>
      <c r="L41" s="4">
        <v>0</v>
      </c>
      <c r="M41" s="4">
        <v>49.2100714641848</v>
      </c>
      <c r="N41" s="4" t="s">
        <v>76</v>
      </c>
      <c r="O41" s="4">
        <v>379854</v>
      </c>
      <c r="P41" s="4" t="s">
        <v>142</v>
      </c>
      <c r="Q41" s="4">
        <v>1000132018</v>
      </c>
      <c r="R41" s="4">
        <v>20</v>
      </c>
      <c r="S41" s="4" t="s">
        <v>143</v>
      </c>
      <c r="T41" s="4">
        <f>200.566666/446*440</f>
        <v>197.86845973094171</v>
      </c>
      <c r="U41" s="3">
        <v>49.210085391397499</v>
      </c>
      <c r="V41" s="3">
        <v>440</v>
      </c>
      <c r="W41" s="3">
        <v>13.29</v>
      </c>
      <c r="X41" s="7">
        <v>97.46</v>
      </c>
    </row>
    <row r="42" spans="1:24" x14ac:dyDescent="0.25">
      <c r="A42" s="6">
        <v>43224</v>
      </c>
      <c r="B42" s="3" t="s">
        <v>134</v>
      </c>
      <c r="C42" s="3" t="s">
        <v>135</v>
      </c>
      <c r="D42" s="3" t="s">
        <v>144</v>
      </c>
      <c r="E42" s="3" t="s">
        <v>144</v>
      </c>
      <c r="F42" s="3">
        <v>0</v>
      </c>
      <c r="G42" s="3">
        <v>20</v>
      </c>
      <c r="H42" s="3">
        <v>0</v>
      </c>
      <c r="I42" s="3">
        <v>9</v>
      </c>
      <c r="J42" s="4">
        <v>163.80000000000001</v>
      </c>
      <c r="K42" s="4">
        <v>0</v>
      </c>
      <c r="L42" s="4">
        <v>0</v>
      </c>
      <c r="M42" s="4">
        <v>0</v>
      </c>
      <c r="N42" s="4" t="s">
        <v>145</v>
      </c>
      <c r="O42" s="4">
        <v>10183842</v>
      </c>
      <c r="P42" s="4" t="s">
        <v>146</v>
      </c>
      <c r="Q42" s="4">
        <v>1000150092</v>
      </c>
      <c r="R42" s="4">
        <v>20</v>
      </c>
      <c r="S42" s="4" t="s">
        <v>147</v>
      </c>
      <c r="T42" s="4">
        <v>163.80000000000001</v>
      </c>
      <c r="U42" s="3">
        <v>0</v>
      </c>
      <c r="V42" s="3">
        <v>0</v>
      </c>
      <c r="W42" s="3">
        <v>0</v>
      </c>
      <c r="X42" s="7">
        <v>0</v>
      </c>
    </row>
    <row r="43" spans="1:24" x14ac:dyDescent="0.25">
      <c r="A43" s="6">
        <v>43224</v>
      </c>
      <c r="B43" s="3" t="s">
        <v>134</v>
      </c>
      <c r="C43" s="3" t="s">
        <v>135</v>
      </c>
      <c r="D43" s="3" t="s">
        <v>148</v>
      </c>
      <c r="E43" s="3" t="s">
        <v>148</v>
      </c>
      <c r="F43" s="3">
        <v>0</v>
      </c>
      <c r="G43" s="3">
        <v>20</v>
      </c>
      <c r="H43" s="3">
        <v>3</v>
      </c>
      <c r="I43" s="3">
        <v>9</v>
      </c>
      <c r="J43" s="4">
        <v>133.63333333333301</v>
      </c>
      <c r="K43" s="4">
        <v>0</v>
      </c>
      <c r="L43" s="4">
        <v>0</v>
      </c>
      <c r="M43" s="4">
        <v>68.234597156398095</v>
      </c>
      <c r="N43" s="4" t="s">
        <v>76</v>
      </c>
      <c r="O43" s="4">
        <v>10180286</v>
      </c>
      <c r="P43" s="4" t="s">
        <v>149</v>
      </c>
      <c r="Q43" s="4">
        <v>1000131972</v>
      </c>
      <c r="R43" s="4">
        <v>10</v>
      </c>
      <c r="S43" s="4" t="s">
        <v>150</v>
      </c>
      <c r="T43" s="4">
        <f>133.633333/455*335</f>
        <v>98.389377043956031</v>
      </c>
      <c r="U43" s="3">
        <v>68.234545691368695</v>
      </c>
      <c r="V43" s="3">
        <v>335</v>
      </c>
      <c r="W43" s="3">
        <v>10.79</v>
      </c>
      <c r="X43" s="7">
        <v>60.244166666666601</v>
      </c>
    </row>
    <row r="44" spans="1:24" x14ac:dyDescent="0.25">
      <c r="A44" s="6">
        <v>43224</v>
      </c>
      <c r="B44" s="3" t="s">
        <v>134</v>
      </c>
      <c r="C44" s="3" t="s">
        <v>135</v>
      </c>
      <c r="D44" s="3" t="s">
        <v>148</v>
      </c>
      <c r="E44" s="3" t="s">
        <v>148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  <c r="K44" s="4">
        <v>0</v>
      </c>
      <c r="L44" s="4">
        <v>0</v>
      </c>
      <c r="M44" s="4">
        <v>68.234597156398095</v>
      </c>
      <c r="N44" s="4" t="s">
        <v>76</v>
      </c>
      <c r="O44" s="4">
        <v>374465</v>
      </c>
      <c r="P44" s="4" t="s">
        <v>151</v>
      </c>
      <c r="Q44" s="4">
        <v>1000145602</v>
      </c>
      <c r="R44" s="4">
        <v>10</v>
      </c>
      <c r="S44" s="4" t="s">
        <v>152</v>
      </c>
      <c r="T44" s="4">
        <f>133.633333/455*120</f>
        <v>35.243955956043955</v>
      </c>
      <c r="U44" s="3">
        <v>68.234697365664303</v>
      </c>
      <c r="V44" s="3">
        <v>120</v>
      </c>
      <c r="W44" s="3">
        <v>15.47</v>
      </c>
      <c r="X44" s="7">
        <v>30.94</v>
      </c>
    </row>
    <row r="45" spans="1:24" x14ac:dyDescent="0.25">
      <c r="A45" s="6">
        <v>43224</v>
      </c>
      <c r="B45" s="3" t="s">
        <v>134</v>
      </c>
      <c r="C45" s="3" t="s">
        <v>153</v>
      </c>
      <c r="D45" s="3" t="s">
        <v>154</v>
      </c>
      <c r="E45" s="3" t="s">
        <v>154</v>
      </c>
      <c r="F45" s="3">
        <v>0</v>
      </c>
      <c r="G45" s="3">
        <v>21</v>
      </c>
      <c r="H45" s="3">
        <v>4</v>
      </c>
      <c r="I45" s="3">
        <v>9</v>
      </c>
      <c r="J45" s="4">
        <v>189</v>
      </c>
      <c r="K45" s="4">
        <v>0</v>
      </c>
      <c r="L45" s="4">
        <v>0</v>
      </c>
      <c r="M45" s="4">
        <v>55.5</v>
      </c>
      <c r="N45" s="4" t="s">
        <v>76</v>
      </c>
      <c r="O45" s="4">
        <v>10163108</v>
      </c>
      <c r="P45" s="4" t="s">
        <v>155</v>
      </c>
      <c r="Q45" s="4">
        <v>1000145321</v>
      </c>
      <c r="R45" s="4">
        <v>10</v>
      </c>
      <c r="S45" s="4" t="s">
        <v>156</v>
      </c>
      <c r="T45" s="4">
        <f>189/666*5</f>
        <v>1.4189189189189189</v>
      </c>
      <c r="U45" s="3">
        <v>55.496828752642699</v>
      </c>
      <c r="V45" s="3">
        <v>5</v>
      </c>
      <c r="W45" s="3">
        <v>9.4499999999999993</v>
      </c>
      <c r="X45" s="7">
        <v>0.78749999999999998</v>
      </c>
    </row>
    <row r="46" spans="1:24" x14ac:dyDescent="0.25">
      <c r="A46" s="6">
        <v>43224</v>
      </c>
      <c r="B46" s="3" t="s">
        <v>134</v>
      </c>
      <c r="C46" s="3" t="s">
        <v>153</v>
      </c>
      <c r="D46" s="3" t="s">
        <v>154</v>
      </c>
      <c r="E46" s="3" t="s">
        <v>154</v>
      </c>
      <c r="F46" s="3">
        <v>0</v>
      </c>
      <c r="G46" s="3">
        <v>0</v>
      </c>
      <c r="H46" s="3">
        <v>0</v>
      </c>
      <c r="I46" s="3">
        <v>0</v>
      </c>
      <c r="J46" s="4">
        <v>0</v>
      </c>
      <c r="K46" s="4">
        <v>0</v>
      </c>
      <c r="L46" s="4">
        <v>0</v>
      </c>
      <c r="M46" s="4">
        <v>55.5</v>
      </c>
      <c r="N46" s="4" t="s">
        <v>76</v>
      </c>
      <c r="O46" s="4">
        <v>374478</v>
      </c>
      <c r="P46" s="4" t="s">
        <v>155</v>
      </c>
      <c r="Q46" s="4">
        <v>1000145612</v>
      </c>
      <c r="R46" s="4">
        <v>30</v>
      </c>
      <c r="S46" s="4" t="s">
        <v>157</v>
      </c>
      <c r="T46" s="4">
        <f>189/666*661</f>
        <v>187.58108108108107</v>
      </c>
      <c r="U46" s="3">
        <v>55.500023989636396</v>
      </c>
      <c r="V46" s="3">
        <v>661</v>
      </c>
      <c r="W46" s="3">
        <v>9.4499999999999993</v>
      </c>
      <c r="X46" s="7">
        <v>104.1075</v>
      </c>
    </row>
    <row r="47" spans="1:24" x14ac:dyDescent="0.25">
      <c r="A47" s="6">
        <v>43224</v>
      </c>
      <c r="B47" s="3" t="s">
        <v>134</v>
      </c>
      <c r="C47" s="3" t="s">
        <v>153</v>
      </c>
      <c r="D47" s="3" t="s">
        <v>158</v>
      </c>
      <c r="E47" s="3" t="s">
        <v>158</v>
      </c>
      <c r="F47" s="3">
        <v>0</v>
      </c>
      <c r="G47" s="3">
        <v>19</v>
      </c>
      <c r="H47" s="3">
        <v>4</v>
      </c>
      <c r="I47" s="3">
        <v>9</v>
      </c>
      <c r="J47" s="4">
        <v>171</v>
      </c>
      <c r="K47" s="4">
        <v>0</v>
      </c>
      <c r="L47" s="4">
        <v>0</v>
      </c>
      <c r="M47" s="4">
        <v>0</v>
      </c>
      <c r="N47" s="4" t="s">
        <v>145</v>
      </c>
      <c r="O47" s="4">
        <v>10183842</v>
      </c>
      <c r="P47" s="4" t="s">
        <v>146</v>
      </c>
      <c r="Q47" s="4">
        <v>1000150092</v>
      </c>
      <c r="R47" s="4">
        <v>20</v>
      </c>
      <c r="S47" s="4" t="s">
        <v>147</v>
      </c>
      <c r="T47" s="4">
        <v>171</v>
      </c>
      <c r="U47" s="3">
        <v>0</v>
      </c>
      <c r="V47" s="3">
        <v>0</v>
      </c>
      <c r="W47" s="3">
        <v>0</v>
      </c>
      <c r="X47" s="7">
        <v>0</v>
      </c>
    </row>
    <row r="48" spans="1:24" x14ac:dyDescent="0.25">
      <c r="A48" s="6">
        <v>43224</v>
      </c>
      <c r="B48" s="3" t="s">
        <v>134</v>
      </c>
      <c r="C48" s="3" t="s">
        <v>153</v>
      </c>
      <c r="D48" s="3" t="s">
        <v>159</v>
      </c>
      <c r="E48" s="3" t="s">
        <v>159</v>
      </c>
      <c r="F48" s="3">
        <v>0</v>
      </c>
      <c r="G48" s="3">
        <v>24</v>
      </c>
      <c r="H48" s="3">
        <v>3</v>
      </c>
      <c r="I48" s="3">
        <v>9</v>
      </c>
      <c r="J48" s="4">
        <v>206.06666666666601</v>
      </c>
      <c r="K48" s="4">
        <v>0</v>
      </c>
      <c r="L48" s="4">
        <v>0</v>
      </c>
      <c r="M48" s="4">
        <v>44.466192170818502</v>
      </c>
      <c r="N48" s="4" t="s">
        <v>76</v>
      </c>
      <c r="O48" s="4">
        <v>10184955</v>
      </c>
      <c r="P48" s="4" t="s">
        <v>160</v>
      </c>
      <c r="Q48" s="4">
        <v>1000132065</v>
      </c>
      <c r="R48" s="4">
        <v>30</v>
      </c>
      <c r="S48" s="4" t="s">
        <v>161</v>
      </c>
      <c r="T48" s="4">
        <v>206.06666666666601</v>
      </c>
      <c r="U48" s="3">
        <v>44.466192170818502</v>
      </c>
      <c r="V48" s="3">
        <v>420</v>
      </c>
      <c r="W48" s="3">
        <v>13.09</v>
      </c>
      <c r="X48" s="7">
        <v>91.63</v>
      </c>
    </row>
    <row r="49" spans="1:24" x14ac:dyDescent="0.25">
      <c r="A49" s="6">
        <v>43224</v>
      </c>
      <c r="B49" s="3" t="s">
        <v>134</v>
      </c>
      <c r="C49" s="3" t="s">
        <v>153</v>
      </c>
      <c r="D49" s="3" t="s">
        <v>162</v>
      </c>
      <c r="E49" s="3" t="s">
        <v>162</v>
      </c>
      <c r="F49" s="3">
        <v>0</v>
      </c>
      <c r="G49" s="3">
        <v>19</v>
      </c>
      <c r="H49" s="3">
        <v>5</v>
      </c>
      <c r="I49" s="3">
        <v>9</v>
      </c>
      <c r="J49" s="4">
        <v>167.5</v>
      </c>
      <c r="K49" s="4">
        <v>0</v>
      </c>
      <c r="L49" s="4">
        <v>0</v>
      </c>
      <c r="M49" s="4">
        <v>41.442786069651703</v>
      </c>
      <c r="N49" s="4" t="s">
        <v>145</v>
      </c>
      <c r="O49" s="4">
        <v>10183842</v>
      </c>
      <c r="P49" s="4" t="s">
        <v>146</v>
      </c>
      <c r="Q49" s="4">
        <v>1000150093</v>
      </c>
      <c r="R49" s="4">
        <v>10</v>
      </c>
      <c r="S49" s="4" t="s">
        <v>163</v>
      </c>
      <c r="T49" s="4">
        <v>167.5</v>
      </c>
      <c r="U49" s="3">
        <v>41.442786069651703</v>
      </c>
      <c r="V49" s="3">
        <v>500</v>
      </c>
      <c r="W49" s="3">
        <v>8.33</v>
      </c>
      <c r="X49" s="7">
        <v>69.4166666666666</v>
      </c>
    </row>
    <row r="50" spans="1:24" x14ac:dyDescent="0.25">
      <c r="A50" s="6">
        <v>43224</v>
      </c>
      <c r="B50" s="3" t="s">
        <v>134</v>
      </c>
      <c r="C50" s="3" t="s">
        <v>153</v>
      </c>
      <c r="D50" s="3" t="s">
        <v>164</v>
      </c>
      <c r="E50" s="3" t="s">
        <v>164</v>
      </c>
      <c r="F50" s="3">
        <v>0</v>
      </c>
      <c r="G50" s="3">
        <v>24</v>
      </c>
      <c r="H50" s="3">
        <v>2</v>
      </c>
      <c r="I50" s="3">
        <v>9</v>
      </c>
      <c r="J50" s="4">
        <v>195.766666666666</v>
      </c>
      <c r="K50" s="4">
        <v>0</v>
      </c>
      <c r="L50" s="4">
        <v>0</v>
      </c>
      <c r="M50" s="4">
        <v>36.095777285884502</v>
      </c>
      <c r="N50" s="4" t="s">
        <v>76</v>
      </c>
      <c r="O50" s="4">
        <v>380644</v>
      </c>
      <c r="P50" s="4" t="s">
        <v>165</v>
      </c>
      <c r="Q50" s="4">
        <v>1000132133</v>
      </c>
      <c r="R50" s="4">
        <v>10</v>
      </c>
      <c r="S50" s="4" t="s">
        <v>166</v>
      </c>
      <c r="T50" s="4">
        <v>195.766666666666</v>
      </c>
      <c r="U50" s="3">
        <v>36.095777285884502</v>
      </c>
      <c r="V50" s="3">
        <v>369</v>
      </c>
      <c r="W50" s="3">
        <v>11.49</v>
      </c>
      <c r="X50" s="7">
        <v>70.663499999999999</v>
      </c>
    </row>
    <row r="51" spans="1:24" x14ac:dyDescent="0.25">
      <c r="A51" s="6">
        <v>43224</v>
      </c>
      <c r="B51" s="3" t="s">
        <v>134</v>
      </c>
      <c r="C51" s="3" t="s">
        <v>153</v>
      </c>
      <c r="D51" s="3" t="s">
        <v>167</v>
      </c>
      <c r="E51" s="3" t="s">
        <v>167</v>
      </c>
      <c r="F51" s="3">
        <v>0</v>
      </c>
      <c r="G51" s="3">
        <v>20</v>
      </c>
      <c r="H51" s="3">
        <v>1</v>
      </c>
      <c r="I51" s="3">
        <v>9</v>
      </c>
      <c r="J51" s="4">
        <v>170.78333333333299</v>
      </c>
      <c r="K51" s="4">
        <v>0</v>
      </c>
      <c r="L51" s="4">
        <v>0</v>
      </c>
      <c r="M51" s="4">
        <v>37.018249243680998</v>
      </c>
      <c r="N51" s="4" t="s">
        <v>76</v>
      </c>
      <c r="O51" s="4">
        <v>10185912</v>
      </c>
      <c r="P51" s="4" t="s">
        <v>168</v>
      </c>
      <c r="Q51" s="4">
        <v>1000131978</v>
      </c>
      <c r="R51" s="4">
        <v>10</v>
      </c>
      <c r="S51" s="4" t="s">
        <v>169</v>
      </c>
      <c r="T51" s="4">
        <v>170.78333333333299</v>
      </c>
      <c r="U51" s="3">
        <v>37.018249243680998</v>
      </c>
      <c r="V51" s="3">
        <v>331</v>
      </c>
      <c r="W51" s="3">
        <v>11.46</v>
      </c>
      <c r="X51" s="7">
        <v>63.220999999999997</v>
      </c>
    </row>
    <row r="52" spans="1:24" x14ac:dyDescent="0.25">
      <c r="A52" s="6">
        <v>43224</v>
      </c>
      <c r="B52" s="3" t="s">
        <v>134</v>
      </c>
      <c r="C52" s="3" t="s">
        <v>170</v>
      </c>
      <c r="D52" s="3" t="s">
        <v>171</v>
      </c>
      <c r="E52" s="3" t="s">
        <v>171</v>
      </c>
      <c r="F52" s="3">
        <v>0</v>
      </c>
      <c r="G52" s="3">
        <v>0</v>
      </c>
      <c r="H52" s="3">
        <v>0</v>
      </c>
      <c r="I52" s="3">
        <v>0</v>
      </c>
      <c r="J52" s="4">
        <v>0</v>
      </c>
      <c r="K52" s="4">
        <v>0</v>
      </c>
      <c r="L52" s="4">
        <v>0</v>
      </c>
      <c r="M52" s="4">
        <v>63.9375</v>
      </c>
      <c r="N52" s="4" t="s">
        <v>76</v>
      </c>
      <c r="O52" s="4">
        <v>10184954</v>
      </c>
      <c r="P52" s="4" t="s">
        <v>77</v>
      </c>
      <c r="Q52" s="4">
        <v>1000131974</v>
      </c>
      <c r="R52" s="4">
        <v>30</v>
      </c>
      <c r="S52" s="4" t="s">
        <v>172</v>
      </c>
      <c r="T52" s="4">
        <f>144/604*600</f>
        <v>143.04635761589404</v>
      </c>
      <c r="U52" s="3">
        <v>63.937489541304799</v>
      </c>
      <c r="V52" s="3">
        <v>600</v>
      </c>
      <c r="W52" s="3">
        <v>9.17</v>
      </c>
      <c r="X52" s="7">
        <v>91.7</v>
      </c>
    </row>
    <row r="53" spans="1:24" x14ac:dyDescent="0.25">
      <c r="A53" s="6">
        <v>43224</v>
      </c>
      <c r="B53" s="3" t="s">
        <v>134</v>
      </c>
      <c r="C53" s="3" t="s">
        <v>170</v>
      </c>
      <c r="D53" s="3" t="s">
        <v>171</v>
      </c>
      <c r="E53" s="3" t="s">
        <v>171</v>
      </c>
      <c r="F53" s="3">
        <v>0</v>
      </c>
      <c r="G53" s="3">
        <v>16</v>
      </c>
      <c r="H53" s="3">
        <v>1</v>
      </c>
      <c r="I53" s="3">
        <v>9</v>
      </c>
      <c r="J53" s="4">
        <v>144</v>
      </c>
      <c r="K53" s="4">
        <v>0</v>
      </c>
      <c r="L53" s="4">
        <v>0</v>
      </c>
      <c r="M53" s="4">
        <v>63.9375</v>
      </c>
      <c r="N53" s="4" t="s">
        <v>173</v>
      </c>
      <c r="O53" s="4" t="s">
        <v>174</v>
      </c>
      <c r="P53" s="4" t="s">
        <v>175</v>
      </c>
      <c r="Q53" s="4">
        <v>1000118336</v>
      </c>
      <c r="R53" s="4">
        <v>10</v>
      </c>
      <c r="S53" s="4" t="s">
        <v>176</v>
      </c>
      <c r="T53" s="4">
        <f>144/604*4</f>
        <v>0.95364238410596025</v>
      </c>
      <c r="U53" s="3">
        <v>63.940092165898598</v>
      </c>
      <c r="V53" s="3">
        <v>4</v>
      </c>
      <c r="W53" s="3">
        <v>5.55</v>
      </c>
      <c r="X53" s="7">
        <v>0.37</v>
      </c>
    </row>
    <row r="54" spans="1:24" x14ac:dyDescent="0.25">
      <c r="A54" s="6">
        <v>43224</v>
      </c>
      <c r="B54" s="3" t="s">
        <v>134</v>
      </c>
      <c r="C54" s="3" t="s">
        <v>170</v>
      </c>
      <c r="D54" s="3" t="s">
        <v>177</v>
      </c>
      <c r="E54" s="3" t="s">
        <v>177</v>
      </c>
      <c r="F54" s="3">
        <v>0</v>
      </c>
      <c r="G54" s="3">
        <v>20</v>
      </c>
      <c r="H54" s="3">
        <v>1</v>
      </c>
      <c r="I54" s="3">
        <v>9</v>
      </c>
      <c r="J54" s="4">
        <v>167.35</v>
      </c>
      <c r="K54" s="4">
        <v>0</v>
      </c>
      <c r="L54" s="4">
        <v>0</v>
      </c>
      <c r="M54" s="4">
        <v>72.980778806891706</v>
      </c>
      <c r="N54" s="4" t="s">
        <v>76</v>
      </c>
      <c r="O54" s="4">
        <v>379856</v>
      </c>
      <c r="P54" s="4" t="s">
        <v>178</v>
      </c>
      <c r="Q54" s="4">
        <v>1000132020</v>
      </c>
      <c r="R54" s="4">
        <v>10</v>
      </c>
      <c r="S54" s="4" t="s">
        <v>179</v>
      </c>
      <c r="T54" s="4">
        <v>167.35</v>
      </c>
      <c r="U54" s="3">
        <v>72.980778806891706</v>
      </c>
      <c r="V54" s="3">
        <v>800</v>
      </c>
      <c r="W54" s="3">
        <v>9.16</v>
      </c>
      <c r="X54" s="7">
        <v>122.133333333333</v>
      </c>
    </row>
    <row r="55" spans="1:24" x14ac:dyDescent="0.25">
      <c r="A55" s="6">
        <v>43224</v>
      </c>
      <c r="B55" s="3" t="s">
        <v>134</v>
      </c>
      <c r="C55" s="3" t="s">
        <v>170</v>
      </c>
      <c r="D55" s="3" t="s">
        <v>180</v>
      </c>
      <c r="E55" s="3" t="s">
        <v>180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 t="s">
        <v>71</v>
      </c>
      <c r="O55" s="3" t="s">
        <v>181</v>
      </c>
      <c r="P55" s="3" t="s">
        <v>182</v>
      </c>
      <c r="Q55" s="3">
        <v>1000147763</v>
      </c>
      <c r="R55" s="3">
        <v>290</v>
      </c>
      <c r="S55" s="3" t="s">
        <v>183</v>
      </c>
      <c r="T55" s="3">
        <v>0</v>
      </c>
      <c r="U55" s="3">
        <v>0</v>
      </c>
      <c r="V55" s="3">
        <v>0</v>
      </c>
      <c r="W55" s="3">
        <v>0</v>
      </c>
      <c r="X55" s="7">
        <v>0</v>
      </c>
    </row>
    <row r="56" spans="1:24" x14ac:dyDescent="0.25">
      <c r="A56" s="6">
        <v>43224</v>
      </c>
      <c r="B56" s="3" t="s">
        <v>134</v>
      </c>
      <c r="C56" s="3" t="s">
        <v>170</v>
      </c>
      <c r="D56" s="3" t="s">
        <v>180</v>
      </c>
      <c r="E56" s="3" t="s">
        <v>180</v>
      </c>
      <c r="F56" s="3">
        <v>0</v>
      </c>
      <c r="G56" s="3">
        <v>14</v>
      </c>
      <c r="H56" s="3">
        <v>2</v>
      </c>
      <c r="I56" s="3">
        <v>9</v>
      </c>
      <c r="J56" s="3">
        <v>108</v>
      </c>
      <c r="K56" s="3">
        <v>0</v>
      </c>
      <c r="L56" s="3">
        <v>0</v>
      </c>
      <c r="M56" s="3">
        <v>0</v>
      </c>
      <c r="N56" s="3" t="s">
        <v>71</v>
      </c>
      <c r="O56" s="3" t="s">
        <v>184</v>
      </c>
      <c r="P56" s="3" t="s">
        <v>73</v>
      </c>
      <c r="Q56" s="3">
        <v>1000145794</v>
      </c>
      <c r="R56" s="3">
        <v>100</v>
      </c>
      <c r="S56" s="3" t="s">
        <v>185</v>
      </c>
      <c r="T56" s="3">
        <v>108</v>
      </c>
      <c r="U56" s="3">
        <v>0</v>
      </c>
      <c r="V56" s="3">
        <v>0</v>
      </c>
      <c r="W56" s="3">
        <v>0</v>
      </c>
      <c r="X56" s="7">
        <v>0</v>
      </c>
    </row>
    <row r="57" spans="1:24" x14ac:dyDescent="0.25">
      <c r="A57" s="6">
        <v>43224</v>
      </c>
      <c r="B57" s="3" t="s">
        <v>134</v>
      </c>
      <c r="C57" s="3" t="s">
        <v>186</v>
      </c>
      <c r="D57" s="3" t="s">
        <v>187</v>
      </c>
      <c r="E57" s="3" t="s">
        <v>187</v>
      </c>
      <c r="F57" s="3">
        <v>0</v>
      </c>
      <c r="G57" s="3">
        <v>6</v>
      </c>
      <c r="H57" s="3">
        <v>15</v>
      </c>
      <c r="I57" s="3">
        <v>9</v>
      </c>
      <c r="J57" s="3">
        <v>54</v>
      </c>
      <c r="K57" s="3">
        <v>0</v>
      </c>
      <c r="L57" s="3">
        <v>0</v>
      </c>
      <c r="M57" s="3">
        <v>195.30864197530801</v>
      </c>
      <c r="N57" s="3" t="s">
        <v>76</v>
      </c>
      <c r="O57" s="3">
        <v>379311</v>
      </c>
      <c r="P57" s="3" t="s">
        <v>188</v>
      </c>
      <c r="Q57" s="3">
        <v>1000145760</v>
      </c>
      <c r="R57" s="3">
        <v>50</v>
      </c>
      <c r="S57" s="3" t="s">
        <v>189</v>
      </c>
      <c r="T57" s="3">
        <v>54</v>
      </c>
      <c r="U57" s="3">
        <v>195.30864197530801</v>
      </c>
      <c r="V57" s="3">
        <v>400</v>
      </c>
      <c r="W57" s="3">
        <v>15.82</v>
      </c>
      <c r="X57" s="7">
        <v>105.466666666666</v>
      </c>
    </row>
    <row r="58" spans="1:24" x14ac:dyDescent="0.25">
      <c r="A58" s="6">
        <v>43224</v>
      </c>
      <c r="B58" s="3" t="s">
        <v>134</v>
      </c>
      <c r="C58" s="3" t="s">
        <v>186</v>
      </c>
      <c r="D58" s="3" t="s">
        <v>190</v>
      </c>
      <c r="E58" s="3" t="s">
        <v>190</v>
      </c>
      <c r="F58" s="3">
        <v>0</v>
      </c>
      <c r="G58" s="3">
        <v>23</v>
      </c>
      <c r="H58" s="3">
        <v>2</v>
      </c>
      <c r="I58" s="3">
        <v>9</v>
      </c>
      <c r="J58" s="3">
        <v>183.433333333333</v>
      </c>
      <c r="K58" s="3">
        <v>0</v>
      </c>
      <c r="L58" s="3">
        <v>0</v>
      </c>
      <c r="M58" s="3">
        <v>0</v>
      </c>
      <c r="N58" s="3" t="s">
        <v>76</v>
      </c>
      <c r="O58" s="3">
        <v>10180286</v>
      </c>
      <c r="P58" s="3" t="s">
        <v>149</v>
      </c>
      <c r="Q58" s="3">
        <v>1000131972</v>
      </c>
      <c r="R58" s="3">
        <v>10</v>
      </c>
      <c r="S58" s="3" t="s">
        <v>150</v>
      </c>
      <c r="T58" s="3">
        <v>183.433333333333</v>
      </c>
      <c r="U58" s="3">
        <v>0</v>
      </c>
      <c r="V58" s="3">
        <v>0</v>
      </c>
      <c r="W58" s="3">
        <v>0</v>
      </c>
      <c r="X58" s="7">
        <v>0</v>
      </c>
    </row>
    <row r="59" spans="1:24" x14ac:dyDescent="0.25">
      <c r="A59" s="6">
        <v>43224</v>
      </c>
      <c r="B59" s="3" t="s">
        <v>134</v>
      </c>
      <c r="C59" s="3" t="s">
        <v>186</v>
      </c>
      <c r="D59" s="3" t="s">
        <v>190</v>
      </c>
      <c r="E59" s="3" t="s">
        <v>190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 t="s">
        <v>71</v>
      </c>
      <c r="O59" s="3" t="s">
        <v>184</v>
      </c>
      <c r="P59" s="3" t="s">
        <v>73</v>
      </c>
      <c r="Q59" s="3">
        <v>1000145794</v>
      </c>
      <c r="R59" s="3">
        <v>100</v>
      </c>
      <c r="S59" s="3" t="s">
        <v>185</v>
      </c>
      <c r="T59" s="3">
        <v>0</v>
      </c>
      <c r="U59" s="3">
        <v>0</v>
      </c>
      <c r="V59" s="3">
        <v>0</v>
      </c>
      <c r="W59" s="3">
        <v>0</v>
      </c>
      <c r="X59" s="7">
        <v>0</v>
      </c>
    </row>
    <row r="60" spans="1:24" x14ac:dyDescent="0.25">
      <c r="A60" s="6">
        <v>43224</v>
      </c>
      <c r="B60" s="3" t="s">
        <v>191</v>
      </c>
      <c r="C60" s="3" t="s">
        <v>192</v>
      </c>
      <c r="D60" s="3" t="s">
        <v>193</v>
      </c>
      <c r="E60" s="3" t="s">
        <v>193</v>
      </c>
      <c r="F60" s="3">
        <v>0</v>
      </c>
      <c r="G60" s="3">
        <v>21</v>
      </c>
      <c r="H60" s="3">
        <v>2</v>
      </c>
      <c r="I60" s="3">
        <v>9</v>
      </c>
      <c r="J60" s="3">
        <v>189</v>
      </c>
      <c r="K60" s="3">
        <v>0</v>
      </c>
      <c r="L60" s="3">
        <v>0</v>
      </c>
      <c r="M60" s="3">
        <v>38.301058201058197</v>
      </c>
      <c r="N60" s="3" t="s">
        <v>76</v>
      </c>
      <c r="O60" s="3">
        <v>10185912</v>
      </c>
      <c r="P60" s="3" t="s">
        <v>168</v>
      </c>
      <c r="Q60" s="3">
        <v>1000131978</v>
      </c>
      <c r="R60" s="3">
        <v>10</v>
      </c>
      <c r="S60" s="3" t="s">
        <v>169</v>
      </c>
      <c r="T60" s="3">
        <v>189</v>
      </c>
      <c r="U60" s="3">
        <v>38.301058201058197</v>
      </c>
      <c r="V60" s="3">
        <v>379</v>
      </c>
      <c r="W60" s="3">
        <v>11.46</v>
      </c>
      <c r="X60" s="7">
        <v>72.388999999999996</v>
      </c>
    </row>
    <row r="61" spans="1:24" x14ac:dyDescent="0.25">
      <c r="A61" s="6">
        <v>43224</v>
      </c>
      <c r="B61" s="3" t="s">
        <v>191</v>
      </c>
      <c r="C61" s="3" t="s">
        <v>192</v>
      </c>
      <c r="D61" s="3" t="s">
        <v>194</v>
      </c>
      <c r="E61" s="3" t="s">
        <v>194</v>
      </c>
      <c r="F61" s="3">
        <v>0</v>
      </c>
      <c r="G61" s="3">
        <v>12</v>
      </c>
      <c r="H61" s="3">
        <v>9</v>
      </c>
      <c r="I61" s="3">
        <v>9</v>
      </c>
      <c r="J61" s="3">
        <v>108</v>
      </c>
      <c r="K61" s="3">
        <v>0</v>
      </c>
      <c r="L61" s="3">
        <v>0</v>
      </c>
      <c r="M61" s="3">
        <v>0.25925925925925902</v>
      </c>
      <c r="N61" s="3" t="s">
        <v>104</v>
      </c>
      <c r="O61" s="3" t="s">
        <v>195</v>
      </c>
      <c r="P61" s="3" t="s">
        <v>196</v>
      </c>
      <c r="Q61" s="3">
        <v>1000130763</v>
      </c>
      <c r="R61" s="3">
        <v>10</v>
      </c>
      <c r="S61" s="3" t="s">
        <v>197</v>
      </c>
      <c r="T61" s="3">
        <v>108</v>
      </c>
      <c r="U61" s="3">
        <v>0.25925925925925902</v>
      </c>
      <c r="V61" s="3">
        <v>3</v>
      </c>
      <c r="W61" s="3">
        <v>5.6</v>
      </c>
      <c r="X61" s="7">
        <v>0.28000000000000003</v>
      </c>
    </row>
    <row r="62" spans="1:24" x14ac:dyDescent="0.25">
      <c r="A62" s="6">
        <v>43224</v>
      </c>
      <c r="B62" s="3" t="s">
        <v>191</v>
      </c>
      <c r="C62" s="3" t="s">
        <v>192</v>
      </c>
      <c r="D62" s="3" t="s">
        <v>198</v>
      </c>
      <c r="E62" s="3" t="s">
        <v>198</v>
      </c>
      <c r="F62" s="3">
        <v>0</v>
      </c>
      <c r="G62" s="3">
        <v>28</v>
      </c>
      <c r="H62" s="3">
        <v>1</v>
      </c>
      <c r="I62" s="3">
        <v>9</v>
      </c>
      <c r="J62" s="3">
        <v>252</v>
      </c>
      <c r="K62" s="3">
        <v>0</v>
      </c>
      <c r="L62" s="3">
        <v>0</v>
      </c>
      <c r="M62" s="3">
        <v>23.2652116402116</v>
      </c>
      <c r="N62" s="3" t="s">
        <v>76</v>
      </c>
      <c r="O62" s="3">
        <v>380650</v>
      </c>
      <c r="P62" s="3" t="s">
        <v>199</v>
      </c>
      <c r="Q62" s="3">
        <v>1000132138</v>
      </c>
      <c r="R62" s="3">
        <v>20</v>
      </c>
      <c r="S62" s="3" t="s">
        <v>200</v>
      </c>
      <c r="T62" s="3">
        <v>252</v>
      </c>
      <c r="U62" s="3">
        <v>23.2652116402116</v>
      </c>
      <c r="V62" s="3">
        <v>290</v>
      </c>
      <c r="W62" s="3">
        <v>12.13</v>
      </c>
      <c r="X62" s="7">
        <v>58.628333333333302</v>
      </c>
    </row>
    <row r="63" spans="1:24" x14ac:dyDescent="0.25">
      <c r="A63" s="6">
        <v>43224</v>
      </c>
      <c r="B63" s="3" t="s">
        <v>191</v>
      </c>
      <c r="C63" s="3" t="s">
        <v>192</v>
      </c>
      <c r="D63" s="3" t="s">
        <v>201</v>
      </c>
      <c r="E63" s="3" t="s">
        <v>201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41.418828224197298</v>
      </c>
      <c r="N63" s="3" t="s">
        <v>76</v>
      </c>
      <c r="O63" s="3">
        <v>10185930</v>
      </c>
      <c r="P63" s="3" t="s">
        <v>137</v>
      </c>
      <c r="Q63" s="3">
        <v>1000131966</v>
      </c>
      <c r="R63" s="3">
        <v>10</v>
      </c>
      <c r="S63" s="3" t="s">
        <v>138</v>
      </c>
      <c r="T63" s="3">
        <f>183.76666/420*417</f>
        <v>182.45404099999999</v>
      </c>
      <c r="U63" s="3">
        <v>41.418820334614402</v>
      </c>
      <c r="V63" s="3">
        <v>417</v>
      </c>
      <c r="W63" s="3">
        <v>10.79</v>
      </c>
      <c r="X63" s="7">
        <v>74.990499999999898</v>
      </c>
    </row>
    <row r="64" spans="1:24" x14ac:dyDescent="0.25">
      <c r="A64" s="6">
        <v>43224</v>
      </c>
      <c r="B64" s="3" t="s">
        <v>191</v>
      </c>
      <c r="C64" s="3" t="s">
        <v>192</v>
      </c>
      <c r="D64" s="3" t="s">
        <v>201</v>
      </c>
      <c r="E64" s="3" t="s">
        <v>201</v>
      </c>
      <c r="F64" s="3">
        <v>0</v>
      </c>
      <c r="G64" s="3">
        <v>21</v>
      </c>
      <c r="H64" s="3">
        <v>6</v>
      </c>
      <c r="I64" s="3">
        <v>9</v>
      </c>
      <c r="J64" s="3">
        <v>183.766666666666</v>
      </c>
      <c r="K64" s="3">
        <v>0</v>
      </c>
      <c r="L64" s="3">
        <v>0</v>
      </c>
      <c r="M64" s="3">
        <v>41.418828224197298</v>
      </c>
      <c r="N64" s="3" t="s">
        <v>202</v>
      </c>
      <c r="O64" s="3" t="s">
        <v>203</v>
      </c>
      <c r="P64" s="3" t="s">
        <v>204</v>
      </c>
      <c r="Q64" s="3">
        <v>1000112721</v>
      </c>
      <c r="R64" s="3">
        <v>10</v>
      </c>
      <c r="S64" s="3" t="s">
        <v>205</v>
      </c>
      <c r="T64" s="3">
        <f>183.76666/420*3</f>
        <v>1.312619</v>
      </c>
      <c r="U64" s="3">
        <v>41.419354838709602</v>
      </c>
      <c r="V64" s="3">
        <v>3</v>
      </c>
      <c r="W64" s="3">
        <v>22.47</v>
      </c>
      <c r="X64" s="7">
        <v>1.1234999999999999</v>
      </c>
    </row>
    <row r="65" spans="1:24" x14ac:dyDescent="0.25">
      <c r="A65" s="6">
        <v>43224</v>
      </c>
      <c r="B65" s="3" t="s">
        <v>191</v>
      </c>
      <c r="C65" s="3" t="s">
        <v>192</v>
      </c>
      <c r="D65" s="3" t="s">
        <v>206</v>
      </c>
      <c r="E65" s="3" t="s">
        <v>206</v>
      </c>
      <c r="F65" s="3">
        <v>0</v>
      </c>
      <c r="G65" s="3">
        <v>20</v>
      </c>
      <c r="H65" s="3">
        <v>6</v>
      </c>
      <c r="I65" s="3">
        <v>9</v>
      </c>
      <c r="J65" s="3">
        <v>180</v>
      </c>
      <c r="K65" s="3">
        <v>0</v>
      </c>
      <c r="L65" s="3">
        <v>0</v>
      </c>
      <c r="M65" s="3">
        <v>42.656666666666602</v>
      </c>
      <c r="N65" s="3" t="s">
        <v>76</v>
      </c>
      <c r="O65" s="3">
        <v>10185912</v>
      </c>
      <c r="P65" s="3" t="s">
        <v>168</v>
      </c>
      <c r="Q65" s="3">
        <v>1000131978</v>
      </c>
      <c r="R65" s="3">
        <v>20</v>
      </c>
      <c r="S65" s="3" t="s">
        <v>207</v>
      </c>
      <c r="T65" s="3">
        <v>180</v>
      </c>
      <c r="U65" s="3">
        <v>42.656666666666602</v>
      </c>
      <c r="V65" s="3">
        <v>402</v>
      </c>
      <c r="W65" s="3">
        <v>11.46</v>
      </c>
      <c r="X65" s="7">
        <v>76.781999999999996</v>
      </c>
    </row>
    <row r="66" spans="1:24" x14ac:dyDescent="0.25">
      <c r="A66" s="6">
        <v>43224</v>
      </c>
      <c r="B66" s="3" t="s">
        <v>191</v>
      </c>
      <c r="C66" s="3" t="s">
        <v>208</v>
      </c>
      <c r="D66" s="3" t="s">
        <v>209</v>
      </c>
      <c r="E66" s="3" t="s">
        <v>209</v>
      </c>
      <c r="F66" s="3">
        <v>0</v>
      </c>
      <c r="G66" s="3">
        <v>11</v>
      </c>
      <c r="H66" s="3">
        <v>1</v>
      </c>
      <c r="I66" s="3">
        <v>9</v>
      </c>
      <c r="J66" s="3">
        <v>86.483333333333306</v>
      </c>
      <c r="K66" s="3">
        <v>0</v>
      </c>
      <c r="L66" s="3">
        <v>0</v>
      </c>
      <c r="M66" s="3">
        <v>47.402582385816103</v>
      </c>
      <c r="N66" s="3" t="s">
        <v>76</v>
      </c>
      <c r="O66" s="3">
        <v>10148134</v>
      </c>
      <c r="P66" s="3" t="s">
        <v>124</v>
      </c>
      <c r="Q66" s="3">
        <v>1000145315</v>
      </c>
      <c r="R66" s="3">
        <v>20</v>
      </c>
      <c r="S66" s="3" t="s">
        <v>210</v>
      </c>
      <c r="T66" s="3">
        <f>86.4833333/596*170</f>
        <v>24.668064867449662</v>
      </c>
      <c r="U66" s="3">
        <v>47.402618604499203</v>
      </c>
      <c r="V66" s="3">
        <v>170</v>
      </c>
      <c r="W66" s="3">
        <v>4.2699999999999996</v>
      </c>
      <c r="X66" s="7">
        <v>12.098333333333301</v>
      </c>
    </row>
    <row r="67" spans="1:24" x14ac:dyDescent="0.25">
      <c r="A67" s="6">
        <v>43224</v>
      </c>
      <c r="B67" s="3" t="s">
        <v>191</v>
      </c>
      <c r="C67" s="3" t="s">
        <v>208</v>
      </c>
      <c r="D67" s="3" t="s">
        <v>209</v>
      </c>
      <c r="E67" s="3" t="s">
        <v>209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47.402582385816103</v>
      </c>
      <c r="N67" s="3" t="s">
        <v>76</v>
      </c>
      <c r="O67" s="3">
        <v>347853</v>
      </c>
      <c r="P67" s="3" t="s">
        <v>124</v>
      </c>
      <c r="Q67" s="3">
        <v>1000152236</v>
      </c>
      <c r="R67" s="3">
        <v>20</v>
      </c>
      <c r="S67" s="3" t="s">
        <v>211</v>
      </c>
      <c r="T67" s="3">
        <f>86.4833333/596*426</f>
        <v>61.815268432550333</v>
      </c>
      <c r="U67" s="3">
        <v>47.402567222123402</v>
      </c>
      <c r="V67" s="3">
        <v>426</v>
      </c>
      <c r="W67" s="3">
        <v>4.07</v>
      </c>
      <c r="X67" s="7">
        <v>28.896999999999998</v>
      </c>
    </row>
    <row r="68" spans="1:24" x14ac:dyDescent="0.25">
      <c r="A68" s="6">
        <v>43224</v>
      </c>
      <c r="B68" s="3" t="s">
        <v>191</v>
      </c>
      <c r="C68" s="3" t="s">
        <v>208</v>
      </c>
      <c r="D68" s="3" t="s">
        <v>212</v>
      </c>
      <c r="E68" s="3" t="s">
        <v>212</v>
      </c>
      <c r="F68" s="3">
        <v>0</v>
      </c>
      <c r="G68" s="3">
        <v>16</v>
      </c>
      <c r="H68" s="3">
        <v>2</v>
      </c>
      <c r="I68" s="3">
        <v>9</v>
      </c>
      <c r="J68" s="3">
        <v>144</v>
      </c>
      <c r="K68" s="3">
        <v>0</v>
      </c>
      <c r="L68" s="3">
        <v>0</v>
      </c>
      <c r="M68" s="3">
        <v>0</v>
      </c>
      <c r="N68" s="3" t="s">
        <v>145</v>
      </c>
      <c r="O68" s="3">
        <v>10183842</v>
      </c>
      <c r="P68" s="3" t="s">
        <v>146</v>
      </c>
      <c r="Q68" s="3">
        <v>1000150093</v>
      </c>
      <c r="R68" s="3">
        <v>10</v>
      </c>
      <c r="S68" s="3" t="s">
        <v>163</v>
      </c>
      <c r="T68" s="3">
        <v>144</v>
      </c>
      <c r="U68" s="3">
        <v>0</v>
      </c>
      <c r="V68" s="3">
        <v>0</v>
      </c>
      <c r="W68" s="3">
        <v>0</v>
      </c>
      <c r="X68" s="7">
        <v>0</v>
      </c>
    </row>
    <row r="69" spans="1:24" x14ac:dyDescent="0.25">
      <c r="A69" s="6">
        <v>43224</v>
      </c>
      <c r="B69" s="3" t="s">
        <v>191</v>
      </c>
      <c r="C69" s="3" t="s">
        <v>208</v>
      </c>
      <c r="D69" s="3" t="s">
        <v>213</v>
      </c>
      <c r="E69" s="3" t="s">
        <v>213</v>
      </c>
      <c r="F69" s="3">
        <v>0</v>
      </c>
      <c r="G69" s="3">
        <v>20</v>
      </c>
      <c r="H69" s="3">
        <v>4</v>
      </c>
      <c r="I69" s="3">
        <v>9</v>
      </c>
      <c r="J69" s="3">
        <v>180</v>
      </c>
      <c r="K69" s="3">
        <v>0</v>
      </c>
      <c r="L69" s="3">
        <v>0</v>
      </c>
      <c r="M69" s="3">
        <v>43</v>
      </c>
      <c r="N69" s="3" t="s">
        <v>76</v>
      </c>
      <c r="O69" s="3">
        <v>380640</v>
      </c>
      <c r="P69" s="3" t="s">
        <v>214</v>
      </c>
      <c r="Q69" s="3">
        <v>1000132432</v>
      </c>
      <c r="R69" s="3">
        <v>20</v>
      </c>
      <c r="S69" s="3" t="s">
        <v>215</v>
      </c>
      <c r="T69" s="3">
        <v>180</v>
      </c>
      <c r="U69" s="3">
        <v>43</v>
      </c>
      <c r="V69" s="3">
        <v>300</v>
      </c>
      <c r="W69" s="3">
        <v>15.48</v>
      </c>
      <c r="X69" s="7">
        <v>77.400000000000006</v>
      </c>
    </row>
    <row r="70" spans="1:24" x14ac:dyDescent="0.25">
      <c r="A70" s="6">
        <v>43224</v>
      </c>
      <c r="B70" s="3" t="s">
        <v>191</v>
      </c>
      <c r="C70" s="3" t="s">
        <v>208</v>
      </c>
      <c r="D70" s="3" t="s">
        <v>216</v>
      </c>
      <c r="E70" s="3" t="s">
        <v>216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53.601573564122702</v>
      </c>
      <c r="N70" s="3" t="s">
        <v>217</v>
      </c>
      <c r="O70" s="3" t="s">
        <v>218</v>
      </c>
      <c r="P70" s="3" t="s">
        <v>219</v>
      </c>
      <c r="Q70" s="3">
        <v>1000150952</v>
      </c>
      <c r="R70" s="3">
        <v>10</v>
      </c>
      <c r="S70" s="3" t="s">
        <v>220</v>
      </c>
      <c r="T70" s="3">
        <f>105.9166667/438*1</f>
        <v>0.24181887374429223</v>
      </c>
      <c r="U70" s="3">
        <v>53.597413096200398</v>
      </c>
      <c r="V70" s="3">
        <v>1</v>
      </c>
      <c r="W70" s="3">
        <v>6.63</v>
      </c>
      <c r="X70" s="7">
        <v>0.1105</v>
      </c>
    </row>
    <row r="71" spans="1:24" x14ac:dyDescent="0.25">
      <c r="A71" s="6">
        <v>43224</v>
      </c>
      <c r="B71" s="3" t="s">
        <v>191</v>
      </c>
      <c r="C71" s="3" t="s">
        <v>208</v>
      </c>
      <c r="D71" s="3" t="s">
        <v>216</v>
      </c>
      <c r="E71" s="3" t="s">
        <v>216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53.601573564122702</v>
      </c>
      <c r="N71" s="3" t="s">
        <v>217</v>
      </c>
      <c r="O71" s="3" t="s">
        <v>221</v>
      </c>
      <c r="P71" s="3" t="s">
        <v>222</v>
      </c>
      <c r="Q71" s="3">
        <v>1000150943</v>
      </c>
      <c r="R71" s="3">
        <v>20</v>
      </c>
      <c r="S71" s="3" t="s">
        <v>223</v>
      </c>
      <c r="T71" s="3">
        <f t="shared" ref="T71:T72" si="1">105.9166667/438*1</f>
        <v>0.24181887374429223</v>
      </c>
      <c r="U71" s="3">
        <v>53.600433134813201</v>
      </c>
      <c r="V71" s="3">
        <v>1</v>
      </c>
      <c r="W71" s="3">
        <v>9.9</v>
      </c>
      <c r="X71" s="7">
        <v>0.16500000000000001</v>
      </c>
    </row>
    <row r="72" spans="1:24" x14ac:dyDescent="0.25">
      <c r="A72" s="6">
        <v>43224</v>
      </c>
      <c r="B72" s="3" t="s">
        <v>191</v>
      </c>
      <c r="C72" s="3" t="s">
        <v>208</v>
      </c>
      <c r="D72" s="3" t="s">
        <v>216</v>
      </c>
      <c r="E72" s="3" t="s">
        <v>216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53.601573564122702</v>
      </c>
      <c r="N72" s="3" t="s">
        <v>217</v>
      </c>
      <c r="O72" s="3" t="s">
        <v>221</v>
      </c>
      <c r="P72" s="3" t="s">
        <v>222</v>
      </c>
      <c r="Q72" s="3">
        <v>1000150951</v>
      </c>
      <c r="R72" s="3">
        <v>10</v>
      </c>
      <c r="S72" s="3" t="s">
        <v>224</v>
      </c>
      <c r="T72" s="3">
        <f t="shared" si="1"/>
        <v>0.24181887374429223</v>
      </c>
      <c r="U72" s="3">
        <v>53.600433134813201</v>
      </c>
      <c r="V72" s="3">
        <v>1</v>
      </c>
      <c r="W72" s="3">
        <v>9.9</v>
      </c>
      <c r="X72" s="7">
        <v>0.16500000000000001</v>
      </c>
    </row>
    <row r="73" spans="1:24" x14ac:dyDescent="0.25">
      <c r="A73" s="6">
        <v>43224</v>
      </c>
      <c r="B73" s="3" t="s">
        <v>191</v>
      </c>
      <c r="C73" s="3" t="s">
        <v>208</v>
      </c>
      <c r="D73" s="3" t="s">
        <v>216</v>
      </c>
      <c r="E73" s="3" t="s">
        <v>216</v>
      </c>
      <c r="F73" s="3">
        <v>0</v>
      </c>
      <c r="G73" s="3">
        <v>12</v>
      </c>
      <c r="H73" s="3">
        <v>2</v>
      </c>
      <c r="I73" s="3">
        <v>9</v>
      </c>
      <c r="J73" s="3">
        <v>105.916666666666</v>
      </c>
      <c r="K73" s="3">
        <v>0</v>
      </c>
      <c r="L73" s="3">
        <v>0</v>
      </c>
      <c r="M73" s="3">
        <v>53.601573564122702</v>
      </c>
      <c r="N73" s="3" t="s">
        <v>76</v>
      </c>
      <c r="O73" s="3">
        <v>379868</v>
      </c>
      <c r="P73" s="3" t="s">
        <v>225</v>
      </c>
      <c r="Q73" s="3">
        <v>1000145594</v>
      </c>
      <c r="R73" s="3">
        <v>10</v>
      </c>
      <c r="S73" s="3" t="s">
        <v>226</v>
      </c>
      <c r="T73" s="3">
        <f>105.9166667/438*435</f>
        <v>105.19121007876711</v>
      </c>
      <c r="U73" s="3">
        <v>53.6015884066612</v>
      </c>
      <c r="V73" s="3">
        <v>435</v>
      </c>
      <c r="W73" s="3">
        <v>7.77</v>
      </c>
      <c r="X73" s="7">
        <v>56.332500000000003</v>
      </c>
    </row>
    <row r="74" spans="1:24" x14ac:dyDescent="0.25">
      <c r="A74" s="6">
        <v>43224</v>
      </c>
      <c r="B74" s="3" t="s">
        <v>191</v>
      </c>
      <c r="C74" s="3" t="s">
        <v>227</v>
      </c>
      <c r="D74" s="3" t="s">
        <v>228</v>
      </c>
      <c r="E74" s="3" t="s">
        <v>228</v>
      </c>
      <c r="F74" s="3">
        <v>0</v>
      </c>
      <c r="G74" s="3">
        <v>15</v>
      </c>
      <c r="H74" s="3">
        <v>5</v>
      </c>
      <c r="I74" s="3">
        <v>9</v>
      </c>
      <c r="J74" s="3">
        <v>135</v>
      </c>
      <c r="K74" s="3">
        <v>0</v>
      </c>
      <c r="L74" s="3">
        <v>0</v>
      </c>
      <c r="M74" s="3">
        <v>65.2</v>
      </c>
      <c r="N74" s="3" t="s">
        <v>104</v>
      </c>
      <c r="O74" s="3" t="s">
        <v>229</v>
      </c>
      <c r="P74" s="3" t="s">
        <v>230</v>
      </c>
      <c r="Q74" s="3">
        <v>1000130867</v>
      </c>
      <c r="R74" s="3">
        <v>40</v>
      </c>
      <c r="S74" s="3" t="s">
        <v>231</v>
      </c>
      <c r="T74" s="3">
        <f>135/540*420</f>
        <v>105</v>
      </c>
      <c r="U74" s="3">
        <v>65.2</v>
      </c>
      <c r="V74" s="3">
        <v>420</v>
      </c>
      <c r="W74" s="3">
        <v>9.7799999999999994</v>
      </c>
      <c r="X74" s="7">
        <v>68.459999999999994</v>
      </c>
    </row>
    <row r="75" spans="1:24" x14ac:dyDescent="0.25">
      <c r="A75" s="6">
        <v>43224</v>
      </c>
      <c r="B75" s="3" t="s">
        <v>191</v>
      </c>
      <c r="C75" s="3" t="s">
        <v>227</v>
      </c>
      <c r="D75" s="3" t="s">
        <v>228</v>
      </c>
      <c r="E75" s="3" t="s">
        <v>228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65.2</v>
      </c>
      <c r="N75" s="3" t="s">
        <v>104</v>
      </c>
      <c r="O75" s="3" t="s">
        <v>232</v>
      </c>
      <c r="P75" s="3" t="s">
        <v>233</v>
      </c>
      <c r="Q75" s="3">
        <v>1000130867</v>
      </c>
      <c r="R75" s="3">
        <v>50</v>
      </c>
      <c r="S75" s="3" t="s">
        <v>234</v>
      </c>
      <c r="T75" s="3">
        <f>135/540*120</f>
        <v>30</v>
      </c>
      <c r="U75" s="3">
        <v>65.2</v>
      </c>
      <c r="V75" s="3">
        <v>120</v>
      </c>
      <c r="W75" s="3">
        <v>9.7799999999999994</v>
      </c>
      <c r="X75" s="7">
        <v>19.559999999999999</v>
      </c>
    </row>
    <row r="76" spans="1:24" x14ac:dyDescent="0.25">
      <c r="A76" s="6">
        <v>43224</v>
      </c>
      <c r="B76" s="3" t="s">
        <v>191</v>
      </c>
      <c r="C76" s="3" t="s">
        <v>227</v>
      </c>
      <c r="D76" s="3" t="s">
        <v>235</v>
      </c>
      <c r="E76" s="3" t="s">
        <v>235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62.581740702479301</v>
      </c>
      <c r="N76" s="3" t="s">
        <v>104</v>
      </c>
      <c r="O76" s="3" t="s">
        <v>236</v>
      </c>
      <c r="P76" s="3" t="s">
        <v>237</v>
      </c>
      <c r="Q76" s="3">
        <v>1000116235</v>
      </c>
      <c r="R76" s="3">
        <v>100</v>
      </c>
      <c r="S76" s="3" t="s">
        <v>238</v>
      </c>
      <c r="T76" s="3">
        <f>129.0666667/638*1</f>
        <v>0.20229885062695926</v>
      </c>
      <c r="U76" s="3">
        <v>62.564543889844998</v>
      </c>
      <c r="V76" s="3">
        <v>1</v>
      </c>
      <c r="W76" s="3">
        <v>7.27</v>
      </c>
      <c r="X76" s="7">
        <v>0.12116666666666601</v>
      </c>
    </row>
    <row r="77" spans="1:24" x14ac:dyDescent="0.25">
      <c r="A77" s="6">
        <v>43224</v>
      </c>
      <c r="B77" s="3" t="s">
        <v>191</v>
      </c>
      <c r="C77" s="3" t="s">
        <v>227</v>
      </c>
      <c r="D77" s="3" t="s">
        <v>235</v>
      </c>
      <c r="E77" s="3" t="s">
        <v>235</v>
      </c>
      <c r="F77" s="3">
        <v>0</v>
      </c>
      <c r="G77" s="3">
        <v>15</v>
      </c>
      <c r="H77" s="3">
        <v>1</v>
      </c>
      <c r="I77" s="3">
        <v>9</v>
      </c>
      <c r="J77" s="3">
        <v>129.06666666666601</v>
      </c>
      <c r="K77" s="3">
        <v>0</v>
      </c>
      <c r="L77" s="3">
        <v>0</v>
      </c>
      <c r="M77" s="3">
        <v>62.581740702479301</v>
      </c>
      <c r="N77" s="3" t="s">
        <v>104</v>
      </c>
      <c r="O77" s="3" t="s">
        <v>239</v>
      </c>
      <c r="P77" s="3" t="s">
        <v>240</v>
      </c>
      <c r="Q77" s="3">
        <v>1000116188</v>
      </c>
      <c r="R77" s="3">
        <v>10</v>
      </c>
      <c r="S77" s="3" t="s">
        <v>241</v>
      </c>
      <c r="T77" s="3">
        <f>129.0666667/638*5</f>
        <v>1.0114942531347964</v>
      </c>
      <c r="U77" s="3">
        <v>62.578222778472998</v>
      </c>
      <c r="V77" s="3">
        <v>5</v>
      </c>
      <c r="W77" s="3">
        <v>8</v>
      </c>
      <c r="X77" s="7">
        <v>0.66666666666666596</v>
      </c>
    </row>
    <row r="78" spans="1:24" x14ac:dyDescent="0.25">
      <c r="A78" s="6">
        <v>43224</v>
      </c>
      <c r="B78" s="3" t="s">
        <v>191</v>
      </c>
      <c r="C78" s="3" t="s">
        <v>227</v>
      </c>
      <c r="D78" s="3" t="s">
        <v>235</v>
      </c>
      <c r="E78" s="3" t="s">
        <v>235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62.581740702479301</v>
      </c>
      <c r="N78" s="3" t="s">
        <v>104</v>
      </c>
      <c r="O78" s="3" t="s">
        <v>242</v>
      </c>
      <c r="P78" s="3" t="s">
        <v>243</v>
      </c>
      <c r="Q78" s="3">
        <v>1000116235</v>
      </c>
      <c r="R78" s="3">
        <v>110</v>
      </c>
      <c r="S78" s="3" t="s">
        <v>244</v>
      </c>
      <c r="T78" s="3">
        <f t="shared" ref="T78:T79" si="2">129.0666667/638*5</f>
        <v>1.0114942531347964</v>
      </c>
      <c r="U78" s="3">
        <v>62.579730687455701</v>
      </c>
      <c r="V78" s="3">
        <v>5</v>
      </c>
      <c r="W78" s="3">
        <v>8.83</v>
      </c>
      <c r="X78" s="7">
        <v>0.73583333333333301</v>
      </c>
    </row>
    <row r="79" spans="1:24" x14ac:dyDescent="0.25">
      <c r="A79" s="6">
        <v>43224</v>
      </c>
      <c r="B79" s="3" t="s">
        <v>191</v>
      </c>
      <c r="C79" s="3" t="s">
        <v>227</v>
      </c>
      <c r="D79" s="3" t="s">
        <v>235</v>
      </c>
      <c r="E79" s="3" t="s">
        <v>235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62.581740702479301</v>
      </c>
      <c r="N79" s="3" t="s">
        <v>104</v>
      </c>
      <c r="O79" s="3" t="s">
        <v>245</v>
      </c>
      <c r="P79" s="3" t="s">
        <v>246</v>
      </c>
      <c r="Q79" s="3">
        <v>1000116235</v>
      </c>
      <c r="R79" s="3">
        <v>310</v>
      </c>
      <c r="S79" s="3" t="s">
        <v>247</v>
      </c>
      <c r="T79" s="3">
        <f t="shared" si="2"/>
        <v>1.0114942531347964</v>
      </c>
      <c r="U79" s="3">
        <v>62.586445366528302</v>
      </c>
      <c r="V79" s="3">
        <v>5</v>
      </c>
      <c r="W79" s="3">
        <v>1.81</v>
      </c>
      <c r="X79" s="7">
        <v>0.15083333333333299</v>
      </c>
    </row>
    <row r="80" spans="1:24" x14ac:dyDescent="0.25">
      <c r="A80" s="6">
        <v>43224</v>
      </c>
      <c r="B80" s="3" t="s">
        <v>191</v>
      </c>
      <c r="C80" s="3" t="s">
        <v>227</v>
      </c>
      <c r="D80" s="3" t="s">
        <v>235</v>
      </c>
      <c r="E80" s="3" t="s">
        <v>235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62.581740702479301</v>
      </c>
      <c r="N80" s="3" t="s">
        <v>104</v>
      </c>
      <c r="O80" s="3" t="s">
        <v>248</v>
      </c>
      <c r="P80" s="3" t="s">
        <v>249</v>
      </c>
      <c r="Q80" s="3">
        <v>1000130832</v>
      </c>
      <c r="R80" s="3">
        <v>270</v>
      </c>
      <c r="S80" s="3" t="s">
        <v>250</v>
      </c>
      <c r="T80" s="3">
        <f>129.0666667/638*8</f>
        <v>1.6183908050156741</v>
      </c>
      <c r="U80" s="3">
        <v>62.579454582735202</v>
      </c>
      <c r="V80" s="3">
        <v>8</v>
      </c>
      <c r="W80" s="3">
        <v>7.63</v>
      </c>
      <c r="X80" s="7">
        <v>1.0173333333333301</v>
      </c>
    </row>
    <row r="81" spans="1:24" x14ac:dyDescent="0.25">
      <c r="A81" s="6">
        <v>43224</v>
      </c>
      <c r="B81" s="3" t="s">
        <v>191</v>
      </c>
      <c r="C81" s="3" t="s">
        <v>227</v>
      </c>
      <c r="D81" s="3" t="s">
        <v>235</v>
      </c>
      <c r="E81" s="3" t="s">
        <v>235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62.581740702479301</v>
      </c>
      <c r="N81" s="3" t="s">
        <v>104</v>
      </c>
      <c r="O81" s="3" t="s">
        <v>248</v>
      </c>
      <c r="P81" s="3" t="s">
        <v>249</v>
      </c>
      <c r="Q81" s="3">
        <v>1000130841</v>
      </c>
      <c r="R81" s="3">
        <v>20</v>
      </c>
      <c r="S81" s="3" t="s">
        <v>251</v>
      </c>
      <c r="T81" s="3">
        <f>129.0666667/638*49</f>
        <v>9.9126436807210041</v>
      </c>
      <c r="U81" s="3">
        <v>62.581811486248903</v>
      </c>
      <c r="V81" s="3">
        <v>49</v>
      </c>
      <c r="W81" s="3">
        <v>7.63</v>
      </c>
      <c r="X81" s="7">
        <v>6.2311666666666596</v>
      </c>
    </row>
    <row r="82" spans="1:24" x14ac:dyDescent="0.25">
      <c r="A82" s="6">
        <v>43224</v>
      </c>
      <c r="B82" s="3" t="s">
        <v>191</v>
      </c>
      <c r="C82" s="3" t="s">
        <v>227</v>
      </c>
      <c r="D82" s="3" t="s">
        <v>235</v>
      </c>
      <c r="E82" s="3" t="s">
        <v>235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62.581740702479301</v>
      </c>
      <c r="N82" s="3" t="s">
        <v>104</v>
      </c>
      <c r="O82" s="3" t="s">
        <v>248</v>
      </c>
      <c r="P82" s="3" t="s">
        <v>249</v>
      </c>
      <c r="Q82" s="3">
        <v>1000131506</v>
      </c>
      <c r="R82" s="3">
        <v>50</v>
      </c>
      <c r="S82" s="3" t="s">
        <v>252</v>
      </c>
      <c r="T82" s="3">
        <f>129.0666667/638*50</f>
        <v>10.114942531347964</v>
      </c>
      <c r="U82" s="3">
        <v>62.582020997375302</v>
      </c>
      <c r="V82" s="3">
        <v>50</v>
      </c>
      <c r="W82" s="3">
        <v>7.63</v>
      </c>
      <c r="X82" s="7">
        <v>6.3583333333333298</v>
      </c>
    </row>
    <row r="83" spans="1:24" x14ac:dyDescent="0.25">
      <c r="A83" s="6">
        <v>43224</v>
      </c>
      <c r="B83" s="3" t="s">
        <v>191</v>
      </c>
      <c r="C83" s="3" t="s">
        <v>227</v>
      </c>
      <c r="D83" s="3" t="s">
        <v>235</v>
      </c>
      <c r="E83" s="3" t="s">
        <v>235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62.581740702479301</v>
      </c>
      <c r="N83" s="3" t="s">
        <v>104</v>
      </c>
      <c r="O83" s="3" t="s">
        <v>248</v>
      </c>
      <c r="P83" s="3" t="s">
        <v>249</v>
      </c>
      <c r="Q83" s="3">
        <v>1000131508</v>
      </c>
      <c r="R83" s="3">
        <v>220</v>
      </c>
      <c r="S83" s="3" t="s">
        <v>252</v>
      </c>
      <c r="T83" s="3">
        <f>129.0666667/638*35</f>
        <v>7.0804597719435742</v>
      </c>
      <c r="U83" s="3">
        <v>62.582020997375302</v>
      </c>
      <c r="V83" s="3">
        <v>35</v>
      </c>
      <c r="W83" s="3">
        <v>7.63</v>
      </c>
      <c r="X83" s="7">
        <v>4.4508333333333301</v>
      </c>
    </row>
    <row r="84" spans="1:24" x14ac:dyDescent="0.25">
      <c r="A84" s="6">
        <v>43224</v>
      </c>
      <c r="B84" s="3" t="s">
        <v>191</v>
      </c>
      <c r="C84" s="3" t="s">
        <v>227</v>
      </c>
      <c r="D84" s="3" t="s">
        <v>235</v>
      </c>
      <c r="E84" s="3" t="s">
        <v>235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62.581740702479301</v>
      </c>
      <c r="N84" s="3" t="s">
        <v>104</v>
      </c>
      <c r="O84" s="3" t="s">
        <v>253</v>
      </c>
      <c r="P84" s="3" t="s">
        <v>254</v>
      </c>
      <c r="Q84" s="3">
        <v>1000130752</v>
      </c>
      <c r="R84" s="3">
        <v>50</v>
      </c>
      <c r="S84" s="3" t="s">
        <v>255</v>
      </c>
      <c r="T84" s="3">
        <f>129.0666667/638*480</f>
        <v>97.103448300940443</v>
      </c>
      <c r="U84" s="3">
        <v>62.5817001840336</v>
      </c>
      <c r="V84" s="3">
        <v>480</v>
      </c>
      <c r="W84" s="3">
        <v>7.63</v>
      </c>
      <c r="X84" s="7">
        <v>61.04</v>
      </c>
    </row>
    <row r="85" spans="1:24" x14ac:dyDescent="0.25">
      <c r="A85" s="6">
        <v>43224</v>
      </c>
      <c r="B85" s="3" t="s">
        <v>191</v>
      </c>
      <c r="C85" s="3" t="s">
        <v>227</v>
      </c>
      <c r="D85" s="3" t="s">
        <v>256</v>
      </c>
      <c r="E85" s="3" t="s">
        <v>256</v>
      </c>
      <c r="F85" s="3">
        <v>0</v>
      </c>
      <c r="G85" s="3">
        <v>20</v>
      </c>
      <c r="H85" s="3">
        <v>0</v>
      </c>
      <c r="I85" s="3">
        <v>9</v>
      </c>
      <c r="J85" s="3">
        <v>162</v>
      </c>
      <c r="K85" s="3">
        <v>0</v>
      </c>
      <c r="L85" s="3">
        <v>0</v>
      </c>
      <c r="M85" s="3">
        <v>0</v>
      </c>
      <c r="N85" s="3" t="s">
        <v>145</v>
      </c>
      <c r="O85" s="3">
        <v>10183842</v>
      </c>
      <c r="P85" s="3" t="s">
        <v>146</v>
      </c>
      <c r="Q85" s="3">
        <v>1000150092</v>
      </c>
      <c r="R85" s="3">
        <v>20</v>
      </c>
      <c r="S85" s="3" t="s">
        <v>147</v>
      </c>
      <c r="T85" s="3">
        <v>162</v>
      </c>
      <c r="U85" s="3">
        <v>0</v>
      </c>
      <c r="V85" s="3">
        <v>0</v>
      </c>
      <c r="W85" s="3">
        <v>0</v>
      </c>
      <c r="X85" s="7">
        <v>0</v>
      </c>
    </row>
    <row r="86" spans="1:24" x14ac:dyDescent="0.25">
      <c r="A86" s="6">
        <v>43224</v>
      </c>
      <c r="B86" s="3" t="s">
        <v>191</v>
      </c>
      <c r="C86" s="3" t="s">
        <v>227</v>
      </c>
      <c r="D86" s="3" t="s">
        <v>257</v>
      </c>
      <c r="E86" s="3" t="s">
        <v>257</v>
      </c>
      <c r="F86" s="3">
        <v>0</v>
      </c>
      <c r="G86" s="3">
        <v>13</v>
      </c>
      <c r="H86" s="3">
        <v>0</v>
      </c>
      <c r="I86" s="3">
        <v>9</v>
      </c>
      <c r="J86" s="3">
        <v>117</v>
      </c>
      <c r="K86" s="3">
        <v>0</v>
      </c>
      <c r="L86" s="3">
        <v>0</v>
      </c>
      <c r="M86" s="3">
        <v>76.853846153846106</v>
      </c>
      <c r="N86" s="3" t="s">
        <v>104</v>
      </c>
      <c r="O86" s="3" t="s">
        <v>258</v>
      </c>
      <c r="P86" s="3" t="s">
        <v>259</v>
      </c>
      <c r="Q86" s="3">
        <v>1000130832</v>
      </c>
      <c r="R86" s="3">
        <v>70</v>
      </c>
      <c r="S86" s="3" t="s">
        <v>260</v>
      </c>
      <c r="T86" s="3">
        <f>117/618*2</f>
        <v>0.37864077669902912</v>
      </c>
      <c r="U86" s="3">
        <v>76.848591549295705</v>
      </c>
      <c r="V86" s="3">
        <v>2</v>
      </c>
      <c r="W86" s="3">
        <v>8.73</v>
      </c>
      <c r="X86" s="7">
        <v>0.29099999999999998</v>
      </c>
    </row>
    <row r="87" spans="1:24" x14ac:dyDescent="0.25">
      <c r="A87" s="6">
        <v>43224</v>
      </c>
      <c r="B87" s="3" t="s">
        <v>191</v>
      </c>
      <c r="C87" s="3" t="s">
        <v>227</v>
      </c>
      <c r="D87" s="3" t="s">
        <v>257</v>
      </c>
      <c r="E87" s="3" t="s">
        <v>257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76.853846153846106</v>
      </c>
      <c r="N87" s="3" t="s">
        <v>104</v>
      </c>
      <c r="O87" s="3" t="s">
        <v>261</v>
      </c>
      <c r="P87" s="3" t="s">
        <v>262</v>
      </c>
      <c r="Q87" s="3">
        <v>1000130832</v>
      </c>
      <c r="R87" s="3">
        <v>260</v>
      </c>
      <c r="S87" s="3" t="s">
        <v>263</v>
      </c>
      <c r="T87" s="3">
        <f>117/618*512</f>
        <v>96.932038834951456</v>
      </c>
      <c r="U87" s="3">
        <v>76.853876944662204</v>
      </c>
      <c r="V87" s="3">
        <v>512</v>
      </c>
      <c r="W87" s="3">
        <v>8.73</v>
      </c>
      <c r="X87" s="7">
        <v>74.495999999999995</v>
      </c>
    </row>
    <row r="88" spans="1:24" x14ac:dyDescent="0.25">
      <c r="A88" s="6">
        <v>43224</v>
      </c>
      <c r="B88" s="3" t="s">
        <v>191</v>
      </c>
      <c r="C88" s="3" t="s">
        <v>227</v>
      </c>
      <c r="D88" s="3" t="s">
        <v>257</v>
      </c>
      <c r="E88" s="3" t="s">
        <v>257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76.853846153846106</v>
      </c>
      <c r="N88" s="3" t="s">
        <v>104</v>
      </c>
      <c r="O88" s="3" t="s">
        <v>261</v>
      </c>
      <c r="P88" s="3" t="s">
        <v>262</v>
      </c>
      <c r="Q88" s="3">
        <v>1000130838</v>
      </c>
      <c r="R88" s="3">
        <v>20</v>
      </c>
      <c r="S88" s="3" t="s">
        <v>264</v>
      </c>
      <c r="T88" s="3">
        <f>117/618*104</f>
        <v>19.689320388349515</v>
      </c>
      <c r="U88" s="3">
        <v>76.853795625380897</v>
      </c>
      <c r="V88" s="3">
        <v>104</v>
      </c>
      <c r="W88" s="3">
        <v>8.73</v>
      </c>
      <c r="X88" s="7">
        <v>15.132</v>
      </c>
    </row>
    <row r="89" spans="1:24" x14ac:dyDescent="0.25">
      <c r="A89" s="6">
        <v>43224</v>
      </c>
      <c r="B89" s="3" t="s">
        <v>191</v>
      </c>
      <c r="C89" s="3" t="s">
        <v>227</v>
      </c>
      <c r="D89" s="3" t="s">
        <v>265</v>
      </c>
      <c r="E89" s="3" t="s">
        <v>265</v>
      </c>
      <c r="F89" s="3">
        <v>0</v>
      </c>
      <c r="G89" s="3">
        <v>22</v>
      </c>
      <c r="H89" s="3">
        <v>3</v>
      </c>
      <c r="I89" s="3">
        <v>9</v>
      </c>
      <c r="J89" s="3">
        <v>198</v>
      </c>
      <c r="K89" s="3">
        <v>0</v>
      </c>
      <c r="L89" s="3">
        <v>0</v>
      </c>
      <c r="M89" s="3">
        <v>16.0732323232323</v>
      </c>
      <c r="N89" s="3" t="s">
        <v>217</v>
      </c>
      <c r="O89" s="3" t="s">
        <v>266</v>
      </c>
      <c r="P89" s="3" t="s">
        <v>267</v>
      </c>
      <c r="Q89" s="3">
        <v>1000127630</v>
      </c>
      <c r="R89" s="3">
        <v>10</v>
      </c>
      <c r="S89" s="3" t="s">
        <v>268</v>
      </c>
      <c r="T89" s="3">
        <v>198</v>
      </c>
      <c r="U89" s="3">
        <v>16.0732323232323</v>
      </c>
      <c r="V89" s="3">
        <v>95</v>
      </c>
      <c r="W89" s="3">
        <v>20.100000000000001</v>
      </c>
      <c r="X89" s="7">
        <v>31.824999999999999</v>
      </c>
    </row>
    <row r="90" spans="1:24" x14ac:dyDescent="0.25">
      <c r="A90" s="6">
        <v>43224</v>
      </c>
      <c r="B90" s="3" t="s">
        <v>191</v>
      </c>
      <c r="C90" s="3" t="s">
        <v>227</v>
      </c>
      <c r="D90" s="3" t="s">
        <v>269</v>
      </c>
      <c r="E90" s="3" t="s">
        <v>269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61.637037037036997</v>
      </c>
      <c r="N90" s="3" t="s">
        <v>104</v>
      </c>
      <c r="O90" s="3" t="s">
        <v>258</v>
      </c>
      <c r="P90" s="3" t="s">
        <v>259</v>
      </c>
      <c r="Q90" s="3">
        <v>1000137863</v>
      </c>
      <c r="R90" s="3">
        <v>350</v>
      </c>
      <c r="S90" s="3" t="s">
        <v>270</v>
      </c>
      <c r="T90" s="3">
        <f>117/496*494</f>
        <v>116.52822580645162</v>
      </c>
      <c r="U90" s="3">
        <v>61.637034072718897</v>
      </c>
      <c r="V90" s="3">
        <v>494</v>
      </c>
      <c r="W90" s="3">
        <v>8.73</v>
      </c>
      <c r="X90" s="7">
        <v>71.876999999999995</v>
      </c>
    </row>
    <row r="91" spans="1:24" x14ac:dyDescent="0.25">
      <c r="A91" s="6">
        <v>43224</v>
      </c>
      <c r="B91" s="3" t="s">
        <v>191</v>
      </c>
      <c r="C91" s="3" t="s">
        <v>227</v>
      </c>
      <c r="D91" s="3" t="s">
        <v>269</v>
      </c>
      <c r="E91" s="3" t="s">
        <v>269</v>
      </c>
      <c r="F91" s="3">
        <v>0</v>
      </c>
      <c r="G91" s="3">
        <v>13</v>
      </c>
      <c r="H91" s="3">
        <v>4</v>
      </c>
      <c r="I91" s="3">
        <v>9</v>
      </c>
      <c r="J91" s="3">
        <v>117</v>
      </c>
      <c r="K91" s="3">
        <v>0</v>
      </c>
      <c r="L91" s="3">
        <v>0</v>
      </c>
      <c r="M91" s="3">
        <v>61.637037037036997</v>
      </c>
      <c r="N91" s="3" t="s">
        <v>104</v>
      </c>
      <c r="O91" s="3" t="s">
        <v>271</v>
      </c>
      <c r="P91" s="3" t="s">
        <v>272</v>
      </c>
      <c r="Q91" s="3">
        <v>1000130754</v>
      </c>
      <c r="R91" s="3">
        <v>20</v>
      </c>
      <c r="S91" s="3" t="s">
        <v>273</v>
      </c>
      <c r="T91" s="3">
        <f>117/496*2</f>
        <v>0.47177419354838712</v>
      </c>
      <c r="U91" s="3">
        <v>61.637931034482698</v>
      </c>
      <c r="V91" s="3">
        <v>2</v>
      </c>
      <c r="W91" s="3">
        <v>7.15</v>
      </c>
      <c r="X91" s="7">
        <v>0.23833333333333301</v>
      </c>
    </row>
    <row r="92" spans="1:24" x14ac:dyDescent="0.25">
      <c r="A92" s="6">
        <v>43224</v>
      </c>
      <c r="B92" s="3" t="s">
        <v>191</v>
      </c>
      <c r="C92" s="3" t="s">
        <v>227</v>
      </c>
      <c r="D92" s="3" t="s">
        <v>274</v>
      </c>
      <c r="E92" s="3" t="s">
        <v>274</v>
      </c>
      <c r="F92" s="3">
        <v>0</v>
      </c>
      <c r="G92" s="3">
        <v>12</v>
      </c>
      <c r="H92" s="3">
        <v>1</v>
      </c>
      <c r="I92" s="3">
        <v>9</v>
      </c>
      <c r="J92" s="3">
        <v>108</v>
      </c>
      <c r="K92" s="3">
        <v>0</v>
      </c>
      <c r="L92" s="3">
        <v>0</v>
      </c>
      <c r="M92" s="3">
        <v>53.517901234567901</v>
      </c>
      <c r="N92" s="3" t="s">
        <v>104</v>
      </c>
      <c r="O92" s="3" t="s">
        <v>275</v>
      </c>
      <c r="P92" s="3" t="s">
        <v>276</v>
      </c>
      <c r="Q92" s="3">
        <v>1000130843</v>
      </c>
      <c r="R92" s="3">
        <v>90</v>
      </c>
      <c r="S92" s="3" t="s">
        <v>277</v>
      </c>
      <c r="T92" s="3">
        <f>108/479*5</f>
        <v>1.1273486430062631</v>
      </c>
      <c r="U92" s="3">
        <v>53.518628030751003</v>
      </c>
      <c r="V92" s="3">
        <v>5</v>
      </c>
      <c r="W92" s="3">
        <v>7.24</v>
      </c>
      <c r="X92" s="7">
        <v>0.60333333333333306</v>
      </c>
    </row>
    <row r="93" spans="1:24" x14ac:dyDescent="0.25">
      <c r="A93" s="6">
        <v>43224</v>
      </c>
      <c r="B93" s="3" t="s">
        <v>191</v>
      </c>
      <c r="C93" s="3" t="s">
        <v>227</v>
      </c>
      <c r="D93" s="3" t="s">
        <v>274</v>
      </c>
      <c r="E93" s="3" t="s">
        <v>274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53.517901234567901</v>
      </c>
      <c r="N93" s="3" t="s">
        <v>104</v>
      </c>
      <c r="O93" s="3" t="s">
        <v>275</v>
      </c>
      <c r="P93" s="3" t="s">
        <v>276</v>
      </c>
      <c r="Q93" s="3">
        <v>1000131508</v>
      </c>
      <c r="R93" s="3">
        <v>120</v>
      </c>
      <c r="S93" s="3" t="s">
        <v>278</v>
      </c>
      <c r="T93" s="3">
        <f>108/479*354</f>
        <v>79.816283924843418</v>
      </c>
      <c r="U93" s="3">
        <v>53.517868105525601</v>
      </c>
      <c r="V93" s="3">
        <v>354</v>
      </c>
      <c r="W93" s="3">
        <v>7.24</v>
      </c>
      <c r="X93" s="7">
        <v>42.716000000000001</v>
      </c>
    </row>
    <row r="94" spans="1:24" x14ac:dyDescent="0.25">
      <c r="A94" s="6">
        <v>43224</v>
      </c>
      <c r="B94" s="3" t="s">
        <v>191</v>
      </c>
      <c r="C94" s="3" t="s">
        <v>227</v>
      </c>
      <c r="D94" s="3" t="s">
        <v>274</v>
      </c>
      <c r="E94" s="3" t="s">
        <v>274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53.517901234567901</v>
      </c>
      <c r="N94" s="3" t="s">
        <v>104</v>
      </c>
      <c r="O94" s="3" t="s">
        <v>275</v>
      </c>
      <c r="P94" s="3" t="s">
        <v>276</v>
      </c>
      <c r="Q94" s="3">
        <v>1000137863</v>
      </c>
      <c r="R94" s="3">
        <v>130</v>
      </c>
      <c r="S94" s="3" t="s">
        <v>279</v>
      </c>
      <c r="T94" s="3">
        <f>108/479*120</f>
        <v>27.056367432150314</v>
      </c>
      <c r="U94" s="3">
        <v>53.517968682625103</v>
      </c>
      <c r="V94" s="3">
        <v>120</v>
      </c>
      <c r="W94" s="3">
        <v>7.24</v>
      </c>
      <c r="X94" s="7">
        <v>14.48</v>
      </c>
    </row>
    <row r="95" spans="1:24" x14ac:dyDescent="0.25">
      <c r="A95" s="6">
        <v>43224</v>
      </c>
      <c r="B95" s="3" t="s">
        <v>191</v>
      </c>
      <c r="C95" s="3" t="s">
        <v>227</v>
      </c>
      <c r="D95" s="3" t="s">
        <v>280</v>
      </c>
      <c r="E95" s="3" t="s">
        <v>280</v>
      </c>
      <c r="F95" s="3">
        <v>0</v>
      </c>
      <c r="G95" s="3">
        <v>14</v>
      </c>
      <c r="H95" s="3">
        <v>0</v>
      </c>
      <c r="I95" s="3">
        <v>9</v>
      </c>
      <c r="J95" s="3">
        <v>121.81666666666599</v>
      </c>
      <c r="K95" s="3">
        <v>0</v>
      </c>
      <c r="L95" s="3">
        <v>0</v>
      </c>
      <c r="M95" s="3">
        <v>37.663428649609997</v>
      </c>
      <c r="N95" s="3" t="s">
        <v>104</v>
      </c>
      <c r="O95" s="3" t="s">
        <v>281</v>
      </c>
      <c r="P95" s="3" t="s">
        <v>282</v>
      </c>
      <c r="Q95" s="3">
        <v>1000130832</v>
      </c>
      <c r="R95" s="3">
        <v>240</v>
      </c>
      <c r="S95" s="3" t="s">
        <v>283</v>
      </c>
      <c r="T95" s="3">
        <f>121.8166667/371*2</f>
        <v>0.65669362102425877</v>
      </c>
      <c r="U95" s="3">
        <v>37.664974619289303</v>
      </c>
      <c r="V95" s="3">
        <v>2</v>
      </c>
      <c r="W95" s="3">
        <v>7.42</v>
      </c>
      <c r="X95" s="7">
        <v>0.24733333333333299</v>
      </c>
    </row>
    <row r="96" spans="1:24" x14ac:dyDescent="0.25">
      <c r="A96" s="6">
        <v>43224</v>
      </c>
      <c r="B96" s="3" t="s">
        <v>191</v>
      </c>
      <c r="C96" s="3" t="s">
        <v>227</v>
      </c>
      <c r="D96" s="3" t="s">
        <v>280</v>
      </c>
      <c r="E96" s="3" t="s">
        <v>280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37.663428649609997</v>
      </c>
      <c r="N96" s="3" t="s">
        <v>104</v>
      </c>
      <c r="O96" s="3" t="s">
        <v>284</v>
      </c>
      <c r="P96" s="3" t="s">
        <v>285</v>
      </c>
      <c r="Q96" s="3">
        <v>1000145825</v>
      </c>
      <c r="R96" s="3">
        <v>40</v>
      </c>
      <c r="S96" s="3" t="s">
        <v>286</v>
      </c>
      <c r="T96" s="3">
        <f>121.8166667/371*129</f>
        <v>42.356738556064691</v>
      </c>
      <c r="U96" s="3">
        <v>37.663492563154101</v>
      </c>
      <c r="V96" s="3">
        <v>129</v>
      </c>
      <c r="W96" s="3">
        <v>7.42</v>
      </c>
      <c r="X96" s="7">
        <v>15.952999999999999</v>
      </c>
    </row>
    <row r="97" spans="1:24" x14ac:dyDescent="0.25">
      <c r="A97" s="6">
        <v>43224</v>
      </c>
      <c r="B97" s="3" t="s">
        <v>191</v>
      </c>
      <c r="C97" s="3" t="s">
        <v>227</v>
      </c>
      <c r="D97" s="3" t="s">
        <v>280</v>
      </c>
      <c r="E97" s="3" t="s">
        <v>280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37.663428649609997</v>
      </c>
      <c r="N97" s="3" t="s">
        <v>104</v>
      </c>
      <c r="O97" s="3" t="s">
        <v>284</v>
      </c>
      <c r="P97" s="3" t="s">
        <v>285</v>
      </c>
      <c r="Q97" s="3">
        <v>1000145829</v>
      </c>
      <c r="R97" s="3">
        <v>120</v>
      </c>
      <c r="S97" s="3" t="s">
        <v>287</v>
      </c>
      <c r="T97" s="3">
        <f>121.8166667/371*240</f>
        <v>78.803234522911055</v>
      </c>
      <c r="U97" s="3">
        <v>37.663461070726797</v>
      </c>
      <c r="V97" s="3">
        <v>240</v>
      </c>
      <c r="W97" s="3">
        <v>7.42</v>
      </c>
      <c r="X97" s="7">
        <v>29.68</v>
      </c>
    </row>
    <row r="98" spans="1:24" x14ac:dyDescent="0.25">
      <c r="A98" s="6">
        <v>43224</v>
      </c>
      <c r="B98" s="3" t="s">
        <v>191</v>
      </c>
      <c r="C98" s="3" t="s">
        <v>288</v>
      </c>
      <c r="D98" s="3" t="s">
        <v>289</v>
      </c>
      <c r="E98" s="3" t="s">
        <v>289</v>
      </c>
      <c r="F98" s="3">
        <v>0</v>
      </c>
      <c r="G98" s="3">
        <v>24</v>
      </c>
      <c r="H98" s="3">
        <v>3</v>
      </c>
      <c r="I98" s="3">
        <v>9</v>
      </c>
      <c r="J98" s="3">
        <v>126.55</v>
      </c>
      <c r="K98" s="3">
        <v>0</v>
      </c>
      <c r="L98" s="3">
        <v>0</v>
      </c>
      <c r="M98" s="3">
        <v>18.806795732911802</v>
      </c>
      <c r="N98" s="3" t="s">
        <v>104</v>
      </c>
      <c r="O98" s="3" t="s">
        <v>290</v>
      </c>
      <c r="P98" s="3" t="s">
        <v>291</v>
      </c>
      <c r="Q98" s="3">
        <v>1000137863</v>
      </c>
      <c r="R98" s="3">
        <v>290</v>
      </c>
      <c r="S98" s="3" t="s">
        <v>292</v>
      </c>
      <c r="T98" s="3">
        <v>126.55</v>
      </c>
      <c r="U98" s="3">
        <v>18.806795732911802</v>
      </c>
      <c r="V98" s="3">
        <v>120</v>
      </c>
      <c r="W98" s="3">
        <v>11.9</v>
      </c>
      <c r="X98" s="7">
        <v>23.8</v>
      </c>
    </row>
    <row r="99" spans="1:24" x14ac:dyDescent="0.25">
      <c r="A99" s="6">
        <v>43224</v>
      </c>
      <c r="B99" s="3" t="s">
        <v>191</v>
      </c>
      <c r="C99" s="3" t="s">
        <v>288</v>
      </c>
      <c r="D99" s="3" t="s">
        <v>293</v>
      </c>
      <c r="E99" s="3" t="s">
        <v>293</v>
      </c>
      <c r="F99" s="3">
        <v>0</v>
      </c>
      <c r="G99" s="3">
        <v>10</v>
      </c>
      <c r="H99" s="3">
        <v>3</v>
      </c>
      <c r="I99" s="3">
        <v>9</v>
      </c>
      <c r="J99" s="3">
        <v>50.8</v>
      </c>
      <c r="K99" s="3">
        <v>0</v>
      </c>
      <c r="L99" s="3">
        <v>0</v>
      </c>
      <c r="M99" s="3">
        <v>11.8110236220472</v>
      </c>
      <c r="N99" s="3" t="s">
        <v>104</v>
      </c>
      <c r="O99" s="3" t="s">
        <v>294</v>
      </c>
      <c r="P99" s="3" t="s">
        <v>295</v>
      </c>
      <c r="Q99" s="3">
        <v>1000135974</v>
      </c>
      <c r="R99" s="3">
        <v>20</v>
      </c>
      <c r="S99" s="3" t="s">
        <v>296</v>
      </c>
      <c r="T99" s="3">
        <v>50.8</v>
      </c>
      <c r="U99" s="3">
        <v>11.8110236220472</v>
      </c>
      <c r="V99" s="3">
        <v>24</v>
      </c>
      <c r="W99" s="3">
        <v>15</v>
      </c>
      <c r="X99" s="7">
        <v>6</v>
      </c>
    </row>
    <row r="100" spans="1:24" x14ac:dyDescent="0.25">
      <c r="A100" s="6">
        <v>43224</v>
      </c>
      <c r="B100" s="3" t="s">
        <v>191</v>
      </c>
      <c r="C100" s="3" t="s">
        <v>288</v>
      </c>
      <c r="D100" s="3" t="s">
        <v>297</v>
      </c>
      <c r="E100" s="3" t="s">
        <v>297</v>
      </c>
      <c r="F100" s="3">
        <v>0</v>
      </c>
      <c r="G100" s="3">
        <v>16</v>
      </c>
      <c r="H100" s="3">
        <v>5</v>
      </c>
      <c r="I100" s="3">
        <v>9</v>
      </c>
      <c r="J100" s="3">
        <v>137.266666666666</v>
      </c>
      <c r="K100" s="3">
        <v>0</v>
      </c>
      <c r="L100" s="3">
        <v>0</v>
      </c>
      <c r="M100" s="3">
        <v>28.4482758620689</v>
      </c>
      <c r="N100" s="3" t="s">
        <v>76</v>
      </c>
      <c r="O100" s="3">
        <v>376648</v>
      </c>
      <c r="P100" s="3" t="s">
        <v>298</v>
      </c>
      <c r="Q100" s="3">
        <v>1000145613</v>
      </c>
      <c r="R100" s="3">
        <v>10</v>
      </c>
      <c r="S100" s="3" t="s">
        <v>299</v>
      </c>
      <c r="T100" s="3">
        <v>137.266666666666</v>
      </c>
      <c r="U100" s="3">
        <v>28.4482758620689</v>
      </c>
      <c r="V100" s="3">
        <v>300</v>
      </c>
      <c r="W100" s="3">
        <v>7.81</v>
      </c>
      <c r="X100" s="7">
        <v>39.049999999999997</v>
      </c>
    </row>
    <row r="101" spans="1:24" x14ac:dyDescent="0.25">
      <c r="A101" s="6">
        <v>43224</v>
      </c>
      <c r="B101" s="3" t="s">
        <v>191</v>
      </c>
      <c r="C101" s="3" t="s">
        <v>288</v>
      </c>
      <c r="D101" s="3" t="s">
        <v>300</v>
      </c>
      <c r="E101" s="3" t="s">
        <v>300</v>
      </c>
      <c r="F101" s="3">
        <v>0</v>
      </c>
      <c r="G101" s="3">
        <v>25</v>
      </c>
      <c r="H101" s="3">
        <v>1</v>
      </c>
      <c r="I101" s="3">
        <v>9</v>
      </c>
      <c r="J101" s="3">
        <v>205.25</v>
      </c>
      <c r="K101" s="3">
        <v>0</v>
      </c>
      <c r="L101" s="3">
        <v>0</v>
      </c>
      <c r="M101" s="3">
        <v>68.027608607389297</v>
      </c>
      <c r="N101" s="3" t="s">
        <v>76</v>
      </c>
      <c r="O101" s="3">
        <v>10184955</v>
      </c>
      <c r="P101" s="3" t="s">
        <v>160</v>
      </c>
      <c r="Q101" s="3">
        <v>1000132065</v>
      </c>
      <c r="R101" s="3">
        <v>20</v>
      </c>
      <c r="S101" s="3" t="s">
        <v>301</v>
      </c>
      <c r="T101" s="3">
        <v>205.25</v>
      </c>
      <c r="U101" s="3">
        <v>68.027608607389297</v>
      </c>
      <c r="V101" s="3">
        <v>640</v>
      </c>
      <c r="W101" s="3">
        <v>13.09</v>
      </c>
      <c r="X101" s="7">
        <v>139.62666666666601</v>
      </c>
    </row>
    <row r="102" spans="1:24" x14ac:dyDescent="0.25">
      <c r="A102" s="6">
        <v>43224</v>
      </c>
      <c r="B102" s="3" t="s">
        <v>191</v>
      </c>
      <c r="C102" s="3" t="s">
        <v>288</v>
      </c>
      <c r="D102" s="3" t="s">
        <v>302</v>
      </c>
      <c r="E102" s="3" t="s">
        <v>302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31.418264053413701</v>
      </c>
      <c r="N102" s="3" t="s">
        <v>104</v>
      </c>
      <c r="O102" s="3" t="s">
        <v>105</v>
      </c>
      <c r="P102" s="3" t="s">
        <v>106</v>
      </c>
      <c r="Q102" s="3">
        <v>1000137923</v>
      </c>
      <c r="R102" s="3">
        <v>10</v>
      </c>
      <c r="S102" s="3" t="s">
        <v>303</v>
      </c>
      <c r="T102" s="3">
        <f>154.76666/254*175</f>
        <v>106.63057283464566</v>
      </c>
      <c r="U102" s="3">
        <v>31.418255411828401</v>
      </c>
      <c r="V102" s="3">
        <v>175</v>
      </c>
      <c r="W102" s="3">
        <v>9.9</v>
      </c>
      <c r="X102" s="7">
        <v>28.875</v>
      </c>
    </row>
    <row r="103" spans="1:24" x14ac:dyDescent="0.25">
      <c r="A103" s="6">
        <v>43224</v>
      </c>
      <c r="B103" s="3" t="s">
        <v>191</v>
      </c>
      <c r="C103" s="3" t="s">
        <v>288</v>
      </c>
      <c r="D103" s="3" t="s">
        <v>302</v>
      </c>
      <c r="E103" s="3" t="s">
        <v>302</v>
      </c>
      <c r="F103" s="3">
        <v>0</v>
      </c>
      <c r="G103" s="3">
        <v>21</v>
      </c>
      <c r="H103" s="3">
        <v>4</v>
      </c>
      <c r="I103" s="3">
        <v>9</v>
      </c>
      <c r="J103" s="3">
        <v>154.766666666666</v>
      </c>
      <c r="K103" s="3">
        <v>0</v>
      </c>
      <c r="L103" s="3">
        <v>0</v>
      </c>
      <c r="M103" s="3">
        <v>31.418264053413701</v>
      </c>
      <c r="N103" s="3" t="s">
        <v>104</v>
      </c>
      <c r="O103" s="3" t="s">
        <v>294</v>
      </c>
      <c r="P103" s="3" t="s">
        <v>295</v>
      </c>
      <c r="Q103" s="3">
        <v>1000135974</v>
      </c>
      <c r="R103" s="3">
        <v>20</v>
      </c>
      <c r="S103" s="3" t="s">
        <v>296</v>
      </c>
      <c r="T103" s="3">
        <f>154.76666/254*48</f>
        <v>29.247242834645668</v>
      </c>
      <c r="U103" s="3">
        <v>31.418273216794798</v>
      </c>
      <c r="V103" s="3">
        <v>48</v>
      </c>
      <c r="W103" s="3">
        <v>15</v>
      </c>
      <c r="X103" s="7">
        <v>12</v>
      </c>
    </row>
    <row r="104" spans="1:24" x14ac:dyDescent="0.25">
      <c r="A104" s="6">
        <v>43224</v>
      </c>
      <c r="B104" s="3" t="s">
        <v>191</v>
      </c>
      <c r="C104" s="3" t="s">
        <v>288</v>
      </c>
      <c r="D104" s="3" t="s">
        <v>302</v>
      </c>
      <c r="E104" s="3" t="s">
        <v>302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31.418264053413701</v>
      </c>
      <c r="N104" s="3" t="s">
        <v>104</v>
      </c>
      <c r="O104" s="3" t="s">
        <v>294</v>
      </c>
      <c r="P104" s="3" t="s">
        <v>295</v>
      </c>
      <c r="Q104" s="3">
        <v>1000135975</v>
      </c>
      <c r="R104" s="3">
        <v>70</v>
      </c>
      <c r="S104" s="3" t="s">
        <v>304</v>
      </c>
      <c r="T104" s="3">
        <f>154.76666/254*31</f>
        <v>18.888844330708661</v>
      </c>
      <c r="U104" s="3">
        <v>31.41828206185</v>
      </c>
      <c r="V104" s="3">
        <v>31</v>
      </c>
      <c r="W104" s="3">
        <v>15</v>
      </c>
      <c r="X104" s="7">
        <v>7.75</v>
      </c>
    </row>
    <row r="105" spans="1:24" x14ac:dyDescent="0.25">
      <c r="A105" s="6">
        <v>43224</v>
      </c>
      <c r="B105" s="3" t="s">
        <v>191</v>
      </c>
      <c r="C105" s="3" t="s">
        <v>288</v>
      </c>
      <c r="D105" s="3" t="s">
        <v>305</v>
      </c>
      <c r="E105" s="3" t="s">
        <v>305</v>
      </c>
      <c r="F105" s="3">
        <v>0</v>
      </c>
      <c r="G105" s="3">
        <v>24</v>
      </c>
      <c r="H105" s="3">
        <v>3</v>
      </c>
      <c r="I105" s="3">
        <v>9</v>
      </c>
      <c r="J105" s="3">
        <v>193.4</v>
      </c>
      <c r="K105" s="3">
        <v>0</v>
      </c>
      <c r="L105" s="3">
        <v>0</v>
      </c>
      <c r="M105" s="3">
        <v>58.6590830748017</v>
      </c>
      <c r="N105" s="3" t="s">
        <v>76</v>
      </c>
      <c r="O105" s="3">
        <v>10184955</v>
      </c>
      <c r="P105" s="3" t="s">
        <v>160</v>
      </c>
      <c r="Q105" s="3">
        <v>1000132065</v>
      </c>
      <c r="R105" s="3">
        <v>10</v>
      </c>
      <c r="S105" s="3" t="s">
        <v>306</v>
      </c>
      <c r="T105" s="3">
        <f>193.4/520*360</f>
        <v>133.8923076923077</v>
      </c>
      <c r="U105" s="3">
        <v>58.659071841305298</v>
      </c>
      <c r="V105" s="3">
        <v>360</v>
      </c>
      <c r="W105" s="3">
        <v>13.09</v>
      </c>
      <c r="X105" s="7">
        <v>78.540000000000006</v>
      </c>
    </row>
    <row r="106" spans="1:24" x14ac:dyDescent="0.25">
      <c r="A106" s="6">
        <v>43224</v>
      </c>
      <c r="B106" s="3" t="s">
        <v>191</v>
      </c>
      <c r="C106" s="3" t="s">
        <v>288</v>
      </c>
      <c r="D106" s="3" t="s">
        <v>305</v>
      </c>
      <c r="E106" s="3" t="s">
        <v>305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58.6590830748017</v>
      </c>
      <c r="N106" s="3" t="s">
        <v>76</v>
      </c>
      <c r="O106" s="3">
        <v>10184955</v>
      </c>
      <c r="P106" s="3" t="s">
        <v>160</v>
      </c>
      <c r="Q106" s="3">
        <v>1000132065</v>
      </c>
      <c r="R106" s="3">
        <v>20</v>
      </c>
      <c r="S106" s="3" t="s">
        <v>301</v>
      </c>
      <c r="T106" s="3">
        <f>193.4/520*160</f>
        <v>59.507692307692309</v>
      </c>
      <c r="U106" s="3">
        <v>58.659108350184503</v>
      </c>
      <c r="V106" s="3">
        <v>160</v>
      </c>
      <c r="W106" s="3">
        <v>13.09</v>
      </c>
      <c r="X106" s="7">
        <v>34.906666666666602</v>
      </c>
    </row>
    <row r="107" spans="1:24" x14ac:dyDescent="0.25">
      <c r="A107" s="6">
        <v>43224</v>
      </c>
      <c r="B107" s="3" t="s">
        <v>191</v>
      </c>
      <c r="C107" s="3" t="s">
        <v>288</v>
      </c>
      <c r="D107" s="3" t="s">
        <v>307</v>
      </c>
      <c r="E107" s="3" t="s">
        <v>307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67.392884990253407</v>
      </c>
      <c r="N107" s="3" t="s">
        <v>76</v>
      </c>
      <c r="O107" s="3">
        <v>10163108</v>
      </c>
      <c r="P107" s="3" t="s">
        <v>155</v>
      </c>
      <c r="Q107" s="3">
        <v>1000145317</v>
      </c>
      <c r="R107" s="3">
        <v>10</v>
      </c>
      <c r="S107" s="3" t="s">
        <v>308</v>
      </c>
      <c r="T107" s="3">
        <f>171/727*720</f>
        <v>169.353507565337</v>
      </c>
      <c r="U107" s="3">
        <v>67.392910440073095</v>
      </c>
      <c r="V107" s="3">
        <v>720</v>
      </c>
      <c r="W107" s="3">
        <v>9.5399999999999991</v>
      </c>
      <c r="X107" s="7">
        <v>114.48</v>
      </c>
    </row>
    <row r="108" spans="1:24" x14ac:dyDescent="0.25">
      <c r="A108" s="6">
        <v>43224</v>
      </c>
      <c r="B108" s="3" t="s">
        <v>191</v>
      </c>
      <c r="C108" s="3" t="s">
        <v>288</v>
      </c>
      <c r="D108" s="3" t="s">
        <v>307</v>
      </c>
      <c r="E108" s="3" t="s">
        <v>307</v>
      </c>
      <c r="F108" s="3">
        <v>0</v>
      </c>
      <c r="G108" s="3">
        <v>20</v>
      </c>
      <c r="H108" s="3">
        <v>2</v>
      </c>
      <c r="I108" s="3">
        <v>9</v>
      </c>
      <c r="J108" s="3">
        <v>171</v>
      </c>
      <c r="K108" s="3">
        <v>0</v>
      </c>
      <c r="L108" s="3">
        <v>0</v>
      </c>
      <c r="M108" s="3">
        <v>67.392884990253407</v>
      </c>
      <c r="N108" s="3" t="s">
        <v>76</v>
      </c>
      <c r="O108" s="3">
        <v>380649</v>
      </c>
      <c r="P108" s="3" t="s">
        <v>309</v>
      </c>
      <c r="Q108" s="3">
        <v>1000132136</v>
      </c>
      <c r="R108" s="3">
        <v>10</v>
      </c>
      <c r="S108" s="3" t="s">
        <v>310</v>
      </c>
      <c r="T108" s="3">
        <f>171/727*7</f>
        <v>1.6464924346629985</v>
      </c>
      <c r="U108" s="3">
        <v>67.389060887512798</v>
      </c>
      <c r="V108" s="3">
        <v>7</v>
      </c>
      <c r="W108" s="3">
        <v>6.53</v>
      </c>
      <c r="X108" s="7">
        <v>0.76183333333333303</v>
      </c>
    </row>
    <row r="109" spans="1:24" x14ac:dyDescent="0.25">
      <c r="A109" s="6">
        <v>43224</v>
      </c>
      <c r="B109" s="3" t="s">
        <v>191</v>
      </c>
      <c r="C109" s="3" t="s">
        <v>288</v>
      </c>
      <c r="D109" s="3" t="s">
        <v>311</v>
      </c>
      <c r="E109" s="3" t="s">
        <v>311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73.412108262108205</v>
      </c>
      <c r="N109" s="3" t="s">
        <v>104</v>
      </c>
      <c r="O109" s="3" t="s">
        <v>312</v>
      </c>
      <c r="P109" s="3" t="s">
        <v>313</v>
      </c>
      <c r="Q109" s="3">
        <v>1000137863</v>
      </c>
      <c r="R109" s="3">
        <v>200</v>
      </c>
      <c r="S109" s="3" t="s">
        <v>314</v>
      </c>
      <c r="T109" s="3">
        <f>117/730*655</f>
        <v>104.97945205479452</v>
      </c>
      <c r="U109" s="3">
        <v>73.412074740835905</v>
      </c>
      <c r="V109" s="3">
        <v>655</v>
      </c>
      <c r="W109" s="3">
        <v>7.06</v>
      </c>
      <c r="X109" s="7">
        <v>77.071666666666601</v>
      </c>
    </row>
    <row r="110" spans="1:24" x14ac:dyDescent="0.25">
      <c r="A110" s="6">
        <v>43224</v>
      </c>
      <c r="B110" s="3" t="s">
        <v>191</v>
      </c>
      <c r="C110" s="3" t="s">
        <v>288</v>
      </c>
      <c r="D110" s="3" t="s">
        <v>311</v>
      </c>
      <c r="E110" s="3" t="s">
        <v>311</v>
      </c>
      <c r="F110" s="3">
        <v>0</v>
      </c>
      <c r="G110" s="3">
        <v>13</v>
      </c>
      <c r="H110" s="3">
        <v>1</v>
      </c>
      <c r="I110" s="3">
        <v>9</v>
      </c>
      <c r="J110" s="3">
        <v>117</v>
      </c>
      <c r="K110" s="3">
        <v>0</v>
      </c>
      <c r="L110" s="3">
        <v>0</v>
      </c>
      <c r="M110" s="3">
        <v>73.412108262108205</v>
      </c>
      <c r="N110" s="3" t="s">
        <v>104</v>
      </c>
      <c r="O110" s="3" t="s">
        <v>315</v>
      </c>
      <c r="P110" s="3" t="s">
        <v>316</v>
      </c>
      <c r="Q110" s="3">
        <v>1000118680</v>
      </c>
      <c r="R110" s="3">
        <v>30</v>
      </c>
      <c r="S110" s="3" t="s">
        <v>317</v>
      </c>
      <c r="T110" s="3">
        <f>117/730*3</f>
        <v>0.4808219178082192</v>
      </c>
      <c r="U110" s="3">
        <v>73.419943820224702</v>
      </c>
      <c r="V110" s="3">
        <v>3</v>
      </c>
      <c r="W110" s="3">
        <v>6.97</v>
      </c>
      <c r="X110" s="7">
        <v>0.34849999999999998</v>
      </c>
    </row>
    <row r="111" spans="1:24" x14ac:dyDescent="0.25">
      <c r="A111" s="6">
        <v>43224</v>
      </c>
      <c r="B111" s="3" t="s">
        <v>191</v>
      </c>
      <c r="C111" s="3" t="s">
        <v>288</v>
      </c>
      <c r="D111" s="3" t="s">
        <v>311</v>
      </c>
      <c r="E111" s="3" t="s">
        <v>311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73.412108262108205</v>
      </c>
      <c r="N111" s="3" t="s">
        <v>104</v>
      </c>
      <c r="O111" s="3" t="s">
        <v>318</v>
      </c>
      <c r="P111" s="3" t="s">
        <v>319</v>
      </c>
      <c r="Q111" s="3">
        <v>1000137923</v>
      </c>
      <c r="R111" s="3">
        <v>110</v>
      </c>
      <c r="S111" s="3" t="s">
        <v>320</v>
      </c>
      <c r="T111" s="3">
        <f>117/730*72</f>
        <v>11.539726027397261</v>
      </c>
      <c r="U111" s="3">
        <v>73.412090927471695</v>
      </c>
      <c r="V111" s="3">
        <v>72</v>
      </c>
      <c r="W111" s="3">
        <v>7.06</v>
      </c>
      <c r="X111" s="7">
        <v>8.4719999999999995</v>
      </c>
    </row>
    <row r="112" spans="1:24" x14ac:dyDescent="0.25">
      <c r="A112" s="6">
        <v>43224</v>
      </c>
      <c r="B112" s="3" t="s">
        <v>191</v>
      </c>
      <c r="C112" s="3" t="s">
        <v>321</v>
      </c>
      <c r="D112" s="3" t="s">
        <v>322</v>
      </c>
      <c r="E112" s="3" t="s">
        <v>322</v>
      </c>
      <c r="F112" s="3">
        <v>0</v>
      </c>
      <c r="G112" s="3">
        <v>14</v>
      </c>
      <c r="H112" s="3">
        <v>4</v>
      </c>
      <c r="I112" s="3">
        <v>9</v>
      </c>
      <c r="J112" s="3">
        <v>124.666666666666</v>
      </c>
      <c r="K112" s="3">
        <v>0</v>
      </c>
      <c r="L112" s="3">
        <v>0</v>
      </c>
      <c r="M112" s="3">
        <v>0</v>
      </c>
      <c r="N112" s="3" t="s">
        <v>145</v>
      </c>
      <c r="O112" s="3">
        <v>10183842</v>
      </c>
      <c r="P112" s="3" t="s">
        <v>146</v>
      </c>
      <c r="Q112" s="3">
        <v>1000150092</v>
      </c>
      <c r="R112" s="3">
        <v>20</v>
      </c>
      <c r="S112" s="3" t="s">
        <v>147</v>
      </c>
      <c r="T112" s="3">
        <v>124.666666666666</v>
      </c>
      <c r="U112" s="3">
        <v>0</v>
      </c>
      <c r="V112" s="3">
        <v>0</v>
      </c>
      <c r="W112" s="3">
        <v>0</v>
      </c>
      <c r="X112" s="7">
        <v>0</v>
      </c>
    </row>
    <row r="113" spans="1:24" x14ac:dyDescent="0.25">
      <c r="A113" s="6">
        <v>43224</v>
      </c>
      <c r="B113" s="3" t="s">
        <v>191</v>
      </c>
      <c r="C113" s="3" t="s">
        <v>321</v>
      </c>
      <c r="D113" s="3" t="s">
        <v>323</v>
      </c>
      <c r="E113" s="3" t="s">
        <v>323</v>
      </c>
      <c r="F113" s="3">
        <v>0</v>
      </c>
      <c r="G113" s="3">
        <v>17</v>
      </c>
      <c r="H113" s="3">
        <v>0</v>
      </c>
      <c r="I113" s="3">
        <v>9</v>
      </c>
      <c r="J113" s="3">
        <v>146.75</v>
      </c>
      <c r="K113" s="3">
        <v>0</v>
      </c>
      <c r="L113" s="3">
        <v>0</v>
      </c>
      <c r="M113" s="3">
        <v>49.194775695627399</v>
      </c>
      <c r="N113" s="3" t="s">
        <v>145</v>
      </c>
      <c r="O113" s="3">
        <v>10183842</v>
      </c>
      <c r="P113" s="3" t="s">
        <v>146</v>
      </c>
      <c r="Q113" s="3">
        <v>1000150093</v>
      </c>
      <c r="R113" s="3">
        <v>10</v>
      </c>
      <c r="S113" s="3" t="s">
        <v>163</v>
      </c>
      <c r="T113" s="3">
        <v>146.75</v>
      </c>
      <c r="U113" s="3">
        <v>49.194775695627399</v>
      </c>
      <c r="V113" s="3">
        <v>520</v>
      </c>
      <c r="W113" s="3">
        <v>8.33</v>
      </c>
      <c r="X113" s="7">
        <v>72.1933333333333</v>
      </c>
    </row>
    <row r="114" spans="1:24" x14ac:dyDescent="0.25">
      <c r="A114" s="6">
        <v>43224</v>
      </c>
      <c r="B114" s="3" t="s">
        <v>191</v>
      </c>
      <c r="C114" s="3" t="s">
        <v>321</v>
      </c>
      <c r="D114" s="3" t="s">
        <v>324</v>
      </c>
      <c r="E114" s="3" t="s">
        <v>324</v>
      </c>
      <c r="F114" s="3">
        <v>0</v>
      </c>
      <c r="G114" s="3">
        <v>12</v>
      </c>
      <c r="H114" s="3">
        <v>1</v>
      </c>
      <c r="I114" s="3">
        <v>9</v>
      </c>
      <c r="J114" s="3">
        <v>108</v>
      </c>
      <c r="K114" s="3">
        <v>0</v>
      </c>
      <c r="L114" s="3">
        <v>0</v>
      </c>
      <c r="M114" s="3">
        <v>55.870833333333302</v>
      </c>
      <c r="N114" s="3" t="s">
        <v>104</v>
      </c>
      <c r="O114" s="3" t="s">
        <v>325</v>
      </c>
      <c r="P114" s="3" t="s">
        <v>326</v>
      </c>
      <c r="Q114" s="3">
        <v>1000130752</v>
      </c>
      <c r="R114" s="3">
        <v>420</v>
      </c>
      <c r="S114" s="3" t="s">
        <v>327</v>
      </c>
      <c r="T114" s="3">
        <v>108</v>
      </c>
      <c r="U114" s="3">
        <v>55.870833333333302</v>
      </c>
      <c r="V114" s="3">
        <v>477</v>
      </c>
      <c r="W114" s="3">
        <v>7.59</v>
      </c>
      <c r="X114" s="7">
        <v>60.340499999999999</v>
      </c>
    </row>
    <row r="115" spans="1:24" x14ac:dyDescent="0.25">
      <c r="A115" s="6">
        <v>43224</v>
      </c>
      <c r="B115" s="3" t="s">
        <v>191</v>
      </c>
      <c r="C115" s="3" t="s">
        <v>321</v>
      </c>
      <c r="D115" s="3" t="s">
        <v>328</v>
      </c>
      <c r="E115" s="3" t="s">
        <v>328</v>
      </c>
      <c r="F115" s="3">
        <v>0</v>
      </c>
      <c r="G115" s="3">
        <v>22</v>
      </c>
      <c r="H115" s="3">
        <v>3</v>
      </c>
      <c r="I115" s="3">
        <v>9</v>
      </c>
      <c r="J115" s="3">
        <v>198</v>
      </c>
      <c r="K115" s="3">
        <v>0</v>
      </c>
      <c r="L115" s="3">
        <v>0</v>
      </c>
      <c r="M115" s="3">
        <v>48.338888888888803</v>
      </c>
      <c r="N115" s="3" t="s">
        <v>76</v>
      </c>
      <c r="O115" s="3">
        <v>379311</v>
      </c>
      <c r="P115" s="3" t="s">
        <v>188</v>
      </c>
      <c r="Q115" s="3">
        <v>1000145760</v>
      </c>
      <c r="R115" s="3">
        <v>40</v>
      </c>
      <c r="S115" s="3" t="s">
        <v>329</v>
      </c>
      <c r="T115" s="3">
        <v>198</v>
      </c>
      <c r="U115" s="3">
        <v>48.338888888888803</v>
      </c>
      <c r="V115" s="3">
        <v>363</v>
      </c>
      <c r="W115" s="3">
        <v>15.82</v>
      </c>
      <c r="X115" s="7">
        <v>95.710999999999999</v>
      </c>
    </row>
    <row r="116" spans="1:24" x14ac:dyDescent="0.25">
      <c r="A116" s="6">
        <v>43224</v>
      </c>
      <c r="B116" s="3" t="s">
        <v>191</v>
      </c>
      <c r="C116" s="3" t="s">
        <v>321</v>
      </c>
      <c r="D116" s="3" t="s">
        <v>330</v>
      </c>
      <c r="E116" s="3" t="s">
        <v>330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62.667592592592499</v>
      </c>
      <c r="N116" s="3" t="s">
        <v>104</v>
      </c>
      <c r="O116" s="3" t="s">
        <v>331</v>
      </c>
      <c r="P116" s="3" t="s">
        <v>332</v>
      </c>
      <c r="Q116" s="3">
        <v>1000116191</v>
      </c>
      <c r="R116" s="3">
        <v>180</v>
      </c>
      <c r="S116" s="3" t="s">
        <v>333</v>
      </c>
      <c r="T116" s="3">
        <f>108/724*5</f>
        <v>0.7458563535911602</v>
      </c>
      <c r="U116" s="3">
        <v>62.6717032967032</v>
      </c>
      <c r="V116" s="3">
        <v>5</v>
      </c>
      <c r="W116" s="3">
        <v>7.3</v>
      </c>
      <c r="X116" s="7">
        <v>0.60833333333333295</v>
      </c>
    </row>
    <row r="117" spans="1:24" x14ac:dyDescent="0.25">
      <c r="A117" s="6">
        <v>43224</v>
      </c>
      <c r="B117" s="3" t="s">
        <v>191</v>
      </c>
      <c r="C117" s="3" t="s">
        <v>321</v>
      </c>
      <c r="D117" s="3" t="s">
        <v>330</v>
      </c>
      <c r="E117" s="3" t="s">
        <v>330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62.667592592592499</v>
      </c>
      <c r="N117" s="3" t="s">
        <v>104</v>
      </c>
      <c r="O117" s="3" t="s">
        <v>334</v>
      </c>
      <c r="P117" s="3" t="s">
        <v>335</v>
      </c>
      <c r="Q117" s="3">
        <v>1000130754</v>
      </c>
      <c r="R117" s="3">
        <v>10</v>
      </c>
      <c r="S117" s="3" t="s">
        <v>336</v>
      </c>
      <c r="T117" s="3">
        <f>108/724*67</f>
        <v>9.9944751381215475</v>
      </c>
      <c r="U117" s="3">
        <v>62.6673584389006</v>
      </c>
      <c r="V117" s="3">
        <v>67</v>
      </c>
      <c r="W117" s="3">
        <v>6.49</v>
      </c>
      <c r="X117" s="7">
        <v>7.2471666666666597</v>
      </c>
    </row>
    <row r="118" spans="1:24" x14ac:dyDescent="0.25">
      <c r="A118" s="6">
        <v>43224</v>
      </c>
      <c r="B118" s="3" t="s">
        <v>191</v>
      </c>
      <c r="C118" s="3" t="s">
        <v>321</v>
      </c>
      <c r="D118" s="3" t="s">
        <v>330</v>
      </c>
      <c r="E118" s="3" t="s">
        <v>330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62.667592592592499</v>
      </c>
      <c r="N118" s="3" t="s">
        <v>104</v>
      </c>
      <c r="O118" s="3" t="s">
        <v>337</v>
      </c>
      <c r="P118" s="3" t="s">
        <v>338</v>
      </c>
      <c r="Q118" s="3">
        <v>1000137863</v>
      </c>
      <c r="R118" s="3">
        <v>330</v>
      </c>
      <c r="S118" s="3" t="s">
        <v>339</v>
      </c>
      <c r="T118" s="3">
        <f>108/724*642</f>
        <v>95.767955801104975</v>
      </c>
      <c r="U118" s="3">
        <v>62.667555674089797</v>
      </c>
      <c r="V118" s="3">
        <v>642</v>
      </c>
      <c r="W118" s="3">
        <v>5.49</v>
      </c>
      <c r="X118" s="7">
        <v>58.743000000000002</v>
      </c>
    </row>
    <row r="119" spans="1:24" x14ac:dyDescent="0.25">
      <c r="A119" s="6">
        <v>43224</v>
      </c>
      <c r="B119" s="3" t="s">
        <v>191</v>
      </c>
      <c r="C119" s="3" t="s">
        <v>321</v>
      </c>
      <c r="D119" s="3" t="s">
        <v>330</v>
      </c>
      <c r="E119" s="3" t="s">
        <v>330</v>
      </c>
      <c r="F119" s="3">
        <v>0</v>
      </c>
      <c r="G119" s="3">
        <v>12</v>
      </c>
      <c r="H119" s="3">
        <v>2</v>
      </c>
      <c r="I119" s="3">
        <v>9</v>
      </c>
      <c r="J119" s="3">
        <v>108</v>
      </c>
      <c r="K119" s="3">
        <v>0</v>
      </c>
      <c r="L119" s="3">
        <v>0</v>
      </c>
      <c r="M119" s="3">
        <v>62.667592592592499</v>
      </c>
      <c r="N119" s="3" t="s">
        <v>104</v>
      </c>
      <c r="O119" s="3" t="s">
        <v>340</v>
      </c>
      <c r="P119" s="3" t="s">
        <v>341</v>
      </c>
      <c r="Q119" s="3">
        <v>1000116191</v>
      </c>
      <c r="R119" s="3">
        <v>100</v>
      </c>
      <c r="S119" s="3" t="s">
        <v>342</v>
      </c>
      <c r="T119" s="3">
        <f t="shared" ref="T119" si="3">108/724*5</f>
        <v>0.7458563535911602</v>
      </c>
      <c r="U119" s="3">
        <v>62.663919070813002</v>
      </c>
      <c r="V119" s="3">
        <v>5</v>
      </c>
      <c r="W119" s="3">
        <v>6.69</v>
      </c>
      <c r="X119" s="7">
        <v>0.5575</v>
      </c>
    </row>
    <row r="120" spans="1:24" x14ac:dyDescent="0.25">
      <c r="A120" s="6">
        <v>43224</v>
      </c>
      <c r="B120" s="3" t="s">
        <v>191</v>
      </c>
      <c r="C120" s="3" t="s">
        <v>321</v>
      </c>
      <c r="D120" s="3" t="s">
        <v>330</v>
      </c>
      <c r="E120" s="3" t="s">
        <v>330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62.667592592592499</v>
      </c>
      <c r="N120" s="3" t="s">
        <v>104</v>
      </c>
      <c r="O120" s="3" t="s">
        <v>343</v>
      </c>
      <c r="P120" s="3" t="s">
        <v>344</v>
      </c>
      <c r="Q120" s="3">
        <v>1000116235</v>
      </c>
      <c r="R120" s="3">
        <v>80</v>
      </c>
      <c r="S120" s="3" t="s">
        <v>345</v>
      </c>
      <c r="T120" s="3">
        <f>108/724*4</f>
        <v>0.59668508287292821</v>
      </c>
      <c r="U120" s="3">
        <v>62.670977368813702</v>
      </c>
      <c r="V120" s="3">
        <v>4</v>
      </c>
      <c r="W120" s="3">
        <v>6.3</v>
      </c>
      <c r="X120" s="7">
        <v>0.42</v>
      </c>
    </row>
    <row r="121" spans="1:24" x14ac:dyDescent="0.25">
      <c r="A121" s="6">
        <v>43224</v>
      </c>
      <c r="B121" s="3" t="s">
        <v>191</v>
      </c>
      <c r="C121" s="3" t="s">
        <v>321</v>
      </c>
      <c r="D121" s="3" t="s">
        <v>330</v>
      </c>
      <c r="E121" s="3" t="s">
        <v>330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62.667592592592499</v>
      </c>
      <c r="N121" s="3" t="s">
        <v>104</v>
      </c>
      <c r="O121" s="3" t="s">
        <v>346</v>
      </c>
      <c r="P121" s="3" t="s">
        <v>347</v>
      </c>
      <c r="Q121" s="3">
        <v>1000116235</v>
      </c>
      <c r="R121" s="3">
        <v>300</v>
      </c>
      <c r="S121" s="3" t="s">
        <v>348</v>
      </c>
      <c r="T121" s="3">
        <f>108/724*1</f>
        <v>0.14917127071823205</v>
      </c>
      <c r="U121" s="3">
        <v>62.686567164179102</v>
      </c>
      <c r="V121" s="3">
        <v>1</v>
      </c>
      <c r="W121" s="3">
        <v>6.3</v>
      </c>
      <c r="X121" s="7">
        <v>0.105</v>
      </c>
    </row>
    <row r="122" spans="1:24" x14ac:dyDescent="0.25">
      <c r="A122" s="6">
        <v>43224</v>
      </c>
      <c r="B122" s="3" t="s">
        <v>191</v>
      </c>
      <c r="C122" s="3" t="s">
        <v>321</v>
      </c>
      <c r="D122" s="3" t="s">
        <v>349</v>
      </c>
      <c r="E122" s="3" t="s">
        <v>349</v>
      </c>
      <c r="F122" s="3">
        <v>0</v>
      </c>
      <c r="G122" s="3">
        <v>23</v>
      </c>
      <c r="H122" s="3">
        <v>4</v>
      </c>
      <c r="I122" s="3">
        <v>9</v>
      </c>
      <c r="J122" s="3">
        <v>184.31666666666601</v>
      </c>
      <c r="K122" s="3">
        <v>0</v>
      </c>
      <c r="L122" s="3">
        <v>0</v>
      </c>
      <c r="M122" s="3">
        <v>47.206799891491002</v>
      </c>
      <c r="N122" s="3" t="s">
        <v>76</v>
      </c>
      <c r="O122" s="3">
        <v>379311</v>
      </c>
      <c r="P122" s="3" t="s">
        <v>188</v>
      </c>
      <c r="Q122" s="3">
        <v>1000145760</v>
      </c>
      <c r="R122" s="3">
        <v>20</v>
      </c>
      <c r="S122" s="3" t="s">
        <v>350</v>
      </c>
      <c r="T122" s="3">
        <v>184.31666666666601</v>
      </c>
      <c r="U122" s="3">
        <v>47.206799891491002</v>
      </c>
      <c r="V122" s="3">
        <v>330</v>
      </c>
      <c r="W122" s="3">
        <v>15.82</v>
      </c>
      <c r="X122" s="7">
        <v>87.01</v>
      </c>
    </row>
    <row r="123" spans="1:24" x14ac:dyDescent="0.25">
      <c r="A123" s="6">
        <v>43224</v>
      </c>
      <c r="B123" s="3" t="s">
        <v>351</v>
      </c>
      <c r="C123" s="3" t="s">
        <v>352</v>
      </c>
      <c r="D123" s="3" t="s">
        <v>353</v>
      </c>
      <c r="E123" s="3" t="s">
        <v>353</v>
      </c>
      <c r="F123" s="3">
        <v>0</v>
      </c>
      <c r="G123" s="3">
        <v>19</v>
      </c>
      <c r="H123" s="3">
        <v>2</v>
      </c>
      <c r="I123" s="3">
        <v>9</v>
      </c>
      <c r="J123" s="3">
        <v>150.05000000000001</v>
      </c>
      <c r="K123" s="3">
        <v>0</v>
      </c>
      <c r="L123" s="3">
        <v>0</v>
      </c>
      <c r="M123" s="3">
        <v>4.4034210818616</v>
      </c>
      <c r="N123" s="3" t="s">
        <v>44</v>
      </c>
      <c r="O123" s="3" t="s">
        <v>354</v>
      </c>
      <c r="P123" s="3" t="s">
        <v>355</v>
      </c>
      <c r="Q123" s="3">
        <v>2000020363</v>
      </c>
      <c r="R123" s="3">
        <v>60</v>
      </c>
      <c r="S123" s="3" t="s">
        <v>356</v>
      </c>
      <c r="T123" s="3">
        <f>150.05/34*4</f>
        <v>17.652941176470591</v>
      </c>
      <c r="U123" s="3">
        <v>4.4034421272966799</v>
      </c>
      <c r="V123" s="3">
        <v>4</v>
      </c>
      <c r="W123" s="3">
        <v>11.36</v>
      </c>
      <c r="X123" s="7">
        <v>0.75733333333333297</v>
      </c>
    </row>
    <row r="124" spans="1:24" x14ac:dyDescent="0.25">
      <c r="A124" s="6">
        <v>43224</v>
      </c>
      <c r="B124" s="3" t="s">
        <v>351</v>
      </c>
      <c r="C124" s="3" t="s">
        <v>352</v>
      </c>
      <c r="D124" s="3" t="s">
        <v>353</v>
      </c>
      <c r="E124" s="3" t="s">
        <v>353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4.4034210818616</v>
      </c>
      <c r="N124" s="3" t="s">
        <v>29</v>
      </c>
      <c r="O124" s="3" t="s">
        <v>357</v>
      </c>
      <c r="P124" s="3" t="s">
        <v>358</v>
      </c>
      <c r="Q124" s="3">
        <v>2000020966</v>
      </c>
      <c r="R124" s="3">
        <v>50</v>
      </c>
      <c r="S124" s="3" t="s">
        <v>359</v>
      </c>
      <c r="T124" s="3">
        <f>150.05/34*30</f>
        <v>132.39705882352945</v>
      </c>
      <c r="U124" s="3">
        <v>4.4034183573618604</v>
      </c>
      <c r="V124" s="3">
        <v>30</v>
      </c>
      <c r="W124" s="3">
        <v>11.7</v>
      </c>
      <c r="X124" s="7">
        <v>5.85</v>
      </c>
    </row>
    <row r="125" spans="1:24" x14ac:dyDescent="0.25">
      <c r="A125" s="6">
        <v>43224</v>
      </c>
      <c r="B125" s="3" t="s">
        <v>351</v>
      </c>
      <c r="C125" s="3" t="s">
        <v>352</v>
      </c>
      <c r="D125" s="3" t="s">
        <v>360</v>
      </c>
      <c r="E125" s="3" t="s">
        <v>360</v>
      </c>
      <c r="F125" s="3">
        <v>0</v>
      </c>
      <c r="G125" s="3">
        <v>22</v>
      </c>
      <c r="H125" s="3">
        <v>1</v>
      </c>
      <c r="I125" s="3">
        <v>9</v>
      </c>
      <c r="J125" s="3">
        <v>198</v>
      </c>
      <c r="K125" s="3">
        <v>0</v>
      </c>
      <c r="L125" s="3">
        <v>0</v>
      </c>
      <c r="M125" s="3">
        <v>7.4525252525252501</v>
      </c>
      <c r="N125" s="3" t="s">
        <v>44</v>
      </c>
      <c r="O125" s="3" t="s">
        <v>361</v>
      </c>
      <c r="P125" s="3" t="s">
        <v>362</v>
      </c>
      <c r="Q125" s="3">
        <v>2000019934</v>
      </c>
      <c r="R125" s="3">
        <v>150</v>
      </c>
      <c r="S125" s="3" t="s">
        <v>363</v>
      </c>
      <c r="T125" s="3">
        <f>198/69*49</f>
        <v>140.60869565217391</v>
      </c>
      <c r="U125" s="3">
        <v>7.4525212689795204</v>
      </c>
      <c r="V125" s="3">
        <v>49</v>
      </c>
      <c r="W125" s="3">
        <v>13.66</v>
      </c>
      <c r="X125" s="7">
        <v>11.155666666666599</v>
      </c>
    </row>
    <row r="126" spans="1:24" x14ac:dyDescent="0.25">
      <c r="A126" s="6">
        <v>43224</v>
      </c>
      <c r="B126" s="3" t="s">
        <v>351</v>
      </c>
      <c r="C126" s="3" t="s">
        <v>352</v>
      </c>
      <c r="D126" s="3" t="s">
        <v>360</v>
      </c>
      <c r="E126" s="3" t="s">
        <v>360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7.4525252525252501</v>
      </c>
      <c r="N126" s="3" t="s">
        <v>44</v>
      </c>
      <c r="O126" s="3" t="s">
        <v>361</v>
      </c>
      <c r="P126" s="3" t="s">
        <v>362</v>
      </c>
      <c r="Q126" s="3">
        <v>2000020362</v>
      </c>
      <c r="R126" s="3">
        <v>60</v>
      </c>
      <c r="S126" s="3" t="s">
        <v>364</v>
      </c>
      <c r="T126" s="3">
        <f>198/69*5</f>
        <v>14.347826086956522</v>
      </c>
      <c r="U126" s="3">
        <v>7.45250799262387</v>
      </c>
      <c r="V126" s="3">
        <v>5</v>
      </c>
      <c r="W126" s="3">
        <v>13.66</v>
      </c>
      <c r="X126" s="7">
        <v>1.1383333333333301</v>
      </c>
    </row>
    <row r="127" spans="1:24" x14ac:dyDescent="0.25">
      <c r="A127" s="6">
        <v>43224</v>
      </c>
      <c r="B127" s="3" t="s">
        <v>351</v>
      </c>
      <c r="C127" s="3" t="s">
        <v>352</v>
      </c>
      <c r="D127" s="3" t="s">
        <v>360</v>
      </c>
      <c r="E127" s="3" t="s">
        <v>360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7.4525252525252501</v>
      </c>
      <c r="N127" s="3" t="s">
        <v>44</v>
      </c>
      <c r="O127" s="3" t="s">
        <v>365</v>
      </c>
      <c r="P127" s="3" t="s">
        <v>366</v>
      </c>
      <c r="Q127" s="3">
        <v>2000020523</v>
      </c>
      <c r="R127" s="3">
        <v>20</v>
      </c>
      <c r="S127" s="3" t="s">
        <v>367</v>
      </c>
      <c r="T127" s="3">
        <f>198/69*4</f>
        <v>11.478260869565217</v>
      </c>
      <c r="U127" s="3">
        <v>7.4524470550443898</v>
      </c>
      <c r="V127" s="3">
        <v>4</v>
      </c>
      <c r="W127" s="3">
        <v>8.1199999999999992</v>
      </c>
      <c r="X127" s="7">
        <v>0.541333333333333</v>
      </c>
    </row>
    <row r="128" spans="1:24" x14ac:dyDescent="0.25">
      <c r="A128" s="6">
        <v>43224</v>
      </c>
      <c r="B128" s="3" t="s">
        <v>351</v>
      </c>
      <c r="C128" s="3" t="s">
        <v>352</v>
      </c>
      <c r="D128" s="3" t="s">
        <v>360</v>
      </c>
      <c r="E128" s="3" t="s">
        <v>360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7.4525252525252501</v>
      </c>
      <c r="N128" s="3" t="s">
        <v>44</v>
      </c>
      <c r="O128" s="3" t="s">
        <v>365</v>
      </c>
      <c r="P128" s="3" t="s">
        <v>366</v>
      </c>
      <c r="Q128" s="3">
        <v>2000020523</v>
      </c>
      <c r="R128" s="3">
        <v>100</v>
      </c>
      <c r="S128" s="3" t="s">
        <v>368</v>
      </c>
      <c r="T128" s="3">
        <f>198/69*3</f>
        <v>8.6086956521739122</v>
      </c>
      <c r="U128" s="3">
        <v>7.4525040535992897</v>
      </c>
      <c r="V128" s="3">
        <v>3</v>
      </c>
      <c r="W128" s="3">
        <v>8.1199999999999992</v>
      </c>
      <c r="X128" s="7">
        <v>0.40600000000000003</v>
      </c>
    </row>
    <row r="129" spans="1:24" x14ac:dyDescent="0.25">
      <c r="A129" s="6">
        <v>43224</v>
      </c>
      <c r="B129" s="3" t="s">
        <v>351</v>
      </c>
      <c r="C129" s="3" t="s">
        <v>352</v>
      </c>
      <c r="D129" s="3" t="s">
        <v>360</v>
      </c>
      <c r="E129" s="3" t="s">
        <v>360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7.4525252525252501</v>
      </c>
      <c r="N129" s="3" t="s">
        <v>44</v>
      </c>
      <c r="O129" s="3" t="s">
        <v>354</v>
      </c>
      <c r="P129" s="3" t="s">
        <v>355</v>
      </c>
      <c r="Q129" s="3">
        <v>2000020363</v>
      </c>
      <c r="R129" s="3">
        <v>40</v>
      </c>
      <c r="S129" s="3" t="s">
        <v>369</v>
      </c>
      <c r="T129" s="3">
        <f>198/69*4</f>
        <v>11.478260869565217</v>
      </c>
      <c r="U129" s="3">
        <v>7.4524789660997399</v>
      </c>
      <c r="V129" s="3">
        <v>4</v>
      </c>
      <c r="W129" s="3">
        <v>11.36</v>
      </c>
      <c r="X129" s="7">
        <v>0.75733333333333297</v>
      </c>
    </row>
    <row r="130" spans="1:24" x14ac:dyDescent="0.25">
      <c r="A130" s="6">
        <v>43224</v>
      </c>
      <c r="B130" s="3" t="s">
        <v>351</v>
      </c>
      <c r="C130" s="3" t="s">
        <v>352</v>
      </c>
      <c r="D130" s="3" t="s">
        <v>360</v>
      </c>
      <c r="E130" s="3" t="s">
        <v>360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7.4525252525252501</v>
      </c>
      <c r="N130" s="3" t="s">
        <v>44</v>
      </c>
      <c r="O130" s="3" t="s">
        <v>354</v>
      </c>
      <c r="P130" s="3" t="s">
        <v>355</v>
      </c>
      <c r="Q130" s="3">
        <v>2000020363</v>
      </c>
      <c r="R130" s="3">
        <v>50</v>
      </c>
      <c r="S130" s="3" t="s">
        <v>370</v>
      </c>
      <c r="T130" s="3">
        <f>198/69*4</f>
        <v>11.478260869565217</v>
      </c>
      <c r="U130" s="3">
        <v>7.4524789660997399</v>
      </c>
      <c r="V130" s="3">
        <v>4</v>
      </c>
      <c r="W130" s="3">
        <v>11.36</v>
      </c>
      <c r="X130" s="7">
        <v>0.75733333333333297</v>
      </c>
    </row>
    <row r="131" spans="1:24" x14ac:dyDescent="0.25">
      <c r="A131" s="6">
        <v>43224</v>
      </c>
      <c r="B131" s="3" t="s">
        <v>351</v>
      </c>
      <c r="C131" s="3" t="s">
        <v>352</v>
      </c>
      <c r="D131" s="3" t="s">
        <v>371</v>
      </c>
      <c r="E131" s="3" t="s">
        <v>371</v>
      </c>
      <c r="F131" s="3">
        <v>0</v>
      </c>
      <c r="G131" s="3">
        <v>22</v>
      </c>
      <c r="H131" s="3">
        <v>1</v>
      </c>
      <c r="I131" s="3">
        <v>9</v>
      </c>
      <c r="J131" s="3">
        <v>173.5</v>
      </c>
      <c r="K131" s="3">
        <v>0</v>
      </c>
      <c r="L131" s="3">
        <v>0</v>
      </c>
      <c r="M131" s="3">
        <v>2.5755043227665699</v>
      </c>
      <c r="N131" s="3" t="s">
        <v>44</v>
      </c>
      <c r="O131" s="3" t="s">
        <v>372</v>
      </c>
      <c r="P131" s="3" t="s">
        <v>373</v>
      </c>
      <c r="Q131" s="3">
        <v>2000020239</v>
      </c>
      <c r="R131" s="3">
        <v>40</v>
      </c>
      <c r="S131" s="3" t="s">
        <v>374</v>
      </c>
      <c r="T131" s="3">
        <v>173.5</v>
      </c>
      <c r="U131" s="3">
        <v>2.5755043227665699</v>
      </c>
      <c r="V131" s="3">
        <v>27</v>
      </c>
      <c r="W131" s="3">
        <v>9.93</v>
      </c>
      <c r="X131" s="7">
        <v>4.4684999999999997</v>
      </c>
    </row>
    <row r="132" spans="1:24" x14ac:dyDescent="0.25">
      <c r="A132" s="6">
        <v>43224</v>
      </c>
      <c r="B132" s="3" t="s">
        <v>351</v>
      </c>
      <c r="C132" s="3" t="s">
        <v>352</v>
      </c>
      <c r="D132" s="3" t="s">
        <v>375</v>
      </c>
      <c r="E132" s="3" t="s">
        <v>375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7.4138905713708798</v>
      </c>
      <c r="N132" s="3" t="s">
        <v>44</v>
      </c>
      <c r="O132" s="3" t="s">
        <v>376</v>
      </c>
      <c r="P132" s="3" t="s">
        <v>377</v>
      </c>
      <c r="Q132" s="3">
        <v>2000020362</v>
      </c>
      <c r="R132" s="3">
        <v>690</v>
      </c>
      <c r="S132" s="3" t="s">
        <v>378</v>
      </c>
      <c r="T132" s="3">
        <f>165.1/58*10</f>
        <v>28.46551724137931</v>
      </c>
      <c r="U132" s="3">
        <v>7.4139117210413801</v>
      </c>
      <c r="V132" s="3">
        <v>10</v>
      </c>
      <c r="W132" s="3">
        <v>8.19</v>
      </c>
      <c r="X132" s="7">
        <v>1.365</v>
      </c>
    </row>
    <row r="133" spans="1:24" x14ac:dyDescent="0.25">
      <c r="A133" s="6">
        <v>43224</v>
      </c>
      <c r="B133" s="3" t="s">
        <v>351</v>
      </c>
      <c r="C133" s="3" t="s">
        <v>352</v>
      </c>
      <c r="D133" s="3" t="s">
        <v>375</v>
      </c>
      <c r="E133" s="3" t="s">
        <v>375</v>
      </c>
      <c r="F133" s="3">
        <v>0</v>
      </c>
      <c r="G133" s="3">
        <v>19</v>
      </c>
      <c r="H133" s="3">
        <v>3</v>
      </c>
      <c r="I133" s="3">
        <v>9</v>
      </c>
      <c r="J133" s="3">
        <v>165.1</v>
      </c>
      <c r="K133" s="3">
        <v>0</v>
      </c>
      <c r="L133" s="3">
        <v>0</v>
      </c>
      <c r="M133" s="3">
        <v>7.4138905713708798</v>
      </c>
      <c r="N133" s="3" t="s">
        <v>44</v>
      </c>
      <c r="O133" s="3" t="s">
        <v>361</v>
      </c>
      <c r="P133" s="3" t="s">
        <v>362</v>
      </c>
      <c r="Q133" s="3">
        <v>2000019934</v>
      </c>
      <c r="R133" s="3">
        <v>160</v>
      </c>
      <c r="S133" s="3" t="s">
        <v>364</v>
      </c>
      <c r="T133" s="3">
        <f>165.1/58*44</f>
        <v>125.24827586206895</v>
      </c>
      <c r="U133" s="3">
        <v>7.4138947617720099</v>
      </c>
      <c r="V133" s="3">
        <v>44</v>
      </c>
      <c r="W133" s="3">
        <v>13.66</v>
      </c>
      <c r="X133" s="7">
        <v>10.017333333333299</v>
      </c>
    </row>
    <row r="134" spans="1:24" x14ac:dyDescent="0.25">
      <c r="A134" s="6">
        <v>43224</v>
      </c>
      <c r="B134" s="3" t="s">
        <v>351</v>
      </c>
      <c r="C134" s="3" t="s">
        <v>352</v>
      </c>
      <c r="D134" s="3" t="s">
        <v>375</v>
      </c>
      <c r="E134" s="3" t="s">
        <v>375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7.4138905713708798</v>
      </c>
      <c r="N134" s="3" t="s">
        <v>44</v>
      </c>
      <c r="O134" s="3" t="s">
        <v>379</v>
      </c>
      <c r="P134" s="3" t="s">
        <v>380</v>
      </c>
      <c r="Q134" s="3">
        <v>2000020362</v>
      </c>
      <c r="R134" s="3">
        <v>20</v>
      </c>
      <c r="S134" s="3" t="s">
        <v>381</v>
      </c>
      <c r="T134" s="3">
        <f>165.1/58*4</f>
        <v>11.386206896551723</v>
      </c>
      <c r="U134" s="3">
        <v>7.4139147716635199</v>
      </c>
      <c r="V134" s="3">
        <v>4</v>
      </c>
      <c r="W134" s="3">
        <v>12.87</v>
      </c>
      <c r="X134" s="7">
        <v>0.85799999999999998</v>
      </c>
    </row>
    <row r="135" spans="1:24" x14ac:dyDescent="0.25">
      <c r="A135" s="6">
        <v>43224</v>
      </c>
      <c r="B135" s="3" t="s">
        <v>351</v>
      </c>
      <c r="C135" s="3" t="s">
        <v>352</v>
      </c>
      <c r="D135" s="3" t="s">
        <v>382</v>
      </c>
      <c r="E135" s="3" t="s">
        <v>382</v>
      </c>
      <c r="F135" s="3">
        <v>0</v>
      </c>
      <c r="G135" s="3">
        <v>22</v>
      </c>
      <c r="H135" s="3">
        <v>5</v>
      </c>
      <c r="I135" s="3">
        <v>9</v>
      </c>
      <c r="J135" s="3">
        <v>169.78333333333299</v>
      </c>
      <c r="K135" s="3">
        <v>0</v>
      </c>
      <c r="L135" s="3">
        <v>0</v>
      </c>
      <c r="M135" s="3">
        <v>68.204574457641996</v>
      </c>
      <c r="N135" s="3" t="s">
        <v>76</v>
      </c>
      <c r="O135" s="3">
        <v>10178767</v>
      </c>
      <c r="P135" s="3" t="s">
        <v>383</v>
      </c>
      <c r="Q135" s="3">
        <v>1000132632</v>
      </c>
      <c r="R135" s="3">
        <v>10</v>
      </c>
      <c r="S135" s="3" t="s">
        <v>384</v>
      </c>
      <c r="T135" s="3">
        <v>169.78333333333299</v>
      </c>
      <c r="U135" s="3">
        <v>68.204574457641996</v>
      </c>
      <c r="V135" s="3">
        <v>900</v>
      </c>
      <c r="W135" s="3">
        <v>7.72</v>
      </c>
      <c r="X135" s="7">
        <v>115.8</v>
      </c>
    </row>
    <row r="136" spans="1:24" x14ac:dyDescent="0.25">
      <c r="A136" s="6">
        <v>43224</v>
      </c>
      <c r="B136" s="3" t="s">
        <v>351</v>
      </c>
      <c r="C136" s="3" t="s">
        <v>352</v>
      </c>
      <c r="D136" s="3" t="s">
        <v>385</v>
      </c>
      <c r="E136" s="3" t="s">
        <v>385</v>
      </c>
      <c r="F136" s="3">
        <v>0</v>
      </c>
      <c r="G136" s="3">
        <v>18</v>
      </c>
      <c r="H136" s="3">
        <v>2</v>
      </c>
      <c r="I136" s="3">
        <v>9</v>
      </c>
      <c r="J136" s="3">
        <v>135</v>
      </c>
      <c r="K136" s="3">
        <v>0</v>
      </c>
      <c r="L136" s="3">
        <v>0</v>
      </c>
      <c r="M136" s="3">
        <v>67.925925925925895</v>
      </c>
      <c r="N136" s="3" t="s">
        <v>76</v>
      </c>
      <c r="O136" s="3">
        <v>10184954</v>
      </c>
      <c r="P136" s="3" t="s">
        <v>77</v>
      </c>
      <c r="Q136" s="3">
        <v>1000131974</v>
      </c>
      <c r="R136" s="3">
        <v>20</v>
      </c>
      <c r="S136" s="3" t="s">
        <v>386</v>
      </c>
      <c r="T136" s="3">
        <v>135</v>
      </c>
      <c r="U136" s="3">
        <v>67.925925925925895</v>
      </c>
      <c r="V136" s="3">
        <v>600</v>
      </c>
      <c r="W136" s="3">
        <v>9.17</v>
      </c>
      <c r="X136" s="7">
        <v>91.7</v>
      </c>
    </row>
    <row r="137" spans="1:24" x14ac:dyDescent="0.25">
      <c r="A137" s="6">
        <v>43224</v>
      </c>
      <c r="B137" s="3" t="s">
        <v>351</v>
      </c>
      <c r="C137" s="3" t="s">
        <v>387</v>
      </c>
      <c r="D137" s="3" t="s">
        <v>388</v>
      </c>
      <c r="E137" s="3" t="s">
        <v>388</v>
      </c>
      <c r="F137" s="3">
        <v>0</v>
      </c>
      <c r="G137" s="3">
        <v>28</v>
      </c>
      <c r="H137" s="3">
        <v>0</v>
      </c>
      <c r="I137" s="3">
        <v>9</v>
      </c>
      <c r="J137" s="3">
        <v>247.916666666666</v>
      </c>
      <c r="K137" s="3">
        <v>0</v>
      </c>
      <c r="L137" s="3">
        <v>0</v>
      </c>
      <c r="M137" s="3">
        <v>23.3169747899159</v>
      </c>
      <c r="N137" s="3" t="s">
        <v>76</v>
      </c>
      <c r="O137" s="3">
        <v>10175578</v>
      </c>
      <c r="P137" s="3" t="s">
        <v>95</v>
      </c>
      <c r="Q137" s="3">
        <v>1000145322</v>
      </c>
      <c r="R137" s="3">
        <v>10</v>
      </c>
      <c r="S137" s="3" t="s">
        <v>96</v>
      </c>
      <c r="T137" s="3">
        <v>247.916666666666</v>
      </c>
      <c r="U137" s="3">
        <v>23.3169747899159</v>
      </c>
      <c r="V137" s="3">
        <v>299</v>
      </c>
      <c r="W137" s="3">
        <v>11.6</v>
      </c>
      <c r="X137" s="7">
        <v>57.806666666666601</v>
      </c>
    </row>
    <row r="138" spans="1:24" x14ac:dyDescent="0.25">
      <c r="A138" s="6">
        <v>43224</v>
      </c>
      <c r="B138" s="3" t="s">
        <v>351</v>
      </c>
      <c r="C138" s="3" t="s">
        <v>387</v>
      </c>
      <c r="D138" s="3" t="s">
        <v>389</v>
      </c>
      <c r="E138" s="3" t="s">
        <v>389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71.259259259259196</v>
      </c>
      <c r="N138" s="3" t="s">
        <v>76</v>
      </c>
      <c r="O138" s="3">
        <v>10178767</v>
      </c>
      <c r="P138" s="3" t="s">
        <v>383</v>
      </c>
      <c r="Q138" s="3">
        <v>1000132632</v>
      </c>
      <c r="R138" s="3">
        <v>10</v>
      </c>
      <c r="S138" s="3" t="s">
        <v>384</v>
      </c>
      <c r="T138" s="3">
        <f>162/810*630</f>
        <v>126</v>
      </c>
      <c r="U138" s="3">
        <v>71.259241460348505</v>
      </c>
      <c r="V138" s="3">
        <v>630</v>
      </c>
      <c r="W138" s="3">
        <v>7.72</v>
      </c>
      <c r="X138" s="7">
        <v>81.06</v>
      </c>
    </row>
    <row r="139" spans="1:24" x14ac:dyDescent="0.25">
      <c r="A139" s="6">
        <v>43224</v>
      </c>
      <c r="B139" s="3" t="s">
        <v>351</v>
      </c>
      <c r="C139" s="3" t="s">
        <v>387</v>
      </c>
      <c r="D139" s="3" t="s">
        <v>389</v>
      </c>
      <c r="E139" s="3" t="s">
        <v>389</v>
      </c>
      <c r="F139" s="3">
        <v>0</v>
      </c>
      <c r="G139" s="3">
        <v>18</v>
      </c>
      <c r="H139" s="3">
        <v>1</v>
      </c>
      <c r="I139" s="3">
        <v>9</v>
      </c>
      <c r="J139" s="3">
        <v>162</v>
      </c>
      <c r="K139" s="3">
        <v>0</v>
      </c>
      <c r="L139" s="3">
        <v>0</v>
      </c>
      <c r="M139" s="3">
        <v>71.259259259259196</v>
      </c>
      <c r="N139" s="3" t="s">
        <v>76</v>
      </c>
      <c r="O139" s="3">
        <v>10182129</v>
      </c>
      <c r="P139" s="3" t="s">
        <v>390</v>
      </c>
      <c r="Q139" s="3">
        <v>1000131977</v>
      </c>
      <c r="R139" s="3">
        <v>10</v>
      </c>
      <c r="S139" s="3" t="s">
        <v>391</v>
      </c>
      <c r="T139" s="3">
        <f>162/810*180</f>
        <v>36</v>
      </c>
      <c r="U139" s="3">
        <v>71.259301224963494</v>
      </c>
      <c r="V139" s="3">
        <v>180</v>
      </c>
      <c r="W139" s="3">
        <v>11.46</v>
      </c>
      <c r="X139" s="7">
        <v>34.380000000000003</v>
      </c>
    </row>
    <row r="140" spans="1:24" x14ac:dyDescent="0.25">
      <c r="A140" s="6">
        <v>43224</v>
      </c>
      <c r="B140" s="3" t="s">
        <v>351</v>
      </c>
      <c r="C140" s="3" t="s">
        <v>387</v>
      </c>
      <c r="D140" s="3" t="s">
        <v>392</v>
      </c>
      <c r="E140" s="3" t="s">
        <v>392</v>
      </c>
      <c r="F140" s="3">
        <v>0</v>
      </c>
      <c r="G140" s="3">
        <v>19</v>
      </c>
      <c r="H140" s="3">
        <v>4</v>
      </c>
      <c r="I140" s="3">
        <v>9</v>
      </c>
      <c r="J140" s="3">
        <v>171</v>
      </c>
      <c r="K140" s="3">
        <v>0</v>
      </c>
      <c r="L140" s="3">
        <v>0</v>
      </c>
      <c r="M140" s="3">
        <v>0.37631578947368399</v>
      </c>
      <c r="N140" s="3" t="s">
        <v>44</v>
      </c>
      <c r="O140" s="3" t="s">
        <v>379</v>
      </c>
      <c r="P140" s="3" t="s">
        <v>380</v>
      </c>
      <c r="Q140" s="3">
        <v>2000020362</v>
      </c>
      <c r="R140" s="3">
        <v>130</v>
      </c>
      <c r="S140" s="3" t="s">
        <v>393</v>
      </c>
      <c r="T140" s="3">
        <v>171</v>
      </c>
      <c r="U140" s="3">
        <v>0.37631578947368399</v>
      </c>
      <c r="V140" s="3">
        <v>3</v>
      </c>
      <c r="W140" s="3">
        <v>12.87</v>
      </c>
      <c r="X140" s="7">
        <v>0.64349999999999996</v>
      </c>
    </row>
    <row r="141" spans="1:24" x14ac:dyDescent="0.25">
      <c r="A141" s="6">
        <v>43224</v>
      </c>
      <c r="B141" s="3" t="s">
        <v>351</v>
      </c>
      <c r="C141" s="3" t="s">
        <v>387</v>
      </c>
      <c r="D141" s="3" t="s">
        <v>394</v>
      </c>
      <c r="E141" s="3" t="s">
        <v>394</v>
      </c>
      <c r="F141" s="3">
        <v>0</v>
      </c>
      <c r="G141" s="3">
        <v>18</v>
      </c>
      <c r="H141" s="3">
        <v>1</v>
      </c>
      <c r="I141" s="3">
        <v>9</v>
      </c>
      <c r="J141" s="3">
        <v>162</v>
      </c>
      <c r="K141" s="3">
        <v>0</v>
      </c>
      <c r="L141" s="3">
        <v>0</v>
      </c>
      <c r="M141" s="3">
        <v>0</v>
      </c>
      <c r="N141" s="3" t="s">
        <v>44</v>
      </c>
      <c r="O141" s="3" t="s">
        <v>395</v>
      </c>
      <c r="P141" s="3" t="s">
        <v>396</v>
      </c>
      <c r="Q141" s="3">
        <v>1000138286</v>
      </c>
      <c r="R141" s="3">
        <v>10</v>
      </c>
      <c r="S141" s="3" t="s">
        <v>397</v>
      </c>
      <c r="T141" s="3">
        <v>162</v>
      </c>
      <c r="U141" s="3">
        <v>0</v>
      </c>
      <c r="V141" s="3">
        <v>0</v>
      </c>
      <c r="W141" s="3">
        <v>0</v>
      </c>
      <c r="X141" s="7">
        <v>0</v>
      </c>
    </row>
    <row r="142" spans="1:24" x14ac:dyDescent="0.25">
      <c r="A142" s="6">
        <v>43224</v>
      </c>
      <c r="B142" s="3" t="s">
        <v>351</v>
      </c>
      <c r="C142" s="3" t="s">
        <v>387</v>
      </c>
      <c r="D142" s="3" t="s">
        <v>398</v>
      </c>
      <c r="E142" s="3" t="s">
        <v>398</v>
      </c>
      <c r="F142" s="3">
        <v>0</v>
      </c>
      <c r="G142" s="3">
        <v>22</v>
      </c>
      <c r="H142" s="3">
        <v>1</v>
      </c>
      <c r="I142" s="3">
        <v>9</v>
      </c>
      <c r="J142" s="3">
        <v>198</v>
      </c>
      <c r="K142" s="3">
        <v>0</v>
      </c>
      <c r="L142" s="3">
        <v>0</v>
      </c>
      <c r="M142" s="3">
        <v>0</v>
      </c>
      <c r="N142" s="3" t="s">
        <v>29</v>
      </c>
      <c r="O142" s="3" t="s">
        <v>399</v>
      </c>
      <c r="P142" s="3" t="s">
        <v>400</v>
      </c>
      <c r="Q142" s="3">
        <v>2000020965</v>
      </c>
      <c r="R142" s="3">
        <v>110</v>
      </c>
      <c r="S142" s="3" t="s">
        <v>401</v>
      </c>
      <c r="T142" s="3">
        <v>198</v>
      </c>
      <c r="U142" s="3">
        <v>0</v>
      </c>
      <c r="V142" s="3">
        <v>0</v>
      </c>
      <c r="W142" s="3">
        <v>0</v>
      </c>
      <c r="X142" s="7">
        <v>0</v>
      </c>
    </row>
    <row r="143" spans="1:24" x14ac:dyDescent="0.25">
      <c r="A143" s="6">
        <v>43224</v>
      </c>
      <c r="B143" s="3" t="s">
        <v>351</v>
      </c>
      <c r="C143" s="3" t="s">
        <v>387</v>
      </c>
      <c r="D143" s="3" t="s">
        <v>402</v>
      </c>
      <c r="E143" s="3" t="s">
        <v>402</v>
      </c>
      <c r="F143" s="3">
        <v>0</v>
      </c>
      <c r="G143" s="3">
        <v>29</v>
      </c>
      <c r="H143" s="3">
        <v>2</v>
      </c>
      <c r="I143" s="3">
        <v>9</v>
      </c>
      <c r="J143" s="3">
        <v>261</v>
      </c>
      <c r="K143" s="3">
        <v>0</v>
      </c>
      <c r="L143" s="3">
        <v>0</v>
      </c>
      <c r="M143" s="3">
        <v>48.699936143039501</v>
      </c>
      <c r="N143" s="3" t="s">
        <v>76</v>
      </c>
      <c r="O143" s="3">
        <v>10177914</v>
      </c>
      <c r="P143" s="3" t="s">
        <v>403</v>
      </c>
      <c r="Q143" s="3">
        <v>1000145325</v>
      </c>
      <c r="R143" s="3">
        <v>10</v>
      </c>
      <c r="S143" s="3" t="s">
        <v>404</v>
      </c>
      <c r="T143" s="3">
        <v>261</v>
      </c>
      <c r="U143" s="3">
        <v>48.699936143039501</v>
      </c>
      <c r="V143" s="3">
        <v>451</v>
      </c>
      <c r="W143" s="3">
        <v>16.91</v>
      </c>
      <c r="X143" s="7">
        <v>127.106833333333</v>
      </c>
    </row>
    <row r="144" spans="1:24" x14ac:dyDescent="0.25">
      <c r="A144" s="6">
        <v>43224</v>
      </c>
      <c r="B144" s="3" t="s">
        <v>351</v>
      </c>
      <c r="C144" s="3" t="s">
        <v>387</v>
      </c>
      <c r="D144" s="3" t="s">
        <v>405</v>
      </c>
      <c r="E144" s="3" t="s">
        <v>405</v>
      </c>
      <c r="F144" s="3">
        <v>0</v>
      </c>
      <c r="G144" s="3">
        <v>24</v>
      </c>
      <c r="H144" s="3">
        <v>1</v>
      </c>
      <c r="I144" s="3">
        <v>9</v>
      </c>
      <c r="J144" s="3">
        <v>207</v>
      </c>
      <c r="K144" s="3">
        <v>0</v>
      </c>
      <c r="L144" s="3">
        <v>0</v>
      </c>
      <c r="M144" s="3">
        <v>1.1001610305958101</v>
      </c>
      <c r="N144" s="3" t="s">
        <v>44</v>
      </c>
      <c r="O144" s="3" t="s">
        <v>406</v>
      </c>
      <c r="P144" s="3" t="s">
        <v>407</v>
      </c>
      <c r="Q144" s="3">
        <v>2000020362</v>
      </c>
      <c r="R144" s="3">
        <v>310</v>
      </c>
      <c r="S144" s="3" t="s">
        <v>408</v>
      </c>
      <c r="T144" s="3">
        <f>207/12*4</f>
        <v>69</v>
      </c>
      <c r="U144" s="3">
        <v>1.10016221581967</v>
      </c>
      <c r="V144" s="3">
        <v>4</v>
      </c>
      <c r="W144" s="3">
        <v>11.36</v>
      </c>
      <c r="X144" s="7">
        <v>0.75733333333333297</v>
      </c>
    </row>
    <row r="145" spans="1:24" x14ac:dyDescent="0.25">
      <c r="A145" s="6">
        <v>43224</v>
      </c>
      <c r="B145" s="3" t="s">
        <v>351</v>
      </c>
      <c r="C145" s="3" t="s">
        <v>387</v>
      </c>
      <c r="D145" s="3" t="s">
        <v>405</v>
      </c>
      <c r="E145" s="3" t="s">
        <v>405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1.1001610305958101</v>
      </c>
      <c r="N145" s="3" t="s">
        <v>44</v>
      </c>
      <c r="O145" s="3" t="s">
        <v>409</v>
      </c>
      <c r="P145" s="3" t="s">
        <v>410</v>
      </c>
      <c r="Q145" s="3">
        <v>2000020362</v>
      </c>
      <c r="R145" s="3">
        <v>520</v>
      </c>
      <c r="S145" s="3" t="s">
        <v>411</v>
      </c>
      <c r="T145" s="3">
        <f>207/12*3</f>
        <v>51.75</v>
      </c>
      <c r="U145" s="3">
        <v>1.1001595553039201</v>
      </c>
      <c r="V145" s="3">
        <v>3</v>
      </c>
      <c r="W145" s="3">
        <v>11.4</v>
      </c>
      <c r="X145" s="7">
        <v>0.56999999999999995</v>
      </c>
    </row>
    <row r="146" spans="1:24" x14ac:dyDescent="0.25">
      <c r="A146" s="6">
        <v>43224</v>
      </c>
      <c r="B146" s="3" t="s">
        <v>351</v>
      </c>
      <c r="C146" s="3" t="s">
        <v>387</v>
      </c>
      <c r="D146" s="3" t="s">
        <v>405</v>
      </c>
      <c r="E146" s="3" t="s">
        <v>405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1.1001610305958101</v>
      </c>
      <c r="N146" s="3" t="s">
        <v>44</v>
      </c>
      <c r="O146" s="3" t="s">
        <v>409</v>
      </c>
      <c r="P146" s="3" t="s">
        <v>410</v>
      </c>
      <c r="Q146" s="3">
        <v>2000020362</v>
      </c>
      <c r="R146" s="3">
        <v>540</v>
      </c>
      <c r="S146" s="3" t="s">
        <v>412</v>
      </c>
      <c r="T146" s="3">
        <f>207/12*5</f>
        <v>86.25</v>
      </c>
      <c r="U146" s="3">
        <v>1.1001609709210001</v>
      </c>
      <c r="V146" s="3">
        <v>5</v>
      </c>
      <c r="W146" s="3">
        <v>11.4</v>
      </c>
      <c r="X146" s="7">
        <v>0.95</v>
      </c>
    </row>
    <row r="147" spans="1:24" x14ac:dyDescent="0.25">
      <c r="A147" s="6">
        <v>43224</v>
      </c>
      <c r="B147" s="3" t="s">
        <v>351</v>
      </c>
      <c r="C147" s="3" t="s">
        <v>413</v>
      </c>
      <c r="D147" s="3" t="s">
        <v>414</v>
      </c>
      <c r="E147" s="3" t="s">
        <v>414</v>
      </c>
      <c r="F147" s="3">
        <v>0</v>
      </c>
      <c r="G147" s="3">
        <v>14</v>
      </c>
      <c r="H147" s="3">
        <v>0</v>
      </c>
      <c r="I147" s="3">
        <v>9</v>
      </c>
      <c r="J147" s="3">
        <v>126</v>
      </c>
      <c r="K147" s="3">
        <v>0</v>
      </c>
      <c r="L147" s="3">
        <v>0</v>
      </c>
      <c r="M147" s="3">
        <v>31.1111111111111</v>
      </c>
      <c r="N147" s="3" t="s">
        <v>71</v>
      </c>
      <c r="O147" s="3" t="s">
        <v>415</v>
      </c>
      <c r="P147" s="3" t="s">
        <v>73</v>
      </c>
      <c r="Q147" s="3">
        <v>1000145794</v>
      </c>
      <c r="R147" s="3">
        <v>10</v>
      </c>
      <c r="S147" s="3" t="s">
        <v>416</v>
      </c>
      <c r="T147" s="3">
        <v>126</v>
      </c>
      <c r="U147" s="3">
        <v>31.1111111111111</v>
      </c>
      <c r="V147" s="3">
        <v>336</v>
      </c>
      <c r="W147" s="3">
        <v>7</v>
      </c>
      <c r="X147" s="7">
        <v>39.200000000000003</v>
      </c>
    </row>
    <row r="148" spans="1:24" x14ac:dyDescent="0.25">
      <c r="A148" s="6">
        <v>43224</v>
      </c>
      <c r="B148" s="3" t="s">
        <v>351</v>
      </c>
      <c r="C148" s="3" t="s">
        <v>413</v>
      </c>
      <c r="D148" s="3" t="s">
        <v>417</v>
      </c>
      <c r="E148" s="3" t="s">
        <v>417</v>
      </c>
      <c r="F148" s="3">
        <v>0</v>
      </c>
      <c r="G148" s="3">
        <v>15</v>
      </c>
      <c r="H148" s="3">
        <v>1</v>
      </c>
      <c r="I148" s="3">
        <v>9</v>
      </c>
      <c r="J148" s="3">
        <v>135</v>
      </c>
      <c r="K148" s="3">
        <v>0</v>
      </c>
      <c r="L148" s="3">
        <v>0</v>
      </c>
      <c r="M148" s="3">
        <v>29.037037037036999</v>
      </c>
      <c r="N148" s="3" t="s">
        <v>71</v>
      </c>
      <c r="O148" s="3" t="s">
        <v>415</v>
      </c>
      <c r="P148" s="3" t="s">
        <v>73</v>
      </c>
      <c r="Q148" s="3">
        <v>1000145794</v>
      </c>
      <c r="R148" s="3">
        <v>10</v>
      </c>
      <c r="S148" s="3" t="s">
        <v>416</v>
      </c>
      <c r="T148" s="3">
        <v>135</v>
      </c>
      <c r="U148" s="3">
        <v>29.037037037036999</v>
      </c>
      <c r="V148" s="3">
        <v>336</v>
      </c>
      <c r="W148" s="3">
        <v>7</v>
      </c>
      <c r="X148" s="7">
        <v>39.200000000000003</v>
      </c>
    </row>
    <row r="149" spans="1:24" x14ac:dyDescent="0.25">
      <c r="A149" s="6">
        <v>43224</v>
      </c>
      <c r="B149" s="3" t="s">
        <v>351</v>
      </c>
      <c r="C149" s="3" t="s">
        <v>413</v>
      </c>
      <c r="D149" s="3" t="s">
        <v>418</v>
      </c>
      <c r="E149" s="3" t="s">
        <v>418</v>
      </c>
      <c r="F149" s="3">
        <v>0</v>
      </c>
      <c r="G149" s="3">
        <v>17</v>
      </c>
      <c r="H149" s="3">
        <v>1</v>
      </c>
      <c r="I149" s="3">
        <v>9</v>
      </c>
      <c r="J149" s="3">
        <v>153</v>
      </c>
      <c r="K149" s="3">
        <v>0</v>
      </c>
      <c r="L149" s="3">
        <v>0</v>
      </c>
      <c r="M149" s="3">
        <v>59.934640522875803</v>
      </c>
      <c r="N149" s="3" t="s">
        <v>76</v>
      </c>
      <c r="O149" s="3">
        <v>10184954</v>
      </c>
      <c r="P149" s="3" t="s">
        <v>77</v>
      </c>
      <c r="Q149" s="3">
        <v>1000131974</v>
      </c>
      <c r="R149" s="3">
        <v>20</v>
      </c>
      <c r="S149" s="3" t="s">
        <v>386</v>
      </c>
      <c r="T149" s="3">
        <v>153</v>
      </c>
      <c r="U149" s="3">
        <v>59.934640522875803</v>
      </c>
      <c r="V149" s="3">
        <v>600</v>
      </c>
      <c r="W149" s="3">
        <v>9.17</v>
      </c>
      <c r="X149" s="7">
        <v>91.7</v>
      </c>
    </row>
    <row r="150" spans="1:24" x14ac:dyDescent="0.25">
      <c r="A150" s="6">
        <v>43224</v>
      </c>
      <c r="B150" s="3" t="s">
        <v>351</v>
      </c>
      <c r="C150" s="3" t="s">
        <v>413</v>
      </c>
      <c r="D150" s="3" t="s">
        <v>419</v>
      </c>
      <c r="E150" s="3" t="s">
        <v>419</v>
      </c>
      <c r="F150" s="3">
        <v>0</v>
      </c>
      <c r="G150" s="3">
        <v>18</v>
      </c>
      <c r="H150" s="3">
        <v>2</v>
      </c>
      <c r="I150" s="3">
        <v>9</v>
      </c>
      <c r="J150" s="3">
        <v>153</v>
      </c>
      <c r="K150" s="3">
        <v>0</v>
      </c>
      <c r="L150" s="3">
        <v>0</v>
      </c>
      <c r="M150" s="3">
        <v>18.674291938997801</v>
      </c>
      <c r="N150" s="3" t="s">
        <v>76</v>
      </c>
      <c r="O150" s="3">
        <v>382913</v>
      </c>
      <c r="P150" s="3">
        <v>382913</v>
      </c>
      <c r="Q150" s="3">
        <v>1000145330</v>
      </c>
      <c r="R150" s="3">
        <v>20</v>
      </c>
      <c r="S150" s="3" t="s">
        <v>420</v>
      </c>
      <c r="T150" s="3">
        <v>153</v>
      </c>
      <c r="U150" s="3">
        <v>18.674291938997801</v>
      </c>
      <c r="V150" s="3">
        <v>310</v>
      </c>
      <c r="W150" s="3">
        <v>5.53</v>
      </c>
      <c r="X150" s="7">
        <v>28.571666666666601</v>
      </c>
    </row>
    <row r="151" spans="1:24" x14ac:dyDescent="0.25">
      <c r="A151" s="6">
        <v>43224</v>
      </c>
      <c r="B151" s="3" t="s">
        <v>351</v>
      </c>
      <c r="C151" s="3" t="s">
        <v>413</v>
      </c>
      <c r="D151" s="3" t="s">
        <v>421</v>
      </c>
      <c r="E151" s="3" t="s">
        <v>421</v>
      </c>
      <c r="F151" s="3">
        <v>0</v>
      </c>
      <c r="G151" s="3">
        <v>11</v>
      </c>
      <c r="H151" s="3">
        <v>1</v>
      </c>
      <c r="I151" s="3">
        <v>9</v>
      </c>
      <c r="J151" s="3">
        <v>99</v>
      </c>
      <c r="K151" s="3">
        <v>0</v>
      </c>
      <c r="L151" s="3">
        <v>0</v>
      </c>
      <c r="M151" s="3">
        <v>39.595959595959499</v>
      </c>
      <c r="N151" s="3" t="s">
        <v>71</v>
      </c>
      <c r="O151" s="3" t="s">
        <v>415</v>
      </c>
      <c r="P151" s="3" t="s">
        <v>73</v>
      </c>
      <c r="Q151" s="3">
        <v>1000145794</v>
      </c>
      <c r="R151" s="3">
        <v>10</v>
      </c>
      <c r="S151" s="3" t="s">
        <v>416</v>
      </c>
      <c r="T151" s="3">
        <v>99</v>
      </c>
      <c r="U151" s="3">
        <v>39.595959595959499</v>
      </c>
      <c r="V151" s="3">
        <v>336</v>
      </c>
      <c r="W151" s="3">
        <v>7</v>
      </c>
      <c r="X151" s="7">
        <v>39.200000000000003</v>
      </c>
    </row>
    <row r="152" spans="1:24" x14ac:dyDescent="0.25">
      <c r="A152" s="6">
        <v>43224</v>
      </c>
      <c r="B152" s="3" t="s">
        <v>351</v>
      </c>
      <c r="C152" s="3" t="s">
        <v>413</v>
      </c>
      <c r="D152" s="3" t="s">
        <v>422</v>
      </c>
      <c r="E152" s="3" t="s">
        <v>422</v>
      </c>
      <c r="F152" s="3">
        <v>0</v>
      </c>
      <c r="G152" s="3">
        <v>17</v>
      </c>
      <c r="H152" s="3">
        <v>1</v>
      </c>
      <c r="I152" s="3">
        <v>9</v>
      </c>
      <c r="J152" s="3">
        <v>151.766666666666</v>
      </c>
      <c r="K152" s="3">
        <v>0</v>
      </c>
      <c r="L152" s="3">
        <v>0</v>
      </c>
      <c r="M152" s="3">
        <v>1.48462552163408</v>
      </c>
      <c r="N152" s="3" t="s">
        <v>44</v>
      </c>
      <c r="O152" s="3" t="s">
        <v>423</v>
      </c>
      <c r="P152" s="3" t="s">
        <v>424</v>
      </c>
      <c r="Q152" s="3">
        <v>2000020362</v>
      </c>
      <c r="R152" s="3">
        <v>610</v>
      </c>
      <c r="S152" s="3" t="s">
        <v>425</v>
      </c>
      <c r="T152" s="3">
        <f>151.76666/11*8</f>
        <v>110.37575272727273</v>
      </c>
      <c r="U152" s="3">
        <v>1.4846267444213199</v>
      </c>
      <c r="V152" s="3">
        <v>8</v>
      </c>
      <c r="W152" s="3">
        <v>12.29</v>
      </c>
      <c r="X152" s="7">
        <v>1.6386666666666601</v>
      </c>
    </row>
    <row r="153" spans="1:24" x14ac:dyDescent="0.25">
      <c r="A153" s="6">
        <v>43224</v>
      </c>
      <c r="B153" s="3" t="s">
        <v>351</v>
      </c>
      <c r="C153" s="3" t="s">
        <v>413</v>
      </c>
      <c r="D153" s="3" t="s">
        <v>422</v>
      </c>
      <c r="E153" s="3" t="s">
        <v>422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1.48462552163408</v>
      </c>
      <c r="N153" s="3" t="s">
        <v>44</v>
      </c>
      <c r="O153" s="3" t="s">
        <v>423</v>
      </c>
      <c r="P153" s="3" t="s">
        <v>424</v>
      </c>
      <c r="Q153" s="3">
        <v>2000020362</v>
      </c>
      <c r="R153" s="3">
        <v>620</v>
      </c>
      <c r="S153" s="3" t="s">
        <v>426</v>
      </c>
      <c r="T153" s="3">
        <f>151.76666/11*3</f>
        <v>41.390907272727276</v>
      </c>
      <c r="U153" s="3">
        <v>1.48462226087796</v>
      </c>
      <c r="V153" s="3">
        <v>3</v>
      </c>
      <c r="W153" s="3">
        <v>12.29</v>
      </c>
      <c r="X153" s="7">
        <v>0.61450000000000005</v>
      </c>
    </row>
    <row r="154" spans="1:24" x14ac:dyDescent="0.25">
      <c r="A154" s="6">
        <v>43224</v>
      </c>
      <c r="B154" s="3" t="s">
        <v>351</v>
      </c>
      <c r="C154" s="3" t="s">
        <v>413</v>
      </c>
      <c r="D154" s="3" t="s">
        <v>427</v>
      </c>
      <c r="E154" s="3" t="s">
        <v>427</v>
      </c>
      <c r="F154" s="3">
        <v>0</v>
      </c>
      <c r="G154" s="3">
        <v>10</v>
      </c>
      <c r="H154" s="3">
        <v>1</v>
      </c>
      <c r="I154" s="3">
        <v>9</v>
      </c>
      <c r="J154" s="3">
        <v>76.766666666666595</v>
      </c>
      <c r="K154" s="3">
        <v>0</v>
      </c>
      <c r="L154" s="3">
        <v>0</v>
      </c>
      <c r="M154" s="3">
        <v>22.692140686061599</v>
      </c>
      <c r="N154" s="3" t="s">
        <v>44</v>
      </c>
      <c r="O154" s="3" t="s">
        <v>428</v>
      </c>
      <c r="P154" s="3" t="s">
        <v>429</v>
      </c>
      <c r="Q154" s="3">
        <v>2000019934</v>
      </c>
      <c r="R154" s="3">
        <v>80</v>
      </c>
      <c r="S154" s="3" t="s">
        <v>430</v>
      </c>
      <c r="T154" s="3">
        <f>76.766666/104*44</f>
        <v>32.478204846153844</v>
      </c>
      <c r="U154" s="3">
        <v>22.6921675587189</v>
      </c>
      <c r="V154" s="3">
        <v>44</v>
      </c>
      <c r="W154" s="3">
        <v>10.050000000000001</v>
      </c>
      <c r="X154" s="7">
        <v>7.37</v>
      </c>
    </row>
    <row r="155" spans="1:24" x14ac:dyDescent="0.25">
      <c r="A155" s="6">
        <v>43224</v>
      </c>
      <c r="B155" s="3" t="s">
        <v>351</v>
      </c>
      <c r="C155" s="3" t="s">
        <v>413</v>
      </c>
      <c r="D155" s="3" t="s">
        <v>427</v>
      </c>
      <c r="E155" s="3" t="s">
        <v>427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22.692140686061599</v>
      </c>
      <c r="N155" s="3" t="s">
        <v>44</v>
      </c>
      <c r="O155" s="3" t="s">
        <v>428</v>
      </c>
      <c r="P155" s="3" t="s">
        <v>429</v>
      </c>
      <c r="Q155" s="3">
        <v>2000019934</v>
      </c>
      <c r="R155" s="3">
        <v>90</v>
      </c>
      <c r="S155" s="3" t="s">
        <v>431</v>
      </c>
      <c r="T155" s="3">
        <f>76.766666/104*11</f>
        <v>8.1195512115384609</v>
      </c>
      <c r="U155" s="3">
        <v>22.692284007635902</v>
      </c>
      <c r="V155" s="3">
        <v>11</v>
      </c>
      <c r="W155" s="3">
        <v>10.050000000000001</v>
      </c>
      <c r="X155" s="7">
        <v>1.8425</v>
      </c>
    </row>
    <row r="156" spans="1:24" x14ac:dyDescent="0.25">
      <c r="A156" s="6">
        <v>43224</v>
      </c>
      <c r="B156" s="3" t="s">
        <v>351</v>
      </c>
      <c r="C156" s="3" t="s">
        <v>413</v>
      </c>
      <c r="D156" s="3" t="s">
        <v>427</v>
      </c>
      <c r="E156" s="3" t="s">
        <v>427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22.692140686061599</v>
      </c>
      <c r="N156" s="3" t="s">
        <v>44</v>
      </c>
      <c r="O156" s="3" t="s">
        <v>428</v>
      </c>
      <c r="P156" s="3" t="s">
        <v>429</v>
      </c>
      <c r="Q156" s="3">
        <v>2000019934</v>
      </c>
      <c r="R156" s="3">
        <v>100</v>
      </c>
      <c r="S156" s="3" t="s">
        <v>432</v>
      </c>
      <c r="T156" s="3">
        <f>76.766666/104*49</f>
        <v>36.168909942307693</v>
      </c>
      <c r="U156" s="3">
        <v>22.692188947205899</v>
      </c>
      <c r="V156" s="3">
        <v>49</v>
      </c>
      <c r="W156" s="3">
        <v>10.050000000000001</v>
      </c>
      <c r="X156" s="7">
        <v>8.2074999999999996</v>
      </c>
    </row>
    <row r="157" spans="1:24" x14ac:dyDescent="0.25">
      <c r="A157" s="11">
        <v>43224</v>
      </c>
      <c r="B157" s="12" t="s">
        <v>351</v>
      </c>
      <c r="C157" s="12" t="s">
        <v>433</v>
      </c>
      <c r="D157" s="12" t="s">
        <v>434</v>
      </c>
      <c r="E157" s="12" t="s">
        <v>434</v>
      </c>
      <c r="F157" s="12">
        <v>0</v>
      </c>
      <c r="G157" s="12">
        <v>17</v>
      </c>
      <c r="H157" s="12">
        <v>0</v>
      </c>
      <c r="I157" s="12">
        <v>9</v>
      </c>
      <c r="J157" s="12">
        <v>153</v>
      </c>
      <c r="K157" s="12">
        <v>0</v>
      </c>
      <c r="L157" s="12">
        <v>0</v>
      </c>
      <c r="M157" s="12">
        <v>59.934640522875803</v>
      </c>
      <c r="N157" s="12" t="s">
        <v>76</v>
      </c>
      <c r="O157" s="12">
        <v>10184954</v>
      </c>
      <c r="P157" s="12" t="s">
        <v>77</v>
      </c>
      <c r="Q157" s="12">
        <v>1000131974</v>
      </c>
      <c r="R157" s="12">
        <v>70</v>
      </c>
      <c r="S157" s="12" t="s">
        <v>78</v>
      </c>
      <c r="T157" s="12">
        <v>153</v>
      </c>
      <c r="U157" s="12">
        <v>59.934640522875803</v>
      </c>
      <c r="V157" s="12">
        <v>600</v>
      </c>
      <c r="W157" s="12">
        <v>9.17</v>
      </c>
      <c r="X157" s="13">
        <v>91.7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349A7E-0D1D-40A7-B37C-0A3E69D4BE28}"/>
</file>

<file path=customXml/itemProps2.xml><?xml version="1.0" encoding="utf-8"?>
<ds:datastoreItem xmlns:ds="http://schemas.openxmlformats.org/officeDocument/2006/customXml" ds:itemID="{B6D97659-3289-4485-8AE2-B232BDE6D509}"/>
</file>

<file path=customXml/itemProps3.xml><?xml version="1.0" encoding="utf-8"?>
<ds:datastoreItem xmlns:ds="http://schemas.openxmlformats.org/officeDocument/2006/customXml" ds:itemID="{366825E0-AA6D-4D2D-9311-95FB732E89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