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2018-5-10" sheetId="3" r:id="rId3"/>
  </sheets>
  <definedNames>
    <definedName name="_xlnm._FilterDatabase" localSheetId="2" hidden="1">'2018-5-10'!$A$2:$X$129</definedName>
  </definedNames>
  <calcPr calcId="162913"/>
</workbook>
</file>

<file path=xl/calcChain.xml><?xml version="1.0" encoding="utf-8"?>
<calcChain xmlns="http://schemas.openxmlformats.org/spreadsheetml/2006/main">
  <c r="T128" i="3" l="1"/>
  <c r="T127" i="3"/>
  <c r="T126" i="3"/>
  <c r="T122" i="3"/>
  <c r="T125" i="3"/>
  <c r="T121" i="3"/>
  <c r="T120" i="3"/>
  <c r="T119" i="3"/>
  <c r="T115" i="3"/>
  <c r="T114" i="3"/>
  <c r="T109" i="3"/>
  <c r="T108" i="3"/>
  <c r="T107" i="3"/>
  <c r="T106" i="3"/>
  <c r="T102" i="3"/>
  <c r="T101" i="3"/>
  <c r="T100" i="3"/>
  <c r="T99" i="3"/>
  <c r="T97" i="3"/>
  <c r="T96" i="3"/>
  <c r="T90" i="3"/>
  <c r="T89" i="3"/>
  <c r="T87" i="3"/>
  <c r="T86" i="3"/>
  <c r="T85" i="3"/>
  <c r="T84" i="3"/>
  <c r="T83" i="3"/>
  <c r="T82" i="3"/>
  <c r="T80" i="3"/>
  <c r="T79" i="3"/>
  <c r="T76" i="3"/>
  <c r="T75" i="3"/>
  <c r="T73" i="3"/>
  <c r="T72" i="3"/>
  <c r="T70" i="3"/>
  <c r="T69" i="3"/>
  <c r="T68" i="3"/>
  <c r="T67" i="3"/>
  <c r="T66" i="3"/>
  <c r="T65" i="3"/>
  <c r="T55" i="3"/>
  <c r="T54" i="3"/>
  <c r="T51" i="3"/>
  <c r="T50" i="3"/>
  <c r="T45" i="3"/>
  <c r="T44" i="3"/>
  <c r="T43" i="3"/>
  <c r="T42" i="3"/>
  <c r="T37" i="3"/>
  <c r="T36" i="3"/>
  <c r="T33" i="3"/>
  <c r="T32" i="3"/>
  <c r="T31" i="3"/>
  <c r="T30" i="3"/>
  <c r="T29" i="3"/>
  <c r="T28" i="3"/>
  <c r="T25" i="3"/>
  <c r="T24" i="3"/>
  <c r="T23" i="3"/>
  <c r="T7" i="3"/>
  <c r="T6" i="3"/>
  <c r="T5" i="3"/>
  <c r="T4" i="3"/>
  <c r="T3" i="3"/>
</calcChain>
</file>

<file path=xl/sharedStrings.xml><?xml version="1.0" encoding="utf-8"?>
<sst xmlns="http://schemas.openxmlformats.org/spreadsheetml/2006/main" count="3192" uniqueCount="420">
  <si>
    <t>Exportdate: 11.05.2018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</si>
  <si>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</si>
  <si>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</si>
  <si>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</si>
  <si>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</si>
  <si>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</si>
  <si>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</si>
  <si>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</si>
  <si>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</si>
  <si>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</si>
  <si>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</si>
  <si>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</si>
  <si>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</si>
  <si>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</si>
  <si>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</si>
  <si>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</si>
  <si>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</si>
  <si>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</si>
  <si>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</si>
  <si>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</si>
  <si>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</si>
  <si>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</si>
  <si>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</si>
  <si>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</si>
  <si>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</si>
  <si>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</si>
  <si>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</si>
  <si>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</si>
  <si>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</si>
  <si>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Calvin Klein</t>
  </si>
  <si>
    <t>KW0KW00562</t>
  </si>
  <si>
    <t>TIE BACK BALCONETTE-UW</t>
  </si>
  <si>
    <t>FKW0KW00562656BB</t>
  </si>
  <si>
    <t>FKW0KW00562094BB</t>
  </si>
  <si>
    <t>KW0KW00702</t>
  </si>
  <si>
    <t>KLEIN LOGO WAISTBAND LEGGING</t>
  </si>
  <si>
    <t>FKW0KW00702143BB</t>
  </si>
  <si>
    <t>FKW0KW00702094BB</t>
  </si>
  <si>
    <t>0253-A</t>
  </si>
  <si>
    <t>KW0KW00634</t>
  </si>
  <si>
    <t>PWR CRV HI RSE BIKNI</t>
  </si>
  <si>
    <t>FKW0KW00634446BB</t>
  </si>
  <si>
    <t>0311-A</t>
  </si>
  <si>
    <t>KW0KW00594</t>
  </si>
  <si>
    <t>B STRP PLUNGE-UW</t>
  </si>
  <si>
    <t>FKW0KW00594657BB</t>
  </si>
  <si>
    <t>SECTION 1</t>
  </si>
  <si>
    <t>BANDARA</t>
  </si>
  <si>
    <t>0013-A</t>
  </si>
  <si>
    <t>SUB</t>
  </si>
  <si>
    <t>U2664-D1-D2-HK</t>
  </si>
  <si>
    <t>3TRK</t>
  </si>
  <si>
    <t>FFA8U2664-D1-D2-HKQX</t>
  </si>
  <si>
    <t>0043-A</t>
  </si>
  <si>
    <t>AM1534</t>
  </si>
  <si>
    <t>1000131768::10</t>
  </si>
  <si>
    <t>FFA8AM1534464000</t>
  </si>
  <si>
    <t>0047-A</t>
  </si>
  <si>
    <t>Pink</t>
  </si>
  <si>
    <t>172754 RUFFLE EDGE MINI BIKINI</t>
  </si>
  <si>
    <t>F374476 093</t>
  </si>
  <si>
    <t>0079-A</t>
  </si>
  <si>
    <t>FFA8AM1534469000</t>
  </si>
  <si>
    <t>KASUN</t>
  </si>
  <si>
    <t>0005-A</t>
  </si>
  <si>
    <t>Lands'End</t>
  </si>
  <si>
    <t>WP TUG SFTCP 1PC SLD</t>
  </si>
  <si>
    <t>F368224BLAF5001</t>
  </si>
  <si>
    <t>WL TUG SFTCP 1PC SLD</t>
  </si>
  <si>
    <t>F368226BLAF5001</t>
  </si>
  <si>
    <t>0034-A</t>
  </si>
  <si>
    <t>AS1534</t>
  </si>
  <si>
    <t>1000131789::50</t>
  </si>
  <si>
    <t>FFA8AS1534003000</t>
  </si>
  <si>
    <t>0044-A</t>
  </si>
  <si>
    <t>Aqua Island</t>
  </si>
  <si>
    <t>171353OP2</t>
  </si>
  <si>
    <t>(IHS) WHT LS SOLID FBS MINERAL</t>
  </si>
  <si>
    <t>D000068624</t>
  </si>
  <si>
    <t>F171353OP2MIN</t>
  </si>
  <si>
    <t>171354OP3</t>
  </si>
  <si>
    <t>(IHS) WHT LS SOLID FBS WITH SHORT RED P</t>
  </si>
  <si>
    <t>F171354OP3RDP</t>
  </si>
  <si>
    <t>180319OPT1</t>
  </si>
  <si>
    <t>(IHS) GP LS OP WITH SHORT NERO</t>
  </si>
  <si>
    <t>D000068625</t>
  </si>
  <si>
    <t>F180319OPT1IPB</t>
  </si>
  <si>
    <t>180319OPT2</t>
  </si>
  <si>
    <t>(IHS) GP LS OP WITH SHORT ASPHALT</t>
  </si>
  <si>
    <t>F180319OPT2ASP</t>
  </si>
  <si>
    <t>180319OPT3</t>
  </si>
  <si>
    <t>(IHS) GP LS OP WITH SHORT ROYAL</t>
  </si>
  <si>
    <t>F180319OPT3ROY</t>
  </si>
  <si>
    <t>0068-A</t>
  </si>
  <si>
    <t>FFA8AM1534521000</t>
  </si>
  <si>
    <t>0070-A</t>
  </si>
  <si>
    <t>FFA8AM1534258000</t>
  </si>
  <si>
    <t>0090-A</t>
  </si>
  <si>
    <t>AquaSport High-neck Racerback Tankini To</t>
  </si>
  <si>
    <t>F503340A9JF5001</t>
  </si>
  <si>
    <t>PRASAD</t>
  </si>
  <si>
    <t>0014-A</t>
  </si>
  <si>
    <t>Speedo - UK</t>
  </si>
  <si>
    <t>8-027870001</t>
  </si>
  <si>
    <t>END+ MEDALIST 1PC AF BLK(AF)</t>
  </si>
  <si>
    <t>FS288-027870001TW002</t>
  </si>
  <si>
    <t>8-027877780</t>
  </si>
  <si>
    <t>END+ MDLT 1PCE AF (A) NAVY</t>
  </si>
  <si>
    <t>FS288-027877780TW002</t>
  </si>
  <si>
    <t>0023-A</t>
  </si>
  <si>
    <t>169172 BODY WRAP ONE PIECE</t>
  </si>
  <si>
    <t>F374502 955</t>
  </si>
  <si>
    <t>0033-A</t>
  </si>
  <si>
    <t>0042-A</t>
  </si>
  <si>
    <t>SMART SWIM SOLID SWIM MINI - G</t>
  </si>
  <si>
    <t>F427391GB9F6006</t>
  </si>
  <si>
    <t>185923 MESH INSET BIKINI</t>
  </si>
  <si>
    <t>F101859233XOW</t>
  </si>
  <si>
    <t>F101859233WHV</t>
  </si>
  <si>
    <t>0092-A</t>
  </si>
  <si>
    <t>WR TUG SHLF 1PC SLD</t>
  </si>
  <si>
    <t>F368220BLAF5002</t>
  </si>
  <si>
    <t>VENURA</t>
  </si>
  <si>
    <t>0006-A</t>
  </si>
  <si>
    <t>FFA8AM1534010000</t>
  </si>
  <si>
    <t>0040-A</t>
  </si>
  <si>
    <t>0063-A</t>
  </si>
  <si>
    <t>8-027872610</t>
  </si>
  <si>
    <t>END+ MDLT 1PCE AF (A) BLUE</t>
  </si>
  <si>
    <t>FS288-027872610CN003</t>
  </si>
  <si>
    <t>0101-A</t>
  </si>
  <si>
    <t>AquaSport High-neck One Piece Swimsuit-P</t>
  </si>
  <si>
    <t>F502353A83F5001</t>
  </si>
  <si>
    <t>SECTION 2</t>
  </si>
  <si>
    <t>NALIN</t>
  </si>
  <si>
    <t>0045-A</t>
  </si>
  <si>
    <t>185930 MESH SHINE PLUNGE OP (WITH FOIL)</t>
  </si>
  <si>
    <t>F101859303WJH</t>
  </si>
  <si>
    <t>0081-A</t>
  </si>
  <si>
    <t>184955 FOG FOIL RIB BODYWRAP</t>
  </si>
  <si>
    <t>F37985492T43PA</t>
  </si>
  <si>
    <t>0083-A</t>
  </si>
  <si>
    <t>VSX</t>
  </si>
  <si>
    <t>183842 ULTIMATE GYM RCRBK SPORTS BRA</t>
  </si>
  <si>
    <t>F 10183842 43PX</t>
  </si>
  <si>
    <t>0094-A</t>
  </si>
  <si>
    <t>176986 STRPY VWIRE PLUNGE PRINTS</t>
  </si>
  <si>
    <t>F374465 8YZ</t>
  </si>
  <si>
    <t>SANATH</t>
  </si>
  <si>
    <t>0009-A</t>
  </si>
  <si>
    <t>184954 RBD LCEUP SDE CHKSTR</t>
  </si>
  <si>
    <t>F1018495442YK</t>
  </si>
  <si>
    <t>184954 FOG FOIL RIB LACE UP CHEEKSTER</t>
  </si>
  <si>
    <t>F379856 42YM</t>
  </si>
  <si>
    <t>0017-A</t>
  </si>
  <si>
    <t>0025-A</t>
  </si>
  <si>
    <t>184955 LUP BKBDY WRP</t>
  </si>
  <si>
    <t>F1018495543PA</t>
  </si>
  <si>
    <t>0060-A</t>
  </si>
  <si>
    <t>F 10183842</t>
  </si>
  <si>
    <t>0075-A</t>
  </si>
  <si>
    <t>185912 MESH INSET TRIANGLE WITH FOG</t>
  </si>
  <si>
    <t>F380644 3XOW</t>
  </si>
  <si>
    <t>0114-A</t>
  </si>
  <si>
    <t>185912 MESH TRIANGLE TOP W/ FOG FOIL</t>
  </si>
  <si>
    <t>F101859123XOW</t>
  </si>
  <si>
    <t>SUDHEERA</t>
  </si>
  <si>
    <t>0038-A</t>
  </si>
  <si>
    <t>U2664-D1-D2-EU</t>
  </si>
  <si>
    <t>FFA8U2664-D1-D2-EUXW</t>
  </si>
  <si>
    <t>0052-A</t>
  </si>
  <si>
    <t>F1018495443PA</t>
  </si>
  <si>
    <t>0071-A</t>
  </si>
  <si>
    <t>F379856 43PA</t>
  </si>
  <si>
    <t>0095-A</t>
  </si>
  <si>
    <t>UDAYA</t>
  </si>
  <si>
    <t>0074-A</t>
  </si>
  <si>
    <t>180416 PU SCOOP TOP</t>
  </si>
  <si>
    <t>F379311 A6G</t>
  </si>
  <si>
    <t>0107-A</t>
  </si>
  <si>
    <t>SECTION 3</t>
  </si>
  <si>
    <t>CHARUKA</t>
  </si>
  <si>
    <t>0026-A</t>
  </si>
  <si>
    <t>0036-A</t>
  </si>
  <si>
    <t>179061 HIGH WAIST HIGH LEG W/RUCHING</t>
  </si>
  <si>
    <t>F379850 3CK</t>
  </si>
  <si>
    <t>0062-A</t>
  </si>
  <si>
    <t>0097-A</t>
  </si>
  <si>
    <t>F101859123WHV</t>
  </si>
  <si>
    <t>DASITHA</t>
  </si>
  <si>
    <t>0010-A</t>
  </si>
  <si>
    <t>PKBKNI 17165 RUCHED MINI BIKINI</t>
  </si>
  <si>
    <t>F347853 A6G</t>
  </si>
  <si>
    <t>0099-A</t>
  </si>
  <si>
    <t>0110-A</t>
  </si>
  <si>
    <t>182130 MESH INSET SCOOP</t>
  </si>
  <si>
    <t>F101821303WJH</t>
  </si>
  <si>
    <t>F380640 P20</t>
  </si>
  <si>
    <t>0126-A</t>
  </si>
  <si>
    <t>Heidi Klein</t>
  </si>
  <si>
    <t>BBHK09176</t>
  </si>
  <si>
    <t>BB BINDING STRING BOTTOM</t>
  </si>
  <si>
    <t>FBBHK09176NAUSTU1WB</t>
  </si>
  <si>
    <t>FBBHK09176NAUSTU1WH</t>
  </si>
  <si>
    <t>F101481343ZOU</t>
  </si>
  <si>
    <t>KUMARA</t>
  </si>
  <si>
    <t>0003-A</t>
  </si>
  <si>
    <t>8-118458966</t>
  </si>
  <si>
    <t>SPTMAS SPO LOG S/L MDLT AF BLACK/BLUE</t>
  </si>
  <si>
    <t>FS288-118458966RU002</t>
  </si>
  <si>
    <t>0007-A</t>
  </si>
  <si>
    <t>8-11343C543</t>
  </si>
  <si>
    <t>GALA LOGO TSRP JF PINK/ORANGE</t>
  </si>
  <si>
    <t>FS288-11343C543AR002</t>
  </si>
  <si>
    <t>FS288-11343C543CO002</t>
  </si>
  <si>
    <t>0024-A</t>
  </si>
  <si>
    <t>0039-A</t>
  </si>
  <si>
    <t>8-096899690</t>
  </si>
  <si>
    <t>SPORTS LOGO MDLT AF BLACK/GREEN</t>
  </si>
  <si>
    <t>FS288-096899690GB003</t>
  </si>
  <si>
    <t>8-09689C577</t>
  </si>
  <si>
    <t>SPORTS LOGO MDLT AF NAVY/BLUE</t>
  </si>
  <si>
    <t>FS288-09689C577GB003</t>
  </si>
  <si>
    <t>0051-A</t>
  </si>
  <si>
    <t>BOHK09163</t>
  </si>
  <si>
    <t>BODY D-G RECTANGLE TOP</t>
  </si>
  <si>
    <t>FBOHK09163RD-RDU1WH</t>
  </si>
  <si>
    <t>0065-A</t>
  </si>
  <si>
    <t>8-09689B344</t>
  </si>
  <si>
    <t>SPORTS LOGO MDLT AF BLACK/PINK</t>
  </si>
  <si>
    <t>FS288-09689B344GB003</t>
  </si>
  <si>
    <t>0076-A</t>
  </si>
  <si>
    <t>8-04512C515</t>
  </si>
  <si>
    <t>PLMT PNL JAM V2 AM BLACK/GREY</t>
  </si>
  <si>
    <t>FS288-04512C515GB003</t>
  </si>
  <si>
    <t>8-113543503</t>
  </si>
  <si>
    <t>GALA LOGO ASHT AM BLACK/WHITE</t>
  </si>
  <si>
    <t>FS288-113543503GB003</t>
  </si>
  <si>
    <t>0077-A</t>
  </si>
  <si>
    <t>8-108379690</t>
  </si>
  <si>
    <t>SPL TRSP RBCK AF BLACK/GREEN</t>
  </si>
  <si>
    <t>FS288-108379690IT004</t>
  </si>
  <si>
    <t>NUWAN</t>
  </si>
  <si>
    <t>0001-A</t>
  </si>
  <si>
    <t>8-090460001</t>
  </si>
  <si>
    <t>ESS GRACE MATERNITY UB 1PC AF BLACK</t>
  </si>
  <si>
    <t>FS288-090460001GB003</t>
  </si>
  <si>
    <t>8-114090001</t>
  </si>
  <si>
    <t>VIVIENNE CLIPBACK 1 PIECE</t>
  </si>
  <si>
    <t>FS288-114090001ZA002</t>
  </si>
  <si>
    <t>0008-A</t>
  </si>
  <si>
    <t>8-11459C139</t>
  </si>
  <si>
    <t>STORMZA HGNK 1PCE AF (A) BLACK/BLUE</t>
  </si>
  <si>
    <t>FS188-11459C139CN002</t>
  </si>
  <si>
    <t>8-11460C139</t>
  </si>
  <si>
    <t>STORMZA RASH TOP AF (A) BLACK/BLUE</t>
  </si>
  <si>
    <t>FS188-11460C139CN002</t>
  </si>
  <si>
    <t>0016-A</t>
  </si>
  <si>
    <t>177582 EMBR STRAPPY PLUNGE SEAMED OP</t>
  </si>
  <si>
    <t>F101775823WGF</t>
  </si>
  <si>
    <t>178767 RIB PU TRIANGLE</t>
  </si>
  <si>
    <t>F3766484RS42YK</t>
  </si>
  <si>
    <t>0019-A</t>
  </si>
  <si>
    <t>F1018495542YK</t>
  </si>
  <si>
    <t>0022-A</t>
  </si>
  <si>
    <t>FS288-027870001CN003</t>
  </si>
  <si>
    <t>0029-A</t>
  </si>
  <si>
    <t>F1018495542YM</t>
  </si>
  <si>
    <t>0032-A</t>
  </si>
  <si>
    <t>163108 CRISS-CROSS HIGH WAIST BIKINI</t>
  </si>
  <si>
    <t>F101631082ZUO</t>
  </si>
  <si>
    <t>0309-A</t>
  </si>
  <si>
    <t>8-04510C515</t>
  </si>
  <si>
    <t>PLMT PNL ASHT V2 AM BLACK/GREY</t>
  </si>
  <si>
    <t>FS288-04510C515GB003</t>
  </si>
  <si>
    <t>SAHAN</t>
  </si>
  <si>
    <t>0028-A</t>
  </si>
  <si>
    <t>0037-A</t>
  </si>
  <si>
    <t>8-11335C145</t>
  </si>
  <si>
    <t>COLOUR BLOCK JAMMER</t>
  </si>
  <si>
    <t>FS288-11335C145GB003</t>
  </si>
  <si>
    <t>0055-A</t>
  </si>
  <si>
    <t>F1018041641YN</t>
  </si>
  <si>
    <t>0086-A</t>
  </si>
  <si>
    <t>8-083547780</t>
  </si>
  <si>
    <t>END+ 7CM SBRF AM NAVY</t>
  </si>
  <si>
    <t>FS288-083547780GB003</t>
  </si>
  <si>
    <t>FS288-083547780IT003</t>
  </si>
  <si>
    <t>0306-A</t>
  </si>
  <si>
    <t>F379311 7PK</t>
  </si>
  <si>
    <t>SECTION 4</t>
  </si>
  <si>
    <t>DHAMMIKA</t>
  </si>
  <si>
    <t>0058-A</t>
  </si>
  <si>
    <t>Triumph Swim</t>
  </si>
  <si>
    <t>C0009400</t>
  </si>
  <si>
    <t>ABSTRACT WATER W</t>
  </si>
  <si>
    <t>FC00094000004</t>
  </si>
  <si>
    <t>0084-A</t>
  </si>
  <si>
    <t>KW0KW00471</t>
  </si>
  <si>
    <t>SHAPE RETRO MOLDED BRA</t>
  </si>
  <si>
    <t>FKW0KW00471094BB</t>
  </si>
  <si>
    <t>0103-A</t>
  </si>
  <si>
    <t>KW0KW00682</t>
  </si>
  <si>
    <t>PWR CRV V-PLNG 1PC-UW</t>
  </si>
  <si>
    <t>FKW0KW00682446BB</t>
  </si>
  <si>
    <t>FKW0KW00682094BB</t>
  </si>
  <si>
    <t>0109-A</t>
  </si>
  <si>
    <t>KW0KW00598</t>
  </si>
  <si>
    <t>KLEIN LOGOTANKINI</t>
  </si>
  <si>
    <t>FKW0KW00598BB</t>
  </si>
  <si>
    <t>0112-A</t>
  </si>
  <si>
    <t>178767 RIBBED PU TRIANGLE</t>
  </si>
  <si>
    <t>F1017876742YK</t>
  </si>
  <si>
    <t>0124-A</t>
  </si>
  <si>
    <t>F1018495442YM</t>
  </si>
  <si>
    <t>DILAN</t>
  </si>
  <si>
    <t>0021-A</t>
  </si>
  <si>
    <t>0056-A</t>
  </si>
  <si>
    <t>179977 SHN RFLE VNK 1PC</t>
  </si>
  <si>
    <t>F1017997741FW</t>
  </si>
  <si>
    <t>0093-A</t>
  </si>
  <si>
    <t>KW0KW00629</t>
  </si>
  <si>
    <t>KLEIN LOGO BRAZILIAN HIPSTER</t>
  </si>
  <si>
    <t>FKW0KW00629323BB</t>
  </si>
  <si>
    <t>KW0KW00633</t>
  </si>
  <si>
    <t>BLK PAN HPSTR BRZILIN</t>
  </si>
  <si>
    <t>FKW0KW00633094BB</t>
  </si>
  <si>
    <t>0100-A</t>
  </si>
  <si>
    <t>C0008344</t>
  </si>
  <si>
    <t>MIX &amp; MATCH WHU</t>
  </si>
  <si>
    <t>FC0008344M008</t>
  </si>
  <si>
    <t>0104-A</t>
  </si>
  <si>
    <t>177914 RCHED FRNT BANDEAU</t>
  </si>
  <si>
    <t>F101779142ZUO</t>
  </si>
  <si>
    <t>LAHIRU</t>
  </si>
  <si>
    <t>0011-A</t>
  </si>
  <si>
    <t>175273 RUCHED FRONT ITSY</t>
  </si>
  <si>
    <t>F374477G053XOO</t>
  </si>
  <si>
    <t>0012-A</t>
  </si>
  <si>
    <t>180413 SHN RCHD BK MNBKN</t>
  </si>
  <si>
    <t>F101804133XOX</t>
  </si>
  <si>
    <t>0030-A</t>
  </si>
  <si>
    <t>U2664-D1-D2-IND</t>
  </si>
  <si>
    <t>FFA8U2664-D1-D2-INDQ</t>
  </si>
  <si>
    <t>U2664-D1-D2-KR</t>
  </si>
  <si>
    <t>FFA8U2664-D1-D2-KRQX</t>
  </si>
  <si>
    <t>0049-A</t>
  </si>
  <si>
    <t>0054-A</t>
  </si>
  <si>
    <t>0089-A</t>
  </si>
  <si>
    <t>F3829133DT</t>
  </si>
  <si>
    <t>0118-A</t>
  </si>
  <si>
    <t>0121-A</t>
  </si>
  <si>
    <t>KW0KW00586</t>
  </si>
  <si>
    <t>KLEIN LOGO HIGH APEX TRIANGLE-RP</t>
  </si>
  <si>
    <t>FKW0KW00586BB</t>
  </si>
  <si>
    <t>FKW0KW00586094BB</t>
  </si>
  <si>
    <t>MADUSHANKA</t>
  </si>
  <si>
    <t>0087-A</t>
  </si>
  <si>
    <t>SECTION X</t>
  </si>
  <si>
    <t>0098-A</t>
  </si>
  <si>
    <t>8-007227780</t>
  </si>
  <si>
    <t>GALA LOGO AQUASHORT</t>
  </si>
  <si>
    <t>FS288-007227780TW002</t>
  </si>
  <si>
    <t>8-11354C577</t>
  </si>
  <si>
    <t>GALA LOGO ASHT AM NAVY/BLUE</t>
  </si>
  <si>
    <t>FS288-11354C577AE002</t>
  </si>
  <si>
    <t>8-113558815</t>
  </si>
  <si>
    <t>GALA LOGO JAM AM BLACK/GREY</t>
  </si>
  <si>
    <t>FS288-113558815HK002</t>
  </si>
  <si>
    <t>FS288-113558815CL002</t>
  </si>
  <si>
    <t>FS288-113558815CO002</t>
  </si>
  <si>
    <t>FS288-113558815MX002</t>
  </si>
  <si>
    <t>UNION APPAREL</t>
  </si>
  <si>
    <t>DILANTHI</t>
  </si>
  <si>
    <t>0201-A</t>
  </si>
  <si>
    <t>Aerie</t>
  </si>
  <si>
    <t>ONE PIECE SMOCKED - DBL LINED</t>
  </si>
  <si>
    <t>F1059NTRLGZ-L-WB-B</t>
  </si>
  <si>
    <t>0202-A</t>
  </si>
  <si>
    <t>KM0KM00295</t>
  </si>
  <si>
    <t>MEDIUM DRAWSTRING</t>
  </si>
  <si>
    <t>FKM0KM00295</t>
  </si>
  <si>
    <t>FKM0KM00295DEEP ULTR</t>
  </si>
  <si>
    <t>KM0KM00305</t>
  </si>
  <si>
    <t>LONG DRAWSTRING</t>
  </si>
  <si>
    <t>FKM0KM00305BLUE SHAD</t>
  </si>
  <si>
    <t>0204-A</t>
  </si>
  <si>
    <t>KM0KM00271</t>
  </si>
  <si>
    <t>SHORT DRAWSTRING</t>
  </si>
  <si>
    <t>FKM0KM00271PETRIFIED</t>
  </si>
  <si>
    <t>KM0KM00284</t>
  </si>
  <si>
    <t>FKM0KM00284IMPERIAL</t>
  </si>
  <si>
    <t>FKM0KM00284BB</t>
  </si>
  <si>
    <t>FKM0KM00305</t>
  </si>
  <si>
    <t>0207-A</t>
  </si>
  <si>
    <t>AUDREY CHILL PLAY MOVE TOP</t>
  </si>
  <si>
    <t>F9584-0LETSMAUVE-B</t>
  </si>
  <si>
    <t>0209-A</t>
  </si>
  <si>
    <t>Shade &amp; Shore</t>
  </si>
  <si>
    <t>SHT0395</t>
  </si>
  <si>
    <t>MADE TO LOVE TOP</t>
  </si>
  <si>
    <t>FSHT0395-BLG-ZR</t>
  </si>
  <si>
    <t>FSHT0395-BLG-ZS</t>
  </si>
  <si>
    <t>0210-A</t>
  </si>
  <si>
    <t>SHB0244</t>
  </si>
  <si>
    <t>MADE TO LOVE BOTTOM MKT SAMPLE</t>
  </si>
  <si>
    <t>FSHB0244-BLG-ZS</t>
  </si>
  <si>
    <t>SURESH</t>
  </si>
  <si>
    <t>0212-A</t>
  </si>
  <si>
    <t>0213-A</t>
  </si>
  <si>
    <t>FSHT0395-BLG-ES</t>
  </si>
  <si>
    <t>Exportdate: 14.05.2018</t>
  </si>
  <si>
    <t>AquaSport Scoopneck One Piece Swimsuit-E</t>
  </si>
  <si>
    <t>F502371A9FF5001</t>
  </si>
  <si>
    <t>FS288-027877780CN002</t>
  </si>
  <si>
    <t>F368220HMEF5002</t>
  </si>
  <si>
    <t>FS288-027870001CN002</t>
  </si>
  <si>
    <t>F374465 Q67</t>
  </si>
  <si>
    <t>0004-A</t>
  </si>
  <si>
    <t>FS288-11335C145PR003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</si>
</sst>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4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ProductionSummary" displayName="ProductionSummary" ref="A2:X129" totalsRowShown="0" headerRowDxfId="0" dataDxfId="1" headerRowBorderDxfId="27" tableBorderDxfId="28" totalsRowBorderDxfId="26">
  <autoFilter ref="A2:X129"/>
  <tableColumns count="24">
    <tableColumn id="1" name="Date" dataDxfId="25"/>
    <tableColumn id="2" name="Section" dataDxfId="24"/>
    <tableColumn id="3" name="PE" dataDxfId="23"/>
    <tableColumn id="4" name="Work Center" dataDxfId="22"/>
    <tableColumn id="5" name="Module" dataDxfId="21"/>
    <tableColumn id="6" name="Planned/Projected Efficiency" dataDxfId="20"/>
    <tableColumn id="7" name="Present Employees" dataDxfId="19"/>
    <tableColumn id="8" name="Absent Employees" dataDxfId="18"/>
    <tableColumn id="9" name="No Of Hours Per Day" dataDxfId="17"/>
    <tableColumn id="10" name="Worked Hours" dataDxfId="16"/>
    <tableColumn id="11" name="Daily Down Time Hours" dataDxfId="15"/>
    <tableColumn id="12" name="Impacted DownTime Hours" dataDxfId="14"/>
    <tableColumn id="13" name="Daily Performance" dataDxfId="13"/>
    <tableColumn id="14" name="Customer" dataDxfId="12"/>
    <tableColumn id="15" name="Style Code" dataDxfId="11"/>
    <tableColumn id="16" name="Style Description" dataDxfId="10"/>
    <tableColumn id="17" name="SO" dataDxfId="9"/>
    <tableColumn id="18" name="LI" dataDxfId="8"/>
    <tableColumn id="19" name="FG Reference" dataDxfId="7"/>
    <tableColumn id="20" name="SO/LI Worked Hours" dataDxfId="6"/>
    <tableColumn id="21" name="Efficiency" dataDxfId="5"/>
    <tableColumn id="22" name="Total" dataDxfId="4"/>
    <tableColumn id="23" name="SMV" dataDxfId="3"/>
    <tableColumn id="24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2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5.140625" bestFit="1" customWidth="1"/>
    <col min="16" max="16" width="36.5703125" bestFit="1" customWidth="1"/>
    <col min="17" max="17" width="11.140625" bestFit="1" customWidth="1"/>
    <col min="18" max="18" width="5" customWidth="1"/>
    <col min="19" max="19" width="21.7109375" bestFit="1" customWidth="1"/>
    <col min="20" max="20" width="17.28515625" bestFit="1" customWidth="1"/>
    <col min="21" max="21" width="12" bestFit="1" customWidth="1"/>
    <col min="22" max="22" width="8.28515625" customWidth="1"/>
    <col min="23" max="23" width="5" customWidth="1"/>
    <col min="24" max="24" width="6" customWidth="1"/>
    <col min="25" max="25" width="13.140625" bestFit="1" customWidth="1"/>
  </cols>
  <sheetData>
    <row r="1" spans="1:25" x14ac:dyDescent="0.25">
      <c r="A1" s="9" t="s">
        <v>0</v>
      </c>
      <c r="B1" s="9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43230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12</v>
      </c>
      <c r="H3" s="3">
        <v>1</v>
      </c>
      <c r="I3" s="3">
        <v>9</v>
      </c>
      <c r="J3" s="3">
        <v>108</v>
      </c>
      <c r="K3" s="3">
        <v>0</v>
      </c>
      <c r="L3" s="3">
        <v>0</v>
      </c>
      <c r="M3" s="3">
        <v>4.0007716049382704</v>
      </c>
      <c r="N3" s="3" t="s">
        <v>29</v>
      </c>
      <c r="O3" s="3" t="s">
        <v>30</v>
      </c>
      <c r="P3" s="3" t="s">
        <v>31</v>
      </c>
      <c r="Q3" s="3">
        <v>2000020362</v>
      </c>
      <c r="R3" s="3">
        <v>440</v>
      </c>
      <c r="S3" s="3" t="s">
        <v>32</v>
      </c>
      <c r="T3" s="3">
        <v>48.157333333333298</v>
      </c>
      <c r="U3" s="3">
        <v>4.0007752367240697</v>
      </c>
      <c r="V3" s="3"/>
      <c r="W3" s="3">
        <v>8</v>
      </c>
      <c r="X3" s="3">
        <v>14.45</v>
      </c>
      <c r="Y3" s="3">
        <v>1.9266666666666601</v>
      </c>
    </row>
    <row r="4" spans="1:25" x14ac:dyDescent="0.25">
      <c r="A4" s="2">
        <v>43230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4.0007716049382704</v>
      </c>
      <c r="N4" s="3" t="s">
        <v>29</v>
      </c>
      <c r="O4" s="3" t="s">
        <v>30</v>
      </c>
      <c r="P4" s="3" t="s">
        <v>31</v>
      </c>
      <c r="Q4" s="3">
        <v>2000020362</v>
      </c>
      <c r="R4" s="3">
        <v>470</v>
      </c>
      <c r="S4" s="3" t="s">
        <v>33</v>
      </c>
      <c r="T4" s="3">
        <v>30.098333333333301</v>
      </c>
      <c r="U4" s="3">
        <v>4.0007752367240697</v>
      </c>
      <c r="V4" s="3"/>
      <c r="W4" s="3">
        <v>5</v>
      </c>
      <c r="X4" s="3">
        <v>14.45</v>
      </c>
      <c r="Y4" s="3">
        <v>1.2041666666666599</v>
      </c>
    </row>
    <row r="5" spans="1:25" x14ac:dyDescent="0.25">
      <c r="A5" s="2">
        <v>43230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4.0007716049382704</v>
      </c>
      <c r="N5" s="3" t="s">
        <v>29</v>
      </c>
      <c r="O5" s="3" t="s">
        <v>34</v>
      </c>
      <c r="P5" s="3" t="s">
        <v>35</v>
      </c>
      <c r="Q5" s="3">
        <v>2000020362</v>
      </c>
      <c r="R5" s="3">
        <v>550</v>
      </c>
      <c r="S5" s="3" t="s">
        <v>36</v>
      </c>
      <c r="T5" s="3">
        <v>16.996666666666599</v>
      </c>
      <c r="U5" s="3">
        <v>4.0007844675426503</v>
      </c>
      <c r="V5" s="3"/>
      <c r="W5" s="3">
        <v>4</v>
      </c>
      <c r="X5" s="3">
        <v>10.199999999999999</v>
      </c>
      <c r="Y5" s="3">
        <v>0.68</v>
      </c>
    </row>
    <row r="6" spans="1:25" x14ac:dyDescent="0.25">
      <c r="A6" s="2">
        <v>43230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4.0007716049382704</v>
      </c>
      <c r="N6" s="3" t="s">
        <v>29</v>
      </c>
      <c r="O6" s="3" t="s">
        <v>34</v>
      </c>
      <c r="P6" s="3" t="s">
        <v>35</v>
      </c>
      <c r="Q6" s="3">
        <v>2000020362</v>
      </c>
      <c r="R6" s="3">
        <v>670</v>
      </c>
      <c r="S6" s="3" t="s">
        <v>37</v>
      </c>
      <c r="T6" s="3">
        <v>12.7475</v>
      </c>
      <c r="U6" s="3">
        <v>4.0007844675426503</v>
      </c>
      <c r="V6" s="3"/>
      <c r="W6" s="3">
        <v>3</v>
      </c>
      <c r="X6" s="3">
        <v>10.199999999999999</v>
      </c>
      <c r="Y6" s="3">
        <v>0.51</v>
      </c>
    </row>
    <row r="7" spans="1:25" x14ac:dyDescent="0.25">
      <c r="A7" s="2">
        <v>43230</v>
      </c>
      <c r="B7" s="3" t="s">
        <v>26</v>
      </c>
      <c r="C7" s="3" t="s">
        <v>27</v>
      </c>
      <c r="D7" s="3" t="s">
        <v>38</v>
      </c>
      <c r="E7" s="3" t="s">
        <v>38</v>
      </c>
      <c r="F7" s="3">
        <v>0</v>
      </c>
      <c r="G7" s="3">
        <v>0</v>
      </c>
      <c r="H7" s="3">
        <v>0</v>
      </c>
      <c r="I7" s="3">
        <v>9</v>
      </c>
      <c r="J7" s="3">
        <v>0</v>
      </c>
      <c r="K7" s="3">
        <v>0</v>
      </c>
      <c r="L7" s="3">
        <v>0</v>
      </c>
      <c r="M7" s="3">
        <v>0</v>
      </c>
      <c r="N7" s="3" t="s">
        <v>29</v>
      </c>
      <c r="O7" s="3" t="s">
        <v>39</v>
      </c>
      <c r="P7" s="3" t="s">
        <v>40</v>
      </c>
      <c r="Q7" s="3">
        <v>2000020362</v>
      </c>
      <c r="R7" s="3">
        <v>1110</v>
      </c>
      <c r="S7" s="3" t="s">
        <v>41</v>
      </c>
      <c r="T7" s="3">
        <v>0</v>
      </c>
      <c r="U7" s="3">
        <v>0</v>
      </c>
      <c r="V7" s="3"/>
      <c r="W7" s="3">
        <v>5</v>
      </c>
      <c r="X7" s="3">
        <v>8.5299999999999994</v>
      </c>
      <c r="Y7" s="3">
        <v>0.71083333333333298</v>
      </c>
    </row>
    <row r="8" spans="1:25" x14ac:dyDescent="0.25">
      <c r="A8" s="2">
        <v>43230</v>
      </c>
      <c r="B8" s="3" t="s">
        <v>26</v>
      </c>
      <c r="C8" s="3" t="s">
        <v>27</v>
      </c>
      <c r="D8" s="3" t="s">
        <v>42</v>
      </c>
      <c r="E8" s="3" t="s">
        <v>42</v>
      </c>
      <c r="F8" s="3">
        <v>0</v>
      </c>
      <c r="G8" s="3">
        <v>13</v>
      </c>
      <c r="H8" s="3">
        <v>4</v>
      </c>
      <c r="I8" s="3">
        <v>9</v>
      </c>
      <c r="J8" s="3">
        <v>99</v>
      </c>
      <c r="K8" s="3">
        <v>0</v>
      </c>
      <c r="L8" s="3">
        <v>0</v>
      </c>
      <c r="M8" s="3">
        <v>1.6525252525252501</v>
      </c>
      <c r="N8" s="3" t="s">
        <v>29</v>
      </c>
      <c r="O8" s="3" t="s">
        <v>43</v>
      </c>
      <c r="P8" s="3" t="s">
        <v>44</v>
      </c>
      <c r="Q8" s="3">
        <v>2000020362</v>
      </c>
      <c r="R8" s="3">
        <v>260</v>
      </c>
      <c r="S8" s="3" t="s">
        <v>45</v>
      </c>
      <c r="T8" s="3">
        <v>99</v>
      </c>
      <c r="U8" s="3">
        <v>1.6525252525252501</v>
      </c>
      <c r="V8" s="3"/>
      <c r="W8" s="3">
        <v>8</v>
      </c>
      <c r="X8" s="3">
        <v>12.27</v>
      </c>
      <c r="Y8" s="3">
        <v>1.6359999999999999</v>
      </c>
    </row>
    <row r="9" spans="1:25" x14ac:dyDescent="0.25">
      <c r="A9" s="2">
        <v>43230</v>
      </c>
      <c r="B9" s="3" t="s">
        <v>46</v>
      </c>
      <c r="C9" s="3" t="s">
        <v>47</v>
      </c>
      <c r="D9" s="3" t="s">
        <v>48</v>
      </c>
      <c r="E9" s="3" t="s">
        <v>48</v>
      </c>
      <c r="F9" s="3">
        <v>0</v>
      </c>
      <c r="G9" s="3">
        <v>14</v>
      </c>
      <c r="H9" s="3">
        <v>5</v>
      </c>
      <c r="I9" s="3">
        <v>9</v>
      </c>
      <c r="J9" s="3">
        <v>126</v>
      </c>
      <c r="K9" s="3">
        <v>0</v>
      </c>
      <c r="L9" s="3">
        <v>0</v>
      </c>
      <c r="M9" s="3">
        <v>31.9492063492063</v>
      </c>
      <c r="N9" s="3" t="s">
        <v>49</v>
      </c>
      <c r="O9" s="3" t="s">
        <v>50</v>
      </c>
      <c r="P9" s="3" t="s">
        <v>51</v>
      </c>
      <c r="Q9" s="3">
        <v>1000145794</v>
      </c>
      <c r="R9" s="3">
        <v>50</v>
      </c>
      <c r="S9" s="3" t="s">
        <v>52</v>
      </c>
      <c r="T9" s="3">
        <v>126</v>
      </c>
      <c r="U9" s="3">
        <v>31.9492063492063</v>
      </c>
      <c r="V9" s="3"/>
      <c r="W9" s="3">
        <v>384</v>
      </c>
      <c r="X9" s="3">
        <v>6.29</v>
      </c>
      <c r="Y9" s="3">
        <v>40.256</v>
      </c>
    </row>
    <row r="10" spans="1:25" x14ac:dyDescent="0.25">
      <c r="A10" s="2">
        <v>43230</v>
      </c>
      <c r="B10" s="3" t="s">
        <v>46</v>
      </c>
      <c r="C10" s="3" t="s">
        <v>47</v>
      </c>
      <c r="D10" s="3" t="s">
        <v>53</v>
      </c>
      <c r="E10" s="3" t="s">
        <v>53</v>
      </c>
      <c r="F10" s="3">
        <v>0</v>
      </c>
      <c r="G10" s="3">
        <v>15</v>
      </c>
      <c r="H10" s="3">
        <v>2</v>
      </c>
      <c r="I10" s="3">
        <v>9</v>
      </c>
      <c r="J10" s="3">
        <v>134</v>
      </c>
      <c r="K10" s="3">
        <v>0</v>
      </c>
      <c r="L10" s="3">
        <v>0</v>
      </c>
      <c r="M10" s="3">
        <v>0</v>
      </c>
      <c r="N10" s="3" t="s">
        <v>49</v>
      </c>
      <c r="O10" s="3" t="s">
        <v>54</v>
      </c>
      <c r="P10" s="3" t="s">
        <v>55</v>
      </c>
      <c r="Q10" s="3">
        <v>1000159769</v>
      </c>
      <c r="R10" s="3">
        <v>30</v>
      </c>
      <c r="S10" s="3" t="s">
        <v>56</v>
      </c>
      <c r="T10" s="3">
        <v>134</v>
      </c>
      <c r="U10" s="3">
        <v>0</v>
      </c>
      <c r="V10" s="3"/>
      <c r="W10" s="3">
        <v>0</v>
      </c>
      <c r="X10" s="3">
        <v>0</v>
      </c>
      <c r="Y10" s="3">
        <v>0</v>
      </c>
    </row>
    <row r="11" spans="1:25" x14ac:dyDescent="0.25">
      <c r="A11" s="2">
        <v>43230</v>
      </c>
      <c r="B11" s="3" t="s">
        <v>46</v>
      </c>
      <c r="C11" s="3" t="s">
        <v>47</v>
      </c>
      <c r="D11" s="3" t="s">
        <v>57</v>
      </c>
      <c r="E11" s="3" t="s">
        <v>57</v>
      </c>
      <c r="F11" s="3">
        <v>0</v>
      </c>
      <c r="G11" s="3">
        <v>12</v>
      </c>
      <c r="H11" s="3">
        <v>0</v>
      </c>
      <c r="I11" s="3">
        <v>9</v>
      </c>
      <c r="J11" s="3">
        <v>108</v>
      </c>
      <c r="K11" s="3">
        <v>0</v>
      </c>
      <c r="L11" s="3">
        <v>0</v>
      </c>
      <c r="M11" s="3">
        <v>0</v>
      </c>
      <c r="N11" s="3" t="s">
        <v>58</v>
      </c>
      <c r="O11" s="3">
        <v>374476</v>
      </c>
      <c r="P11" s="3" t="s">
        <v>59</v>
      </c>
      <c r="Q11" s="3">
        <v>1000152226</v>
      </c>
      <c r="R11" s="3">
        <v>10</v>
      </c>
      <c r="S11" s="3" t="s">
        <v>60</v>
      </c>
      <c r="T11" s="3">
        <v>108</v>
      </c>
      <c r="U11" s="3">
        <v>0</v>
      </c>
      <c r="V11" s="3"/>
      <c r="W11" s="3">
        <v>0</v>
      </c>
      <c r="X11" s="3">
        <v>0</v>
      </c>
      <c r="Y11" s="3">
        <v>0</v>
      </c>
    </row>
    <row r="12" spans="1:25" s="6" customFormat="1" x14ac:dyDescent="0.25">
      <c r="A12" s="4">
        <v>43230</v>
      </c>
      <c r="B12" s="5" t="s">
        <v>46</v>
      </c>
      <c r="C12" s="5" t="s">
        <v>47</v>
      </c>
      <c r="D12" s="5" t="s">
        <v>61</v>
      </c>
      <c r="E12" s="5" t="s">
        <v>61</v>
      </c>
      <c r="F12" s="5">
        <v>0</v>
      </c>
      <c r="G12" s="5">
        <v>23</v>
      </c>
      <c r="H12" s="5">
        <v>4</v>
      </c>
      <c r="I12" s="5">
        <v>9</v>
      </c>
      <c r="J12" s="5">
        <v>202.11666666666599</v>
      </c>
      <c r="K12" s="5">
        <v>0</v>
      </c>
      <c r="L12" s="5">
        <v>0</v>
      </c>
      <c r="M12" s="5">
        <v>0</v>
      </c>
      <c r="N12" s="5" t="s">
        <v>49</v>
      </c>
      <c r="O12" s="5" t="s">
        <v>54</v>
      </c>
      <c r="P12" s="5" t="s">
        <v>55</v>
      </c>
      <c r="Q12" s="5">
        <v>1000159771</v>
      </c>
      <c r="R12" s="5">
        <v>10</v>
      </c>
      <c r="S12" s="5" t="s">
        <v>62</v>
      </c>
      <c r="T12" s="5">
        <v>202.11666666666599</v>
      </c>
      <c r="U12" s="5">
        <v>0</v>
      </c>
      <c r="V12" s="5"/>
      <c r="W12" s="5">
        <v>72</v>
      </c>
      <c r="X12" s="5">
        <v>0</v>
      </c>
      <c r="Y12" s="5">
        <v>0</v>
      </c>
    </row>
    <row r="13" spans="1:25" x14ac:dyDescent="0.25">
      <c r="A13" s="2">
        <v>43230</v>
      </c>
      <c r="B13" s="3" t="s">
        <v>46</v>
      </c>
      <c r="C13" s="3" t="s">
        <v>63</v>
      </c>
      <c r="D13" s="3" t="s">
        <v>64</v>
      </c>
      <c r="E13" s="3" t="s">
        <v>64</v>
      </c>
      <c r="F13" s="3">
        <v>0</v>
      </c>
      <c r="G13" s="3">
        <v>22</v>
      </c>
      <c r="H13" s="3">
        <v>3</v>
      </c>
      <c r="I13" s="3">
        <v>9</v>
      </c>
      <c r="J13" s="3">
        <v>198</v>
      </c>
      <c r="K13" s="3">
        <v>0</v>
      </c>
      <c r="L13" s="3">
        <v>0</v>
      </c>
      <c r="M13" s="3">
        <v>0</v>
      </c>
      <c r="N13" s="3" t="s">
        <v>65</v>
      </c>
      <c r="O13" s="3">
        <v>368224</v>
      </c>
      <c r="P13" s="3" t="s">
        <v>66</v>
      </c>
      <c r="Q13" s="3">
        <v>1000128025</v>
      </c>
      <c r="R13" s="3">
        <v>10</v>
      </c>
      <c r="S13" s="3" t="s">
        <v>67</v>
      </c>
      <c r="T13" s="3">
        <v>99</v>
      </c>
      <c r="U13" s="3">
        <v>0</v>
      </c>
      <c r="V13" s="3"/>
      <c r="W13" s="3">
        <v>0</v>
      </c>
      <c r="X13" s="3">
        <v>8.56</v>
      </c>
      <c r="Y13" s="3">
        <v>0</v>
      </c>
    </row>
    <row r="14" spans="1:25" x14ac:dyDescent="0.25">
      <c r="A14" s="2">
        <v>43230</v>
      </c>
      <c r="B14" s="3" t="s">
        <v>46</v>
      </c>
      <c r="C14" s="3" t="s">
        <v>63</v>
      </c>
      <c r="D14" s="3" t="s">
        <v>64</v>
      </c>
      <c r="E14" s="3" t="s">
        <v>64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 t="s">
        <v>65</v>
      </c>
      <c r="O14" s="3">
        <v>368226</v>
      </c>
      <c r="P14" s="3" t="s">
        <v>68</v>
      </c>
      <c r="Q14" s="3">
        <v>1000128026</v>
      </c>
      <c r="R14" s="3">
        <v>10</v>
      </c>
      <c r="S14" s="3" t="s">
        <v>69</v>
      </c>
      <c r="T14" s="3">
        <v>99</v>
      </c>
      <c r="U14" s="3">
        <v>0</v>
      </c>
      <c r="V14" s="3"/>
      <c r="W14" s="3">
        <v>0</v>
      </c>
      <c r="X14" s="3">
        <v>8.56</v>
      </c>
      <c r="Y14" s="3">
        <v>0</v>
      </c>
    </row>
    <row r="15" spans="1:25" x14ac:dyDescent="0.25">
      <c r="A15" s="2">
        <v>43230</v>
      </c>
      <c r="B15" s="3" t="s">
        <v>46</v>
      </c>
      <c r="C15" s="3" t="s">
        <v>63</v>
      </c>
      <c r="D15" s="3" t="s">
        <v>70</v>
      </c>
      <c r="E15" s="3" t="s">
        <v>70</v>
      </c>
      <c r="F15" s="3">
        <v>0</v>
      </c>
      <c r="G15" s="3">
        <v>19</v>
      </c>
      <c r="H15" s="3">
        <v>4</v>
      </c>
      <c r="I15" s="3">
        <v>9</v>
      </c>
      <c r="J15" s="3">
        <v>171</v>
      </c>
      <c r="K15" s="3">
        <v>0</v>
      </c>
      <c r="L15" s="3">
        <v>0</v>
      </c>
      <c r="M15" s="3">
        <v>6.48888888888888</v>
      </c>
      <c r="N15" s="3" t="s">
        <v>49</v>
      </c>
      <c r="O15" s="3" t="s">
        <v>71</v>
      </c>
      <c r="P15" s="3" t="s">
        <v>72</v>
      </c>
      <c r="Q15" s="3">
        <v>1000159767</v>
      </c>
      <c r="R15" s="3">
        <v>50</v>
      </c>
      <c r="S15" s="3" t="s">
        <v>73</v>
      </c>
      <c r="T15" s="3">
        <v>171</v>
      </c>
      <c r="U15" s="3">
        <v>6.48888888888888</v>
      </c>
      <c r="V15" s="3"/>
      <c r="W15" s="3">
        <v>48</v>
      </c>
      <c r="X15" s="3">
        <v>13.87</v>
      </c>
      <c r="Y15" s="3">
        <v>11.096</v>
      </c>
    </row>
    <row r="16" spans="1:25" x14ac:dyDescent="0.25">
      <c r="A16" s="2">
        <v>43230</v>
      </c>
      <c r="B16" s="3" t="s">
        <v>46</v>
      </c>
      <c r="C16" s="3" t="s">
        <v>63</v>
      </c>
      <c r="D16" s="3" t="s">
        <v>74</v>
      </c>
      <c r="E16" s="3" t="s">
        <v>74</v>
      </c>
      <c r="F16" s="3">
        <v>0</v>
      </c>
      <c r="G16" s="3">
        <v>19</v>
      </c>
      <c r="H16" s="3">
        <v>6</v>
      </c>
      <c r="I16" s="3">
        <v>9</v>
      </c>
      <c r="J16" s="3">
        <v>171</v>
      </c>
      <c r="K16" s="3">
        <v>0</v>
      </c>
      <c r="L16" s="3">
        <v>0</v>
      </c>
      <c r="M16" s="3">
        <v>0</v>
      </c>
      <c r="N16" s="3" t="s">
        <v>75</v>
      </c>
      <c r="O16" s="3" t="s">
        <v>76</v>
      </c>
      <c r="P16" s="3" t="s">
        <v>77</v>
      </c>
      <c r="Q16" s="3" t="s">
        <v>78</v>
      </c>
      <c r="R16" s="3">
        <v>30</v>
      </c>
      <c r="S16" s="3" t="s">
        <v>79</v>
      </c>
      <c r="T16" s="3">
        <v>34.200000000000003</v>
      </c>
      <c r="U16" s="3">
        <v>0</v>
      </c>
      <c r="V16" s="3"/>
      <c r="W16" s="3">
        <v>0</v>
      </c>
      <c r="X16" s="3">
        <v>16.62</v>
      </c>
      <c r="Y16" s="3">
        <v>0</v>
      </c>
    </row>
    <row r="17" spans="1:25" x14ac:dyDescent="0.25">
      <c r="A17" s="2">
        <v>43230</v>
      </c>
      <c r="B17" s="3" t="s">
        <v>46</v>
      </c>
      <c r="C17" s="3" t="s">
        <v>63</v>
      </c>
      <c r="D17" s="3" t="s">
        <v>74</v>
      </c>
      <c r="E17" s="3" t="s">
        <v>74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 t="s">
        <v>75</v>
      </c>
      <c r="O17" s="3" t="s">
        <v>80</v>
      </c>
      <c r="P17" s="3" t="s">
        <v>81</v>
      </c>
      <c r="Q17" s="3" t="s">
        <v>78</v>
      </c>
      <c r="R17" s="3">
        <v>40</v>
      </c>
      <c r="S17" s="3" t="s">
        <v>82</v>
      </c>
      <c r="T17" s="3">
        <v>34.200000000000003</v>
      </c>
      <c r="U17" s="3">
        <v>0</v>
      </c>
      <c r="V17" s="3"/>
      <c r="W17" s="3">
        <v>0</v>
      </c>
      <c r="X17" s="3">
        <v>15.47</v>
      </c>
      <c r="Y17" s="3">
        <v>0</v>
      </c>
    </row>
    <row r="18" spans="1:25" x14ac:dyDescent="0.25">
      <c r="A18" s="2">
        <v>43230</v>
      </c>
      <c r="B18" s="3" t="s">
        <v>46</v>
      </c>
      <c r="C18" s="3" t="s">
        <v>63</v>
      </c>
      <c r="D18" s="3" t="s">
        <v>74</v>
      </c>
      <c r="E18" s="3" t="s">
        <v>74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 t="s">
        <v>75</v>
      </c>
      <c r="O18" s="3" t="s">
        <v>83</v>
      </c>
      <c r="P18" s="3" t="s">
        <v>84</v>
      </c>
      <c r="Q18" s="3" t="s">
        <v>85</v>
      </c>
      <c r="R18" s="3">
        <v>90</v>
      </c>
      <c r="S18" s="3" t="s">
        <v>86</v>
      </c>
      <c r="T18" s="3">
        <v>34.200000000000003</v>
      </c>
      <c r="U18" s="3">
        <v>0</v>
      </c>
      <c r="V18" s="3"/>
      <c r="W18" s="3">
        <v>0</v>
      </c>
      <c r="X18" s="3">
        <v>14.35</v>
      </c>
      <c r="Y18" s="3">
        <v>0</v>
      </c>
    </row>
    <row r="19" spans="1:25" x14ac:dyDescent="0.25">
      <c r="A19" s="2">
        <v>43230</v>
      </c>
      <c r="B19" s="3" t="s">
        <v>46</v>
      </c>
      <c r="C19" s="3" t="s">
        <v>63</v>
      </c>
      <c r="D19" s="3" t="s">
        <v>74</v>
      </c>
      <c r="E19" s="3" t="s">
        <v>74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 t="s">
        <v>75</v>
      </c>
      <c r="O19" s="3" t="s">
        <v>87</v>
      </c>
      <c r="P19" s="3" t="s">
        <v>88</v>
      </c>
      <c r="Q19" s="3" t="s">
        <v>85</v>
      </c>
      <c r="R19" s="3">
        <v>100</v>
      </c>
      <c r="S19" s="3" t="s">
        <v>89</v>
      </c>
      <c r="T19" s="3">
        <v>34.200000000000003</v>
      </c>
      <c r="U19" s="3">
        <v>0</v>
      </c>
      <c r="V19" s="3"/>
      <c r="W19" s="3">
        <v>0</v>
      </c>
      <c r="X19" s="3">
        <v>14.35</v>
      </c>
      <c r="Y19" s="3">
        <v>0</v>
      </c>
    </row>
    <row r="20" spans="1:25" x14ac:dyDescent="0.25">
      <c r="A20" s="2">
        <v>43230</v>
      </c>
      <c r="B20" s="3" t="s">
        <v>46</v>
      </c>
      <c r="C20" s="3" t="s">
        <v>63</v>
      </c>
      <c r="D20" s="3" t="s">
        <v>74</v>
      </c>
      <c r="E20" s="3" t="s">
        <v>74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 t="s">
        <v>75</v>
      </c>
      <c r="O20" s="3" t="s">
        <v>90</v>
      </c>
      <c r="P20" s="3" t="s">
        <v>91</v>
      </c>
      <c r="Q20" s="3" t="s">
        <v>85</v>
      </c>
      <c r="R20" s="3">
        <v>110</v>
      </c>
      <c r="S20" s="3" t="s">
        <v>92</v>
      </c>
      <c r="T20" s="3">
        <v>34.200000000000003</v>
      </c>
      <c r="U20" s="3">
        <v>0</v>
      </c>
      <c r="V20" s="3"/>
      <c r="W20" s="3">
        <v>0</v>
      </c>
      <c r="X20" s="3">
        <v>14.35</v>
      </c>
      <c r="Y20" s="3">
        <v>0</v>
      </c>
    </row>
    <row r="21" spans="1:25" x14ac:dyDescent="0.25">
      <c r="A21" s="2">
        <v>43230</v>
      </c>
      <c r="B21" s="3" t="s">
        <v>46</v>
      </c>
      <c r="C21" s="3" t="s">
        <v>63</v>
      </c>
      <c r="D21" s="3" t="s">
        <v>93</v>
      </c>
      <c r="E21" s="3" t="s">
        <v>93</v>
      </c>
      <c r="F21" s="3">
        <v>0</v>
      </c>
      <c r="G21" s="3">
        <v>22</v>
      </c>
      <c r="H21" s="3">
        <v>1</v>
      </c>
      <c r="I21" s="3">
        <v>9</v>
      </c>
      <c r="J21" s="3">
        <v>198</v>
      </c>
      <c r="K21" s="3">
        <v>0</v>
      </c>
      <c r="L21" s="3">
        <v>0</v>
      </c>
      <c r="M21" s="3">
        <v>0</v>
      </c>
      <c r="N21" s="3" t="s">
        <v>49</v>
      </c>
      <c r="O21" s="3" t="s">
        <v>54</v>
      </c>
      <c r="P21" s="3" t="s">
        <v>55</v>
      </c>
      <c r="Q21" s="3">
        <v>1000159769</v>
      </c>
      <c r="R21" s="3">
        <v>40</v>
      </c>
      <c r="S21" s="3" t="s">
        <v>94</v>
      </c>
      <c r="T21" s="3">
        <v>198</v>
      </c>
      <c r="U21" s="3">
        <v>0</v>
      </c>
      <c r="V21" s="3"/>
      <c r="W21" s="3">
        <v>0</v>
      </c>
      <c r="X21" s="3">
        <v>0</v>
      </c>
      <c r="Y21" s="3">
        <v>0</v>
      </c>
    </row>
    <row r="22" spans="1:25" x14ac:dyDescent="0.25">
      <c r="A22" s="2">
        <v>43230</v>
      </c>
      <c r="B22" s="3" t="s">
        <v>46</v>
      </c>
      <c r="C22" s="3" t="s">
        <v>63</v>
      </c>
      <c r="D22" s="3" t="s">
        <v>95</v>
      </c>
      <c r="E22" s="3" t="s">
        <v>95</v>
      </c>
      <c r="F22" s="3">
        <v>0</v>
      </c>
      <c r="G22" s="3">
        <v>24</v>
      </c>
      <c r="H22" s="3">
        <v>2</v>
      </c>
      <c r="I22" s="3">
        <v>9</v>
      </c>
      <c r="J22" s="3">
        <v>197.183333333333</v>
      </c>
      <c r="K22" s="3">
        <v>0</v>
      </c>
      <c r="L22" s="3">
        <v>0</v>
      </c>
      <c r="M22" s="3">
        <v>0</v>
      </c>
      <c r="N22" s="3" t="s">
        <v>49</v>
      </c>
      <c r="O22" s="3" t="s">
        <v>54</v>
      </c>
      <c r="P22" s="3" t="s">
        <v>55</v>
      </c>
      <c r="Q22" s="3">
        <v>1000159769</v>
      </c>
      <c r="R22" s="3">
        <v>20</v>
      </c>
      <c r="S22" s="3" t="s">
        <v>96</v>
      </c>
      <c r="T22" s="3">
        <v>197.183333333333</v>
      </c>
      <c r="U22" s="3">
        <v>0</v>
      </c>
      <c r="V22" s="3"/>
      <c r="W22" s="3">
        <v>0</v>
      </c>
      <c r="X22" s="3">
        <v>0</v>
      </c>
      <c r="Y22" s="3">
        <v>0</v>
      </c>
    </row>
    <row r="23" spans="1:25" x14ac:dyDescent="0.25">
      <c r="A23" s="2">
        <v>43230</v>
      </c>
      <c r="B23" s="3" t="s">
        <v>46</v>
      </c>
      <c r="C23" s="3" t="s">
        <v>63</v>
      </c>
      <c r="D23" s="3" t="s">
        <v>97</v>
      </c>
      <c r="E23" s="3" t="s">
        <v>97</v>
      </c>
      <c r="F23" s="3">
        <v>0</v>
      </c>
      <c r="G23" s="3">
        <v>28</v>
      </c>
      <c r="H23" s="3">
        <v>2</v>
      </c>
      <c r="I23" s="3">
        <v>9</v>
      </c>
      <c r="J23" s="3">
        <v>135</v>
      </c>
      <c r="K23" s="3">
        <v>0</v>
      </c>
      <c r="L23" s="3">
        <v>0</v>
      </c>
      <c r="M23" s="3">
        <v>44.551111111111098</v>
      </c>
      <c r="N23" s="3" t="s">
        <v>65</v>
      </c>
      <c r="O23" s="3">
        <v>503340</v>
      </c>
      <c r="P23" s="3" t="s">
        <v>98</v>
      </c>
      <c r="Q23" s="3">
        <v>1000127808</v>
      </c>
      <c r="R23" s="3">
        <v>20</v>
      </c>
      <c r="S23" s="3" t="s">
        <v>99</v>
      </c>
      <c r="T23" s="3">
        <v>135</v>
      </c>
      <c r="U23" s="3">
        <v>44.551111111111098</v>
      </c>
      <c r="V23" s="3"/>
      <c r="W23" s="3">
        <v>224</v>
      </c>
      <c r="X23" s="3">
        <v>16.11</v>
      </c>
      <c r="Y23" s="3">
        <v>60.143999999999998</v>
      </c>
    </row>
    <row r="24" spans="1:25" x14ac:dyDescent="0.25">
      <c r="A24" s="2">
        <v>43230</v>
      </c>
      <c r="B24" s="3" t="s">
        <v>46</v>
      </c>
      <c r="C24" s="3" t="s">
        <v>100</v>
      </c>
      <c r="D24" s="3" t="s">
        <v>101</v>
      </c>
      <c r="E24" s="3" t="s">
        <v>101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33.9166666666666</v>
      </c>
      <c r="N24" s="3" t="s">
        <v>102</v>
      </c>
      <c r="O24" s="3" t="s">
        <v>103</v>
      </c>
      <c r="P24" s="3" t="s">
        <v>104</v>
      </c>
      <c r="Q24" s="3">
        <v>1000130761</v>
      </c>
      <c r="R24" s="3">
        <v>40</v>
      </c>
      <c r="S24" s="3" t="s">
        <v>105</v>
      </c>
      <c r="T24" s="3">
        <v>4.8648333333333298</v>
      </c>
      <c r="U24" s="3">
        <v>33.9168864983384</v>
      </c>
      <c r="V24" s="3"/>
      <c r="W24" s="3">
        <v>10</v>
      </c>
      <c r="X24" s="3">
        <v>9.9</v>
      </c>
      <c r="Y24" s="3">
        <v>1.65</v>
      </c>
    </row>
    <row r="25" spans="1:25" x14ac:dyDescent="0.25">
      <c r="A25" s="2">
        <v>43230</v>
      </c>
      <c r="B25" s="3" t="s">
        <v>46</v>
      </c>
      <c r="C25" s="3" t="s">
        <v>100</v>
      </c>
      <c r="D25" s="3" t="s">
        <v>101</v>
      </c>
      <c r="E25" s="3" t="s">
        <v>101</v>
      </c>
      <c r="F25" s="3">
        <v>0</v>
      </c>
      <c r="G25" s="3">
        <v>20</v>
      </c>
      <c r="H25" s="3">
        <v>4</v>
      </c>
      <c r="I25" s="3">
        <v>9</v>
      </c>
      <c r="J25" s="3">
        <v>162</v>
      </c>
      <c r="K25" s="3">
        <v>0</v>
      </c>
      <c r="L25" s="3">
        <v>0</v>
      </c>
      <c r="M25" s="3">
        <v>33.9166666666666</v>
      </c>
      <c r="N25" s="3" t="s">
        <v>102</v>
      </c>
      <c r="O25" s="3" t="s">
        <v>106</v>
      </c>
      <c r="P25" s="3" t="s">
        <v>107</v>
      </c>
      <c r="Q25" s="3">
        <v>1000130761</v>
      </c>
      <c r="R25" s="3">
        <v>10</v>
      </c>
      <c r="S25" s="3" t="s">
        <v>108</v>
      </c>
      <c r="T25" s="3">
        <v>157.13516666666601</v>
      </c>
      <c r="U25" s="3">
        <v>33.916659860777997</v>
      </c>
      <c r="V25" s="3"/>
      <c r="W25" s="3">
        <v>323</v>
      </c>
      <c r="X25" s="3">
        <v>9.9</v>
      </c>
      <c r="Y25" s="3">
        <v>53.295000000000002</v>
      </c>
    </row>
    <row r="26" spans="1:25" x14ac:dyDescent="0.25">
      <c r="A26" s="2">
        <v>43230</v>
      </c>
      <c r="B26" s="3" t="s">
        <v>46</v>
      </c>
      <c r="C26" s="3" t="s">
        <v>100</v>
      </c>
      <c r="D26" s="3" t="s">
        <v>109</v>
      </c>
      <c r="E26" s="3" t="s">
        <v>109</v>
      </c>
      <c r="F26" s="3">
        <v>0</v>
      </c>
      <c r="G26" s="3">
        <v>29</v>
      </c>
      <c r="H26" s="3">
        <v>7</v>
      </c>
      <c r="I26" s="3">
        <v>9</v>
      </c>
      <c r="J26" s="3">
        <v>261</v>
      </c>
      <c r="K26" s="3">
        <v>0</v>
      </c>
      <c r="L26" s="3">
        <v>0</v>
      </c>
      <c r="M26" s="3">
        <v>40.837547892720302</v>
      </c>
      <c r="N26" s="3" t="s">
        <v>58</v>
      </c>
      <c r="O26" s="3">
        <v>374502</v>
      </c>
      <c r="P26" s="3" t="s">
        <v>110</v>
      </c>
      <c r="Q26" s="3">
        <v>1000152223</v>
      </c>
      <c r="R26" s="3">
        <v>10</v>
      </c>
      <c r="S26" s="3" t="s">
        <v>111</v>
      </c>
      <c r="T26" s="3">
        <v>261</v>
      </c>
      <c r="U26" s="3">
        <v>40.837547892720302</v>
      </c>
      <c r="V26" s="3"/>
      <c r="W26" s="3">
        <v>411</v>
      </c>
      <c r="X26" s="3">
        <v>15.56</v>
      </c>
      <c r="Y26" s="3">
        <v>106.586</v>
      </c>
    </row>
    <row r="27" spans="1:25" x14ac:dyDescent="0.25">
      <c r="A27" s="2">
        <v>43230</v>
      </c>
      <c r="B27" s="3" t="s">
        <v>46</v>
      </c>
      <c r="C27" s="3" t="s">
        <v>100</v>
      </c>
      <c r="D27" s="3" t="s">
        <v>112</v>
      </c>
      <c r="E27" s="3" t="s">
        <v>112</v>
      </c>
      <c r="F27" s="3">
        <v>0</v>
      </c>
      <c r="G27" s="3">
        <v>15</v>
      </c>
      <c r="H27" s="3">
        <v>3</v>
      </c>
      <c r="I27" s="3">
        <v>9</v>
      </c>
      <c r="J27" s="3">
        <v>126</v>
      </c>
      <c r="K27" s="3">
        <v>0</v>
      </c>
      <c r="L27" s="3">
        <v>0</v>
      </c>
      <c r="M27" s="3">
        <v>31.9492063492063</v>
      </c>
      <c r="N27" s="3" t="s">
        <v>49</v>
      </c>
      <c r="O27" s="3" t="s">
        <v>50</v>
      </c>
      <c r="P27" s="3" t="s">
        <v>51</v>
      </c>
      <c r="Q27" s="3">
        <v>1000145794</v>
      </c>
      <c r="R27" s="3">
        <v>50</v>
      </c>
      <c r="S27" s="3" t="s">
        <v>52</v>
      </c>
      <c r="T27" s="3">
        <v>126</v>
      </c>
      <c r="U27" s="3">
        <v>31.9492063492063</v>
      </c>
      <c r="V27" s="3"/>
      <c r="W27" s="3">
        <v>384</v>
      </c>
      <c r="X27" s="3">
        <v>6.29</v>
      </c>
      <c r="Y27" s="3">
        <v>40.256</v>
      </c>
    </row>
    <row r="28" spans="1:25" x14ac:dyDescent="0.25">
      <c r="A28" s="2">
        <v>43230</v>
      </c>
      <c r="B28" s="3" t="s">
        <v>46</v>
      </c>
      <c r="C28" s="3" t="s">
        <v>100</v>
      </c>
      <c r="D28" s="3" t="s">
        <v>113</v>
      </c>
      <c r="E28" s="3" t="s">
        <v>113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47.2153529814941</v>
      </c>
      <c r="N28" s="3" t="s">
        <v>65</v>
      </c>
      <c r="O28" s="3">
        <v>427391</v>
      </c>
      <c r="P28" s="3" t="s">
        <v>114</v>
      </c>
      <c r="Q28" s="3">
        <v>1000145109</v>
      </c>
      <c r="R28" s="3">
        <v>10</v>
      </c>
      <c r="S28" s="3" t="s">
        <v>115</v>
      </c>
      <c r="T28" s="3">
        <v>93.668999999999997</v>
      </c>
      <c r="U28" s="3">
        <v>47.215371859064</v>
      </c>
      <c r="V28" s="3"/>
      <c r="W28" s="3">
        <v>443</v>
      </c>
      <c r="X28" s="3">
        <v>5.99</v>
      </c>
      <c r="Y28" s="3">
        <v>44.2261666666666</v>
      </c>
    </row>
    <row r="29" spans="1:25" x14ac:dyDescent="0.25">
      <c r="A29" s="2">
        <v>43230</v>
      </c>
      <c r="B29" s="3" t="s">
        <v>46</v>
      </c>
      <c r="C29" s="3" t="s">
        <v>100</v>
      </c>
      <c r="D29" s="3" t="s">
        <v>113</v>
      </c>
      <c r="E29" s="3" t="s">
        <v>113</v>
      </c>
      <c r="F29" s="3">
        <v>0</v>
      </c>
      <c r="G29" s="3">
        <v>16</v>
      </c>
      <c r="H29" s="3">
        <v>0</v>
      </c>
      <c r="I29" s="3">
        <v>9</v>
      </c>
      <c r="J29" s="3">
        <v>121.583333333333</v>
      </c>
      <c r="K29" s="3">
        <v>0</v>
      </c>
      <c r="L29" s="3">
        <v>0</v>
      </c>
      <c r="M29" s="3">
        <v>47.2153529814941</v>
      </c>
      <c r="N29" s="3" t="s">
        <v>58</v>
      </c>
      <c r="O29" s="3">
        <v>10185923</v>
      </c>
      <c r="P29" s="3" t="s">
        <v>116</v>
      </c>
      <c r="Q29" s="3">
        <v>1000131975</v>
      </c>
      <c r="R29" s="3">
        <v>10</v>
      </c>
      <c r="S29" s="3" t="s">
        <v>117</v>
      </c>
      <c r="T29" s="3">
        <v>26.742999999999999</v>
      </c>
      <c r="U29" s="3">
        <v>47.215470715077998</v>
      </c>
      <c r="V29" s="3"/>
      <c r="W29" s="3">
        <v>137</v>
      </c>
      <c r="X29" s="3">
        <v>5.53</v>
      </c>
      <c r="Y29" s="3">
        <v>12.6268333333333</v>
      </c>
    </row>
    <row r="30" spans="1:25" x14ac:dyDescent="0.25">
      <c r="A30" s="2">
        <v>43230</v>
      </c>
      <c r="B30" s="3" t="s">
        <v>46</v>
      </c>
      <c r="C30" s="3" t="s">
        <v>100</v>
      </c>
      <c r="D30" s="3" t="s">
        <v>113</v>
      </c>
      <c r="E30" s="3" t="s">
        <v>113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47.2153529814941</v>
      </c>
      <c r="N30" s="3" t="s">
        <v>58</v>
      </c>
      <c r="O30" s="3">
        <v>10185923</v>
      </c>
      <c r="P30" s="3" t="s">
        <v>116</v>
      </c>
      <c r="Q30" s="3">
        <v>1000131975</v>
      </c>
      <c r="R30" s="3">
        <v>20</v>
      </c>
      <c r="S30" s="3" t="s">
        <v>118</v>
      </c>
      <c r="T30" s="3">
        <v>1.17116666666666</v>
      </c>
      <c r="U30" s="3">
        <v>47.217873914899599</v>
      </c>
      <c r="V30" s="3"/>
      <c r="W30" s="3">
        <v>6</v>
      </c>
      <c r="X30" s="3">
        <v>5.53</v>
      </c>
      <c r="Y30" s="3">
        <v>0.55300000000000005</v>
      </c>
    </row>
    <row r="31" spans="1:25" x14ac:dyDescent="0.25">
      <c r="A31" s="2">
        <v>43230</v>
      </c>
      <c r="B31" s="3" t="s">
        <v>46</v>
      </c>
      <c r="C31" s="3" t="s">
        <v>100</v>
      </c>
      <c r="D31" s="3" t="s">
        <v>119</v>
      </c>
      <c r="E31" s="3" t="s">
        <v>119</v>
      </c>
      <c r="F31" s="3">
        <v>0</v>
      </c>
      <c r="G31" s="3">
        <v>18</v>
      </c>
      <c r="H31" s="3">
        <v>4</v>
      </c>
      <c r="I31" s="3">
        <v>9</v>
      </c>
      <c r="J31" s="3">
        <v>125.083333333333</v>
      </c>
      <c r="K31" s="3">
        <v>0</v>
      </c>
      <c r="L31" s="3">
        <v>0</v>
      </c>
      <c r="M31" s="3">
        <v>61.0547634910059</v>
      </c>
      <c r="N31" s="3" t="s">
        <v>65</v>
      </c>
      <c r="O31" s="3">
        <v>368220</v>
      </c>
      <c r="P31" s="3" t="s">
        <v>120</v>
      </c>
      <c r="Q31" s="3">
        <v>1000128040</v>
      </c>
      <c r="R31" s="3">
        <v>10</v>
      </c>
      <c r="S31" s="3" t="s">
        <v>121</v>
      </c>
      <c r="T31" s="3">
        <v>125.083333333333</v>
      </c>
      <c r="U31" s="3">
        <v>61.0547634910059</v>
      </c>
      <c r="V31" s="3"/>
      <c r="W31" s="3">
        <v>508</v>
      </c>
      <c r="X31" s="3">
        <v>9.02</v>
      </c>
      <c r="Y31" s="3">
        <v>76.369333333333302</v>
      </c>
    </row>
    <row r="32" spans="1:25" x14ac:dyDescent="0.25">
      <c r="A32" s="2">
        <v>43230</v>
      </c>
      <c r="B32" s="3" t="s">
        <v>46</v>
      </c>
      <c r="C32" s="3" t="s">
        <v>122</v>
      </c>
      <c r="D32" s="3" t="s">
        <v>123</v>
      </c>
      <c r="E32" s="3" t="s">
        <v>123</v>
      </c>
      <c r="F32" s="3">
        <v>0</v>
      </c>
      <c r="G32" s="3">
        <v>23</v>
      </c>
      <c r="H32" s="3">
        <v>3</v>
      </c>
      <c r="I32" s="3">
        <v>9</v>
      </c>
      <c r="J32" s="3">
        <v>206.11666666666599</v>
      </c>
      <c r="K32" s="3">
        <v>0</v>
      </c>
      <c r="L32" s="3">
        <v>0</v>
      </c>
      <c r="M32" s="3">
        <v>5.3833589391121501</v>
      </c>
      <c r="N32" s="3" t="s">
        <v>49</v>
      </c>
      <c r="O32" s="3" t="s">
        <v>54</v>
      </c>
      <c r="P32" s="3" t="s">
        <v>55</v>
      </c>
      <c r="Q32" s="3">
        <v>1000159768</v>
      </c>
      <c r="R32" s="3">
        <v>10</v>
      </c>
      <c r="S32" s="3" t="s">
        <v>124</v>
      </c>
      <c r="T32" s="3">
        <v>206.11666666666599</v>
      </c>
      <c r="U32" s="3">
        <v>5.3833589391121501</v>
      </c>
      <c r="V32" s="3"/>
      <c r="W32" s="3">
        <v>48</v>
      </c>
      <c r="X32" s="3">
        <v>13.87</v>
      </c>
      <c r="Y32" s="3">
        <v>11.096</v>
      </c>
    </row>
    <row r="33" spans="1:25" x14ac:dyDescent="0.25">
      <c r="A33" s="2">
        <v>43230</v>
      </c>
      <c r="B33" s="3" t="s">
        <v>46</v>
      </c>
      <c r="C33" s="3" t="s">
        <v>122</v>
      </c>
      <c r="D33" s="3" t="s">
        <v>125</v>
      </c>
      <c r="E33" s="3" t="s">
        <v>125</v>
      </c>
      <c r="F33" s="3">
        <v>0</v>
      </c>
      <c r="G33" s="3">
        <v>18</v>
      </c>
      <c r="H33" s="3">
        <v>6</v>
      </c>
      <c r="I33" s="3">
        <v>9</v>
      </c>
      <c r="J33" s="3">
        <v>162</v>
      </c>
      <c r="K33" s="3">
        <v>0</v>
      </c>
      <c r="L33" s="3">
        <v>0</v>
      </c>
      <c r="M33" s="3">
        <v>24.849382716049298</v>
      </c>
      <c r="N33" s="3" t="s">
        <v>49</v>
      </c>
      <c r="O33" s="3" t="s">
        <v>50</v>
      </c>
      <c r="P33" s="3" t="s">
        <v>51</v>
      </c>
      <c r="Q33" s="3">
        <v>1000145794</v>
      </c>
      <c r="R33" s="3">
        <v>50</v>
      </c>
      <c r="S33" s="3" t="s">
        <v>52</v>
      </c>
      <c r="T33" s="3">
        <v>162</v>
      </c>
      <c r="U33" s="3">
        <v>24.849382716049298</v>
      </c>
      <c r="V33" s="3"/>
      <c r="W33" s="3">
        <v>384</v>
      </c>
      <c r="X33" s="3">
        <v>6.29</v>
      </c>
      <c r="Y33" s="3">
        <v>40.256</v>
      </c>
    </row>
    <row r="34" spans="1:25" x14ac:dyDescent="0.25">
      <c r="A34" s="2">
        <v>43230</v>
      </c>
      <c r="B34" s="3" t="s">
        <v>46</v>
      </c>
      <c r="C34" s="3" t="s">
        <v>122</v>
      </c>
      <c r="D34" s="3" t="s">
        <v>126</v>
      </c>
      <c r="E34" s="3" t="s">
        <v>126</v>
      </c>
      <c r="F34" s="3">
        <v>0</v>
      </c>
      <c r="G34" s="3">
        <v>17</v>
      </c>
      <c r="H34" s="3">
        <v>5</v>
      </c>
      <c r="I34" s="3">
        <v>9</v>
      </c>
      <c r="J34" s="3">
        <v>153</v>
      </c>
      <c r="K34" s="3">
        <v>0</v>
      </c>
      <c r="L34" s="3">
        <v>0</v>
      </c>
      <c r="M34" s="3">
        <v>18.009803921568601</v>
      </c>
      <c r="N34" s="3" t="s">
        <v>102</v>
      </c>
      <c r="O34" s="3" t="s">
        <v>127</v>
      </c>
      <c r="P34" s="3" t="s">
        <v>128</v>
      </c>
      <c r="Q34" s="3">
        <v>1000137923</v>
      </c>
      <c r="R34" s="3">
        <v>20</v>
      </c>
      <c r="S34" s="3" t="s">
        <v>129</v>
      </c>
      <c r="T34" s="3">
        <v>153</v>
      </c>
      <c r="U34" s="3">
        <v>18.009803921568601</v>
      </c>
      <c r="V34" s="3"/>
      <c r="W34" s="3">
        <v>167</v>
      </c>
      <c r="X34" s="3">
        <v>9.9</v>
      </c>
      <c r="Y34" s="3">
        <v>27.555</v>
      </c>
    </row>
    <row r="35" spans="1:25" x14ac:dyDescent="0.25">
      <c r="A35" s="2">
        <v>43230</v>
      </c>
      <c r="B35" s="3" t="s">
        <v>46</v>
      </c>
      <c r="C35" s="3" t="s">
        <v>122</v>
      </c>
      <c r="D35" s="3" t="s">
        <v>130</v>
      </c>
      <c r="E35" s="3" t="s">
        <v>130</v>
      </c>
      <c r="F35" s="3">
        <v>0</v>
      </c>
      <c r="G35" s="3">
        <v>19</v>
      </c>
      <c r="H35" s="3">
        <v>9</v>
      </c>
      <c r="I35" s="3">
        <v>9</v>
      </c>
      <c r="J35" s="3">
        <v>171</v>
      </c>
      <c r="K35" s="3">
        <v>0</v>
      </c>
      <c r="L35" s="3">
        <v>0</v>
      </c>
      <c r="M35" s="3">
        <v>0</v>
      </c>
      <c r="N35" s="3" t="s">
        <v>65</v>
      </c>
      <c r="O35" s="3">
        <v>502353</v>
      </c>
      <c r="P35" s="3" t="s">
        <v>131</v>
      </c>
      <c r="Q35" s="3">
        <v>1000127799</v>
      </c>
      <c r="R35" s="3">
        <v>10</v>
      </c>
      <c r="S35" s="3" t="s">
        <v>132</v>
      </c>
      <c r="T35" s="3">
        <v>171</v>
      </c>
      <c r="U35" s="3">
        <v>0</v>
      </c>
      <c r="V35" s="3"/>
      <c r="W35" s="3">
        <v>0</v>
      </c>
      <c r="X35" s="3">
        <v>0</v>
      </c>
      <c r="Y35" s="3">
        <v>0</v>
      </c>
    </row>
    <row r="36" spans="1:25" x14ac:dyDescent="0.25">
      <c r="A36" s="2">
        <v>43230</v>
      </c>
      <c r="B36" s="3" t="s">
        <v>133</v>
      </c>
      <c r="C36" s="3" t="s">
        <v>134</v>
      </c>
      <c r="D36" s="3" t="s">
        <v>135</v>
      </c>
      <c r="E36" s="3" t="s">
        <v>135</v>
      </c>
      <c r="F36" s="3">
        <v>0</v>
      </c>
      <c r="G36" s="3">
        <v>20</v>
      </c>
      <c r="H36" s="3">
        <v>4</v>
      </c>
      <c r="I36" s="3">
        <v>9</v>
      </c>
      <c r="J36" s="3">
        <v>171</v>
      </c>
      <c r="K36" s="3">
        <v>0</v>
      </c>
      <c r="L36" s="3">
        <v>0</v>
      </c>
      <c r="M36" s="3">
        <v>38.175146198830397</v>
      </c>
      <c r="N36" s="3" t="s">
        <v>58</v>
      </c>
      <c r="O36" s="3">
        <v>10185930</v>
      </c>
      <c r="P36" s="3" t="s">
        <v>136</v>
      </c>
      <c r="Q36" s="3">
        <v>1000131966</v>
      </c>
      <c r="R36" s="3">
        <v>10</v>
      </c>
      <c r="S36" s="3" t="s">
        <v>137</v>
      </c>
      <c r="T36" s="3">
        <v>171</v>
      </c>
      <c r="U36" s="3">
        <v>38.175146198830397</v>
      </c>
      <c r="V36" s="3"/>
      <c r="W36" s="3">
        <v>363</v>
      </c>
      <c r="X36" s="3">
        <v>10.79</v>
      </c>
      <c r="Y36" s="3">
        <v>65.279499999999999</v>
      </c>
    </row>
    <row r="37" spans="1:25" x14ac:dyDescent="0.25">
      <c r="A37" s="2">
        <v>43230</v>
      </c>
      <c r="B37" s="3" t="s">
        <v>133</v>
      </c>
      <c r="C37" s="3" t="s">
        <v>134</v>
      </c>
      <c r="D37" s="3" t="s">
        <v>138</v>
      </c>
      <c r="E37" s="3" t="s">
        <v>138</v>
      </c>
      <c r="F37" s="3">
        <v>0</v>
      </c>
      <c r="G37" s="3">
        <v>24</v>
      </c>
      <c r="H37" s="3">
        <v>0</v>
      </c>
      <c r="I37" s="3">
        <v>9</v>
      </c>
      <c r="J37" s="3">
        <v>216</v>
      </c>
      <c r="K37" s="3">
        <v>0</v>
      </c>
      <c r="L37" s="3">
        <v>0</v>
      </c>
      <c r="M37" s="3">
        <v>38.762500000000003</v>
      </c>
      <c r="N37" s="3" t="s">
        <v>58</v>
      </c>
      <c r="O37" s="3">
        <v>379854</v>
      </c>
      <c r="P37" s="3" t="s">
        <v>139</v>
      </c>
      <c r="Q37" s="3">
        <v>1000132018</v>
      </c>
      <c r="R37" s="3">
        <v>30</v>
      </c>
      <c r="S37" s="3" t="s">
        <v>140</v>
      </c>
      <c r="T37" s="3">
        <v>216</v>
      </c>
      <c r="U37" s="3">
        <v>38.762500000000003</v>
      </c>
      <c r="V37" s="3"/>
      <c r="W37" s="3">
        <v>378</v>
      </c>
      <c r="X37" s="3">
        <v>13.29</v>
      </c>
      <c r="Y37" s="3">
        <v>83.727000000000004</v>
      </c>
    </row>
    <row r="38" spans="1:25" x14ac:dyDescent="0.25">
      <c r="A38" s="2">
        <v>43230</v>
      </c>
      <c r="B38" s="3" t="s">
        <v>133</v>
      </c>
      <c r="C38" s="3" t="s">
        <v>134</v>
      </c>
      <c r="D38" s="3" t="s">
        <v>141</v>
      </c>
      <c r="E38" s="3" t="s">
        <v>141</v>
      </c>
      <c r="F38" s="3">
        <v>0</v>
      </c>
      <c r="G38" s="3">
        <v>21</v>
      </c>
      <c r="H38" s="3">
        <v>0</v>
      </c>
      <c r="I38" s="3">
        <v>9</v>
      </c>
      <c r="J38" s="3">
        <v>180.15</v>
      </c>
      <c r="K38" s="3">
        <v>0</v>
      </c>
      <c r="L38" s="3">
        <v>0</v>
      </c>
      <c r="M38" s="3">
        <v>30.826163382366499</v>
      </c>
      <c r="N38" s="3" t="s">
        <v>142</v>
      </c>
      <c r="O38" s="3">
        <v>10183842</v>
      </c>
      <c r="P38" s="3" t="s">
        <v>143</v>
      </c>
      <c r="Q38" s="3">
        <v>1000150092</v>
      </c>
      <c r="R38" s="3">
        <v>20</v>
      </c>
      <c r="S38" s="3" t="s">
        <v>144</v>
      </c>
      <c r="T38" s="3">
        <v>180.15</v>
      </c>
      <c r="U38" s="3">
        <v>30.826163382366499</v>
      </c>
      <c r="V38" s="3"/>
      <c r="W38" s="3">
        <v>400</v>
      </c>
      <c r="X38" s="3">
        <v>8.33</v>
      </c>
      <c r="Y38" s="3">
        <v>55.533333333333303</v>
      </c>
    </row>
    <row r="39" spans="1:25" x14ac:dyDescent="0.25">
      <c r="A39" s="2">
        <v>43230</v>
      </c>
      <c r="B39" s="3" t="s">
        <v>133</v>
      </c>
      <c r="C39" s="3" t="s">
        <v>134</v>
      </c>
      <c r="D39" s="3" t="s">
        <v>145</v>
      </c>
      <c r="E39" s="3" t="s">
        <v>145</v>
      </c>
      <c r="F39" s="3">
        <v>0</v>
      </c>
      <c r="G39" s="3">
        <v>25</v>
      </c>
      <c r="H39" s="3">
        <v>0</v>
      </c>
      <c r="I39" s="3">
        <v>9</v>
      </c>
      <c r="J39" s="3">
        <v>206.55</v>
      </c>
      <c r="K39" s="3">
        <v>0</v>
      </c>
      <c r="L39" s="3">
        <v>0</v>
      </c>
      <c r="M39" s="3">
        <v>27.462277091906699</v>
      </c>
      <c r="N39" s="3" t="s">
        <v>58</v>
      </c>
      <c r="O39" s="3">
        <v>374465</v>
      </c>
      <c r="P39" s="3" t="s">
        <v>146</v>
      </c>
      <c r="Q39" s="3">
        <v>1000145602</v>
      </c>
      <c r="R39" s="3">
        <v>10</v>
      </c>
      <c r="S39" s="3" t="s">
        <v>147</v>
      </c>
      <c r="T39" s="3">
        <v>206.55</v>
      </c>
      <c r="U39" s="3">
        <v>27.462277091906699</v>
      </c>
      <c r="V39" s="3"/>
      <c r="W39" s="3">
        <v>220</v>
      </c>
      <c r="X39" s="3">
        <v>15.47</v>
      </c>
      <c r="Y39" s="3">
        <v>56.723333333333301</v>
      </c>
    </row>
    <row r="40" spans="1:25" x14ac:dyDescent="0.25">
      <c r="A40" s="2">
        <v>43230</v>
      </c>
      <c r="B40" s="3" t="s">
        <v>133</v>
      </c>
      <c r="C40" s="3" t="s">
        <v>148</v>
      </c>
      <c r="D40" s="3" t="s">
        <v>149</v>
      </c>
      <c r="E40" s="3" t="s">
        <v>149</v>
      </c>
      <c r="F40" s="3">
        <v>0</v>
      </c>
      <c r="G40" s="3">
        <v>19</v>
      </c>
      <c r="H40" s="3">
        <v>3</v>
      </c>
      <c r="I40" s="3">
        <v>9</v>
      </c>
      <c r="J40" s="3">
        <v>168.016666666666</v>
      </c>
      <c r="K40" s="3">
        <v>0</v>
      </c>
      <c r="L40" s="3">
        <v>0</v>
      </c>
      <c r="M40" s="3">
        <v>64.475052078166797</v>
      </c>
      <c r="N40" s="3" t="s">
        <v>58</v>
      </c>
      <c r="O40" s="3">
        <v>10184954</v>
      </c>
      <c r="P40" s="3" t="s">
        <v>150</v>
      </c>
      <c r="Q40" s="3">
        <v>1000131974</v>
      </c>
      <c r="R40" s="3">
        <v>70</v>
      </c>
      <c r="S40" s="3" t="s">
        <v>151</v>
      </c>
      <c r="T40" s="3">
        <v>125.3955</v>
      </c>
      <c r="U40" s="3">
        <v>64.475067552929104</v>
      </c>
      <c r="V40" s="3"/>
      <c r="W40" s="3">
        <v>529</v>
      </c>
      <c r="X40" s="3">
        <v>9.17</v>
      </c>
      <c r="Y40" s="3">
        <v>80.848833333333303</v>
      </c>
    </row>
    <row r="41" spans="1:25" x14ac:dyDescent="0.25">
      <c r="A41" s="2">
        <v>43230</v>
      </c>
      <c r="B41" s="3" t="s">
        <v>133</v>
      </c>
      <c r="C41" s="3" t="s">
        <v>148</v>
      </c>
      <c r="D41" s="3" t="s">
        <v>149</v>
      </c>
      <c r="E41" s="3" t="s">
        <v>149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64.475052078166797</v>
      </c>
      <c r="N41" s="3" t="s">
        <v>58</v>
      </c>
      <c r="O41" s="3">
        <v>379856</v>
      </c>
      <c r="P41" s="3" t="s">
        <v>152</v>
      </c>
      <c r="Q41" s="3">
        <v>1000132020</v>
      </c>
      <c r="R41" s="3">
        <v>20</v>
      </c>
      <c r="S41" s="3" t="s">
        <v>153</v>
      </c>
      <c r="T41" s="3">
        <v>42.621166666666603</v>
      </c>
      <c r="U41" s="3">
        <v>64.475006549953605</v>
      </c>
      <c r="V41" s="3"/>
      <c r="W41" s="3">
        <v>180</v>
      </c>
      <c r="X41" s="3">
        <v>9.16</v>
      </c>
      <c r="Y41" s="3">
        <v>27.48</v>
      </c>
    </row>
    <row r="42" spans="1:25" x14ac:dyDescent="0.25">
      <c r="A42" s="2">
        <v>43230</v>
      </c>
      <c r="B42" s="3" t="s">
        <v>133</v>
      </c>
      <c r="C42" s="3" t="s">
        <v>148</v>
      </c>
      <c r="D42" s="3" t="s">
        <v>154</v>
      </c>
      <c r="E42" s="3" t="s">
        <v>154</v>
      </c>
      <c r="F42" s="3">
        <v>0</v>
      </c>
      <c r="G42" s="3">
        <v>20</v>
      </c>
      <c r="H42" s="3">
        <v>2</v>
      </c>
      <c r="I42" s="3">
        <v>9</v>
      </c>
      <c r="J42" s="3">
        <v>171</v>
      </c>
      <c r="K42" s="3">
        <v>0</v>
      </c>
      <c r="L42" s="3">
        <v>0</v>
      </c>
      <c r="M42" s="3">
        <v>48.713450292397603</v>
      </c>
      <c r="N42" s="3" t="s">
        <v>142</v>
      </c>
      <c r="O42" s="3">
        <v>10183842</v>
      </c>
      <c r="P42" s="3" t="s">
        <v>143</v>
      </c>
      <c r="Q42" s="3">
        <v>1000150092</v>
      </c>
      <c r="R42" s="3">
        <v>20</v>
      </c>
      <c r="S42" s="3" t="s">
        <v>144</v>
      </c>
      <c r="T42" s="3">
        <v>171</v>
      </c>
      <c r="U42" s="3">
        <v>48.713450292397603</v>
      </c>
      <c r="V42" s="3"/>
      <c r="W42" s="3">
        <v>600</v>
      </c>
      <c r="X42" s="3">
        <v>8.33</v>
      </c>
      <c r="Y42" s="3">
        <v>83.3</v>
      </c>
    </row>
    <row r="43" spans="1:25" x14ac:dyDescent="0.25">
      <c r="A43" s="2">
        <v>43230</v>
      </c>
      <c r="B43" s="3" t="s">
        <v>133</v>
      </c>
      <c r="C43" s="3" t="s">
        <v>148</v>
      </c>
      <c r="D43" s="3" t="s">
        <v>155</v>
      </c>
      <c r="E43" s="3" t="s">
        <v>155</v>
      </c>
      <c r="F43" s="3">
        <v>0</v>
      </c>
      <c r="G43" s="3">
        <v>22</v>
      </c>
      <c r="H43" s="3">
        <v>3</v>
      </c>
      <c r="I43" s="3">
        <v>9</v>
      </c>
      <c r="J43" s="3">
        <v>186.85</v>
      </c>
      <c r="K43" s="3">
        <v>0</v>
      </c>
      <c r="L43" s="3">
        <v>0</v>
      </c>
      <c r="M43" s="3">
        <v>55.8114351975738</v>
      </c>
      <c r="N43" s="3" t="s">
        <v>58</v>
      </c>
      <c r="O43" s="3">
        <v>10184955</v>
      </c>
      <c r="P43" s="3" t="s">
        <v>156</v>
      </c>
      <c r="Q43" s="3">
        <v>1000132065</v>
      </c>
      <c r="R43" s="3">
        <v>30</v>
      </c>
      <c r="S43" s="3" t="s">
        <v>157</v>
      </c>
      <c r="T43" s="3">
        <v>186.85</v>
      </c>
      <c r="U43" s="3">
        <v>55.8114351975738</v>
      </c>
      <c r="V43" s="3"/>
      <c r="W43" s="3">
        <v>478</v>
      </c>
      <c r="X43" s="3">
        <v>13.09</v>
      </c>
      <c r="Y43" s="3">
        <v>104.28366666666599</v>
      </c>
    </row>
    <row r="44" spans="1:25" x14ac:dyDescent="0.25">
      <c r="A44" s="2">
        <v>43230</v>
      </c>
      <c r="B44" s="3" t="s">
        <v>133</v>
      </c>
      <c r="C44" s="3" t="s">
        <v>148</v>
      </c>
      <c r="D44" s="3" t="s">
        <v>158</v>
      </c>
      <c r="E44" s="3" t="s">
        <v>158</v>
      </c>
      <c r="F44" s="3">
        <v>0</v>
      </c>
      <c r="G44" s="3">
        <v>19</v>
      </c>
      <c r="H44" s="3">
        <v>4</v>
      </c>
      <c r="I44" s="3">
        <v>9</v>
      </c>
      <c r="J44" s="3">
        <v>165.46666666666599</v>
      </c>
      <c r="K44" s="3">
        <v>0</v>
      </c>
      <c r="L44" s="3">
        <v>0</v>
      </c>
      <c r="M44" s="3">
        <v>50.342465753424598</v>
      </c>
      <c r="N44" s="3" t="s">
        <v>142</v>
      </c>
      <c r="O44" s="3">
        <v>10183842</v>
      </c>
      <c r="P44" s="3" t="s">
        <v>143</v>
      </c>
      <c r="Q44" s="3">
        <v>1000150093</v>
      </c>
      <c r="R44" s="3">
        <v>40</v>
      </c>
      <c r="S44" s="3" t="s">
        <v>159</v>
      </c>
      <c r="T44" s="3">
        <v>165.46666666666599</v>
      </c>
      <c r="U44" s="3">
        <v>50.342465753424598</v>
      </c>
      <c r="V44" s="3"/>
      <c r="W44" s="3">
        <v>600</v>
      </c>
      <c r="X44" s="3">
        <v>8.33</v>
      </c>
      <c r="Y44" s="3">
        <v>83.3</v>
      </c>
    </row>
    <row r="45" spans="1:25" x14ac:dyDescent="0.25">
      <c r="A45" s="2">
        <v>43230</v>
      </c>
      <c r="B45" s="3" t="s">
        <v>133</v>
      </c>
      <c r="C45" s="3" t="s">
        <v>148</v>
      </c>
      <c r="D45" s="3" t="s">
        <v>160</v>
      </c>
      <c r="E45" s="3" t="s">
        <v>160</v>
      </c>
      <c r="F45" s="3">
        <v>0</v>
      </c>
      <c r="G45" s="3">
        <v>22</v>
      </c>
      <c r="H45" s="3">
        <v>3</v>
      </c>
      <c r="I45" s="3">
        <v>9</v>
      </c>
      <c r="J45" s="3">
        <v>195.8</v>
      </c>
      <c r="K45" s="3">
        <v>0</v>
      </c>
      <c r="L45" s="3">
        <v>0</v>
      </c>
      <c r="M45" s="3">
        <v>34.329162410622999</v>
      </c>
      <c r="N45" s="3" t="s">
        <v>58</v>
      </c>
      <c r="O45" s="3">
        <v>380644</v>
      </c>
      <c r="P45" s="3" t="s">
        <v>161</v>
      </c>
      <c r="Q45" s="3">
        <v>1000132133</v>
      </c>
      <c r="R45" s="3">
        <v>20</v>
      </c>
      <c r="S45" s="3" t="s">
        <v>162</v>
      </c>
      <c r="T45" s="3">
        <v>195.8</v>
      </c>
      <c r="U45" s="3">
        <v>34.329162410622999</v>
      </c>
      <c r="V45" s="3"/>
      <c r="W45" s="3">
        <v>351</v>
      </c>
      <c r="X45" s="3">
        <v>11.49</v>
      </c>
      <c r="Y45" s="3">
        <v>67.216499999999996</v>
      </c>
    </row>
    <row r="46" spans="1:25" x14ac:dyDescent="0.25">
      <c r="A46" s="2">
        <v>43230</v>
      </c>
      <c r="B46" s="3" t="s">
        <v>133</v>
      </c>
      <c r="C46" s="3" t="s">
        <v>148</v>
      </c>
      <c r="D46" s="3" t="s">
        <v>163</v>
      </c>
      <c r="E46" s="3" t="s">
        <v>163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66.911111111111097</v>
      </c>
      <c r="N46" s="3" t="s">
        <v>58</v>
      </c>
      <c r="O46" s="3">
        <v>10185912</v>
      </c>
      <c r="P46" s="3" t="s">
        <v>164</v>
      </c>
      <c r="Q46" s="3">
        <v>1000131978</v>
      </c>
      <c r="R46" s="3">
        <v>10</v>
      </c>
      <c r="S46" s="3" t="s">
        <v>165</v>
      </c>
      <c r="T46" s="3">
        <v>56.519833333333303</v>
      </c>
      <c r="U46" s="3">
        <v>66.911025333289999</v>
      </c>
      <c r="V46" s="3"/>
      <c r="W46" s="3">
        <v>198</v>
      </c>
      <c r="X46" s="3">
        <v>11.46</v>
      </c>
      <c r="Y46" s="3">
        <v>37.817999999999998</v>
      </c>
    </row>
    <row r="47" spans="1:25" x14ac:dyDescent="0.25">
      <c r="A47" s="2">
        <v>43230</v>
      </c>
      <c r="B47" s="3" t="s">
        <v>133</v>
      </c>
      <c r="C47" s="3" t="s">
        <v>148</v>
      </c>
      <c r="D47" s="3" t="s">
        <v>163</v>
      </c>
      <c r="E47" s="3" t="s">
        <v>163</v>
      </c>
      <c r="F47" s="3">
        <v>0</v>
      </c>
      <c r="G47" s="3">
        <v>20</v>
      </c>
      <c r="H47" s="3">
        <v>0</v>
      </c>
      <c r="I47" s="3">
        <v>9</v>
      </c>
      <c r="J47" s="3">
        <v>171</v>
      </c>
      <c r="K47" s="3">
        <v>0</v>
      </c>
      <c r="L47" s="3">
        <v>0</v>
      </c>
      <c r="M47" s="3">
        <v>66.911111111111097</v>
      </c>
      <c r="N47" s="3" t="s">
        <v>58</v>
      </c>
      <c r="O47" s="3">
        <v>380644</v>
      </c>
      <c r="P47" s="3" t="s">
        <v>161</v>
      </c>
      <c r="Q47" s="3">
        <v>1000132133</v>
      </c>
      <c r="R47" s="3">
        <v>20</v>
      </c>
      <c r="S47" s="3" t="s">
        <v>162</v>
      </c>
      <c r="T47" s="3">
        <v>114.48016666666599</v>
      </c>
      <c r="U47" s="3">
        <v>66.911153460351898</v>
      </c>
      <c r="V47" s="3"/>
      <c r="W47" s="3">
        <v>400</v>
      </c>
      <c r="X47" s="3">
        <v>11.49</v>
      </c>
      <c r="Y47" s="3">
        <v>76.599999999999994</v>
      </c>
    </row>
    <row r="48" spans="1:25" x14ac:dyDescent="0.25">
      <c r="A48" s="2">
        <v>43230</v>
      </c>
      <c r="B48" s="3" t="s">
        <v>133</v>
      </c>
      <c r="C48" s="3" t="s">
        <v>166</v>
      </c>
      <c r="D48" s="3" t="s">
        <v>167</v>
      </c>
      <c r="E48" s="3" t="s">
        <v>167</v>
      </c>
      <c r="F48" s="3">
        <v>0</v>
      </c>
      <c r="G48" s="3">
        <v>15</v>
      </c>
      <c r="H48" s="3">
        <v>4</v>
      </c>
      <c r="I48" s="3">
        <v>9</v>
      </c>
      <c r="J48" s="3">
        <v>126</v>
      </c>
      <c r="K48" s="3">
        <v>0</v>
      </c>
      <c r="L48" s="3">
        <v>0</v>
      </c>
      <c r="M48" s="3">
        <v>7.9873015873015802</v>
      </c>
      <c r="N48" s="3" t="s">
        <v>49</v>
      </c>
      <c r="O48" s="3" t="s">
        <v>168</v>
      </c>
      <c r="P48" s="3" t="s">
        <v>51</v>
      </c>
      <c r="Q48" s="3">
        <v>1000145794</v>
      </c>
      <c r="R48" s="3">
        <v>100</v>
      </c>
      <c r="S48" s="3" t="s">
        <v>169</v>
      </c>
      <c r="T48" s="3">
        <v>126</v>
      </c>
      <c r="U48" s="3">
        <v>7.9873015873015802</v>
      </c>
      <c r="V48" s="3"/>
      <c r="W48" s="3">
        <v>96</v>
      </c>
      <c r="X48" s="3">
        <v>6.29</v>
      </c>
      <c r="Y48" s="3">
        <v>10.064</v>
      </c>
    </row>
    <row r="49" spans="1:25" x14ac:dyDescent="0.25">
      <c r="A49" s="2">
        <v>43230</v>
      </c>
      <c r="B49" s="3" t="s">
        <v>133</v>
      </c>
      <c r="C49" s="3" t="s">
        <v>166</v>
      </c>
      <c r="D49" s="3" t="s">
        <v>170</v>
      </c>
      <c r="E49" s="3" t="s">
        <v>170</v>
      </c>
      <c r="F49" s="3">
        <v>0</v>
      </c>
      <c r="G49" s="3">
        <v>22</v>
      </c>
      <c r="H49" s="3">
        <v>1</v>
      </c>
      <c r="I49" s="3">
        <v>9</v>
      </c>
      <c r="J49" s="3">
        <v>180</v>
      </c>
      <c r="K49" s="3">
        <v>0</v>
      </c>
      <c r="L49" s="3">
        <v>0</v>
      </c>
      <c r="M49" s="3">
        <v>64.699444444444396</v>
      </c>
      <c r="N49" s="3" t="s">
        <v>58</v>
      </c>
      <c r="O49" s="3">
        <v>10184954</v>
      </c>
      <c r="P49" s="3" t="s">
        <v>150</v>
      </c>
      <c r="Q49" s="3">
        <v>1000131974</v>
      </c>
      <c r="R49" s="3">
        <v>30</v>
      </c>
      <c r="S49" s="3" t="s">
        <v>171</v>
      </c>
      <c r="T49" s="3">
        <v>180</v>
      </c>
      <c r="U49" s="3">
        <v>64.699444444444396</v>
      </c>
      <c r="V49" s="3"/>
      <c r="W49" s="3">
        <v>762</v>
      </c>
      <c r="X49" s="3">
        <v>9.17</v>
      </c>
      <c r="Y49" s="3">
        <v>116.459</v>
      </c>
    </row>
    <row r="50" spans="1:25" x14ac:dyDescent="0.25">
      <c r="A50" s="2">
        <v>43230</v>
      </c>
      <c r="B50" s="3" t="s">
        <v>133</v>
      </c>
      <c r="C50" s="3" t="s">
        <v>166</v>
      </c>
      <c r="D50" s="3" t="s">
        <v>172</v>
      </c>
      <c r="E50" s="3" t="s">
        <v>172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67.286934156378607</v>
      </c>
      <c r="N50" s="3" t="s">
        <v>58</v>
      </c>
      <c r="O50" s="3">
        <v>10184954</v>
      </c>
      <c r="P50" s="3" t="s">
        <v>150</v>
      </c>
      <c r="Q50" s="3">
        <v>1000131974</v>
      </c>
      <c r="R50" s="3">
        <v>30</v>
      </c>
      <c r="S50" s="3" t="s">
        <v>171</v>
      </c>
      <c r="T50" s="3">
        <v>1.1356666666666599</v>
      </c>
      <c r="U50" s="3">
        <v>67.287936601115305</v>
      </c>
      <c r="V50" s="3"/>
      <c r="W50" s="3">
        <v>5</v>
      </c>
      <c r="X50" s="3">
        <v>9.17</v>
      </c>
      <c r="Y50" s="3">
        <v>0.76416666666666599</v>
      </c>
    </row>
    <row r="51" spans="1:25" x14ac:dyDescent="0.25">
      <c r="A51" s="2">
        <v>43230</v>
      </c>
      <c r="B51" s="3" t="s">
        <v>133</v>
      </c>
      <c r="C51" s="3" t="s">
        <v>166</v>
      </c>
      <c r="D51" s="3" t="s">
        <v>172</v>
      </c>
      <c r="E51" s="3" t="s">
        <v>172</v>
      </c>
      <c r="F51" s="3">
        <v>0</v>
      </c>
      <c r="G51" s="3">
        <v>18</v>
      </c>
      <c r="H51" s="3">
        <v>4</v>
      </c>
      <c r="I51" s="3">
        <v>9</v>
      </c>
      <c r="J51" s="3">
        <v>162</v>
      </c>
      <c r="K51" s="3">
        <v>0</v>
      </c>
      <c r="L51" s="3">
        <v>0</v>
      </c>
      <c r="M51" s="3">
        <v>67.286934156378607</v>
      </c>
      <c r="N51" s="3" t="s">
        <v>58</v>
      </c>
      <c r="O51" s="3">
        <v>379856</v>
      </c>
      <c r="P51" s="3" t="s">
        <v>152</v>
      </c>
      <c r="Q51" s="3">
        <v>1000132020</v>
      </c>
      <c r="R51" s="3">
        <v>30</v>
      </c>
      <c r="S51" s="3" t="s">
        <v>173</v>
      </c>
      <c r="T51" s="3">
        <v>160.86433333333301</v>
      </c>
      <c r="U51" s="3">
        <v>67.286927079340103</v>
      </c>
      <c r="V51" s="3"/>
      <c r="W51" s="3">
        <v>709</v>
      </c>
      <c r="X51" s="3">
        <v>9.16</v>
      </c>
      <c r="Y51" s="3">
        <v>108.240666666666</v>
      </c>
    </row>
    <row r="52" spans="1:25" x14ac:dyDescent="0.25">
      <c r="A52" s="2">
        <v>43230</v>
      </c>
      <c r="B52" s="3" t="s">
        <v>133</v>
      </c>
      <c r="C52" s="3" t="s">
        <v>166</v>
      </c>
      <c r="D52" s="3" t="s">
        <v>174</v>
      </c>
      <c r="E52" s="3" t="s">
        <v>174</v>
      </c>
      <c r="F52" s="3">
        <v>0</v>
      </c>
      <c r="G52" s="3">
        <v>12</v>
      </c>
      <c r="H52" s="3">
        <v>4</v>
      </c>
      <c r="I52" s="3">
        <v>9</v>
      </c>
      <c r="J52" s="3">
        <v>99</v>
      </c>
      <c r="K52" s="3">
        <v>0</v>
      </c>
      <c r="L52" s="3">
        <v>0</v>
      </c>
      <c r="M52" s="3">
        <v>10.1656565656565</v>
      </c>
      <c r="N52" s="3" t="s">
        <v>49</v>
      </c>
      <c r="O52" s="3" t="s">
        <v>168</v>
      </c>
      <c r="P52" s="3" t="s">
        <v>51</v>
      </c>
      <c r="Q52" s="3">
        <v>1000145794</v>
      </c>
      <c r="R52" s="3">
        <v>100</v>
      </c>
      <c r="S52" s="3" t="s">
        <v>169</v>
      </c>
      <c r="T52" s="3">
        <v>99</v>
      </c>
      <c r="U52" s="3">
        <v>10.1656565656565</v>
      </c>
      <c r="V52" s="3"/>
      <c r="W52" s="3">
        <v>96</v>
      </c>
      <c r="X52" s="3">
        <v>6.29</v>
      </c>
      <c r="Y52" s="3">
        <v>10.064</v>
      </c>
    </row>
    <row r="53" spans="1:25" x14ac:dyDescent="0.25">
      <c r="A53" s="2">
        <v>43230</v>
      </c>
      <c r="B53" s="3" t="s">
        <v>133</v>
      </c>
      <c r="C53" s="3" t="s">
        <v>175</v>
      </c>
      <c r="D53" s="3" t="s">
        <v>176</v>
      </c>
      <c r="E53" s="3" t="s">
        <v>176</v>
      </c>
      <c r="F53" s="3">
        <v>0</v>
      </c>
      <c r="G53" s="3">
        <v>25</v>
      </c>
      <c r="H53" s="3">
        <v>3</v>
      </c>
      <c r="I53" s="3">
        <v>9</v>
      </c>
      <c r="J53" s="3">
        <v>219.53333333333299</v>
      </c>
      <c r="K53" s="3">
        <v>0</v>
      </c>
      <c r="L53" s="3">
        <v>0</v>
      </c>
      <c r="M53" s="3">
        <v>73.022775584573296</v>
      </c>
      <c r="N53" s="3" t="s">
        <v>58</v>
      </c>
      <c r="O53" s="3">
        <v>379311</v>
      </c>
      <c r="P53" s="3" t="s">
        <v>177</v>
      </c>
      <c r="Q53" s="3">
        <v>1000145760</v>
      </c>
      <c r="R53" s="3">
        <v>50</v>
      </c>
      <c r="S53" s="3" t="s">
        <v>178</v>
      </c>
      <c r="T53" s="3">
        <v>219.53333333333299</v>
      </c>
      <c r="U53" s="3">
        <v>73.022775584573296</v>
      </c>
      <c r="V53" s="3"/>
      <c r="W53" s="3">
        <v>608</v>
      </c>
      <c r="X53" s="3">
        <v>15.82</v>
      </c>
      <c r="Y53" s="3">
        <v>160.309333333333</v>
      </c>
    </row>
    <row r="54" spans="1:25" x14ac:dyDescent="0.25">
      <c r="A54" s="2">
        <v>43230</v>
      </c>
      <c r="B54" s="3" t="s">
        <v>133</v>
      </c>
      <c r="C54" s="3" t="s">
        <v>175</v>
      </c>
      <c r="D54" s="3" t="s">
        <v>179</v>
      </c>
      <c r="E54" s="3" t="s">
        <v>179</v>
      </c>
      <c r="F54" s="3">
        <v>0</v>
      </c>
      <c r="G54" s="3">
        <v>18</v>
      </c>
      <c r="H54" s="3">
        <v>1</v>
      </c>
      <c r="I54" s="3">
        <v>9</v>
      </c>
      <c r="J54" s="3">
        <v>153</v>
      </c>
      <c r="K54" s="3">
        <v>0</v>
      </c>
      <c r="L54" s="3">
        <v>0</v>
      </c>
      <c r="M54" s="3">
        <v>6.5777777777777704</v>
      </c>
      <c r="N54" s="3" t="s">
        <v>49</v>
      </c>
      <c r="O54" s="3" t="s">
        <v>168</v>
      </c>
      <c r="P54" s="3" t="s">
        <v>51</v>
      </c>
      <c r="Q54" s="3">
        <v>1000145794</v>
      </c>
      <c r="R54" s="3">
        <v>100</v>
      </c>
      <c r="S54" s="3" t="s">
        <v>169</v>
      </c>
      <c r="T54" s="3">
        <v>153</v>
      </c>
      <c r="U54" s="3">
        <v>6.5777777777777704</v>
      </c>
      <c r="V54" s="3"/>
      <c r="W54" s="3">
        <v>96</v>
      </c>
      <c r="X54" s="3">
        <v>6.29</v>
      </c>
      <c r="Y54" s="3">
        <v>10.064</v>
      </c>
    </row>
    <row r="55" spans="1:25" x14ac:dyDescent="0.25">
      <c r="A55" s="2">
        <v>43230</v>
      </c>
      <c r="B55" s="3" t="s">
        <v>180</v>
      </c>
      <c r="C55" s="3" t="s">
        <v>181</v>
      </c>
      <c r="D55" s="3" t="s">
        <v>182</v>
      </c>
      <c r="E55" s="3" t="s">
        <v>182</v>
      </c>
      <c r="F55" s="3">
        <v>0</v>
      </c>
      <c r="G55" s="3">
        <v>18</v>
      </c>
      <c r="H55" s="3">
        <v>4</v>
      </c>
      <c r="I55" s="3">
        <v>9</v>
      </c>
      <c r="J55" s="3">
        <v>162</v>
      </c>
      <c r="K55" s="3">
        <v>0</v>
      </c>
      <c r="L55" s="3">
        <v>0</v>
      </c>
      <c r="M55" s="3">
        <v>53.645061728395</v>
      </c>
      <c r="N55" s="3" t="s">
        <v>58</v>
      </c>
      <c r="O55" s="3">
        <v>10185912</v>
      </c>
      <c r="P55" s="3" t="s">
        <v>164</v>
      </c>
      <c r="Q55" s="3">
        <v>1000131978</v>
      </c>
      <c r="R55" s="3">
        <v>10</v>
      </c>
      <c r="S55" s="3" t="s">
        <v>165</v>
      </c>
      <c r="T55" s="3">
        <v>162</v>
      </c>
      <c r="U55" s="3">
        <v>53.645061728395</v>
      </c>
      <c r="V55" s="3"/>
      <c r="W55" s="3">
        <v>455</v>
      </c>
      <c r="X55" s="3">
        <v>11.46</v>
      </c>
      <c r="Y55" s="3">
        <v>86.905000000000001</v>
      </c>
    </row>
    <row r="56" spans="1:25" x14ac:dyDescent="0.25">
      <c r="A56" s="2">
        <v>43230</v>
      </c>
      <c r="B56" s="3" t="s">
        <v>180</v>
      </c>
      <c r="C56" s="3" t="s">
        <v>181</v>
      </c>
      <c r="D56" s="3" t="s">
        <v>183</v>
      </c>
      <c r="E56" s="3" t="s">
        <v>183</v>
      </c>
      <c r="F56" s="3">
        <v>0</v>
      </c>
      <c r="G56" s="3">
        <v>17</v>
      </c>
      <c r="H56" s="3">
        <v>4</v>
      </c>
      <c r="I56" s="3">
        <v>9</v>
      </c>
      <c r="J56" s="3">
        <v>153</v>
      </c>
      <c r="K56" s="3">
        <v>0</v>
      </c>
      <c r="L56" s="3">
        <v>0</v>
      </c>
      <c r="M56" s="3">
        <v>38.211764705882302</v>
      </c>
      <c r="N56" s="3" t="s">
        <v>58</v>
      </c>
      <c r="O56" s="3">
        <v>379850</v>
      </c>
      <c r="P56" s="3" t="s">
        <v>184</v>
      </c>
      <c r="Q56" s="3">
        <v>1000145597</v>
      </c>
      <c r="R56" s="3">
        <v>10</v>
      </c>
      <c r="S56" s="3" t="s">
        <v>185</v>
      </c>
      <c r="T56" s="3">
        <v>153</v>
      </c>
      <c r="U56" s="3">
        <v>38.211764705882302</v>
      </c>
      <c r="V56" s="3"/>
      <c r="W56" s="3">
        <v>609</v>
      </c>
      <c r="X56" s="3">
        <v>5.76</v>
      </c>
      <c r="Y56" s="3">
        <v>58.463999999999999</v>
      </c>
    </row>
    <row r="57" spans="1:25" x14ac:dyDescent="0.25">
      <c r="A57" s="2">
        <v>43230</v>
      </c>
      <c r="B57" s="3" t="s">
        <v>180</v>
      </c>
      <c r="C57" s="3" t="s">
        <v>181</v>
      </c>
      <c r="D57" s="3" t="s">
        <v>186</v>
      </c>
      <c r="E57" s="3" t="s">
        <v>186</v>
      </c>
      <c r="F57" s="3">
        <v>0</v>
      </c>
      <c r="G57" s="3">
        <v>26</v>
      </c>
      <c r="H57" s="3">
        <v>4</v>
      </c>
      <c r="I57" s="3">
        <v>9</v>
      </c>
      <c r="J57" s="3">
        <v>209.516666666666</v>
      </c>
      <c r="K57" s="3">
        <v>0</v>
      </c>
      <c r="L57" s="3">
        <v>0</v>
      </c>
      <c r="M57" s="3">
        <v>34.332988624612199</v>
      </c>
      <c r="N57" s="3" t="s">
        <v>58</v>
      </c>
      <c r="O57" s="3">
        <v>10185930</v>
      </c>
      <c r="P57" s="3" t="s">
        <v>136</v>
      </c>
      <c r="Q57" s="3">
        <v>1000131966</v>
      </c>
      <c r="R57" s="3">
        <v>10</v>
      </c>
      <c r="S57" s="3" t="s">
        <v>137</v>
      </c>
      <c r="T57" s="3">
        <v>209.516666666666</v>
      </c>
      <c r="U57" s="3">
        <v>34.332988624612199</v>
      </c>
      <c r="V57" s="3"/>
      <c r="W57" s="3">
        <v>400</v>
      </c>
      <c r="X57" s="3">
        <v>10.79</v>
      </c>
      <c r="Y57" s="3">
        <v>71.933333333333294</v>
      </c>
    </row>
    <row r="58" spans="1:25" x14ac:dyDescent="0.25">
      <c r="A58" s="2">
        <v>43230</v>
      </c>
      <c r="B58" s="3" t="s">
        <v>180</v>
      </c>
      <c r="C58" s="3" t="s">
        <v>181</v>
      </c>
      <c r="D58" s="3" t="s">
        <v>187</v>
      </c>
      <c r="E58" s="3" t="s">
        <v>187</v>
      </c>
      <c r="F58" s="3">
        <v>0</v>
      </c>
      <c r="G58" s="3">
        <v>20</v>
      </c>
      <c r="H58" s="3">
        <v>2</v>
      </c>
      <c r="I58" s="3">
        <v>9</v>
      </c>
      <c r="J58" s="3">
        <v>178.65</v>
      </c>
      <c r="K58" s="3">
        <v>0</v>
      </c>
      <c r="L58" s="3">
        <v>0</v>
      </c>
      <c r="M58" s="3">
        <v>54.418695773859497</v>
      </c>
      <c r="N58" s="3" t="s">
        <v>58</v>
      </c>
      <c r="O58" s="3">
        <v>10185912</v>
      </c>
      <c r="P58" s="3" t="s">
        <v>164</v>
      </c>
      <c r="Q58" s="3">
        <v>1000131978</v>
      </c>
      <c r="R58" s="3">
        <v>20</v>
      </c>
      <c r="S58" s="3" t="s">
        <v>188</v>
      </c>
      <c r="T58" s="3">
        <v>178.65</v>
      </c>
      <c r="U58" s="3">
        <v>54.418695773859497</v>
      </c>
      <c r="V58" s="3"/>
      <c r="W58" s="3">
        <v>509</v>
      </c>
      <c r="X58" s="3">
        <v>11.46</v>
      </c>
      <c r="Y58" s="3">
        <v>97.218999999999994</v>
      </c>
    </row>
    <row r="59" spans="1:25" x14ac:dyDescent="0.25">
      <c r="A59" s="2">
        <v>43230</v>
      </c>
      <c r="B59" s="3" t="s">
        <v>180</v>
      </c>
      <c r="C59" s="3" t="s">
        <v>189</v>
      </c>
      <c r="D59" s="3" t="s">
        <v>190</v>
      </c>
      <c r="E59" s="3" t="s">
        <v>190</v>
      </c>
      <c r="F59" s="3">
        <v>0</v>
      </c>
      <c r="G59" s="3">
        <v>11</v>
      </c>
      <c r="H59" s="3">
        <v>0</v>
      </c>
      <c r="I59" s="3">
        <v>9</v>
      </c>
      <c r="J59" s="3">
        <v>90</v>
      </c>
      <c r="K59" s="3">
        <v>0</v>
      </c>
      <c r="L59" s="3">
        <v>0</v>
      </c>
      <c r="M59" s="3">
        <v>53.588333333333303</v>
      </c>
      <c r="N59" s="3" t="s">
        <v>58</v>
      </c>
      <c r="O59" s="3">
        <v>347853</v>
      </c>
      <c r="P59" s="3" t="s">
        <v>191</v>
      </c>
      <c r="Q59" s="3">
        <v>1000152236</v>
      </c>
      <c r="R59" s="3">
        <v>40</v>
      </c>
      <c r="S59" s="3" t="s">
        <v>192</v>
      </c>
      <c r="T59" s="3">
        <v>90</v>
      </c>
      <c r="U59" s="3">
        <v>53.588333333333303</v>
      </c>
      <c r="V59" s="3"/>
      <c r="W59" s="3">
        <v>711</v>
      </c>
      <c r="X59" s="3">
        <v>4.07</v>
      </c>
      <c r="Y59" s="3">
        <v>48.229500000000002</v>
      </c>
    </row>
    <row r="60" spans="1:25" x14ac:dyDescent="0.25">
      <c r="A60" s="2">
        <v>43230</v>
      </c>
      <c r="B60" s="3" t="s">
        <v>180</v>
      </c>
      <c r="C60" s="3" t="s">
        <v>189</v>
      </c>
      <c r="D60" s="3" t="s">
        <v>193</v>
      </c>
      <c r="E60" s="3" t="s">
        <v>193</v>
      </c>
      <c r="F60" s="3">
        <v>0</v>
      </c>
      <c r="G60" s="3">
        <v>16</v>
      </c>
      <c r="H60" s="3">
        <v>2</v>
      </c>
      <c r="I60" s="3">
        <v>9</v>
      </c>
      <c r="J60" s="3">
        <v>144</v>
      </c>
      <c r="K60" s="3">
        <v>0</v>
      </c>
      <c r="L60" s="3">
        <v>0</v>
      </c>
      <c r="M60" s="3">
        <v>57.8472222222222</v>
      </c>
      <c r="N60" s="3" t="s">
        <v>142</v>
      </c>
      <c r="O60" s="3">
        <v>10183842</v>
      </c>
      <c r="P60" s="3" t="s">
        <v>143</v>
      </c>
      <c r="Q60" s="3">
        <v>1000150093</v>
      </c>
      <c r="R60" s="3">
        <v>10</v>
      </c>
      <c r="S60" s="3" t="s">
        <v>159</v>
      </c>
      <c r="T60" s="3">
        <v>144</v>
      </c>
      <c r="U60" s="3">
        <v>57.8472222222222</v>
      </c>
      <c r="V60" s="3"/>
      <c r="W60" s="3">
        <v>600</v>
      </c>
      <c r="X60" s="3">
        <v>8.33</v>
      </c>
      <c r="Y60" s="3">
        <v>83.3</v>
      </c>
    </row>
    <row r="61" spans="1:25" x14ac:dyDescent="0.25">
      <c r="A61" s="2">
        <v>43230</v>
      </c>
      <c r="B61" s="3" t="s">
        <v>180</v>
      </c>
      <c r="C61" s="3" t="s">
        <v>189</v>
      </c>
      <c r="D61" s="3" t="s">
        <v>194</v>
      </c>
      <c r="E61" s="3" t="s">
        <v>194</v>
      </c>
      <c r="F61" s="3">
        <v>0</v>
      </c>
      <c r="G61" s="3">
        <v>20</v>
      </c>
      <c r="H61" s="3">
        <v>1</v>
      </c>
      <c r="I61" s="3">
        <v>9</v>
      </c>
      <c r="J61" s="3">
        <v>180</v>
      </c>
      <c r="K61" s="3">
        <v>0</v>
      </c>
      <c r="L61" s="3">
        <v>0</v>
      </c>
      <c r="M61" s="3">
        <v>60.886574074073998</v>
      </c>
      <c r="N61" s="3" t="s">
        <v>58</v>
      </c>
      <c r="O61" s="3">
        <v>10182130</v>
      </c>
      <c r="P61" s="3" t="s">
        <v>195</v>
      </c>
      <c r="Q61" s="3">
        <v>1000132270</v>
      </c>
      <c r="R61" s="3">
        <v>10</v>
      </c>
      <c r="S61" s="3" t="s">
        <v>196</v>
      </c>
      <c r="T61" s="3">
        <v>137.62616666666599</v>
      </c>
      <c r="U61" s="3">
        <v>60.886556214479498</v>
      </c>
      <c r="V61" s="3"/>
      <c r="W61" s="3">
        <v>325</v>
      </c>
      <c r="X61" s="3">
        <v>15.47</v>
      </c>
      <c r="Y61" s="3">
        <v>83.795833333333306</v>
      </c>
    </row>
    <row r="62" spans="1:25" x14ac:dyDescent="0.25">
      <c r="A62" s="2">
        <v>43230</v>
      </c>
      <c r="B62" s="3" t="s">
        <v>180</v>
      </c>
      <c r="C62" s="3" t="s">
        <v>189</v>
      </c>
      <c r="D62" s="3" t="s">
        <v>194</v>
      </c>
      <c r="E62" s="3" t="s">
        <v>194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60.886574074073998</v>
      </c>
      <c r="N62" s="3" t="s">
        <v>58</v>
      </c>
      <c r="O62" s="3">
        <v>380640</v>
      </c>
      <c r="P62" s="3" t="s">
        <v>195</v>
      </c>
      <c r="Q62" s="3">
        <v>1000132432</v>
      </c>
      <c r="R62" s="3">
        <v>20</v>
      </c>
      <c r="S62" s="3" t="s">
        <v>197</v>
      </c>
      <c r="T62" s="3">
        <v>42.373833333333302</v>
      </c>
      <c r="U62" s="3">
        <v>60.886632080332497</v>
      </c>
      <c r="V62" s="3"/>
      <c r="W62" s="3">
        <v>100</v>
      </c>
      <c r="X62" s="3">
        <v>15.48</v>
      </c>
      <c r="Y62" s="3">
        <v>25.8</v>
      </c>
    </row>
    <row r="63" spans="1:25" x14ac:dyDescent="0.25">
      <c r="A63" s="2">
        <v>43230</v>
      </c>
      <c r="B63" s="3" t="s">
        <v>180</v>
      </c>
      <c r="C63" s="3" t="s">
        <v>189</v>
      </c>
      <c r="D63" s="3" t="s">
        <v>198</v>
      </c>
      <c r="E63" s="3" t="s">
        <v>198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61.183333333333302</v>
      </c>
      <c r="N63" s="3" t="s">
        <v>199</v>
      </c>
      <c r="O63" s="3" t="s">
        <v>200</v>
      </c>
      <c r="P63" s="3" t="s">
        <v>201</v>
      </c>
      <c r="Q63" s="3">
        <v>1000150943</v>
      </c>
      <c r="R63" s="3">
        <v>40</v>
      </c>
      <c r="S63" s="3" t="s">
        <v>202</v>
      </c>
      <c r="T63" s="3">
        <v>16.634166666666601</v>
      </c>
      <c r="U63" s="3">
        <v>61.183307449526502</v>
      </c>
      <c r="V63" s="3"/>
      <c r="W63" s="3">
        <v>68</v>
      </c>
      <c r="X63" s="3">
        <v>8.98</v>
      </c>
      <c r="Y63" s="3">
        <v>10.1773333333333</v>
      </c>
    </row>
    <row r="64" spans="1:25" x14ac:dyDescent="0.25">
      <c r="A64" s="2">
        <v>43230</v>
      </c>
      <c r="B64" s="3" t="s">
        <v>180</v>
      </c>
      <c r="C64" s="3" t="s">
        <v>189</v>
      </c>
      <c r="D64" s="3" t="s">
        <v>198</v>
      </c>
      <c r="E64" s="3" t="s">
        <v>198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61.183333333333302</v>
      </c>
      <c r="N64" s="3" t="s">
        <v>199</v>
      </c>
      <c r="O64" s="3" t="s">
        <v>200</v>
      </c>
      <c r="P64" s="3" t="s">
        <v>201</v>
      </c>
      <c r="Q64" s="3">
        <v>1000150951</v>
      </c>
      <c r="R64" s="3">
        <v>40</v>
      </c>
      <c r="S64" s="3" t="s">
        <v>203</v>
      </c>
      <c r="T64" s="3">
        <v>1.90683333333333</v>
      </c>
      <c r="U64" s="3">
        <v>61.183462984004798</v>
      </c>
      <c r="V64" s="3"/>
      <c r="W64" s="3">
        <v>7</v>
      </c>
      <c r="X64" s="3">
        <v>10</v>
      </c>
      <c r="Y64" s="3">
        <v>1.1666666666666601</v>
      </c>
    </row>
    <row r="65" spans="1:25" x14ac:dyDescent="0.25">
      <c r="A65" s="2">
        <v>43230</v>
      </c>
      <c r="B65" s="3" t="s">
        <v>180</v>
      </c>
      <c r="C65" s="3" t="s">
        <v>189</v>
      </c>
      <c r="D65" s="3" t="s">
        <v>198</v>
      </c>
      <c r="E65" s="3" t="s">
        <v>198</v>
      </c>
      <c r="F65" s="3">
        <v>0</v>
      </c>
      <c r="G65" s="3">
        <v>10</v>
      </c>
      <c r="H65" s="3">
        <v>2</v>
      </c>
      <c r="I65" s="3">
        <v>9</v>
      </c>
      <c r="J65" s="3">
        <v>90</v>
      </c>
      <c r="K65" s="3">
        <v>0</v>
      </c>
      <c r="L65" s="3">
        <v>0</v>
      </c>
      <c r="M65" s="3">
        <v>61.183333333333302</v>
      </c>
      <c r="N65" s="3" t="s">
        <v>58</v>
      </c>
      <c r="O65" s="3">
        <v>10148134</v>
      </c>
      <c r="P65" s="3" t="s">
        <v>191</v>
      </c>
      <c r="Q65" s="3">
        <v>1000152173</v>
      </c>
      <c r="R65" s="3">
        <v>10</v>
      </c>
      <c r="S65" s="3" t="s">
        <v>204</v>
      </c>
      <c r="T65" s="3">
        <v>62.811166666666601</v>
      </c>
      <c r="U65" s="3">
        <v>61.183388304096603</v>
      </c>
      <c r="V65" s="3"/>
      <c r="W65" s="3">
        <v>540</v>
      </c>
      <c r="X65" s="3">
        <v>4.2699999999999996</v>
      </c>
      <c r="Y65" s="3">
        <v>38.43</v>
      </c>
    </row>
    <row r="66" spans="1:25" x14ac:dyDescent="0.25">
      <c r="A66" s="2">
        <v>43230</v>
      </c>
      <c r="B66" s="3" t="s">
        <v>180</v>
      </c>
      <c r="C66" s="3" t="s">
        <v>189</v>
      </c>
      <c r="D66" s="3" t="s">
        <v>198</v>
      </c>
      <c r="E66" s="3" t="s">
        <v>198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61.183333333333302</v>
      </c>
      <c r="N66" s="3" t="s">
        <v>58</v>
      </c>
      <c r="O66" s="3">
        <v>347853</v>
      </c>
      <c r="P66" s="3" t="s">
        <v>191</v>
      </c>
      <c r="Q66" s="3">
        <v>1000152236</v>
      </c>
      <c r="R66" s="3">
        <v>40</v>
      </c>
      <c r="S66" s="3" t="s">
        <v>192</v>
      </c>
      <c r="T66" s="3">
        <v>8.6478333333333293</v>
      </c>
      <c r="U66" s="3">
        <v>61.182955268178901</v>
      </c>
      <c r="V66" s="3"/>
      <c r="W66" s="3">
        <v>78</v>
      </c>
      <c r="X66" s="3">
        <v>4.07</v>
      </c>
      <c r="Y66" s="3">
        <v>5.2910000000000004</v>
      </c>
    </row>
    <row r="67" spans="1:25" x14ac:dyDescent="0.25">
      <c r="A67" s="2">
        <v>43230</v>
      </c>
      <c r="B67" s="3" t="s">
        <v>180</v>
      </c>
      <c r="C67" s="3" t="s">
        <v>205</v>
      </c>
      <c r="D67" s="3" t="s">
        <v>206</v>
      </c>
      <c r="E67" s="3" t="s">
        <v>206</v>
      </c>
      <c r="F67" s="3">
        <v>0</v>
      </c>
      <c r="G67" s="3">
        <v>15</v>
      </c>
      <c r="H67" s="3">
        <v>2</v>
      </c>
      <c r="I67" s="3">
        <v>9</v>
      </c>
      <c r="J67" s="3">
        <v>135</v>
      </c>
      <c r="K67" s="3">
        <v>0</v>
      </c>
      <c r="L67" s="3">
        <v>0</v>
      </c>
      <c r="M67" s="3">
        <v>78.722962962962896</v>
      </c>
      <c r="N67" s="3" t="s">
        <v>102</v>
      </c>
      <c r="O67" s="3" t="s">
        <v>207</v>
      </c>
      <c r="P67" s="3" t="s">
        <v>208</v>
      </c>
      <c r="Q67" s="3">
        <v>1000130867</v>
      </c>
      <c r="R67" s="3">
        <v>40</v>
      </c>
      <c r="S67" s="3" t="s">
        <v>209</v>
      </c>
      <c r="T67" s="3">
        <v>135</v>
      </c>
      <c r="U67" s="3">
        <v>78.722962962962896</v>
      </c>
      <c r="V67" s="3"/>
      <c r="W67" s="3">
        <v>652</v>
      </c>
      <c r="X67" s="3">
        <v>9.7799999999999994</v>
      </c>
      <c r="Y67" s="3">
        <v>106.276</v>
      </c>
    </row>
    <row r="68" spans="1:25" x14ac:dyDescent="0.25">
      <c r="A68" s="2">
        <v>43230</v>
      </c>
      <c r="B68" s="3" t="s">
        <v>180</v>
      </c>
      <c r="C68" s="3" t="s">
        <v>205</v>
      </c>
      <c r="D68" s="3" t="s">
        <v>210</v>
      </c>
      <c r="E68" s="3" t="s">
        <v>210</v>
      </c>
      <c r="F68" s="3">
        <v>0</v>
      </c>
      <c r="G68" s="3">
        <v>14</v>
      </c>
      <c r="H68" s="3">
        <v>1</v>
      </c>
      <c r="I68" s="3">
        <v>9</v>
      </c>
      <c r="J68" s="3">
        <v>117</v>
      </c>
      <c r="K68" s="3">
        <v>0</v>
      </c>
      <c r="L68" s="3">
        <v>0</v>
      </c>
      <c r="M68" s="3">
        <v>62.769230769230703</v>
      </c>
      <c r="N68" s="3" t="s">
        <v>102</v>
      </c>
      <c r="O68" s="3" t="s">
        <v>211</v>
      </c>
      <c r="P68" s="3" t="s">
        <v>212</v>
      </c>
      <c r="Q68" s="3">
        <v>1000130832</v>
      </c>
      <c r="R68" s="3">
        <v>10</v>
      </c>
      <c r="S68" s="3" t="s">
        <v>213</v>
      </c>
      <c r="T68" s="3">
        <v>60.6666666666666</v>
      </c>
      <c r="U68" s="3">
        <v>62.769230769230703</v>
      </c>
      <c r="V68" s="3"/>
      <c r="W68" s="3">
        <v>280</v>
      </c>
      <c r="X68" s="3">
        <v>8.16</v>
      </c>
      <c r="Y68" s="3">
        <v>38.08</v>
      </c>
    </row>
    <row r="69" spans="1:25" x14ac:dyDescent="0.25">
      <c r="A69" s="2">
        <v>43230</v>
      </c>
      <c r="B69" s="3" t="s">
        <v>180</v>
      </c>
      <c r="C69" s="3" t="s">
        <v>205</v>
      </c>
      <c r="D69" s="3" t="s">
        <v>210</v>
      </c>
      <c r="E69" s="3" t="s">
        <v>210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62.769230769230703</v>
      </c>
      <c r="N69" s="3" t="s">
        <v>102</v>
      </c>
      <c r="O69" s="3" t="s">
        <v>211</v>
      </c>
      <c r="P69" s="3" t="s">
        <v>212</v>
      </c>
      <c r="Q69" s="3">
        <v>1000130836</v>
      </c>
      <c r="R69" s="3">
        <v>140</v>
      </c>
      <c r="S69" s="3" t="s">
        <v>214</v>
      </c>
      <c r="T69" s="3">
        <v>56.3333333333333</v>
      </c>
      <c r="U69" s="3">
        <v>62.769230769230703</v>
      </c>
      <c r="V69" s="3"/>
      <c r="W69" s="3">
        <v>260</v>
      </c>
      <c r="X69" s="3">
        <v>8.16</v>
      </c>
      <c r="Y69" s="3">
        <v>35.36</v>
      </c>
    </row>
    <row r="70" spans="1:25" x14ac:dyDescent="0.25">
      <c r="A70" s="2">
        <v>43230</v>
      </c>
      <c r="B70" s="3" t="s">
        <v>180</v>
      </c>
      <c r="C70" s="3" t="s">
        <v>205</v>
      </c>
      <c r="D70" s="3" t="s">
        <v>215</v>
      </c>
      <c r="E70" s="3" t="s">
        <v>215</v>
      </c>
      <c r="F70" s="3">
        <v>0</v>
      </c>
      <c r="G70" s="3">
        <v>19</v>
      </c>
      <c r="H70" s="3">
        <v>2</v>
      </c>
      <c r="I70" s="3">
        <v>9</v>
      </c>
      <c r="J70" s="3">
        <v>152.98333333333301</v>
      </c>
      <c r="K70" s="3">
        <v>0</v>
      </c>
      <c r="L70" s="3">
        <v>0</v>
      </c>
      <c r="M70" s="3">
        <v>47.190325743545003</v>
      </c>
      <c r="N70" s="3" t="s">
        <v>142</v>
      </c>
      <c r="O70" s="3">
        <v>10183842</v>
      </c>
      <c r="P70" s="3" t="s">
        <v>143</v>
      </c>
      <c r="Q70" s="3">
        <v>1000150092</v>
      </c>
      <c r="R70" s="3">
        <v>20</v>
      </c>
      <c r="S70" s="3" t="s">
        <v>144</v>
      </c>
      <c r="T70" s="3">
        <v>152.98333333333301</v>
      </c>
      <c r="U70" s="3">
        <v>47.190325743545003</v>
      </c>
      <c r="V70" s="3"/>
      <c r="W70" s="3">
        <v>520</v>
      </c>
      <c r="X70" s="3">
        <v>8.33</v>
      </c>
      <c r="Y70" s="3">
        <v>72.1933333333333</v>
      </c>
    </row>
    <row r="71" spans="1:25" x14ac:dyDescent="0.25">
      <c r="A71" s="2">
        <v>43230</v>
      </c>
      <c r="B71" s="3" t="s">
        <v>180</v>
      </c>
      <c r="C71" s="3" t="s">
        <v>205</v>
      </c>
      <c r="D71" s="3" t="s">
        <v>216</v>
      </c>
      <c r="E71" s="3" t="s">
        <v>216</v>
      </c>
      <c r="F71" s="3">
        <v>0</v>
      </c>
      <c r="G71" s="3">
        <v>15</v>
      </c>
      <c r="H71" s="3">
        <v>0</v>
      </c>
      <c r="I71" s="3">
        <v>9</v>
      </c>
      <c r="J71" s="3">
        <v>117</v>
      </c>
      <c r="K71" s="3">
        <v>0</v>
      </c>
      <c r="L71" s="3">
        <v>0</v>
      </c>
      <c r="M71" s="3">
        <v>81.330769230769207</v>
      </c>
      <c r="N71" s="3" t="s">
        <v>102</v>
      </c>
      <c r="O71" s="3" t="s">
        <v>217</v>
      </c>
      <c r="P71" s="3" t="s">
        <v>218</v>
      </c>
      <c r="Q71" s="3">
        <v>1000137863</v>
      </c>
      <c r="R71" s="3">
        <v>170</v>
      </c>
      <c r="S71" s="3" t="s">
        <v>219</v>
      </c>
      <c r="T71" s="3">
        <v>116.463333333333</v>
      </c>
      <c r="U71" s="3">
        <v>81.330747874867598</v>
      </c>
      <c r="V71" s="3"/>
      <c r="W71" s="3">
        <v>651</v>
      </c>
      <c r="X71" s="3">
        <v>8.73</v>
      </c>
      <c r="Y71" s="3">
        <v>94.720500000000001</v>
      </c>
    </row>
    <row r="72" spans="1:25" x14ac:dyDescent="0.25">
      <c r="A72" s="2">
        <v>43230</v>
      </c>
      <c r="B72" s="3" t="s">
        <v>180</v>
      </c>
      <c r="C72" s="3" t="s">
        <v>205</v>
      </c>
      <c r="D72" s="3" t="s">
        <v>216</v>
      </c>
      <c r="E72" s="3" t="s">
        <v>216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81.330769230769207</v>
      </c>
      <c r="N72" s="3" t="s">
        <v>102</v>
      </c>
      <c r="O72" s="3" t="s">
        <v>220</v>
      </c>
      <c r="P72" s="3" t="s">
        <v>221</v>
      </c>
      <c r="Q72" s="3">
        <v>1000137863</v>
      </c>
      <c r="R72" s="3">
        <v>180</v>
      </c>
      <c r="S72" s="3" t="s">
        <v>222</v>
      </c>
      <c r="T72" s="3">
        <v>0.53666666666666596</v>
      </c>
      <c r="U72" s="3">
        <v>81.335403726707995</v>
      </c>
      <c r="V72" s="3"/>
      <c r="W72" s="3">
        <v>3</v>
      </c>
      <c r="X72" s="3">
        <v>8.73</v>
      </c>
      <c r="Y72" s="3">
        <v>0.4365</v>
      </c>
    </row>
    <row r="73" spans="1:25" x14ac:dyDescent="0.25">
      <c r="A73" s="2">
        <v>43230</v>
      </c>
      <c r="B73" s="3" t="s">
        <v>180</v>
      </c>
      <c r="C73" s="3" t="s">
        <v>205</v>
      </c>
      <c r="D73" s="3" t="s">
        <v>223</v>
      </c>
      <c r="E73" s="3" t="s">
        <v>223</v>
      </c>
      <c r="F73" s="3">
        <v>0</v>
      </c>
      <c r="G73" s="3">
        <v>17</v>
      </c>
      <c r="H73" s="3">
        <v>5</v>
      </c>
      <c r="I73" s="3">
        <v>9</v>
      </c>
      <c r="J73" s="3">
        <v>133.63333333333301</v>
      </c>
      <c r="K73" s="3">
        <v>0</v>
      </c>
      <c r="L73" s="3">
        <v>0</v>
      </c>
      <c r="M73" s="3">
        <v>0.75205786979296496</v>
      </c>
      <c r="N73" s="3" t="s">
        <v>199</v>
      </c>
      <c r="O73" s="3" t="s">
        <v>224</v>
      </c>
      <c r="P73" s="3" t="s">
        <v>225</v>
      </c>
      <c r="Q73" s="3">
        <v>1000135014</v>
      </c>
      <c r="R73" s="3">
        <v>20</v>
      </c>
      <c r="S73" s="3" t="s">
        <v>226</v>
      </c>
      <c r="T73" s="3">
        <v>133.63333333333301</v>
      </c>
      <c r="U73" s="3">
        <v>0.75205786979296496</v>
      </c>
      <c r="V73" s="3"/>
      <c r="W73" s="3">
        <v>3</v>
      </c>
      <c r="X73" s="3">
        <v>20.100000000000001</v>
      </c>
      <c r="Y73" s="3">
        <v>1.0049999999999999</v>
      </c>
    </row>
    <row r="74" spans="1:25" x14ac:dyDescent="0.25">
      <c r="A74" s="2">
        <v>43230</v>
      </c>
      <c r="B74" s="3" t="s">
        <v>180</v>
      </c>
      <c r="C74" s="3" t="s">
        <v>205</v>
      </c>
      <c r="D74" s="3" t="s">
        <v>227</v>
      </c>
      <c r="E74" s="3" t="s">
        <v>227</v>
      </c>
      <c r="F74" s="3">
        <v>0</v>
      </c>
      <c r="G74" s="3">
        <v>15</v>
      </c>
      <c r="H74" s="3">
        <v>1</v>
      </c>
      <c r="I74" s="3">
        <v>9</v>
      </c>
      <c r="J74" s="3">
        <v>126</v>
      </c>
      <c r="K74" s="3">
        <v>0</v>
      </c>
      <c r="L74" s="3">
        <v>0</v>
      </c>
      <c r="M74" s="3">
        <v>62.357142857142797</v>
      </c>
      <c r="N74" s="3" t="s">
        <v>102</v>
      </c>
      <c r="O74" s="3" t="s">
        <v>228</v>
      </c>
      <c r="P74" s="3" t="s">
        <v>229</v>
      </c>
      <c r="Q74" s="3">
        <v>1000137863</v>
      </c>
      <c r="R74" s="3">
        <v>350</v>
      </c>
      <c r="S74" s="3" t="s">
        <v>230</v>
      </c>
      <c r="T74" s="3">
        <v>126</v>
      </c>
      <c r="U74" s="3">
        <v>62.357142857142797</v>
      </c>
      <c r="V74" s="3"/>
      <c r="W74" s="3">
        <v>540</v>
      </c>
      <c r="X74" s="3">
        <v>8.73</v>
      </c>
      <c r="Y74" s="3">
        <v>78.569999999999993</v>
      </c>
    </row>
    <row r="75" spans="1:25" x14ac:dyDescent="0.25">
      <c r="A75" s="2">
        <v>43230</v>
      </c>
      <c r="B75" s="3" t="s">
        <v>180</v>
      </c>
      <c r="C75" s="3" t="s">
        <v>205</v>
      </c>
      <c r="D75" s="3" t="s">
        <v>231</v>
      </c>
      <c r="E75" s="3" t="s">
        <v>231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56.374358974358898</v>
      </c>
      <c r="N75" s="3" t="s">
        <v>102</v>
      </c>
      <c r="O75" s="3" t="s">
        <v>232</v>
      </c>
      <c r="P75" s="3" t="s">
        <v>233</v>
      </c>
      <c r="Q75" s="3">
        <v>1000137863</v>
      </c>
      <c r="R75" s="3">
        <v>130</v>
      </c>
      <c r="S75" s="3" t="s">
        <v>234</v>
      </c>
      <c r="T75" s="3">
        <v>105.31033333333301</v>
      </c>
      <c r="U75" s="3">
        <v>56.374334902241301</v>
      </c>
      <c r="V75" s="3"/>
      <c r="W75" s="3">
        <v>492</v>
      </c>
      <c r="X75" s="3">
        <v>7.24</v>
      </c>
      <c r="Y75" s="3">
        <v>59.368000000000002</v>
      </c>
    </row>
    <row r="76" spans="1:25" x14ac:dyDescent="0.25">
      <c r="A76" s="2">
        <v>43230</v>
      </c>
      <c r="B76" s="3" t="s">
        <v>180</v>
      </c>
      <c r="C76" s="3" t="s">
        <v>205</v>
      </c>
      <c r="D76" s="3" t="s">
        <v>231</v>
      </c>
      <c r="E76" s="3" t="s">
        <v>231</v>
      </c>
      <c r="F76" s="3">
        <v>0</v>
      </c>
      <c r="G76" s="3">
        <v>13</v>
      </c>
      <c r="H76" s="3">
        <v>2</v>
      </c>
      <c r="I76" s="3">
        <v>9</v>
      </c>
      <c r="J76" s="3">
        <v>117</v>
      </c>
      <c r="K76" s="3">
        <v>0</v>
      </c>
      <c r="L76" s="3">
        <v>0</v>
      </c>
      <c r="M76" s="3">
        <v>56.374358974358898</v>
      </c>
      <c r="N76" s="3" t="s">
        <v>102</v>
      </c>
      <c r="O76" s="3" t="s">
        <v>235</v>
      </c>
      <c r="P76" s="3" t="s">
        <v>236</v>
      </c>
      <c r="Q76" s="3">
        <v>1000137863</v>
      </c>
      <c r="R76" s="3">
        <v>230</v>
      </c>
      <c r="S76" s="3" t="s">
        <v>237</v>
      </c>
      <c r="T76" s="3">
        <v>11.6896666666666</v>
      </c>
      <c r="U76" s="3">
        <v>56.374575836208599</v>
      </c>
      <c r="V76" s="3"/>
      <c r="W76" s="3">
        <v>60</v>
      </c>
      <c r="X76" s="3">
        <v>6.59</v>
      </c>
      <c r="Y76" s="3">
        <v>6.59</v>
      </c>
    </row>
    <row r="77" spans="1:25" x14ac:dyDescent="0.25">
      <c r="A77" s="2">
        <v>43230</v>
      </c>
      <c r="B77" s="3" t="s">
        <v>180</v>
      </c>
      <c r="C77" s="3" t="s">
        <v>205</v>
      </c>
      <c r="D77" s="3" t="s">
        <v>238</v>
      </c>
      <c r="E77" s="3" t="s">
        <v>238</v>
      </c>
      <c r="F77" s="3">
        <v>0</v>
      </c>
      <c r="G77" s="3">
        <v>15</v>
      </c>
      <c r="H77" s="3">
        <v>0</v>
      </c>
      <c r="I77" s="3">
        <v>9</v>
      </c>
      <c r="J77" s="3">
        <v>126</v>
      </c>
      <c r="K77" s="3">
        <v>0</v>
      </c>
      <c r="L77" s="3">
        <v>0</v>
      </c>
      <c r="M77" s="3">
        <v>44.951851851851799</v>
      </c>
      <c r="N77" s="3" t="s">
        <v>102</v>
      </c>
      <c r="O77" s="3" t="s">
        <v>239</v>
      </c>
      <c r="P77" s="3" t="s">
        <v>240</v>
      </c>
      <c r="Q77" s="3">
        <v>1000145831</v>
      </c>
      <c r="R77" s="3">
        <v>20</v>
      </c>
      <c r="S77" s="3" t="s">
        <v>241</v>
      </c>
      <c r="T77" s="3">
        <v>126</v>
      </c>
      <c r="U77" s="3">
        <v>44.951851851851799</v>
      </c>
      <c r="V77" s="3"/>
      <c r="W77" s="3">
        <v>458</v>
      </c>
      <c r="X77" s="3">
        <v>7.42</v>
      </c>
      <c r="Y77" s="3">
        <v>56.639333333333298</v>
      </c>
    </row>
    <row r="78" spans="1:25" x14ac:dyDescent="0.25">
      <c r="A78" s="2">
        <v>43230</v>
      </c>
      <c r="B78" s="3" t="s">
        <v>180</v>
      </c>
      <c r="C78" s="3" t="s">
        <v>242</v>
      </c>
      <c r="D78" s="3" t="s">
        <v>243</v>
      </c>
      <c r="E78" s="3" t="s">
        <v>243</v>
      </c>
      <c r="F78" s="3">
        <v>0</v>
      </c>
      <c r="G78" s="3">
        <v>21</v>
      </c>
      <c r="H78" s="3">
        <v>4</v>
      </c>
      <c r="I78" s="3">
        <v>9</v>
      </c>
      <c r="J78" s="3">
        <v>186.416666666666</v>
      </c>
      <c r="K78" s="3">
        <v>0</v>
      </c>
      <c r="L78" s="3">
        <v>0</v>
      </c>
      <c r="M78" s="3">
        <v>13.4717031738936</v>
      </c>
      <c r="N78" s="3" t="s">
        <v>102</v>
      </c>
      <c r="O78" s="3" t="s">
        <v>244</v>
      </c>
      <c r="P78" s="3" t="s">
        <v>245</v>
      </c>
      <c r="Q78" s="3">
        <v>1000137863</v>
      </c>
      <c r="R78" s="3">
        <v>290</v>
      </c>
      <c r="S78" s="3" t="s">
        <v>246</v>
      </c>
      <c r="T78" s="3">
        <v>181.083333333333</v>
      </c>
      <c r="U78" s="3">
        <v>13.4716981132075</v>
      </c>
      <c r="V78" s="3"/>
      <c r="W78" s="3">
        <v>123</v>
      </c>
      <c r="X78" s="3">
        <v>11.9</v>
      </c>
      <c r="Y78" s="3">
        <v>24.395</v>
      </c>
    </row>
    <row r="79" spans="1:25" x14ac:dyDescent="0.25">
      <c r="A79" s="2">
        <v>43230</v>
      </c>
      <c r="B79" s="3" t="s">
        <v>180</v>
      </c>
      <c r="C79" s="3" t="s">
        <v>242</v>
      </c>
      <c r="D79" s="3" t="s">
        <v>243</v>
      </c>
      <c r="E79" s="3" t="s">
        <v>243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13.4717031738936</v>
      </c>
      <c r="N79" s="3" t="s">
        <v>102</v>
      </c>
      <c r="O79" s="3" t="s">
        <v>247</v>
      </c>
      <c r="P79" s="3" t="s">
        <v>248</v>
      </c>
      <c r="Q79" s="3">
        <v>1000130843</v>
      </c>
      <c r="R79" s="3">
        <v>140</v>
      </c>
      <c r="S79" s="3" t="s">
        <v>249</v>
      </c>
      <c r="T79" s="3">
        <v>5.3333333333333304</v>
      </c>
      <c r="U79" s="3">
        <v>13.471875000000001</v>
      </c>
      <c r="V79" s="3"/>
      <c r="W79" s="3">
        <v>3</v>
      </c>
      <c r="X79" s="3">
        <v>14.37</v>
      </c>
      <c r="Y79" s="3">
        <v>0.71850000000000003</v>
      </c>
    </row>
    <row r="80" spans="1:25" x14ac:dyDescent="0.25">
      <c r="A80" s="2">
        <v>43230</v>
      </c>
      <c r="B80" s="3" t="s">
        <v>180</v>
      </c>
      <c r="C80" s="3" t="s">
        <v>242</v>
      </c>
      <c r="D80" s="3" t="s">
        <v>250</v>
      </c>
      <c r="E80" s="3" t="s">
        <v>250</v>
      </c>
      <c r="F80" s="3">
        <v>0</v>
      </c>
      <c r="G80" s="3">
        <v>22</v>
      </c>
      <c r="H80" s="3">
        <v>1</v>
      </c>
      <c r="I80" s="3">
        <v>9</v>
      </c>
      <c r="J80" s="3">
        <v>119.833333333333</v>
      </c>
      <c r="K80" s="3">
        <v>0</v>
      </c>
      <c r="L80" s="3">
        <v>0</v>
      </c>
      <c r="M80" s="3">
        <v>0.636717663421418</v>
      </c>
      <c r="N80" s="3" t="s">
        <v>102</v>
      </c>
      <c r="O80" s="3" t="s">
        <v>251</v>
      </c>
      <c r="P80" s="3" t="s">
        <v>252</v>
      </c>
      <c r="Q80" s="3">
        <v>1000135974</v>
      </c>
      <c r="R80" s="3">
        <v>20</v>
      </c>
      <c r="S80" s="3" t="s">
        <v>253</v>
      </c>
      <c r="T80" s="3">
        <v>78.527666666666605</v>
      </c>
      <c r="U80" s="3">
        <v>0.63671826914505703</v>
      </c>
      <c r="V80" s="3"/>
      <c r="W80" s="3">
        <v>2</v>
      </c>
      <c r="X80" s="3">
        <v>15</v>
      </c>
      <c r="Y80" s="3">
        <v>0.5</v>
      </c>
    </row>
    <row r="81" spans="1:25" x14ac:dyDescent="0.25">
      <c r="A81" s="2">
        <v>43230</v>
      </c>
      <c r="B81" s="3" t="s">
        <v>180</v>
      </c>
      <c r="C81" s="3" t="s">
        <v>242</v>
      </c>
      <c r="D81" s="3" t="s">
        <v>250</v>
      </c>
      <c r="E81" s="3" t="s">
        <v>250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0.636717663421418</v>
      </c>
      <c r="N81" s="3" t="s">
        <v>102</v>
      </c>
      <c r="O81" s="3" t="s">
        <v>254</v>
      </c>
      <c r="P81" s="3" t="s">
        <v>255</v>
      </c>
      <c r="Q81" s="3">
        <v>1000135974</v>
      </c>
      <c r="R81" s="3">
        <v>30</v>
      </c>
      <c r="S81" s="3" t="s">
        <v>256</v>
      </c>
      <c r="T81" s="3">
        <v>41.305666666666603</v>
      </c>
      <c r="U81" s="3">
        <v>0.63671651185874401</v>
      </c>
      <c r="V81" s="3"/>
      <c r="W81" s="3">
        <v>2</v>
      </c>
      <c r="X81" s="3">
        <v>7.89</v>
      </c>
      <c r="Y81" s="3">
        <v>0.26300000000000001</v>
      </c>
    </row>
    <row r="82" spans="1:25" x14ac:dyDescent="0.25">
      <c r="A82" s="2">
        <v>43230</v>
      </c>
      <c r="B82" s="3" t="s">
        <v>180</v>
      </c>
      <c r="C82" s="3" t="s">
        <v>242</v>
      </c>
      <c r="D82" s="3" t="s">
        <v>257</v>
      </c>
      <c r="E82" s="3" t="s">
        <v>257</v>
      </c>
      <c r="F82" s="3">
        <v>0</v>
      </c>
      <c r="G82" s="3">
        <v>17</v>
      </c>
      <c r="H82" s="3">
        <v>2</v>
      </c>
      <c r="I82" s="3">
        <v>9</v>
      </c>
      <c r="J82" s="3">
        <v>153</v>
      </c>
      <c r="K82" s="3">
        <v>0</v>
      </c>
      <c r="L82" s="3">
        <v>0</v>
      </c>
      <c r="M82" s="3">
        <v>43.338779956426997</v>
      </c>
      <c r="N82" s="3" t="s">
        <v>58</v>
      </c>
      <c r="O82" s="3">
        <v>10177582</v>
      </c>
      <c r="P82" s="3" t="s">
        <v>258</v>
      </c>
      <c r="Q82" s="3">
        <v>1000131970</v>
      </c>
      <c r="R82" s="3">
        <v>10</v>
      </c>
      <c r="S82" s="3" t="s">
        <v>259</v>
      </c>
      <c r="T82" s="3">
        <v>2.8264999999999998</v>
      </c>
      <c r="U82" s="3">
        <v>43.339819564832801</v>
      </c>
      <c r="V82" s="3"/>
      <c r="W82" s="3">
        <v>5</v>
      </c>
      <c r="X82" s="3">
        <v>14.7</v>
      </c>
      <c r="Y82" s="3">
        <v>1.2250000000000001</v>
      </c>
    </row>
    <row r="83" spans="1:25" x14ac:dyDescent="0.25">
      <c r="A83" s="2">
        <v>43230</v>
      </c>
      <c r="B83" s="3" t="s">
        <v>180</v>
      </c>
      <c r="C83" s="3" t="s">
        <v>242</v>
      </c>
      <c r="D83" s="3" t="s">
        <v>257</v>
      </c>
      <c r="E83" s="3" t="s">
        <v>257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43.338779956426997</v>
      </c>
      <c r="N83" s="3" t="s">
        <v>58</v>
      </c>
      <c r="O83" s="3">
        <v>376648</v>
      </c>
      <c r="P83" s="3" t="s">
        <v>260</v>
      </c>
      <c r="Q83" s="3">
        <v>1000132012</v>
      </c>
      <c r="R83" s="3">
        <v>10</v>
      </c>
      <c r="S83" s="3" t="s">
        <v>261</v>
      </c>
      <c r="T83" s="3">
        <v>150.17349999999999</v>
      </c>
      <c r="U83" s="3">
        <v>43.338760389371799</v>
      </c>
      <c r="V83" s="3"/>
      <c r="W83" s="3">
        <v>500</v>
      </c>
      <c r="X83" s="3">
        <v>7.81</v>
      </c>
      <c r="Y83" s="3">
        <v>65.0833333333333</v>
      </c>
    </row>
    <row r="84" spans="1:25" x14ac:dyDescent="0.25">
      <c r="A84" s="2">
        <v>43230</v>
      </c>
      <c r="B84" s="3" t="s">
        <v>180</v>
      </c>
      <c r="C84" s="3" t="s">
        <v>242</v>
      </c>
      <c r="D84" s="3" t="s">
        <v>262</v>
      </c>
      <c r="E84" s="3" t="s">
        <v>262</v>
      </c>
      <c r="F84" s="3">
        <v>0</v>
      </c>
      <c r="G84" s="3">
        <v>23</v>
      </c>
      <c r="H84" s="3">
        <v>1</v>
      </c>
      <c r="I84" s="3">
        <v>9</v>
      </c>
      <c r="J84" s="3">
        <v>207</v>
      </c>
      <c r="K84" s="3">
        <v>0</v>
      </c>
      <c r="L84" s="3">
        <v>0</v>
      </c>
      <c r="M84" s="3">
        <v>59.020933977455698</v>
      </c>
      <c r="N84" s="3" t="s">
        <v>58</v>
      </c>
      <c r="O84" s="3">
        <v>10184955</v>
      </c>
      <c r="P84" s="3" t="s">
        <v>156</v>
      </c>
      <c r="Q84" s="3">
        <v>1000132065</v>
      </c>
      <c r="R84" s="3">
        <v>20</v>
      </c>
      <c r="S84" s="3" t="s">
        <v>263</v>
      </c>
      <c r="T84" s="3">
        <v>207</v>
      </c>
      <c r="U84" s="3">
        <v>59.020933977455698</v>
      </c>
      <c r="V84" s="3"/>
      <c r="W84" s="3">
        <v>560</v>
      </c>
      <c r="X84" s="3">
        <v>13.09</v>
      </c>
      <c r="Y84" s="3">
        <v>122.17333333333301</v>
      </c>
    </row>
    <row r="85" spans="1:25" x14ac:dyDescent="0.25">
      <c r="A85" s="2">
        <v>43230</v>
      </c>
      <c r="B85" s="3" t="s">
        <v>180</v>
      </c>
      <c r="C85" s="3" t="s">
        <v>242</v>
      </c>
      <c r="D85" s="3" t="s">
        <v>264</v>
      </c>
      <c r="E85" s="3" t="s">
        <v>264</v>
      </c>
      <c r="F85" s="3">
        <v>0</v>
      </c>
      <c r="G85" s="3">
        <v>18</v>
      </c>
      <c r="H85" s="3">
        <v>3</v>
      </c>
      <c r="I85" s="3">
        <v>9</v>
      </c>
      <c r="J85" s="3">
        <v>153</v>
      </c>
      <c r="K85" s="3">
        <v>0</v>
      </c>
      <c r="L85" s="3">
        <v>0</v>
      </c>
      <c r="M85" s="3">
        <v>44.539215686274503</v>
      </c>
      <c r="N85" s="3" t="s">
        <v>102</v>
      </c>
      <c r="O85" s="3" t="s">
        <v>103</v>
      </c>
      <c r="P85" s="3" t="s">
        <v>104</v>
      </c>
      <c r="Q85" s="3">
        <v>1000137923</v>
      </c>
      <c r="R85" s="3">
        <v>10</v>
      </c>
      <c r="S85" s="3" t="s">
        <v>265</v>
      </c>
      <c r="T85" s="3">
        <v>23.338999999999999</v>
      </c>
      <c r="U85" s="3">
        <v>44.539183341188497</v>
      </c>
      <c r="V85" s="3"/>
      <c r="W85" s="3">
        <v>63</v>
      </c>
      <c r="X85" s="3">
        <v>9.9</v>
      </c>
      <c r="Y85" s="3">
        <v>10.395</v>
      </c>
    </row>
    <row r="86" spans="1:25" x14ac:dyDescent="0.25">
      <c r="A86" s="2">
        <v>43230</v>
      </c>
      <c r="B86" s="3" t="s">
        <v>180</v>
      </c>
      <c r="C86" s="3" t="s">
        <v>242</v>
      </c>
      <c r="D86" s="3" t="s">
        <v>264</v>
      </c>
      <c r="E86" s="3" t="s">
        <v>264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44.539215686274503</v>
      </c>
      <c r="N86" s="3" t="s">
        <v>102</v>
      </c>
      <c r="O86" s="3" t="s">
        <v>103</v>
      </c>
      <c r="P86" s="3" t="s">
        <v>104</v>
      </c>
      <c r="Q86" s="3">
        <v>1000137923</v>
      </c>
      <c r="R86" s="3">
        <v>130</v>
      </c>
      <c r="S86" s="3" t="s">
        <v>265</v>
      </c>
      <c r="T86" s="3">
        <v>129.661</v>
      </c>
      <c r="U86" s="3">
        <v>44.539221508394903</v>
      </c>
      <c r="V86" s="3"/>
      <c r="W86" s="3">
        <v>350</v>
      </c>
      <c r="X86" s="3">
        <v>9.9</v>
      </c>
      <c r="Y86" s="3">
        <v>57.75</v>
      </c>
    </row>
    <row r="87" spans="1:25" x14ac:dyDescent="0.25">
      <c r="A87" s="2">
        <v>43230</v>
      </c>
      <c r="B87" s="3" t="s">
        <v>180</v>
      </c>
      <c r="C87" s="3" t="s">
        <v>242</v>
      </c>
      <c r="D87" s="3" t="s">
        <v>266</v>
      </c>
      <c r="E87" s="3" t="s">
        <v>266</v>
      </c>
      <c r="F87" s="3">
        <v>0</v>
      </c>
      <c r="G87" s="3">
        <v>23</v>
      </c>
      <c r="H87" s="3">
        <v>5</v>
      </c>
      <c r="I87" s="3">
        <v>9</v>
      </c>
      <c r="J87" s="3">
        <v>198.06666666666601</v>
      </c>
      <c r="K87" s="3">
        <v>0</v>
      </c>
      <c r="L87" s="3">
        <v>0</v>
      </c>
      <c r="M87" s="3">
        <v>62.894564119824899</v>
      </c>
      <c r="N87" s="3" t="s">
        <v>58</v>
      </c>
      <c r="O87" s="3">
        <v>10184955</v>
      </c>
      <c r="P87" s="3" t="s">
        <v>156</v>
      </c>
      <c r="Q87" s="3">
        <v>1000132065</v>
      </c>
      <c r="R87" s="3">
        <v>10</v>
      </c>
      <c r="S87" s="3" t="s">
        <v>267</v>
      </c>
      <c r="T87" s="3">
        <v>198.06666666666601</v>
      </c>
      <c r="U87" s="3">
        <v>62.894564119824899</v>
      </c>
      <c r="V87" s="3"/>
      <c r="W87" s="3">
        <v>571</v>
      </c>
      <c r="X87" s="3">
        <v>13.09</v>
      </c>
      <c r="Y87" s="3">
        <v>124.573166666666</v>
      </c>
    </row>
    <row r="88" spans="1:25" x14ac:dyDescent="0.25">
      <c r="A88" s="2">
        <v>43230</v>
      </c>
      <c r="B88" s="3" t="s">
        <v>180</v>
      </c>
      <c r="C88" s="3" t="s">
        <v>242</v>
      </c>
      <c r="D88" s="3" t="s">
        <v>268</v>
      </c>
      <c r="E88" s="3" t="s">
        <v>268</v>
      </c>
      <c r="F88" s="3">
        <v>0</v>
      </c>
      <c r="G88" s="3">
        <v>20</v>
      </c>
      <c r="H88" s="3">
        <v>3</v>
      </c>
      <c r="I88" s="3">
        <v>9</v>
      </c>
      <c r="J88" s="3">
        <v>180</v>
      </c>
      <c r="K88" s="3">
        <v>0</v>
      </c>
      <c r="L88" s="3">
        <v>0</v>
      </c>
      <c r="M88" s="3">
        <v>63.6</v>
      </c>
      <c r="N88" s="3" t="s">
        <v>58</v>
      </c>
      <c r="O88" s="3">
        <v>10163108</v>
      </c>
      <c r="P88" s="3" t="s">
        <v>269</v>
      </c>
      <c r="Q88" s="3">
        <v>1000145317</v>
      </c>
      <c r="R88" s="3">
        <v>10</v>
      </c>
      <c r="S88" s="3" t="s">
        <v>270</v>
      </c>
      <c r="T88" s="3">
        <v>180</v>
      </c>
      <c r="U88" s="3">
        <v>63.6</v>
      </c>
      <c r="V88" s="3"/>
      <c r="W88" s="3">
        <v>720</v>
      </c>
      <c r="X88" s="3">
        <v>9.5399999999999991</v>
      </c>
      <c r="Y88" s="3">
        <v>114.48</v>
      </c>
    </row>
    <row r="89" spans="1:25" x14ac:dyDescent="0.25">
      <c r="A89" s="2">
        <v>43230</v>
      </c>
      <c r="B89" s="3" t="s">
        <v>180</v>
      </c>
      <c r="C89" s="3" t="s">
        <v>242</v>
      </c>
      <c r="D89" s="3" t="s">
        <v>271</v>
      </c>
      <c r="E89" s="3" t="s">
        <v>271</v>
      </c>
      <c r="F89" s="3">
        <v>0</v>
      </c>
      <c r="G89" s="3">
        <v>11</v>
      </c>
      <c r="H89" s="3">
        <v>3</v>
      </c>
      <c r="I89" s="3">
        <v>9</v>
      </c>
      <c r="J89" s="3">
        <v>96.983333333333306</v>
      </c>
      <c r="K89" s="3">
        <v>0</v>
      </c>
      <c r="L89" s="3">
        <v>0</v>
      </c>
      <c r="M89" s="3">
        <v>45.719195738099302</v>
      </c>
      <c r="N89" s="3" t="s">
        <v>102</v>
      </c>
      <c r="O89" s="3" t="s">
        <v>272</v>
      </c>
      <c r="P89" s="3" t="s">
        <v>273</v>
      </c>
      <c r="Q89" s="3">
        <v>1000137863</v>
      </c>
      <c r="R89" s="3">
        <v>10</v>
      </c>
      <c r="S89" s="3" t="s">
        <v>274</v>
      </c>
      <c r="T89" s="3">
        <v>96.983333333333306</v>
      </c>
      <c r="U89" s="3">
        <v>45.719195738099302</v>
      </c>
      <c r="V89" s="3"/>
      <c r="W89" s="3">
        <v>360</v>
      </c>
      <c r="X89" s="3">
        <v>7.39</v>
      </c>
      <c r="Y89" s="3">
        <v>44.34</v>
      </c>
    </row>
    <row r="90" spans="1:25" x14ac:dyDescent="0.25">
      <c r="A90" s="2">
        <v>43230</v>
      </c>
      <c r="B90" s="3" t="s">
        <v>180</v>
      </c>
      <c r="C90" s="3" t="s">
        <v>275</v>
      </c>
      <c r="D90" s="3" t="s">
        <v>276</v>
      </c>
      <c r="E90" s="3" t="s">
        <v>276</v>
      </c>
      <c r="F90" s="3">
        <v>0</v>
      </c>
      <c r="G90" s="3">
        <v>18</v>
      </c>
      <c r="H90" s="3">
        <v>1</v>
      </c>
      <c r="I90" s="3">
        <v>9</v>
      </c>
      <c r="J90" s="3">
        <v>162</v>
      </c>
      <c r="K90" s="3">
        <v>0</v>
      </c>
      <c r="L90" s="3">
        <v>0</v>
      </c>
      <c r="M90" s="3">
        <v>34.279835390946502</v>
      </c>
      <c r="N90" s="3" t="s">
        <v>142</v>
      </c>
      <c r="O90" s="3">
        <v>10183842</v>
      </c>
      <c r="P90" s="3" t="s">
        <v>143</v>
      </c>
      <c r="Q90" s="3">
        <v>1000150093</v>
      </c>
      <c r="R90" s="3">
        <v>10</v>
      </c>
      <c r="S90" s="3" t="s">
        <v>159</v>
      </c>
      <c r="T90" s="3">
        <v>162</v>
      </c>
      <c r="U90" s="3">
        <v>34.279835390946502</v>
      </c>
      <c r="V90" s="3"/>
      <c r="W90" s="3">
        <v>400</v>
      </c>
      <c r="X90" s="3">
        <v>8.33</v>
      </c>
      <c r="Y90" s="3">
        <v>55.533333333333303</v>
      </c>
    </row>
    <row r="91" spans="1:25" x14ac:dyDescent="0.25">
      <c r="A91" s="2">
        <v>43230</v>
      </c>
      <c r="B91" s="3" t="s">
        <v>180</v>
      </c>
      <c r="C91" s="3" t="s">
        <v>275</v>
      </c>
      <c r="D91" s="3" t="s">
        <v>277</v>
      </c>
      <c r="E91" s="3" t="s">
        <v>277</v>
      </c>
      <c r="F91" s="3">
        <v>0</v>
      </c>
      <c r="G91" s="3">
        <v>13</v>
      </c>
      <c r="H91" s="3">
        <v>1</v>
      </c>
      <c r="I91" s="3">
        <v>9</v>
      </c>
      <c r="J91" s="3">
        <v>117</v>
      </c>
      <c r="K91" s="3">
        <v>0</v>
      </c>
      <c r="L91" s="3">
        <v>0</v>
      </c>
      <c r="M91" s="3">
        <v>26.489316239316199</v>
      </c>
      <c r="N91" s="3" t="s">
        <v>102</v>
      </c>
      <c r="O91" s="3" t="s">
        <v>278</v>
      </c>
      <c r="P91" s="3" t="s">
        <v>279</v>
      </c>
      <c r="Q91" s="3">
        <v>1000137863</v>
      </c>
      <c r="R91" s="3">
        <v>300</v>
      </c>
      <c r="S91" s="3" t="s">
        <v>280</v>
      </c>
      <c r="T91" s="3">
        <v>117</v>
      </c>
      <c r="U91" s="3">
        <v>26.489316239316199</v>
      </c>
      <c r="V91" s="3"/>
      <c r="W91" s="3">
        <v>245</v>
      </c>
      <c r="X91" s="3">
        <v>7.59</v>
      </c>
      <c r="Y91" s="3">
        <v>30.9925</v>
      </c>
    </row>
    <row r="92" spans="1:25" x14ac:dyDescent="0.25">
      <c r="A92" s="2">
        <v>43230</v>
      </c>
      <c r="B92" s="3" t="s">
        <v>180</v>
      </c>
      <c r="C92" s="3" t="s">
        <v>275</v>
      </c>
      <c r="D92" s="3" t="s">
        <v>281</v>
      </c>
      <c r="E92" s="3" t="s">
        <v>281</v>
      </c>
      <c r="F92" s="3">
        <v>0</v>
      </c>
      <c r="G92" s="3">
        <v>22</v>
      </c>
      <c r="H92" s="3">
        <v>2</v>
      </c>
      <c r="I92" s="3">
        <v>9</v>
      </c>
      <c r="J92" s="3">
        <v>198</v>
      </c>
      <c r="K92" s="3">
        <v>0</v>
      </c>
      <c r="L92" s="3">
        <v>0</v>
      </c>
      <c r="M92" s="3">
        <v>63.3535353535353</v>
      </c>
      <c r="N92" s="3" t="s">
        <v>58</v>
      </c>
      <c r="O92" s="3">
        <v>10180416</v>
      </c>
      <c r="P92" s="3" t="s">
        <v>177</v>
      </c>
      <c r="Q92" s="3">
        <v>1000145329</v>
      </c>
      <c r="R92" s="3">
        <v>10</v>
      </c>
      <c r="S92" s="3" t="s">
        <v>282</v>
      </c>
      <c r="T92" s="3">
        <v>198</v>
      </c>
      <c r="U92" s="3">
        <v>63.3535353535353</v>
      </c>
      <c r="V92" s="3"/>
      <c r="W92" s="3">
        <v>480</v>
      </c>
      <c r="X92" s="3">
        <v>15.68</v>
      </c>
      <c r="Y92" s="3">
        <v>125.44</v>
      </c>
    </row>
    <row r="93" spans="1:25" x14ac:dyDescent="0.25">
      <c r="A93" s="2">
        <v>43230</v>
      </c>
      <c r="B93" s="3" t="s">
        <v>180</v>
      </c>
      <c r="C93" s="3" t="s">
        <v>275</v>
      </c>
      <c r="D93" s="3" t="s">
        <v>283</v>
      </c>
      <c r="E93" s="3" t="s">
        <v>283</v>
      </c>
      <c r="F93" s="3">
        <v>0</v>
      </c>
      <c r="G93" s="3">
        <v>13</v>
      </c>
      <c r="H93" s="3">
        <v>2</v>
      </c>
      <c r="I93" s="3">
        <v>9</v>
      </c>
      <c r="J93" s="3">
        <v>107.98333333333299</v>
      </c>
      <c r="K93" s="3">
        <v>0</v>
      </c>
      <c r="L93" s="3">
        <v>0</v>
      </c>
      <c r="M93" s="3">
        <v>61.602562123784502</v>
      </c>
      <c r="N93" s="3" t="s">
        <v>102</v>
      </c>
      <c r="O93" s="3" t="s">
        <v>284</v>
      </c>
      <c r="P93" s="3" t="s">
        <v>285</v>
      </c>
      <c r="Q93" s="3">
        <v>1000137863</v>
      </c>
      <c r="R93" s="3">
        <v>340</v>
      </c>
      <c r="S93" s="3" t="s">
        <v>286</v>
      </c>
      <c r="T93" s="3">
        <v>76.94</v>
      </c>
      <c r="U93" s="3">
        <v>61.602547439563203</v>
      </c>
      <c r="V93" s="3"/>
      <c r="W93" s="3">
        <v>518</v>
      </c>
      <c r="X93" s="3">
        <v>5.49</v>
      </c>
      <c r="Y93" s="3">
        <v>47.396999999999998</v>
      </c>
    </row>
    <row r="94" spans="1:25" x14ac:dyDescent="0.25">
      <c r="A94" s="2">
        <v>43230</v>
      </c>
      <c r="B94" s="3" t="s">
        <v>180</v>
      </c>
      <c r="C94" s="3" t="s">
        <v>275</v>
      </c>
      <c r="D94" s="3" t="s">
        <v>283</v>
      </c>
      <c r="E94" s="3" t="s">
        <v>283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61.602562123784502</v>
      </c>
      <c r="N94" s="3" t="s">
        <v>102</v>
      </c>
      <c r="O94" s="3" t="s">
        <v>284</v>
      </c>
      <c r="P94" s="3" t="s">
        <v>285</v>
      </c>
      <c r="Q94" s="3">
        <v>1000137865</v>
      </c>
      <c r="R94" s="3">
        <v>40</v>
      </c>
      <c r="S94" s="3" t="s">
        <v>287</v>
      </c>
      <c r="T94" s="3">
        <v>31.043333333333301</v>
      </c>
      <c r="U94" s="3">
        <v>61.602598518200303</v>
      </c>
      <c r="V94" s="3"/>
      <c r="W94" s="3">
        <v>209</v>
      </c>
      <c r="X94" s="3">
        <v>5.49</v>
      </c>
      <c r="Y94" s="3">
        <v>19.1235</v>
      </c>
    </row>
    <row r="95" spans="1:25" x14ac:dyDescent="0.25">
      <c r="A95" s="2">
        <v>43230</v>
      </c>
      <c r="B95" s="3" t="s">
        <v>180</v>
      </c>
      <c r="C95" s="3" t="s">
        <v>275</v>
      </c>
      <c r="D95" s="3" t="s">
        <v>288</v>
      </c>
      <c r="E95" s="3" t="s">
        <v>288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64.298251628385302</v>
      </c>
      <c r="N95" s="3" t="s">
        <v>58</v>
      </c>
      <c r="O95" s="3">
        <v>10180416</v>
      </c>
      <c r="P95" s="3" t="s">
        <v>177</v>
      </c>
      <c r="Q95" s="3">
        <v>1000145329</v>
      </c>
      <c r="R95" s="3">
        <v>10</v>
      </c>
      <c r="S95" s="3" t="s">
        <v>282</v>
      </c>
      <c r="T95" s="3">
        <v>81.287833333333296</v>
      </c>
      <c r="U95" s="3">
        <v>64.298265218042005</v>
      </c>
      <c r="V95" s="3"/>
      <c r="W95" s="3">
        <v>200</v>
      </c>
      <c r="X95" s="3">
        <v>15.68</v>
      </c>
      <c r="Y95" s="3">
        <v>52.266666666666602</v>
      </c>
    </row>
    <row r="96" spans="1:25" x14ac:dyDescent="0.25">
      <c r="A96" s="2">
        <v>43230</v>
      </c>
      <c r="B96" s="3" t="s">
        <v>180</v>
      </c>
      <c r="C96" s="3" t="s">
        <v>275</v>
      </c>
      <c r="D96" s="3" t="s">
        <v>288</v>
      </c>
      <c r="E96" s="3" t="s">
        <v>288</v>
      </c>
      <c r="F96" s="3">
        <v>0</v>
      </c>
      <c r="G96" s="3">
        <v>22</v>
      </c>
      <c r="H96" s="3">
        <v>1</v>
      </c>
      <c r="I96" s="3">
        <v>9</v>
      </c>
      <c r="J96" s="3">
        <v>194.46666666666599</v>
      </c>
      <c r="K96" s="3">
        <v>0</v>
      </c>
      <c r="L96" s="3">
        <v>0</v>
      </c>
      <c r="M96" s="3">
        <v>64.298251628385302</v>
      </c>
      <c r="N96" s="3" t="s">
        <v>58</v>
      </c>
      <c r="O96" s="3">
        <v>379311</v>
      </c>
      <c r="P96" s="3" t="s">
        <v>177</v>
      </c>
      <c r="Q96" s="3">
        <v>1000145760</v>
      </c>
      <c r="R96" s="3">
        <v>20</v>
      </c>
      <c r="S96" s="3" t="s">
        <v>289</v>
      </c>
      <c r="T96" s="3">
        <v>113.178833333333</v>
      </c>
      <c r="U96" s="3">
        <v>64.298241867958197</v>
      </c>
      <c r="V96" s="3"/>
      <c r="W96" s="3">
        <v>276</v>
      </c>
      <c r="X96" s="3">
        <v>15.82</v>
      </c>
      <c r="Y96" s="3">
        <v>72.771999999999906</v>
      </c>
    </row>
    <row r="97" spans="1:25" x14ac:dyDescent="0.25">
      <c r="A97" s="2">
        <v>43230</v>
      </c>
      <c r="B97" s="3" t="s">
        <v>290</v>
      </c>
      <c r="C97" s="3" t="s">
        <v>291</v>
      </c>
      <c r="D97" s="3" t="s">
        <v>292</v>
      </c>
      <c r="E97" s="3" t="s">
        <v>292</v>
      </c>
      <c r="F97" s="3">
        <v>0</v>
      </c>
      <c r="G97" s="3">
        <v>19</v>
      </c>
      <c r="H97" s="3">
        <v>1</v>
      </c>
      <c r="I97" s="3">
        <v>9</v>
      </c>
      <c r="J97" s="3">
        <v>171</v>
      </c>
      <c r="K97" s="3">
        <v>0</v>
      </c>
      <c r="L97" s="3">
        <v>0</v>
      </c>
      <c r="M97" s="3">
        <v>4.40935672514619</v>
      </c>
      <c r="N97" s="3" t="s">
        <v>293</v>
      </c>
      <c r="O97" s="3" t="s">
        <v>294</v>
      </c>
      <c r="P97" s="3" t="s">
        <v>295</v>
      </c>
      <c r="Q97" s="3">
        <v>2000020967</v>
      </c>
      <c r="R97" s="3">
        <v>50</v>
      </c>
      <c r="S97" s="3" t="s">
        <v>296</v>
      </c>
      <c r="T97" s="3">
        <v>171</v>
      </c>
      <c r="U97" s="3">
        <v>4.40935672514619</v>
      </c>
      <c r="V97" s="3"/>
      <c r="W97" s="3">
        <v>39</v>
      </c>
      <c r="X97" s="3">
        <v>11.6</v>
      </c>
      <c r="Y97" s="3">
        <v>7.54</v>
      </c>
    </row>
    <row r="98" spans="1:25" s="6" customFormat="1" x14ac:dyDescent="0.25">
      <c r="A98" s="4">
        <v>43230</v>
      </c>
      <c r="B98" s="5" t="s">
        <v>290</v>
      </c>
      <c r="C98" s="5" t="s">
        <v>291</v>
      </c>
      <c r="D98" s="5" t="s">
        <v>297</v>
      </c>
      <c r="E98" s="5" t="s">
        <v>297</v>
      </c>
      <c r="F98" s="5">
        <v>0</v>
      </c>
      <c r="G98" s="5">
        <v>25</v>
      </c>
      <c r="H98" s="5">
        <v>0</v>
      </c>
      <c r="I98" s="5">
        <v>9</v>
      </c>
      <c r="J98" s="5">
        <v>225</v>
      </c>
      <c r="K98" s="5">
        <v>0</v>
      </c>
      <c r="L98" s="5">
        <v>0</v>
      </c>
      <c r="M98" s="5">
        <v>0</v>
      </c>
      <c r="N98" s="5" t="s">
        <v>29</v>
      </c>
      <c r="O98" s="5" t="s">
        <v>298</v>
      </c>
      <c r="P98" s="5" t="s">
        <v>299</v>
      </c>
      <c r="Q98" s="5">
        <v>1000138280</v>
      </c>
      <c r="R98" s="5">
        <v>10</v>
      </c>
      <c r="S98" s="5" t="s">
        <v>300</v>
      </c>
      <c r="T98" s="5">
        <v>225</v>
      </c>
      <c r="U98" s="5">
        <v>0</v>
      </c>
      <c r="V98" s="5"/>
      <c r="W98" s="5">
        <v>50</v>
      </c>
      <c r="X98" s="5">
        <v>0</v>
      </c>
      <c r="Y98" s="5">
        <v>0</v>
      </c>
    </row>
    <row r="99" spans="1:25" x14ac:dyDescent="0.25">
      <c r="A99" s="2">
        <v>43230</v>
      </c>
      <c r="B99" s="3" t="s">
        <v>290</v>
      </c>
      <c r="C99" s="3" t="s">
        <v>291</v>
      </c>
      <c r="D99" s="3" t="s">
        <v>301</v>
      </c>
      <c r="E99" s="3" t="s">
        <v>301</v>
      </c>
      <c r="F99" s="3">
        <v>0</v>
      </c>
      <c r="G99" s="3">
        <v>19</v>
      </c>
      <c r="H99" s="3">
        <v>2</v>
      </c>
      <c r="I99" s="3">
        <v>9</v>
      </c>
      <c r="J99" s="3">
        <v>162.266666666666</v>
      </c>
      <c r="K99" s="3">
        <v>0</v>
      </c>
      <c r="L99" s="3">
        <v>0</v>
      </c>
      <c r="M99" s="3">
        <v>19.066146261298201</v>
      </c>
      <c r="N99" s="3" t="s">
        <v>29</v>
      </c>
      <c r="O99" s="3" t="s">
        <v>302</v>
      </c>
      <c r="P99" s="3" t="s">
        <v>303</v>
      </c>
      <c r="Q99" s="3">
        <v>2000019934</v>
      </c>
      <c r="R99" s="3">
        <v>210</v>
      </c>
      <c r="S99" s="3" t="s">
        <v>304</v>
      </c>
      <c r="T99" s="3">
        <v>76.771333333333303</v>
      </c>
      <c r="U99" s="3">
        <v>19.066144481012799</v>
      </c>
      <c r="V99" s="3"/>
      <c r="W99" s="3">
        <v>44</v>
      </c>
      <c r="X99" s="3">
        <v>19.96</v>
      </c>
      <c r="Y99" s="3">
        <v>14.6373333333333</v>
      </c>
    </row>
    <row r="100" spans="1:25" x14ac:dyDescent="0.25">
      <c r="A100" s="2">
        <v>43230</v>
      </c>
      <c r="B100" s="3" t="s">
        <v>290</v>
      </c>
      <c r="C100" s="3" t="s">
        <v>291</v>
      </c>
      <c r="D100" s="3" t="s">
        <v>301</v>
      </c>
      <c r="E100" s="3" t="s">
        <v>301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19.066146261298201</v>
      </c>
      <c r="N100" s="3" t="s">
        <v>29</v>
      </c>
      <c r="O100" s="3" t="s">
        <v>302</v>
      </c>
      <c r="P100" s="3" t="s">
        <v>303</v>
      </c>
      <c r="Q100" s="3">
        <v>2000019934</v>
      </c>
      <c r="R100" s="3">
        <v>220</v>
      </c>
      <c r="S100" s="3" t="s">
        <v>305</v>
      </c>
      <c r="T100" s="3">
        <v>85.495333333333306</v>
      </c>
      <c r="U100" s="3">
        <v>19.066147859922101</v>
      </c>
      <c r="V100" s="3"/>
      <c r="W100" s="3">
        <v>49</v>
      </c>
      <c r="X100" s="3">
        <v>19.96</v>
      </c>
      <c r="Y100" s="3">
        <v>16.300666666666601</v>
      </c>
    </row>
    <row r="101" spans="1:25" x14ac:dyDescent="0.25">
      <c r="A101" s="2">
        <v>43230</v>
      </c>
      <c r="B101" s="3" t="s">
        <v>290</v>
      </c>
      <c r="C101" s="3" t="s">
        <v>291</v>
      </c>
      <c r="D101" s="3" t="s">
        <v>306</v>
      </c>
      <c r="E101" s="3" t="s">
        <v>306</v>
      </c>
      <c r="F101" s="3">
        <v>0</v>
      </c>
      <c r="G101" s="3">
        <v>19</v>
      </c>
      <c r="H101" s="3">
        <v>4</v>
      </c>
      <c r="I101" s="3">
        <v>9</v>
      </c>
      <c r="J101" s="3">
        <v>153</v>
      </c>
      <c r="K101" s="3">
        <v>0</v>
      </c>
      <c r="L101" s="3">
        <v>0</v>
      </c>
      <c r="M101" s="3">
        <v>4.37156862745098</v>
      </c>
      <c r="N101" s="3" t="s">
        <v>29</v>
      </c>
      <c r="O101" s="3" t="s">
        <v>307</v>
      </c>
      <c r="P101" s="3" t="s">
        <v>308</v>
      </c>
      <c r="Q101" s="3">
        <v>2000019933</v>
      </c>
      <c r="R101" s="3">
        <v>140</v>
      </c>
      <c r="S101" s="3" t="s">
        <v>309</v>
      </c>
      <c r="T101" s="3">
        <v>153</v>
      </c>
      <c r="U101" s="3">
        <v>4.37156862745098</v>
      </c>
      <c r="V101" s="3"/>
      <c r="W101" s="3">
        <v>49</v>
      </c>
      <c r="X101" s="3">
        <v>8.19</v>
      </c>
      <c r="Y101" s="3">
        <v>6.6885000000000003</v>
      </c>
    </row>
    <row r="102" spans="1:25" x14ac:dyDescent="0.25">
      <c r="A102" s="2">
        <v>43230</v>
      </c>
      <c r="B102" s="3" t="s">
        <v>290</v>
      </c>
      <c r="C102" s="3" t="s">
        <v>291</v>
      </c>
      <c r="D102" s="3" t="s">
        <v>310</v>
      </c>
      <c r="E102" s="3" t="s">
        <v>310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32.673469387755098</v>
      </c>
      <c r="N102" s="3" t="s">
        <v>58</v>
      </c>
      <c r="O102" s="3">
        <v>10178767</v>
      </c>
      <c r="P102" s="3" t="s">
        <v>311</v>
      </c>
      <c r="Q102" s="3">
        <v>1000132632</v>
      </c>
      <c r="R102" s="3">
        <v>10</v>
      </c>
      <c r="S102" s="3" t="s">
        <v>312</v>
      </c>
      <c r="T102" s="3">
        <v>65.37</v>
      </c>
      <c r="U102" s="3">
        <v>32.673499566569703</v>
      </c>
      <c r="V102" s="3"/>
      <c r="W102" s="3">
        <v>166</v>
      </c>
      <c r="X102" s="3">
        <v>7.72</v>
      </c>
      <c r="Y102" s="3">
        <v>21.358666666666601</v>
      </c>
    </row>
    <row r="103" spans="1:25" x14ac:dyDescent="0.25">
      <c r="A103" s="2">
        <v>43230</v>
      </c>
      <c r="B103" s="3" t="s">
        <v>290</v>
      </c>
      <c r="C103" s="3" t="s">
        <v>291</v>
      </c>
      <c r="D103" s="3" t="s">
        <v>310</v>
      </c>
      <c r="E103" s="3" t="s">
        <v>310</v>
      </c>
      <c r="F103" s="3">
        <v>0</v>
      </c>
      <c r="G103" s="3">
        <v>19</v>
      </c>
      <c r="H103" s="3">
        <v>3</v>
      </c>
      <c r="I103" s="3">
        <v>9</v>
      </c>
      <c r="J103" s="3">
        <v>164.96666666666599</v>
      </c>
      <c r="K103" s="3">
        <v>0</v>
      </c>
      <c r="L103" s="3">
        <v>0</v>
      </c>
      <c r="M103" s="3">
        <v>32.673469387755098</v>
      </c>
      <c r="N103" s="3" t="s">
        <v>58</v>
      </c>
      <c r="O103" s="3">
        <v>376648</v>
      </c>
      <c r="P103" s="3" t="s">
        <v>260</v>
      </c>
      <c r="Q103" s="3">
        <v>1000132012</v>
      </c>
      <c r="R103" s="3">
        <v>10</v>
      </c>
      <c r="S103" s="3" t="s">
        <v>261</v>
      </c>
      <c r="T103" s="3">
        <v>99.596666666666593</v>
      </c>
      <c r="U103" s="3">
        <v>32.673449579972498</v>
      </c>
      <c r="V103" s="3"/>
      <c r="W103" s="3">
        <v>250</v>
      </c>
      <c r="X103" s="3">
        <v>7.81</v>
      </c>
      <c r="Y103" s="3">
        <v>32.5416666666666</v>
      </c>
    </row>
    <row r="104" spans="1:25" x14ac:dyDescent="0.25">
      <c r="A104" s="2">
        <v>43230</v>
      </c>
      <c r="B104" s="3" t="s">
        <v>290</v>
      </c>
      <c r="C104" s="3" t="s">
        <v>291</v>
      </c>
      <c r="D104" s="3" t="s">
        <v>313</v>
      </c>
      <c r="E104" s="3" t="s">
        <v>313</v>
      </c>
      <c r="F104" s="3">
        <v>0</v>
      </c>
      <c r="G104" s="3">
        <v>18</v>
      </c>
      <c r="H104" s="3">
        <v>1</v>
      </c>
      <c r="I104" s="3">
        <v>9</v>
      </c>
      <c r="J104" s="3">
        <v>162</v>
      </c>
      <c r="K104" s="3">
        <v>0</v>
      </c>
      <c r="L104" s="3">
        <v>0</v>
      </c>
      <c r="M104" s="3">
        <v>76.4166666666666</v>
      </c>
      <c r="N104" s="3" t="s">
        <v>58</v>
      </c>
      <c r="O104" s="3">
        <v>10184954</v>
      </c>
      <c r="P104" s="3" t="s">
        <v>150</v>
      </c>
      <c r="Q104" s="3">
        <v>1000131974</v>
      </c>
      <c r="R104" s="3">
        <v>20</v>
      </c>
      <c r="S104" s="3" t="s">
        <v>314</v>
      </c>
      <c r="T104" s="3">
        <v>162</v>
      </c>
      <c r="U104" s="3">
        <v>76.4166666666666</v>
      </c>
      <c r="V104" s="3"/>
      <c r="W104" s="3">
        <v>810</v>
      </c>
      <c r="X104" s="3">
        <v>9.17</v>
      </c>
      <c r="Y104" s="3">
        <v>123.795</v>
      </c>
    </row>
    <row r="105" spans="1:25" x14ac:dyDescent="0.25">
      <c r="A105" s="2">
        <v>43230</v>
      </c>
      <c r="B105" s="3" t="s">
        <v>290</v>
      </c>
      <c r="C105" s="3" t="s">
        <v>315</v>
      </c>
      <c r="D105" s="3" t="s">
        <v>316</v>
      </c>
      <c r="E105" s="3" t="s">
        <v>316</v>
      </c>
      <c r="F105" s="3">
        <v>0</v>
      </c>
      <c r="G105" s="3">
        <v>14</v>
      </c>
      <c r="H105" s="3">
        <v>5</v>
      </c>
      <c r="I105" s="3">
        <v>9</v>
      </c>
      <c r="J105" s="3">
        <v>126</v>
      </c>
      <c r="K105" s="3">
        <v>0</v>
      </c>
      <c r="L105" s="3">
        <v>0</v>
      </c>
      <c r="M105" s="3">
        <v>78.629629629629605</v>
      </c>
      <c r="N105" s="3" t="s">
        <v>58</v>
      </c>
      <c r="O105" s="3">
        <v>10178767</v>
      </c>
      <c r="P105" s="3" t="s">
        <v>311</v>
      </c>
      <c r="Q105" s="3">
        <v>1000132632</v>
      </c>
      <c r="R105" s="3">
        <v>10</v>
      </c>
      <c r="S105" s="3" t="s">
        <v>312</v>
      </c>
      <c r="T105" s="3">
        <v>126</v>
      </c>
      <c r="U105" s="3">
        <v>78.629629629629605</v>
      </c>
      <c r="V105" s="3"/>
      <c r="W105" s="3">
        <v>770</v>
      </c>
      <c r="X105" s="3">
        <v>7.72</v>
      </c>
      <c r="Y105" s="3">
        <v>99.073333333333295</v>
      </c>
    </row>
    <row r="106" spans="1:25" x14ac:dyDescent="0.25">
      <c r="A106" s="2">
        <v>43230</v>
      </c>
      <c r="B106" s="3" t="s">
        <v>290</v>
      </c>
      <c r="C106" s="3" t="s">
        <v>315</v>
      </c>
      <c r="D106" s="3" t="s">
        <v>317</v>
      </c>
      <c r="E106" s="3" t="s">
        <v>317</v>
      </c>
      <c r="F106" s="3">
        <v>0</v>
      </c>
      <c r="G106" s="3">
        <v>23</v>
      </c>
      <c r="H106" s="3">
        <v>6</v>
      </c>
      <c r="I106" s="3">
        <v>9</v>
      </c>
      <c r="J106" s="3">
        <v>198</v>
      </c>
      <c r="K106" s="3">
        <v>0</v>
      </c>
      <c r="L106" s="3">
        <v>0</v>
      </c>
      <c r="M106" s="3">
        <v>16.409090909090899</v>
      </c>
      <c r="N106" s="3" t="s">
        <v>58</v>
      </c>
      <c r="O106" s="3">
        <v>10179977</v>
      </c>
      <c r="P106" s="3" t="s">
        <v>318</v>
      </c>
      <c r="Q106" s="3">
        <v>1000152177</v>
      </c>
      <c r="R106" s="3">
        <v>20</v>
      </c>
      <c r="S106" s="3" t="s">
        <v>319</v>
      </c>
      <c r="T106" s="3">
        <v>198</v>
      </c>
      <c r="U106" s="3">
        <v>16.409090909090899</v>
      </c>
      <c r="V106" s="3"/>
      <c r="W106" s="3">
        <v>180</v>
      </c>
      <c r="X106" s="3">
        <v>10.83</v>
      </c>
      <c r="Y106" s="3">
        <v>32.49</v>
      </c>
    </row>
    <row r="107" spans="1:25" x14ac:dyDescent="0.25">
      <c r="A107" s="2">
        <v>43230</v>
      </c>
      <c r="B107" s="3" t="s">
        <v>290</v>
      </c>
      <c r="C107" s="3" t="s">
        <v>315</v>
      </c>
      <c r="D107" s="3" t="s">
        <v>320</v>
      </c>
      <c r="E107" s="3" t="s">
        <v>320</v>
      </c>
      <c r="F107" s="3">
        <v>0</v>
      </c>
      <c r="G107" s="3">
        <v>16</v>
      </c>
      <c r="H107" s="3">
        <v>1</v>
      </c>
      <c r="I107" s="3">
        <v>9</v>
      </c>
      <c r="J107" s="3">
        <v>144</v>
      </c>
      <c r="K107" s="3">
        <v>0</v>
      </c>
      <c r="L107" s="3">
        <v>0</v>
      </c>
      <c r="M107" s="3">
        <v>6.7555555555555502</v>
      </c>
      <c r="N107" s="3" t="s">
        <v>29</v>
      </c>
      <c r="O107" s="3" t="s">
        <v>321</v>
      </c>
      <c r="P107" s="3" t="s">
        <v>322</v>
      </c>
      <c r="Q107" s="3">
        <v>2000019933</v>
      </c>
      <c r="R107" s="3">
        <v>150</v>
      </c>
      <c r="S107" s="3" t="s">
        <v>323</v>
      </c>
      <c r="T107" s="3">
        <v>72.138166666666606</v>
      </c>
      <c r="U107" s="3">
        <v>6.7555547340866697</v>
      </c>
      <c r="V107" s="3"/>
      <c r="W107" s="3">
        <v>43</v>
      </c>
      <c r="X107" s="3">
        <v>6.8</v>
      </c>
      <c r="Y107" s="3">
        <v>4.8733333333333304</v>
      </c>
    </row>
    <row r="108" spans="1:25" x14ac:dyDescent="0.25">
      <c r="A108" s="2">
        <v>43230</v>
      </c>
      <c r="B108" s="3" t="s">
        <v>290</v>
      </c>
      <c r="C108" s="3" t="s">
        <v>315</v>
      </c>
      <c r="D108" s="3" t="s">
        <v>320</v>
      </c>
      <c r="E108" s="3" t="s">
        <v>320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6.7555555555555502</v>
      </c>
      <c r="N108" s="3" t="s">
        <v>29</v>
      </c>
      <c r="O108" s="3" t="s">
        <v>324</v>
      </c>
      <c r="P108" s="3" t="s">
        <v>325</v>
      </c>
      <c r="Q108" s="3">
        <v>2000019930</v>
      </c>
      <c r="R108" s="3">
        <v>30</v>
      </c>
      <c r="S108" s="3" t="s">
        <v>326</v>
      </c>
      <c r="T108" s="3">
        <v>71.861833333333294</v>
      </c>
      <c r="U108" s="3">
        <v>6.7555563801832603</v>
      </c>
      <c r="V108" s="3"/>
      <c r="W108" s="3">
        <v>44</v>
      </c>
      <c r="X108" s="3">
        <v>6.62</v>
      </c>
      <c r="Y108" s="3">
        <v>4.8546666666666596</v>
      </c>
    </row>
    <row r="109" spans="1:25" x14ac:dyDescent="0.25">
      <c r="A109" s="2">
        <v>43230</v>
      </c>
      <c r="B109" s="3" t="s">
        <v>290</v>
      </c>
      <c r="C109" s="3" t="s">
        <v>315</v>
      </c>
      <c r="D109" s="3" t="s">
        <v>327</v>
      </c>
      <c r="E109" s="3" t="s">
        <v>327</v>
      </c>
      <c r="F109" s="3">
        <v>0</v>
      </c>
      <c r="G109" s="3">
        <v>16</v>
      </c>
      <c r="H109" s="3">
        <v>5</v>
      </c>
      <c r="I109" s="3">
        <v>9</v>
      </c>
      <c r="J109" s="3">
        <v>135</v>
      </c>
      <c r="K109" s="3">
        <v>0</v>
      </c>
      <c r="L109" s="3">
        <v>0</v>
      </c>
      <c r="M109" s="3">
        <v>4.7881481481481396</v>
      </c>
      <c r="N109" s="3" t="s">
        <v>293</v>
      </c>
      <c r="O109" s="3" t="s">
        <v>328</v>
      </c>
      <c r="P109" s="3" t="s">
        <v>329</v>
      </c>
      <c r="Q109" s="3">
        <v>2000020965</v>
      </c>
      <c r="R109" s="3">
        <v>110</v>
      </c>
      <c r="S109" s="3" t="s">
        <v>330</v>
      </c>
      <c r="T109" s="3">
        <v>135</v>
      </c>
      <c r="U109" s="3">
        <v>4.7881481481481396</v>
      </c>
      <c r="V109" s="3"/>
      <c r="W109" s="3">
        <v>32</v>
      </c>
      <c r="X109" s="3">
        <v>12.12</v>
      </c>
      <c r="Y109" s="3">
        <v>6.4640000000000004</v>
      </c>
    </row>
    <row r="110" spans="1:25" x14ac:dyDescent="0.25">
      <c r="A110" s="2">
        <v>43230</v>
      </c>
      <c r="B110" s="3" t="s">
        <v>290</v>
      </c>
      <c r="C110" s="3" t="s">
        <v>315</v>
      </c>
      <c r="D110" s="3" t="s">
        <v>331</v>
      </c>
      <c r="E110" s="3" t="s">
        <v>331</v>
      </c>
      <c r="F110" s="3">
        <v>0</v>
      </c>
      <c r="G110" s="3">
        <v>29</v>
      </c>
      <c r="H110" s="3">
        <v>1</v>
      </c>
      <c r="I110" s="3">
        <v>9</v>
      </c>
      <c r="J110" s="3">
        <v>247.766666666666</v>
      </c>
      <c r="K110" s="3">
        <v>0</v>
      </c>
      <c r="L110" s="3">
        <v>0</v>
      </c>
      <c r="M110" s="3">
        <v>58.467240683438703</v>
      </c>
      <c r="N110" s="3" t="s">
        <v>58</v>
      </c>
      <c r="O110" s="3">
        <v>10177914</v>
      </c>
      <c r="P110" s="3" t="s">
        <v>332</v>
      </c>
      <c r="Q110" s="3">
        <v>1000145325</v>
      </c>
      <c r="R110" s="3">
        <v>10</v>
      </c>
      <c r="S110" s="3" t="s">
        <v>333</v>
      </c>
      <c r="T110" s="3">
        <v>247.766666666666</v>
      </c>
      <c r="U110" s="3">
        <v>58.467240683438703</v>
      </c>
      <c r="V110" s="3"/>
      <c r="W110" s="3">
        <v>514</v>
      </c>
      <c r="X110" s="3">
        <v>16.91</v>
      </c>
      <c r="Y110" s="3">
        <v>144.862333333333</v>
      </c>
    </row>
    <row r="111" spans="1:25" x14ac:dyDescent="0.25">
      <c r="A111" s="2">
        <v>43230</v>
      </c>
      <c r="B111" s="3" t="s">
        <v>290</v>
      </c>
      <c r="C111" s="3" t="s">
        <v>334</v>
      </c>
      <c r="D111" s="3" t="s">
        <v>335</v>
      </c>
      <c r="E111" s="3" t="s">
        <v>335</v>
      </c>
      <c r="F111" s="3">
        <v>0</v>
      </c>
      <c r="G111" s="3">
        <v>16</v>
      </c>
      <c r="H111" s="3">
        <v>0</v>
      </c>
      <c r="I111" s="3">
        <v>9</v>
      </c>
      <c r="J111" s="3">
        <v>45.4</v>
      </c>
      <c r="K111" s="3">
        <v>0</v>
      </c>
      <c r="L111" s="3">
        <v>0</v>
      </c>
      <c r="M111" s="3">
        <v>0</v>
      </c>
      <c r="N111" s="3" t="s">
        <v>58</v>
      </c>
      <c r="O111" s="3">
        <v>374477</v>
      </c>
      <c r="P111" s="3" t="s">
        <v>336</v>
      </c>
      <c r="Q111" s="3">
        <v>1000152239</v>
      </c>
      <c r="R111" s="3">
        <v>30</v>
      </c>
      <c r="S111" s="3" t="s">
        <v>337</v>
      </c>
      <c r="T111" s="3">
        <v>45.4</v>
      </c>
      <c r="U111" s="3">
        <v>0</v>
      </c>
      <c r="V111" s="3"/>
      <c r="W111" s="3">
        <v>0</v>
      </c>
      <c r="X111" s="3">
        <v>0</v>
      </c>
      <c r="Y111" s="3">
        <v>0</v>
      </c>
    </row>
    <row r="112" spans="1:25" x14ac:dyDescent="0.25">
      <c r="A112" s="2">
        <v>43230</v>
      </c>
      <c r="B112" s="3" t="s">
        <v>290</v>
      </c>
      <c r="C112" s="3" t="s">
        <v>334</v>
      </c>
      <c r="D112" s="3" t="s">
        <v>338</v>
      </c>
      <c r="E112" s="3" t="s">
        <v>338</v>
      </c>
      <c r="F112" s="3">
        <v>0</v>
      </c>
      <c r="G112" s="3">
        <v>16</v>
      </c>
      <c r="H112" s="3">
        <v>0</v>
      </c>
      <c r="I112" s="3">
        <v>9</v>
      </c>
      <c r="J112" s="3">
        <v>126</v>
      </c>
      <c r="K112" s="3">
        <v>0</v>
      </c>
      <c r="L112" s="3">
        <v>0</v>
      </c>
      <c r="M112" s="3">
        <v>0</v>
      </c>
      <c r="N112" s="3" t="s">
        <v>58</v>
      </c>
      <c r="O112" s="3">
        <v>10180413</v>
      </c>
      <c r="P112" s="3" t="s">
        <v>339</v>
      </c>
      <c r="Q112" s="3">
        <v>1000152176</v>
      </c>
      <c r="R112" s="3">
        <v>20</v>
      </c>
      <c r="S112" s="3" t="s">
        <v>340</v>
      </c>
      <c r="T112" s="3">
        <v>126</v>
      </c>
      <c r="U112" s="3">
        <v>0</v>
      </c>
      <c r="V112" s="3"/>
      <c r="W112" s="3">
        <v>0</v>
      </c>
      <c r="X112" s="3">
        <v>0</v>
      </c>
      <c r="Y112" s="3">
        <v>0</v>
      </c>
    </row>
    <row r="113" spans="1:25" x14ac:dyDescent="0.25">
      <c r="A113" s="2">
        <v>43230</v>
      </c>
      <c r="B113" s="3" t="s">
        <v>290</v>
      </c>
      <c r="C113" s="3" t="s">
        <v>334</v>
      </c>
      <c r="D113" s="3" t="s">
        <v>341</v>
      </c>
      <c r="E113" s="3" t="s">
        <v>341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20.827160493827101</v>
      </c>
      <c r="N113" s="3" t="s">
        <v>49</v>
      </c>
      <c r="O113" s="3" t="s">
        <v>342</v>
      </c>
      <c r="P113" s="3" t="s">
        <v>51</v>
      </c>
      <c r="Q113" s="3">
        <v>1000145794</v>
      </c>
      <c r="R113" s="3">
        <v>20</v>
      </c>
      <c r="S113" s="3" t="s">
        <v>343</v>
      </c>
      <c r="T113" s="3">
        <v>81.224000000000004</v>
      </c>
      <c r="U113" s="3">
        <v>20.827177517318301</v>
      </c>
      <c r="V113" s="3"/>
      <c r="W113" s="3">
        <v>145</v>
      </c>
      <c r="X113" s="3">
        <v>7</v>
      </c>
      <c r="Y113" s="3">
        <v>16.9166666666666</v>
      </c>
    </row>
    <row r="114" spans="1:25" x14ac:dyDescent="0.25">
      <c r="A114" s="2">
        <v>43230</v>
      </c>
      <c r="B114" s="3" t="s">
        <v>290</v>
      </c>
      <c r="C114" s="3" t="s">
        <v>334</v>
      </c>
      <c r="D114" s="3" t="s">
        <v>341</v>
      </c>
      <c r="E114" s="3" t="s">
        <v>341</v>
      </c>
      <c r="F114" s="3">
        <v>0</v>
      </c>
      <c r="G114" s="3">
        <v>15</v>
      </c>
      <c r="H114" s="3">
        <v>0</v>
      </c>
      <c r="I114" s="3">
        <v>9</v>
      </c>
      <c r="J114" s="3">
        <v>135</v>
      </c>
      <c r="K114" s="3">
        <v>0</v>
      </c>
      <c r="L114" s="3">
        <v>0</v>
      </c>
      <c r="M114" s="3">
        <v>20.827160493827101</v>
      </c>
      <c r="N114" s="3" t="s">
        <v>49</v>
      </c>
      <c r="O114" s="3" t="s">
        <v>344</v>
      </c>
      <c r="P114" s="3" t="s">
        <v>51</v>
      </c>
      <c r="Q114" s="3">
        <v>1000145794</v>
      </c>
      <c r="R114" s="3">
        <v>10</v>
      </c>
      <c r="S114" s="3" t="s">
        <v>345</v>
      </c>
      <c r="T114" s="3">
        <v>53.776000000000003</v>
      </c>
      <c r="U114" s="3">
        <v>20.827134781314999</v>
      </c>
      <c r="V114" s="3"/>
      <c r="W114" s="3">
        <v>96</v>
      </c>
      <c r="X114" s="3">
        <v>7</v>
      </c>
      <c r="Y114" s="3">
        <v>11.2</v>
      </c>
    </row>
    <row r="115" spans="1:25" x14ac:dyDescent="0.25">
      <c r="A115" s="2">
        <v>43230</v>
      </c>
      <c r="B115" s="3" t="s">
        <v>290</v>
      </c>
      <c r="C115" s="3" t="s">
        <v>334</v>
      </c>
      <c r="D115" s="3" t="s">
        <v>346</v>
      </c>
      <c r="E115" s="3" t="s">
        <v>346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24.031339031339002</v>
      </c>
      <c r="N115" s="3" t="s">
        <v>49</v>
      </c>
      <c r="O115" s="3" t="s">
        <v>342</v>
      </c>
      <c r="P115" s="3" t="s">
        <v>51</v>
      </c>
      <c r="Q115" s="3">
        <v>1000145794</v>
      </c>
      <c r="R115" s="3">
        <v>20</v>
      </c>
      <c r="S115" s="3" t="s">
        <v>343</v>
      </c>
      <c r="T115" s="3">
        <v>70.394166666666607</v>
      </c>
      <c r="U115" s="3">
        <v>24.031347294401701</v>
      </c>
      <c r="V115" s="3"/>
      <c r="W115" s="3">
        <v>145</v>
      </c>
      <c r="X115" s="3">
        <v>7</v>
      </c>
      <c r="Y115" s="3">
        <v>16.9166666666666</v>
      </c>
    </row>
    <row r="116" spans="1:25" x14ac:dyDescent="0.25">
      <c r="A116" s="2">
        <v>43230</v>
      </c>
      <c r="B116" s="3" t="s">
        <v>290</v>
      </c>
      <c r="C116" s="3" t="s">
        <v>334</v>
      </c>
      <c r="D116" s="3" t="s">
        <v>346</v>
      </c>
      <c r="E116" s="3" t="s">
        <v>346</v>
      </c>
      <c r="F116" s="3">
        <v>0</v>
      </c>
      <c r="G116" s="3">
        <v>13</v>
      </c>
      <c r="H116" s="3">
        <v>1</v>
      </c>
      <c r="I116" s="3">
        <v>9</v>
      </c>
      <c r="J116" s="3">
        <v>117</v>
      </c>
      <c r="K116" s="3">
        <v>0</v>
      </c>
      <c r="L116" s="3">
        <v>0</v>
      </c>
      <c r="M116" s="3">
        <v>24.031339031339002</v>
      </c>
      <c r="N116" s="3" t="s">
        <v>49</v>
      </c>
      <c r="O116" s="3" t="s">
        <v>344</v>
      </c>
      <c r="P116" s="3" t="s">
        <v>51</v>
      </c>
      <c r="Q116" s="3">
        <v>1000145794</v>
      </c>
      <c r="R116" s="3">
        <v>10</v>
      </c>
      <c r="S116" s="3" t="s">
        <v>345</v>
      </c>
      <c r="T116" s="3">
        <v>46.605833333333301</v>
      </c>
      <c r="U116" s="3">
        <v>24.031326550682099</v>
      </c>
      <c r="V116" s="3"/>
      <c r="W116" s="3">
        <v>96</v>
      </c>
      <c r="X116" s="3">
        <v>7</v>
      </c>
      <c r="Y116" s="3">
        <v>11.2</v>
      </c>
    </row>
    <row r="117" spans="1:25" x14ac:dyDescent="0.25">
      <c r="A117" s="2">
        <v>43230</v>
      </c>
      <c r="B117" s="3" t="s">
        <v>290</v>
      </c>
      <c r="C117" s="3" t="s">
        <v>334</v>
      </c>
      <c r="D117" s="3" t="s">
        <v>347</v>
      </c>
      <c r="E117" s="3" t="s">
        <v>347</v>
      </c>
      <c r="F117" s="3">
        <v>0</v>
      </c>
      <c r="G117" s="3">
        <v>18</v>
      </c>
      <c r="H117" s="3">
        <v>1</v>
      </c>
      <c r="I117" s="3">
        <v>9</v>
      </c>
      <c r="J117" s="3">
        <v>142.31666666666601</v>
      </c>
      <c r="K117" s="3">
        <v>0</v>
      </c>
      <c r="L117" s="3">
        <v>0</v>
      </c>
      <c r="M117" s="3">
        <v>32.2168872233282</v>
      </c>
      <c r="N117" s="3" t="s">
        <v>58</v>
      </c>
      <c r="O117" s="3">
        <v>10184954</v>
      </c>
      <c r="P117" s="3" t="s">
        <v>150</v>
      </c>
      <c r="Q117" s="3">
        <v>1000131974</v>
      </c>
      <c r="R117" s="3">
        <v>20</v>
      </c>
      <c r="S117" s="3" t="s">
        <v>314</v>
      </c>
      <c r="T117" s="3">
        <v>142.31666666666601</v>
      </c>
      <c r="U117" s="3">
        <v>32.2168872233282</v>
      </c>
      <c r="V117" s="3"/>
      <c r="W117" s="3">
        <v>300</v>
      </c>
      <c r="X117" s="3">
        <v>9.17</v>
      </c>
      <c r="Y117" s="3">
        <v>45.85</v>
      </c>
    </row>
    <row r="118" spans="1:25" x14ac:dyDescent="0.25">
      <c r="A118" s="2">
        <v>43230</v>
      </c>
      <c r="B118" s="3" t="s">
        <v>290</v>
      </c>
      <c r="C118" s="3" t="s">
        <v>334</v>
      </c>
      <c r="D118" s="3" t="s">
        <v>348</v>
      </c>
      <c r="E118" s="3" t="s">
        <v>348</v>
      </c>
      <c r="F118" s="3">
        <v>0</v>
      </c>
      <c r="G118" s="3">
        <v>18</v>
      </c>
      <c r="H118" s="3">
        <v>2</v>
      </c>
      <c r="I118" s="3">
        <v>9</v>
      </c>
      <c r="J118" s="3">
        <v>152.98333333333301</v>
      </c>
      <c r="K118" s="3">
        <v>0</v>
      </c>
      <c r="L118" s="3">
        <v>0</v>
      </c>
      <c r="M118" s="3">
        <v>43.377274212877197</v>
      </c>
      <c r="N118" s="3" t="s">
        <v>58</v>
      </c>
      <c r="O118" s="3">
        <v>382913</v>
      </c>
      <c r="P118" s="3">
        <v>382913</v>
      </c>
      <c r="Q118" s="3">
        <v>1000145330</v>
      </c>
      <c r="R118" s="3">
        <v>20</v>
      </c>
      <c r="S118" s="3" t="s">
        <v>349</v>
      </c>
      <c r="T118" s="3">
        <v>152.98333333333301</v>
      </c>
      <c r="U118" s="3">
        <v>43.377274212877197</v>
      </c>
      <c r="V118" s="3"/>
      <c r="W118" s="3">
        <v>720</v>
      </c>
      <c r="X118" s="3">
        <v>5.53</v>
      </c>
      <c r="Y118" s="3">
        <v>66.36</v>
      </c>
    </row>
    <row r="119" spans="1:25" x14ac:dyDescent="0.25">
      <c r="A119" s="2">
        <v>43230</v>
      </c>
      <c r="B119" s="3" t="s">
        <v>290</v>
      </c>
      <c r="C119" s="3" t="s">
        <v>334</v>
      </c>
      <c r="D119" s="3" t="s">
        <v>350</v>
      </c>
      <c r="E119" s="3" t="s">
        <v>350</v>
      </c>
      <c r="F119" s="3">
        <v>0</v>
      </c>
      <c r="G119" s="3">
        <v>13</v>
      </c>
      <c r="H119" s="3">
        <v>0</v>
      </c>
      <c r="I119" s="3">
        <v>9</v>
      </c>
      <c r="J119" s="3">
        <v>117</v>
      </c>
      <c r="K119" s="3">
        <v>0</v>
      </c>
      <c r="L119" s="3">
        <v>0</v>
      </c>
      <c r="M119" s="3">
        <v>24.031339031339002</v>
      </c>
      <c r="N119" s="3" t="s">
        <v>49</v>
      </c>
      <c r="O119" s="3" t="s">
        <v>342</v>
      </c>
      <c r="P119" s="3" t="s">
        <v>51</v>
      </c>
      <c r="Q119" s="3">
        <v>1000145794</v>
      </c>
      <c r="R119" s="3">
        <v>20</v>
      </c>
      <c r="S119" s="3" t="s">
        <v>343</v>
      </c>
      <c r="T119" s="3">
        <v>70.394166666666607</v>
      </c>
      <c r="U119" s="3">
        <v>24.031347294401701</v>
      </c>
      <c r="V119" s="3"/>
      <c r="W119" s="3">
        <v>145</v>
      </c>
      <c r="X119" s="3">
        <v>7</v>
      </c>
      <c r="Y119" s="3">
        <v>16.9166666666666</v>
      </c>
    </row>
    <row r="120" spans="1:25" x14ac:dyDescent="0.25">
      <c r="A120" s="2">
        <v>43230</v>
      </c>
      <c r="B120" s="3" t="s">
        <v>290</v>
      </c>
      <c r="C120" s="3" t="s">
        <v>334</v>
      </c>
      <c r="D120" s="3" t="s">
        <v>350</v>
      </c>
      <c r="E120" s="3" t="s">
        <v>350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24.031339031339002</v>
      </c>
      <c r="N120" s="3" t="s">
        <v>49</v>
      </c>
      <c r="O120" s="3" t="s">
        <v>344</v>
      </c>
      <c r="P120" s="3" t="s">
        <v>51</v>
      </c>
      <c r="Q120" s="3">
        <v>1000145794</v>
      </c>
      <c r="R120" s="3">
        <v>10</v>
      </c>
      <c r="S120" s="3" t="s">
        <v>345</v>
      </c>
      <c r="T120" s="3">
        <v>46.605833333333301</v>
      </c>
      <c r="U120" s="3">
        <v>24.031326550682099</v>
      </c>
      <c r="V120" s="3"/>
      <c r="W120" s="3">
        <v>96</v>
      </c>
      <c r="X120" s="3">
        <v>7</v>
      </c>
      <c r="Y120" s="3">
        <v>11.2</v>
      </c>
    </row>
    <row r="121" spans="1:25" x14ac:dyDescent="0.25">
      <c r="A121" s="2">
        <v>43230</v>
      </c>
      <c r="B121" s="3" t="s">
        <v>290</v>
      </c>
      <c r="C121" s="3" t="s">
        <v>334</v>
      </c>
      <c r="D121" s="3" t="s">
        <v>351</v>
      </c>
      <c r="E121" s="3" t="s">
        <v>351</v>
      </c>
      <c r="F121" s="3">
        <v>0</v>
      </c>
      <c r="G121" s="3">
        <v>18</v>
      </c>
      <c r="H121" s="3">
        <v>1</v>
      </c>
      <c r="I121" s="3">
        <v>9</v>
      </c>
      <c r="J121" s="3">
        <v>162</v>
      </c>
      <c r="K121" s="3">
        <v>0</v>
      </c>
      <c r="L121" s="3">
        <v>0</v>
      </c>
      <c r="M121" s="3">
        <v>6.9542181069958797</v>
      </c>
      <c r="N121" s="3" t="s">
        <v>29</v>
      </c>
      <c r="O121" s="3" t="s">
        <v>352</v>
      </c>
      <c r="P121" s="3" t="s">
        <v>353</v>
      </c>
      <c r="Q121" s="3">
        <v>2000019933</v>
      </c>
      <c r="R121" s="3">
        <v>50</v>
      </c>
      <c r="S121" s="3" t="s">
        <v>354</v>
      </c>
      <c r="T121" s="3">
        <v>35.345500000000001</v>
      </c>
      <c r="U121" s="3">
        <v>6.9542091638256602</v>
      </c>
      <c r="V121" s="3"/>
      <c r="W121" s="3">
        <v>12</v>
      </c>
      <c r="X121" s="3">
        <v>12.29</v>
      </c>
      <c r="Y121" s="3">
        <v>2.4580000000000002</v>
      </c>
    </row>
    <row r="122" spans="1:25" x14ac:dyDescent="0.25">
      <c r="A122" s="2">
        <v>43230</v>
      </c>
      <c r="B122" s="3" t="s">
        <v>290</v>
      </c>
      <c r="C122" s="3" t="s">
        <v>334</v>
      </c>
      <c r="D122" s="3" t="s">
        <v>351</v>
      </c>
      <c r="E122" s="3" t="s">
        <v>351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6.9542181069958797</v>
      </c>
      <c r="N122" s="3" t="s">
        <v>29</v>
      </c>
      <c r="O122" s="3" t="s">
        <v>352</v>
      </c>
      <c r="P122" s="3" t="s">
        <v>353</v>
      </c>
      <c r="Q122" s="3">
        <v>2000019933</v>
      </c>
      <c r="R122" s="3">
        <v>80</v>
      </c>
      <c r="S122" s="3" t="s">
        <v>355</v>
      </c>
      <c r="T122" s="3">
        <v>126.6545</v>
      </c>
      <c r="U122" s="3">
        <v>6.9542206027684204</v>
      </c>
      <c r="V122" s="3"/>
      <c r="W122" s="3">
        <v>43</v>
      </c>
      <c r="X122" s="3">
        <v>12.29</v>
      </c>
      <c r="Y122" s="3">
        <v>8.8078333333333294</v>
      </c>
    </row>
    <row r="123" spans="1:25" x14ac:dyDescent="0.25">
      <c r="A123" s="2">
        <v>43230</v>
      </c>
      <c r="B123" s="3" t="s">
        <v>290</v>
      </c>
      <c r="C123" s="3" t="s">
        <v>356</v>
      </c>
      <c r="D123" s="3" t="s">
        <v>357</v>
      </c>
      <c r="E123" s="3" t="s">
        <v>357</v>
      </c>
      <c r="F123" s="3">
        <v>0</v>
      </c>
      <c r="G123" s="3">
        <v>15</v>
      </c>
      <c r="H123" s="3">
        <v>1</v>
      </c>
      <c r="I123" s="3">
        <v>9</v>
      </c>
      <c r="J123" s="3">
        <v>135</v>
      </c>
      <c r="K123" s="3">
        <v>0</v>
      </c>
      <c r="L123" s="3">
        <v>0</v>
      </c>
      <c r="M123" s="3">
        <v>67.925925925925895</v>
      </c>
      <c r="N123" s="3" t="s">
        <v>58</v>
      </c>
      <c r="O123" s="3">
        <v>10184954</v>
      </c>
      <c r="P123" s="3" t="s">
        <v>150</v>
      </c>
      <c r="Q123" s="3">
        <v>1000131974</v>
      </c>
      <c r="R123" s="3">
        <v>70</v>
      </c>
      <c r="S123" s="3" t="s">
        <v>151</v>
      </c>
      <c r="T123" s="3">
        <v>135</v>
      </c>
      <c r="U123" s="3">
        <v>67.925925925925895</v>
      </c>
      <c r="V123" s="3"/>
      <c r="W123" s="3">
        <v>600</v>
      </c>
      <c r="X123" s="3">
        <v>9.17</v>
      </c>
      <c r="Y123" s="3">
        <v>91.7</v>
      </c>
    </row>
    <row r="124" spans="1:25" x14ac:dyDescent="0.25">
      <c r="A124" s="2">
        <v>43230</v>
      </c>
      <c r="B124" s="3" t="s">
        <v>358</v>
      </c>
      <c r="C124" s="3" t="s">
        <v>27</v>
      </c>
      <c r="D124" s="3" t="s">
        <v>359</v>
      </c>
      <c r="E124" s="3" t="s">
        <v>359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 t="s">
        <v>102</v>
      </c>
      <c r="O124" s="3" t="s">
        <v>360</v>
      </c>
      <c r="P124" s="3" t="s">
        <v>361</v>
      </c>
      <c r="Q124" s="3">
        <v>1000130762</v>
      </c>
      <c r="R124" s="3">
        <v>10</v>
      </c>
      <c r="S124" s="3" t="s">
        <v>362</v>
      </c>
      <c r="T124" s="3">
        <v>0</v>
      </c>
      <c r="U124" s="3">
        <v>0</v>
      </c>
      <c r="V124" s="3"/>
      <c r="W124" s="3">
        <v>360</v>
      </c>
      <c r="X124" s="3">
        <v>6.3</v>
      </c>
      <c r="Y124" s="3">
        <v>37.799999999999997</v>
      </c>
    </row>
    <row r="125" spans="1:25" x14ac:dyDescent="0.25">
      <c r="A125" s="2">
        <v>43230</v>
      </c>
      <c r="B125" s="3" t="s">
        <v>358</v>
      </c>
      <c r="C125" s="3" t="s">
        <v>27</v>
      </c>
      <c r="D125" s="3" t="s">
        <v>359</v>
      </c>
      <c r="E125" s="3" t="s">
        <v>359</v>
      </c>
      <c r="F125" s="3">
        <v>0</v>
      </c>
      <c r="G125" s="3">
        <v>0</v>
      </c>
      <c r="H125" s="3">
        <v>0</v>
      </c>
      <c r="I125" s="3">
        <v>9</v>
      </c>
      <c r="J125" s="3">
        <v>0</v>
      </c>
      <c r="K125" s="3">
        <v>0</v>
      </c>
      <c r="L125" s="3">
        <v>0</v>
      </c>
      <c r="M125" s="3">
        <v>0</v>
      </c>
      <c r="N125" s="3" t="s">
        <v>102</v>
      </c>
      <c r="O125" s="3" t="s">
        <v>363</v>
      </c>
      <c r="P125" s="3" t="s">
        <v>364</v>
      </c>
      <c r="Q125" s="3">
        <v>1000130763</v>
      </c>
      <c r="R125" s="3">
        <v>20</v>
      </c>
      <c r="S125" s="3" t="s">
        <v>365</v>
      </c>
      <c r="T125" s="3">
        <v>0</v>
      </c>
      <c r="U125" s="3">
        <v>0</v>
      </c>
      <c r="V125" s="3"/>
      <c r="W125" s="3">
        <v>203</v>
      </c>
      <c r="X125" s="3">
        <v>6.32</v>
      </c>
      <c r="Y125" s="3">
        <v>21.382666666666601</v>
      </c>
    </row>
    <row r="126" spans="1:25" x14ac:dyDescent="0.25">
      <c r="A126" s="2">
        <v>43230</v>
      </c>
      <c r="B126" s="3" t="s">
        <v>358</v>
      </c>
      <c r="C126" s="3" t="s">
        <v>27</v>
      </c>
      <c r="D126" s="3" t="s">
        <v>359</v>
      </c>
      <c r="E126" s="3" t="s">
        <v>359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 t="s">
        <v>102</v>
      </c>
      <c r="O126" s="3" t="s">
        <v>366</v>
      </c>
      <c r="P126" s="3" t="s">
        <v>367</v>
      </c>
      <c r="Q126" s="3">
        <v>1000130764</v>
      </c>
      <c r="R126" s="3">
        <v>30</v>
      </c>
      <c r="S126" s="3" t="s">
        <v>368</v>
      </c>
      <c r="T126" s="3">
        <v>0</v>
      </c>
      <c r="U126" s="3">
        <v>0</v>
      </c>
      <c r="V126" s="3"/>
      <c r="W126" s="3">
        <v>200</v>
      </c>
      <c r="X126" s="3">
        <v>6.6</v>
      </c>
      <c r="Y126" s="3">
        <v>22</v>
      </c>
    </row>
    <row r="127" spans="1:25" x14ac:dyDescent="0.25">
      <c r="A127" s="2">
        <v>43230</v>
      </c>
      <c r="B127" s="3" t="s">
        <v>358</v>
      </c>
      <c r="C127" s="3" t="s">
        <v>27</v>
      </c>
      <c r="D127" s="3" t="s">
        <v>359</v>
      </c>
      <c r="E127" s="3" t="s">
        <v>359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 t="s">
        <v>102</v>
      </c>
      <c r="O127" s="3" t="s">
        <v>366</v>
      </c>
      <c r="P127" s="3" t="s">
        <v>367</v>
      </c>
      <c r="Q127" s="3">
        <v>1000130834</v>
      </c>
      <c r="R127" s="3">
        <v>100</v>
      </c>
      <c r="S127" s="3" t="s">
        <v>369</v>
      </c>
      <c r="T127" s="3">
        <v>0</v>
      </c>
      <c r="U127" s="3">
        <v>0</v>
      </c>
      <c r="V127" s="3"/>
      <c r="W127" s="3">
        <v>480</v>
      </c>
      <c r="X127" s="3">
        <v>6.6</v>
      </c>
      <c r="Y127" s="3">
        <v>52.8</v>
      </c>
    </row>
    <row r="128" spans="1:25" x14ac:dyDescent="0.25">
      <c r="A128" s="2">
        <v>43230</v>
      </c>
      <c r="B128" s="3" t="s">
        <v>358</v>
      </c>
      <c r="C128" s="3" t="s">
        <v>27</v>
      </c>
      <c r="D128" s="3" t="s">
        <v>359</v>
      </c>
      <c r="E128" s="3" t="s">
        <v>359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 t="s">
        <v>102</v>
      </c>
      <c r="O128" s="3" t="s">
        <v>366</v>
      </c>
      <c r="P128" s="3" t="s">
        <v>367</v>
      </c>
      <c r="Q128" s="3">
        <v>1000130836</v>
      </c>
      <c r="R128" s="3">
        <v>50</v>
      </c>
      <c r="S128" s="3" t="s">
        <v>370</v>
      </c>
      <c r="T128" s="3">
        <v>0</v>
      </c>
      <c r="U128" s="3">
        <v>0</v>
      </c>
      <c r="V128" s="3"/>
      <c r="W128" s="3">
        <v>782</v>
      </c>
      <c r="X128" s="3">
        <v>6.6</v>
      </c>
      <c r="Y128" s="3">
        <v>86.02</v>
      </c>
    </row>
    <row r="129" spans="1:25" x14ac:dyDescent="0.25">
      <c r="A129" s="2">
        <v>43230</v>
      </c>
      <c r="B129" s="3" t="s">
        <v>358</v>
      </c>
      <c r="C129" s="3" t="s">
        <v>27</v>
      </c>
      <c r="D129" s="3" t="s">
        <v>359</v>
      </c>
      <c r="E129" s="3" t="s">
        <v>359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 t="s">
        <v>102</v>
      </c>
      <c r="O129" s="3" t="s">
        <v>366</v>
      </c>
      <c r="P129" s="3" t="s">
        <v>367</v>
      </c>
      <c r="Q129" s="3">
        <v>1000130840</v>
      </c>
      <c r="R129" s="3">
        <v>90</v>
      </c>
      <c r="S129" s="3" t="s">
        <v>371</v>
      </c>
      <c r="T129" s="3">
        <v>0</v>
      </c>
      <c r="U129" s="3">
        <v>0</v>
      </c>
      <c r="V129" s="3"/>
      <c r="W129" s="3">
        <v>2060</v>
      </c>
      <c r="X129" s="3">
        <v>6.6</v>
      </c>
      <c r="Y129" s="3">
        <v>226.6</v>
      </c>
    </row>
    <row r="130" spans="1:25" x14ac:dyDescent="0.25">
      <c r="A130" s="2">
        <v>43230</v>
      </c>
      <c r="B130" s="3" t="s">
        <v>372</v>
      </c>
      <c r="C130" s="3" t="s">
        <v>373</v>
      </c>
      <c r="D130" s="3" t="s">
        <v>374</v>
      </c>
      <c r="E130" s="3" t="s">
        <v>374</v>
      </c>
      <c r="F130" s="3">
        <v>0</v>
      </c>
      <c r="G130" s="3">
        <v>0</v>
      </c>
      <c r="H130" s="3">
        <v>0</v>
      </c>
      <c r="I130" s="3">
        <v>9</v>
      </c>
      <c r="J130" s="3">
        <v>0</v>
      </c>
      <c r="K130" s="3">
        <v>0</v>
      </c>
      <c r="L130" s="3">
        <v>0</v>
      </c>
      <c r="M130" s="3">
        <v>0</v>
      </c>
      <c r="N130" s="3" t="s">
        <v>375</v>
      </c>
      <c r="O130" s="3">
        <v>1059</v>
      </c>
      <c r="P130" s="3" t="s">
        <v>376</v>
      </c>
      <c r="Q130" s="3">
        <v>1000131322</v>
      </c>
      <c r="R130" s="3">
        <v>20</v>
      </c>
      <c r="S130" s="3" t="s">
        <v>377</v>
      </c>
      <c r="T130" s="3">
        <v>0</v>
      </c>
      <c r="U130" s="3">
        <v>0</v>
      </c>
      <c r="V130" s="3"/>
      <c r="W130" s="3">
        <v>229</v>
      </c>
      <c r="X130" s="3">
        <v>13.5</v>
      </c>
      <c r="Y130" s="3">
        <v>51.524999999999999</v>
      </c>
    </row>
    <row r="131" spans="1:25" x14ac:dyDescent="0.25">
      <c r="A131" s="2">
        <v>43230</v>
      </c>
      <c r="B131" s="3" t="s">
        <v>372</v>
      </c>
      <c r="C131" s="3" t="s">
        <v>373</v>
      </c>
      <c r="D131" s="3" t="s">
        <v>378</v>
      </c>
      <c r="E131" s="3" t="s">
        <v>378</v>
      </c>
      <c r="F131" s="3">
        <v>0</v>
      </c>
      <c r="G131" s="3">
        <v>0</v>
      </c>
      <c r="H131" s="3">
        <v>0</v>
      </c>
      <c r="I131" s="3">
        <v>9</v>
      </c>
      <c r="J131" s="3">
        <v>0</v>
      </c>
      <c r="K131" s="3">
        <v>0</v>
      </c>
      <c r="L131" s="3">
        <v>0</v>
      </c>
      <c r="M131" s="3">
        <v>0</v>
      </c>
      <c r="N131" s="3" t="s">
        <v>29</v>
      </c>
      <c r="O131" s="3" t="s">
        <v>379</v>
      </c>
      <c r="P131" s="3" t="s">
        <v>380</v>
      </c>
      <c r="Q131" s="3">
        <v>2000020482</v>
      </c>
      <c r="R131" s="3">
        <v>410</v>
      </c>
      <c r="S131" s="3" t="s">
        <v>381</v>
      </c>
      <c r="T131" s="3">
        <v>0</v>
      </c>
      <c r="U131" s="3">
        <v>0</v>
      </c>
      <c r="V131" s="3"/>
      <c r="W131" s="3">
        <v>44</v>
      </c>
      <c r="X131" s="3">
        <v>24.49</v>
      </c>
      <c r="Y131" s="3">
        <v>17.959333333333301</v>
      </c>
    </row>
    <row r="132" spans="1:25" x14ac:dyDescent="0.25">
      <c r="A132" s="2">
        <v>43230</v>
      </c>
      <c r="B132" s="3" t="s">
        <v>372</v>
      </c>
      <c r="C132" s="3" t="s">
        <v>373</v>
      </c>
      <c r="D132" s="3" t="s">
        <v>378</v>
      </c>
      <c r="E132" s="3" t="s">
        <v>378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 t="s">
        <v>29</v>
      </c>
      <c r="O132" s="3" t="s">
        <v>379</v>
      </c>
      <c r="P132" s="3" t="s">
        <v>380</v>
      </c>
      <c r="Q132" s="3">
        <v>2000020482</v>
      </c>
      <c r="R132" s="3">
        <v>610</v>
      </c>
      <c r="S132" s="3" t="s">
        <v>382</v>
      </c>
      <c r="T132" s="3">
        <v>0</v>
      </c>
      <c r="U132" s="3">
        <v>0</v>
      </c>
      <c r="V132" s="3"/>
      <c r="W132" s="3">
        <v>44</v>
      </c>
      <c r="X132" s="3">
        <v>24.49</v>
      </c>
      <c r="Y132" s="3">
        <v>17.959333333333301</v>
      </c>
    </row>
    <row r="133" spans="1:25" x14ac:dyDescent="0.25">
      <c r="A133" s="2">
        <v>43230</v>
      </c>
      <c r="B133" s="3" t="s">
        <v>372</v>
      </c>
      <c r="C133" s="3" t="s">
        <v>373</v>
      </c>
      <c r="D133" s="3" t="s">
        <v>378</v>
      </c>
      <c r="E133" s="3" t="s">
        <v>378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 t="s">
        <v>29</v>
      </c>
      <c r="O133" s="3" t="s">
        <v>383</v>
      </c>
      <c r="P133" s="3" t="s">
        <v>384</v>
      </c>
      <c r="Q133" s="3">
        <v>2000020482</v>
      </c>
      <c r="R133" s="3">
        <v>360</v>
      </c>
      <c r="S133" s="3" t="s">
        <v>385</v>
      </c>
      <c r="T133" s="3">
        <v>0</v>
      </c>
      <c r="U133" s="3">
        <v>0</v>
      </c>
      <c r="V133" s="3"/>
      <c r="W133" s="3">
        <v>45</v>
      </c>
      <c r="X133" s="3">
        <v>24.49</v>
      </c>
      <c r="Y133" s="3">
        <v>18.3675</v>
      </c>
    </row>
    <row r="134" spans="1:25" x14ac:dyDescent="0.25">
      <c r="A134" s="2">
        <v>43230</v>
      </c>
      <c r="B134" s="3" t="s">
        <v>372</v>
      </c>
      <c r="C134" s="3" t="s">
        <v>373</v>
      </c>
      <c r="D134" s="3" t="s">
        <v>386</v>
      </c>
      <c r="E134" s="3" t="s">
        <v>386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 t="s">
        <v>29</v>
      </c>
      <c r="O134" s="3" t="s">
        <v>387</v>
      </c>
      <c r="P134" s="3" t="s">
        <v>388</v>
      </c>
      <c r="Q134" s="3">
        <v>2000020482</v>
      </c>
      <c r="R134" s="3">
        <v>520</v>
      </c>
      <c r="S134" s="3" t="s">
        <v>389</v>
      </c>
      <c r="T134" s="3">
        <v>0</v>
      </c>
      <c r="U134" s="3">
        <v>0</v>
      </c>
      <c r="V134" s="3"/>
      <c r="W134" s="3">
        <v>44</v>
      </c>
      <c r="X134" s="3">
        <v>21.15</v>
      </c>
      <c r="Y134" s="3">
        <v>15.51</v>
      </c>
    </row>
    <row r="135" spans="1:25" x14ac:dyDescent="0.25">
      <c r="A135" s="2">
        <v>43230</v>
      </c>
      <c r="B135" s="3" t="s">
        <v>372</v>
      </c>
      <c r="C135" s="3" t="s">
        <v>373</v>
      </c>
      <c r="D135" s="3" t="s">
        <v>386</v>
      </c>
      <c r="E135" s="3" t="s">
        <v>386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 t="s">
        <v>29</v>
      </c>
      <c r="O135" s="3" t="s">
        <v>390</v>
      </c>
      <c r="P135" s="3" t="s">
        <v>380</v>
      </c>
      <c r="Q135" s="3">
        <v>2000020482</v>
      </c>
      <c r="R135" s="3">
        <v>500</v>
      </c>
      <c r="S135" s="3" t="s">
        <v>391</v>
      </c>
      <c r="T135" s="3">
        <v>0</v>
      </c>
      <c r="U135" s="3">
        <v>0</v>
      </c>
      <c r="V135" s="3"/>
      <c r="W135" s="3">
        <v>12</v>
      </c>
      <c r="X135" s="3">
        <v>21.15</v>
      </c>
      <c r="Y135" s="3">
        <v>4.2300000000000004</v>
      </c>
    </row>
    <row r="136" spans="1:25" x14ac:dyDescent="0.25">
      <c r="A136" s="2">
        <v>43230</v>
      </c>
      <c r="B136" s="3" t="s">
        <v>372</v>
      </c>
      <c r="C136" s="3" t="s">
        <v>373</v>
      </c>
      <c r="D136" s="3" t="s">
        <v>386</v>
      </c>
      <c r="E136" s="3" t="s">
        <v>386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 t="s">
        <v>29</v>
      </c>
      <c r="O136" s="3" t="s">
        <v>390</v>
      </c>
      <c r="P136" s="3" t="s">
        <v>380</v>
      </c>
      <c r="Q136" s="3">
        <v>2000020482</v>
      </c>
      <c r="R136" s="3">
        <v>510</v>
      </c>
      <c r="S136" s="3" t="s">
        <v>392</v>
      </c>
      <c r="T136" s="3">
        <v>0</v>
      </c>
      <c r="U136" s="3">
        <v>0</v>
      </c>
      <c r="V136" s="3"/>
      <c r="W136" s="3">
        <v>45</v>
      </c>
      <c r="X136" s="3">
        <v>21.15</v>
      </c>
      <c r="Y136" s="3">
        <v>15.862500000000001</v>
      </c>
    </row>
    <row r="137" spans="1:25" x14ac:dyDescent="0.25">
      <c r="A137" s="2">
        <v>43230</v>
      </c>
      <c r="B137" s="3" t="s">
        <v>372</v>
      </c>
      <c r="C137" s="3" t="s">
        <v>373</v>
      </c>
      <c r="D137" s="3" t="s">
        <v>386</v>
      </c>
      <c r="E137" s="3" t="s">
        <v>386</v>
      </c>
      <c r="F137" s="3">
        <v>0</v>
      </c>
      <c r="G137" s="3">
        <v>0</v>
      </c>
      <c r="H137" s="3">
        <v>0</v>
      </c>
      <c r="I137" s="3">
        <v>9</v>
      </c>
      <c r="J137" s="3">
        <v>0</v>
      </c>
      <c r="K137" s="3">
        <v>0</v>
      </c>
      <c r="L137" s="3">
        <v>0</v>
      </c>
      <c r="M137" s="3">
        <v>0</v>
      </c>
      <c r="N137" s="3" t="s">
        <v>29</v>
      </c>
      <c r="O137" s="3" t="s">
        <v>383</v>
      </c>
      <c r="P137" s="3" t="s">
        <v>384</v>
      </c>
      <c r="Q137" s="3">
        <v>2000020482</v>
      </c>
      <c r="R137" s="3">
        <v>370</v>
      </c>
      <c r="S137" s="3" t="s">
        <v>393</v>
      </c>
      <c r="T137" s="3">
        <v>0</v>
      </c>
      <c r="U137" s="3">
        <v>0</v>
      </c>
      <c r="V137" s="3"/>
      <c r="W137" s="3">
        <v>1</v>
      </c>
      <c r="X137" s="3">
        <v>24.49</v>
      </c>
      <c r="Y137" s="3">
        <v>0.40816666666666601</v>
      </c>
    </row>
    <row r="138" spans="1:25" x14ac:dyDescent="0.25">
      <c r="A138" s="2">
        <v>43230</v>
      </c>
      <c r="B138" s="3" t="s">
        <v>372</v>
      </c>
      <c r="C138" s="3" t="s">
        <v>373</v>
      </c>
      <c r="D138" s="3" t="s">
        <v>394</v>
      </c>
      <c r="E138" s="3" t="s">
        <v>394</v>
      </c>
      <c r="F138" s="3">
        <v>0</v>
      </c>
      <c r="G138" s="3">
        <v>0</v>
      </c>
      <c r="H138" s="3">
        <v>0</v>
      </c>
      <c r="I138" s="3">
        <v>9</v>
      </c>
      <c r="J138" s="3">
        <v>0</v>
      </c>
      <c r="K138" s="3">
        <v>0</v>
      </c>
      <c r="L138" s="3">
        <v>0</v>
      </c>
      <c r="M138" s="3">
        <v>0</v>
      </c>
      <c r="N138" s="3" t="s">
        <v>375</v>
      </c>
      <c r="O138" s="3">
        <v>9584</v>
      </c>
      <c r="P138" s="3" t="s">
        <v>395</v>
      </c>
      <c r="Q138" s="3">
        <v>1000140482</v>
      </c>
      <c r="R138" s="3">
        <v>20</v>
      </c>
      <c r="S138" s="3" t="s">
        <v>396</v>
      </c>
      <c r="T138" s="3">
        <v>0</v>
      </c>
      <c r="U138" s="3">
        <v>0</v>
      </c>
      <c r="V138" s="3"/>
      <c r="W138" s="3">
        <v>234</v>
      </c>
      <c r="X138" s="3">
        <v>12.2</v>
      </c>
      <c r="Y138" s="3">
        <v>47.58</v>
      </c>
    </row>
    <row r="139" spans="1:25" x14ac:dyDescent="0.25">
      <c r="A139" s="2">
        <v>43230</v>
      </c>
      <c r="B139" s="3" t="s">
        <v>372</v>
      </c>
      <c r="C139" s="3" t="s">
        <v>373</v>
      </c>
      <c r="D139" s="3" t="s">
        <v>397</v>
      </c>
      <c r="E139" s="3" t="s">
        <v>397</v>
      </c>
      <c r="F139" s="3">
        <v>0</v>
      </c>
      <c r="G139" s="3">
        <v>0</v>
      </c>
      <c r="H139" s="3">
        <v>0</v>
      </c>
      <c r="I139" s="3">
        <v>9</v>
      </c>
      <c r="J139" s="3">
        <v>0</v>
      </c>
      <c r="K139" s="3">
        <v>0</v>
      </c>
      <c r="L139" s="3">
        <v>0</v>
      </c>
      <c r="M139" s="3">
        <v>0</v>
      </c>
      <c r="N139" s="3" t="s">
        <v>398</v>
      </c>
      <c r="O139" s="3" t="s">
        <v>399</v>
      </c>
      <c r="P139" s="3" t="s">
        <v>400</v>
      </c>
      <c r="Q139" s="3">
        <v>1000135277</v>
      </c>
      <c r="R139" s="3">
        <v>50</v>
      </c>
      <c r="S139" s="3" t="s">
        <v>401</v>
      </c>
      <c r="T139" s="3">
        <v>0</v>
      </c>
      <c r="U139" s="3">
        <v>0</v>
      </c>
      <c r="V139" s="3"/>
      <c r="W139" s="3">
        <v>90</v>
      </c>
      <c r="X139" s="3">
        <v>9.74</v>
      </c>
      <c r="Y139" s="3">
        <v>14.61</v>
      </c>
    </row>
    <row r="140" spans="1:25" x14ac:dyDescent="0.25">
      <c r="A140" s="2">
        <v>43230</v>
      </c>
      <c r="B140" s="3" t="s">
        <v>372</v>
      </c>
      <c r="C140" s="3" t="s">
        <v>373</v>
      </c>
      <c r="D140" s="3" t="s">
        <v>397</v>
      </c>
      <c r="E140" s="3" t="s">
        <v>397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 t="s">
        <v>398</v>
      </c>
      <c r="O140" s="3" t="s">
        <v>399</v>
      </c>
      <c r="P140" s="3" t="s">
        <v>400</v>
      </c>
      <c r="Q140" s="3">
        <v>1000135277</v>
      </c>
      <c r="R140" s="3">
        <v>70</v>
      </c>
      <c r="S140" s="3" t="s">
        <v>402</v>
      </c>
      <c r="T140" s="3">
        <v>0</v>
      </c>
      <c r="U140" s="3">
        <v>0</v>
      </c>
      <c r="V140" s="3"/>
      <c r="W140" s="3">
        <v>204</v>
      </c>
      <c r="X140" s="3">
        <v>9.9</v>
      </c>
      <c r="Y140" s="3">
        <v>33.659999999999997</v>
      </c>
    </row>
    <row r="141" spans="1:25" x14ac:dyDescent="0.25">
      <c r="A141" s="2">
        <v>43230</v>
      </c>
      <c r="B141" s="3" t="s">
        <v>372</v>
      </c>
      <c r="C141" s="3" t="s">
        <v>373</v>
      </c>
      <c r="D141" s="3" t="s">
        <v>403</v>
      </c>
      <c r="E141" s="3" t="s">
        <v>403</v>
      </c>
      <c r="F141" s="3">
        <v>0</v>
      </c>
      <c r="G141" s="3">
        <v>0</v>
      </c>
      <c r="H141" s="3">
        <v>0</v>
      </c>
      <c r="I141" s="3">
        <v>9</v>
      </c>
      <c r="J141" s="3">
        <v>0</v>
      </c>
      <c r="K141" s="3">
        <v>0</v>
      </c>
      <c r="L141" s="3">
        <v>0</v>
      </c>
      <c r="M141" s="3">
        <v>0</v>
      </c>
      <c r="N141" s="3" t="s">
        <v>398</v>
      </c>
      <c r="O141" s="3" t="s">
        <v>404</v>
      </c>
      <c r="P141" s="3" t="s">
        <v>405</v>
      </c>
      <c r="Q141" s="3">
        <v>1000135275</v>
      </c>
      <c r="R141" s="3">
        <v>70</v>
      </c>
      <c r="S141" s="3" t="s">
        <v>406</v>
      </c>
      <c r="T141" s="3">
        <v>0</v>
      </c>
      <c r="U141" s="3">
        <v>0</v>
      </c>
      <c r="V141" s="3"/>
      <c r="W141" s="3">
        <v>534</v>
      </c>
      <c r="X141" s="3">
        <v>5.59</v>
      </c>
      <c r="Y141" s="3">
        <v>49.750999999999998</v>
      </c>
    </row>
    <row r="142" spans="1:25" x14ac:dyDescent="0.25">
      <c r="A142" s="2">
        <v>43230</v>
      </c>
      <c r="B142" s="3" t="s">
        <v>372</v>
      </c>
      <c r="C142" s="3" t="s">
        <v>407</v>
      </c>
      <c r="D142" s="3" t="s">
        <v>408</v>
      </c>
      <c r="E142" s="3" t="s">
        <v>408</v>
      </c>
      <c r="F142" s="3">
        <v>0</v>
      </c>
      <c r="G142" s="3">
        <v>0</v>
      </c>
      <c r="H142" s="3">
        <v>0</v>
      </c>
      <c r="I142" s="3">
        <v>9</v>
      </c>
      <c r="J142" s="3">
        <v>0</v>
      </c>
      <c r="K142" s="3">
        <v>0</v>
      </c>
      <c r="L142" s="3">
        <v>0</v>
      </c>
      <c r="M142" s="3">
        <v>0</v>
      </c>
      <c r="N142" s="3" t="s">
        <v>398</v>
      </c>
      <c r="O142" s="3" t="s">
        <v>399</v>
      </c>
      <c r="P142" s="3" t="s">
        <v>400</v>
      </c>
      <c r="Q142" s="3">
        <v>1000135277</v>
      </c>
      <c r="R142" s="3">
        <v>70</v>
      </c>
      <c r="S142" s="3" t="s">
        <v>402</v>
      </c>
      <c r="T142" s="3">
        <v>0</v>
      </c>
      <c r="U142" s="3">
        <v>0</v>
      </c>
      <c r="V142" s="3"/>
      <c r="W142" s="3">
        <v>396</v>
      </c>
      <c r="X142" s="3">
        <v>9.9</v>
      </c>
      <c r="Y142" s="3">
        <v>65.34</v>
      </c>
    </row>
    <row r="143" spans="1:25" x14ac:dyDescent="0.25">
      <c r="A143" s="2">
        <v>43230</v>
      </c>
      <c r="B143" s="3" t="s">
        <v>372</v>
      </c>
      <c r="C143" s="3" t="s">
        <v>407</v>
      </c>
      <c r="D143" s="3" t="s">
        <v>409</v>
      </c>
      <c r="E143" s="3" t="s">
        <v>409</v>
      </c>
      <c r="F143" s="3">
        <v>0</v>
      </c>
      <c r="G143" s="3">
        <v>0</v>
      </c>
      <c r="H143" s="3">
        <v>0</v>
      </c>
      <c r="I143" s="3">
        <v>9</v>
      </c>
      <c r="J143" s="3">
        <v>0</v>
      </c>
      <c r="K143" s="3">
        <v>0</v>
      </c>
      <c r="L143" s="3">
        <v>0</v>
      </c>
      <c r="M143" s="3">
        <v>0</v>
      </c>
      <c r="N143" s="3" t="s">
        <v>398</v>
      </c>
      <c r="O143" s="3" t="s">
        <v>399</v>
      </c>
      <c r="P143" s="3" t="s">
        <v>400</v>
      </c>
      <c r="Q143" s="3">
        <v>1000135277</v>
      </c>
      <c r="R143" s="3">
        <v>20</v>
      </c>
      <c r="S143" s="3" t="s">
        <v>401</v>
      </c>
      <c r="T143" s="3">
        <v>0</v>
      </c>
      <c r="U143" s="3">
        <v>0</v>
      </c>
      <c r="V143" s="3"/>
      <c r="W143" s="3">
        <v>60</v>
      </c>
      <c r="X143" s="3">
        <v>9.74</v>
      </c>
      <c r="Y143" s="3">
        <v>9.74</v>
      </c>
    </row>
    <row r="144" spans="1:25" x14ac:dyDescent="0.25">
      <c r="A144" s="2">
        <v>43230</v>
      </c>
      <c r="B144" s="3" t="s">
        <v>372</v>
      </c>
      <c r="C144" s="3" t="s">
        <v>407</v>
      </c>
      <c r="D144" s="3" t="s">
        <v>409</v>
      </c>
      <c r="E144" s="3" t="s">
        <v>409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 t="s">
        <v>398</v>
      </c>
      <c r="O144" s="3" t="s">
        <v>399</v>
      </c>
      <c r="P144" s="3" t="s">
        <v>400</v>
      </c>
      <c r="Q144" s="3">
        <v>1000135277</v>
      </c>
      <c r="R144" s="3">
        <v>60</v>
      </c>
      <c r="S144" s="3" t="s">
        <v>410</v>
      </c>
      <c r="T144" s="3">
        <v>0</v>
      </c>
      <c r="U144" s="3">
        <v>0</v>
      </c>
      <c r="V144" s="3"/>
      <c r="W144" s="3">
        <v>198</v>
      </c>
      <c r="X144" s="3">
        <v>9.9</v>
      </c>
      <c r="Y144" s="3">
        <v>32.67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4"/>
  <sheetViews>
    <sheetView topLeftCell="M1" workbookViewId="0">
      <selection activeCell="W1" sqref="W1:W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2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5.140625" bestFit="1" customWidth="1"/>
    <col min="16" max="16" width="36.5703125" bestFit="1" customWidth="1"/>
    <col min="17" max="17" width="11.140625" bestFit="1" customWidth="1"/>
    <col min="18" max="18" width="5" customWidth="1"/>
    <col min="19" max="19" width="21.710937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9" t="s">
        <v>411</v>
      </c>
      <c r="B1" s="9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43230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12</v>
      </c>
      <c r="H3" s="3">
        <v>1</v>
      </c>
      <c r="I3" s="3">
        <v>9</v>
      </c>
      <c r="J3" s="3">
        <v>108</v>
      </c>
      <c r="K3" s="3">
        <v>0</v>
      </c>
      <c r="L3" s="3">
        <v>0</v>
      </c>
      <c r="M3" s="3">
        <v>4.6589506172839501</v>
      </c>
      <c r="N3" s="3" t="s">
        <v>29</v>
      </c>
      <c r="O3" s="3" t="s">
        <v>30</v>
      </c>
      <c r="P3" s="3" t="s">
        <v>31</v>
      </c>
      <c r="Q3" s="3">
        <v>2000020362</v>
      </c>
      <c r="R3" s="3">
        <v>440</v>
      </c>
      <c r="S3" s="3" t="s">
        <v>32</v>
      </c>
      <c r="T3" s="3">
        <v>41.3541666666666</v>
      </c>
      <c r="U3" s="3">
        <v>4.6589420654911802</v>
      </c>
      <c r="V3" s="3"/>
      <c r="W3" s="3">
        <v>8</v>
      </c>
      <c r="X3" s="3">
        <v>14.45</v>
      </c>
      <c r="Y3" s="3">
        <v>1.9266666666666601</v>
      </c>
    </row>
    <row r="4" spans="1:25" x14ac:dyDescent="0.25">
      <c r="A4" s="2">
        <v>43230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4.6589506172839501</v>
      </c>
      <c r="N4" s="3" t="s">
        <v>29</v>
      </c>
      <c r="O4" s="3" t="s">
        <v>30</v>
      </c>
      <c r="P4" s="3" t="s">
        <v>31</v>
      </c>
      <c r="Q4" s="3">
        <v>2000020362</v>
      </c>
      <c r="R4" s="3">
        <v>470</v>
      </c>
      <c r="S4" s="3" t="s">
        <v>33</v>
      </c>
      <c r="T4" s="3">
        <v>25.846333333333298</v>
      </c>
      <c r="U4" s="3">
        <v>4.6589458208127503</v>
      </c>
      <c r="V4" s="3"/>
      <c r="W4" s="3">
        <v>5</v>
      </c>
      <c r="X4" s="3">
        <v>14.45</v>
      </c>
      <c r="Y4" s="3">
        <v>1.2041666666666599</v>
      </c>
    </row>
    <row r="5" spans="1:25" x14ac:dyDescent="0.25">
      <c r="A5" s="2">
        <v>43230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4.6589506172839501</v>
      </c>
      <c r="N5" s="3" t="s">
        <v>29</v>
      </c>
      <c r="O5" s="3" t="s">
        <v>39</v>
      </c>
      <c r="P5" s="3" t="s">
        <v>40</v>
      </c>
      <c r="Q5" s="3">
        <v>2000020362</v>
      </c>
      <c r="R5" s="3">
        <v>1110</v>
      </c>
      <c r="S5" s="3" t="s">
        <v>41</v>
      </c>
      <c r="T5" s="3">
        <v>15.2573333333333</v>
      </c>
      <c r="U5" s="3">
        <v>4.6589618107139703</v>
      </c>
      <c r="V5" s="3"/>
      <c r="W5" s="3">
        <v>5</v>
      </c>
      <c r="X5" s="3">
        <v>8.5299999999999994</v>
      </c>
      <c r="Y5" s="3">
        <v>0.71083333333333298</v>
      </c>
    </row>
    <row r="6" spans="1:25" x14ac:dyDescent="0.25">
      <c r="A6" s="2">
        <v>43230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4.6589506172839501</v>
      </c>
      <c r="N6" s="3" t="s">
        <v>29</v>
      </c>
      <c r="O6" s="3" t="s">
        <v>34</v>
      </c>
      <c r="P6" s="3" t="s">
        <v>35</v>
      </c>
      <c r="Q6" s="3">
        <v>2000020362</v>
      </c>
      <c r="R6" s="3">
        <v>550</v>
      </c>
      <c r="S6" s="3" t="s">
        <v>36</v>
      </c>
      <c r="T6" s="3">
        <v>14.595499999999999</v>
      </c>
      <c r="U6" s="3">
        <v>4.6589702305505103</v>
      </c>
      <c r="V6" s="3"/>
      <c r="W6" s="3">
        <v>4</v>
      </c>
      <c r="X6" s="3">
        <v>10.199999999999999</v>
      </c>
      <c r="Y6" s="3">
        <v>0.68</v>
      </c>
    </row>
    <row r="7" spans="1:25" x14ac:dyDescent="0.25">
      <c r="A7" s="2">
        <v>43230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4.6589506172839501</v>
      </c>
      <c r="N7" s="3" t="s">
        <v>29</v>
      </c>
      <c r="O7" s="3" t="s">
        <v>34</v>
      </c>
      <c r="P7" s="3" t="s">
        <v>35</v>
      </c>
      <c r="Q7" s="3">
        <v>2000020362</v>
      </c>
      <c r="R7" s="3">
        <v>670</v>
      </c>
      <c r="S7" s="3" t="s">
        <v>37</v>
      </c>
      <c r="T7" s="3">
        <v>10.9466666666666</v>
      </c>
      <c r="U7" s="3">
        <v>4.6589524969549299</v>
      </c>
      <c r="V7" s="3"/>
      <c r="W7" s="3">
        <v>3</v>
      </c>
      <c r="X7" s="3">
        <v>10.199999999999999</v>
      </c>
      <c r="Y7" s="3">
        <v>0.51</v>
      </c>
    </row>
    <row r="8" spans="1:25" x14ac:dyDescent="0.25">
      <c r="A8" s="2">
        <v>43230</v>
      </c>
      <c r="B8" s="3" t="s">
        <v>26</v>
      </c>
      <c r="C8" s="3" t="s">
        <v>27</v>
      </c>
      <c r="D8" s="3" t="s">
        <v>42</v>
      </c>
      <c r="E8" s="3" t="s">
        <v>42</v>
      </c>
      <c r="F8" s="3">
        <v>0</v>
      </c>
      <c r="G8" s="3">
        <v>13</v>
      </c>
      <c r="H8" s="3">
        <v>4</v>
      </c>
      <c r="I8" s="3">
        <v>9</v>
      </c>
      <c r="J8" s="3">
        <v>99</v>
      </c>
      <c r="K8" s="3">
        <v>0</v>
      </c>
      <c r="L8" s="3">
        <v>0</v>
      </c>
      <c r="M8" s="3">
        <v>1.6525252525252501</v>
      </c>
      <c r="N8" s="3" t="s">
        <v>29</v>
      </c>
      <c r="O8" s="3" t="s">
        <v>43</v>
      </c>
      <c r="P8" s="3" t="s">
        <v>44</v>
      </c>
      <c r="Q8" s="3">
        <v>2000020362</v>
      </c>
      <c r="R8" s="3">
        <v>260</v>
      </c>
      <c r="S8" s="3" t="s">
        <v>45</v>
      </c>
      <c r="T8" s="3">
        <v>99</v>
      </c>
      <c r="U8" s="3">
        <v>1.6525252525252501</v>
      </c>
      <c r="V8" s="3"/>
      <c r="W8" s="3">
        <v>8</v>
      </c>
      <c r="X8" s="3">
        <v>12.27</v>
      </c>
      <c r="Y8" s="3">
        <v>1.6359999999999999</v>
      </c>
    </row>
    <row r="9" spans="1:25" x14ac:dyDescent="0.25">
      <c r="A9" s="2">
        <v>43230</v>
      </c>
      <c r="B9" s="3" t="s">
        <v>46</v>
      </c>
      <c r="C9" s="3" t="s">
        <v>47</v>
      </c>
      <c r="D9" s="3" t="s">
        <v>48</v>
      </c>
      <c r="E9" s="3" t="s">
        <v>48</v>
      </c>
      <c r="F9" s="3">
        <v>0</v>
      </c>
      <c r="G9" s="3">
        <v>14</v>
      </c>
      <c r="H9" s="3">
        <v>5</v>
      </c>
      <c r="I9" s="3">
        <v>9</v>
      </c>
      <c r="J9" s="3">
        <v>126</v>
      </c>
      <c r="K9" s="3">
        <v>0</v>
      </c>
      <c r="L9" s="3">
        <v>0</v>
      </c>
      <c r="M9" s="3">
        <v>35.9428571428571</v>
      </c>
      <c r="N9" s="3" t="s">
        <v>49</v>
      </c>
      <c r="O9" s="3" t="s">
        <v>50</v>
      </c>
      <c r="P9" s="3" t="s">
        <v>51</v>
      </c>
      <c r="Q9" s="3">
        <v>1000145794</v>
      </c>
      <c r="R9" s="3">
        <v>50</v>
      </c>
      <c r="S9" s="3" t="s">
        <v>52</v>
      </c>
      <c r="T9" s="3">
        <v>126</v>
      </c>
      <c r="U9" s="3">
        <v>35.9428571428571</v>
      </c>
      <c r="V9" s="3"/>
      <c r="W9" s="3">
        <v>432</v>
      </c>
      <c r="X9" s="3">
        <v>6.29</v>
      </c>
      <c r="Y9" s="3">
        <v>45.287999999999997</v>
      </c>
    </row>
    <row r="10" spans="1:25" x14ac:dyDescent="0.25">
      <c r="A10" s="2">
        <v>43230</v>
      </c>
      <c r="B10" s="3" t="s">
        <v>46</v>
      </c>
      <c r="C10" s="3" t="s">
        <v>47</v>
      </c>
      <c r="D10" s="3" t="s">
        <v>53</v>
      </c>
      <c r="E10" s="3" t="s">
        <v>53</v>
      </c>
      <c r="F10" s="3">
        <v>0</v>
      </c>
      <c r="G10" s="3">
        <v>15</v>
      </c>
      <c r="H10" s="3">
        <v>2</v>
      </c>
      <c r="I10" s="3">
        <v>9</v>
      </c>
      <c r="J10" s="3">
        <v>134</v>
      </c>
      <c r="K10" s="3">
        <v>0</v>
      </c>
      <c r="L10" s="3">
        <v>0</v>
      </c>
      <c r="M10" s="3">
        <v>0</v>
      </c>
      <c r="N10" s="3" t="s">
        <v>49</v>
      </c>
      <c r="O10" s="3" t="s">
        <v>54</v>
      </c>
      <c r="P10" s="3" t="s">
        <v>55</v>
      </c>
      <c r="Q10" s="3">
        <v>1000159769</v>
      </c>
      <c r="R10" s="3">
        <v>30</v>
      </c>
      <c r="S10" s="3" t="s">
        <v>56</v>
      </c>
      <c r="T10" s="3">
        <v>134</v>
      </c>
      <c r="U10" s="3">
        <v>0</v>
      </c>
      <c r="V10" s="3"/>
      <c r="W10" s="3">
        <v>0</v>
      </c>
      <c r="X10" s="3">
        <v>0</v>
      </c>
      <c r="Y10" s="3">
        <v>0</v>
      </c>
    </row>
    <row r="11" spans="1:25" x14ac:dyDescent="0.25">
      <c r="A11" s="2">
        <v>43230</v>
      </c>
      <c r="B11" s="3" t="s">
        <v>46</v>
      </c>
      <c r="C11" s="3" t="s">
        <v>47</v>
      </c>
      <c r="D11" s="3" t="s">
        <v>57</v>
      </c>
      <c r="E11" s="3" t="s">
        <v>57</v>
      </c>
      <c r="F11" s="3">
        <v>0</v>
      </c>
      <c r="G11" s="3">
        <v>12</v>
      </c>
      <c r="H11" s="3">
        <v>0</v>
      </c>
      <c r="I11" s="3">
        <v>9</v>
      </c>
      <c r="J11" s="3">
        <v>108</v>
      </c>
      <c r="K11" s="3">
        <v>0</v>
      </c>
      <c r="L11" s="3">
        <v>0</v>
      </c>
      <c r="M11" s="3">
        <v>23.0416666666666</v>
      </c>
      <c r="N11" s="3" t="s">
        <v>58</v>
      </c>
      <c r="O11" s="3">
        <v>382913</v>
      </c>
      <c r="P11" s="3">
        <v>382913</v>
      </c>
      <c r="Q11" s="3">
        <v>1000145330</v>
      </c>
      <c r="R11" s="3">
        <v>20</v>
      </c>
      <c r="S11" s="3" t="s">
        <v>349</v>
      </c>
      <c r="T11" s="3">
        <v>108</v>
      </c>
      <c r="U11" s="3">
        <v>23.0416666666666</v>
      </c>
      <c r="V11" s="3"/>
      <c r="W11" s="3">
        <v>270</v>
      </c>
      <c r="X11" s="3">
        <v>5.53</v>
      </c>
      <c r="Y11" s="3">
        <v>24.885000000000002</v>
      </c>
    </row>
    <row r="12" spans="1:25" x14ac:dyDescent="0.25">
      <c r="A12" s="2">
        <v>43230</v>
      </c>
      <c r="B12" s="3" t="s">
        <v>46</v>
      </c>
      <c r="C12" s="3" t="s">
        <v>47</v>
      </c>
      <c r="D12" s="3" t="s">
        <v>61</v>
      </c>
      <c r="E12" s="3" t="s">
        <v>61</v>
      </c>
      <c r="F12" s="3">
        <v>0</v>
      </c>
      <c r="G12" s="3">
        <v>23</v>
      </c>
      <c r="H12" s="3">
        <v>4</v>
      </c>
      <c r="I12" s="3">
        <v>9</v>
      </c>
      <c r="J12" s="3">
        <v>202.11666666666599</v>
      </c>
      <c r="K12" s="3">
        <v>0</v>
      </c>
      <c r="L12" s="3">
        <v>0</v>
      </c>
      <c r="M12" s="3">
        <v>10.7343943267089</v>
      </c>
      <c r="N12" s="3" t="s">
        <v>49</v>
      </c>
      <c r="O12" s="3" t="s">
        <v>54</v>
      </c>
      <c r="P12" s="3" t="s">
        <v>55</v>
      </c>
      <c r="Q12" s="3">
        <v>1000159771</v>
      </c>
      <c r="R12" s="3">
        <v>10</v>
      </c>
      <c r="S12" s="3" t="s">
        <v>62</v>
      </c>
      <c r="T12" s="3">
        <v>202.11666666666599</v>
      </c>
      <c r="U12" s="3">
        <v>10.7343943267089</v>
      </c>
      <c r="V12" s="3"/>
      <c r="W12" s="3">
        <v>96</v>
      </c>
      <c r="X12" s="3">
        <v>13.56</v>
      </c>
      <c r="Y12" s="3">
        <v>21.696000000000002</v>
      </c>
    </row>
    <row r="13" spans="1:25" x14ac:dyDescent="0.25">
      <c r="A13" s="2">
        <v>43230</v>
      </c>
      <c r="B13" s="3" t="s">
        <v>46</v>
      </c>
      <c r="C13" s="3" t="s">
        <v>63</v>
      </c>
      <c r="D13" s="3" t="s">
        <v>64</v>
      </c>
      <c r="E13" s="3" t="s">
        <v>64</v>
      </c>
      <c r="F13" s="3">
        <v>0</v>
      </c>
      <c r="G13" s="3">
        <v>22</v>
      </c>
      <c r="H13" s="3">
        <v>3</v>
      </c>
      <c r="I13" s="3">
        <v>9</v>
      </c>
      <c r="J13" s="3">
        <v>198</v>
      </c>
      <c r="K13" s="3">
        <v>0</v>
      </c>
      <c r="L13" s="3">
        <v>0</v>
      </c>
      <c r="M13" s="3">
        <v>7.5454545454545396</v>
      </c>
      <c r="N13" s="3" t="s">
        <v>65</v>
      </c>
      <c r="O13" s="3">
        <v>502371</v>
      </c>
      <c r="P13" s="3" t="s">
        <v>412</v>
      </c>
      <c r="Q13" s="3">
        <v>1000127775</v>
      </c>
      <c r="R13" s="3">
        <v>10</v>
      </c>
      <c r="S13" s="3" t="s">
        <v>413</v>
      </c>
      <c r="T13" s="3">
        <v>198</v>
      </c>
      <c r="U13" s="3">
        <v>7.5454545454545396</v>
      </c>
      <c r="V13" s="3"/>
      <c r="W13" s="3">
        <v>60</v>
      </c>
      <c r="X13" s="3">
        <v>14.94</v>
      </c>
      <c r="Y13" s="3">
        <v>14.94</v>
      </c>
    </row>
    <row r="14" spans="1:25" x14ac:dyDescent="0.25">
      <c r="A14" s="2">
        <v>43230</v>
      </c>
      <c r="B14" s="3" t="s">
        <v>46</v>
      </c>
      <c r="C14" s="3" t="s">
        <v>63</v>
      </c>
      <c r="D14" s="3" t="s">
        <v>70</v>
      </c>
      <c r="E14" s="3" t="s">
        <v>70</v>
      </c>
      <c r="F14" s="3">
        <v>0</v>
      </c>
      <c r="G14" s="3">
        <v>19</v>
      </c>
      <c r="H14" s="3">
        <v>4</v>
      </c>
      <c r="I14" s="3">
        <v>9</v>
      </c>
      <c r="J14" s="3">
        <v>171</v>
      </c>
      <c r="K14" s="3">
        <v>0</v>
      </c>
      <c r="L14" s="3">
        <v>0</v>
      </c>
      <c r="M14" s="3">
        <v>19.031578947368399</v>
      </c>
      <c r="N14" s="3" t="s">
        <v>49</v>
      </c>
      <c r="O14" s="3" t="s">
        <v>71</v>
      </c>
      <c r="P14" s="3" t="s">
        <v>72</v>
      </c>
      <c r="Q14" s="3">
        <v>1000159767</v>
      </c>
      <c r="R14" s="3">
        <v>50</v>
      </c>
      <c r="S14" s="3" t="s">
        <v>73</v>
      </c>
      <c r="T14" s="3">
        <v>171</v>
      </c>
      <c r="U14" s="3">
        <v>19.031578947368399</v>
      </c>
      <c r="V14" s="3"/>
      <c r="W14" s="3">
        <v>144</v>
      </c>
      <c r="X14" s="3">
        <v>13.56</v>
      </c>
      <c r="Y14" s="3">
        <v>32.543999999999997</v>
      </c>
    </row>
    <row r="15" spans="1:25" x14ac:dyDescent="0.25">
      <c r="A15" s="2">
        <v>43230</v>
      </c>
      <c r="B15" s="3" t="s">
        <v>46</v>
      </c>
      <c r="C15" s="3" t="s">
        <v>63</v>
      </c>
      <c r="D15" s="3" t="s">
        <v>74</v>
      </c>
      <c r="E15" s="3" t="s">
        <v>74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 t="s">
        <v>75</v>
      </c>
      <c r="O15" s="3" t="s">
        <v>76</v>
      </c>
      <c r="P15" s="3" t="s">
        <v>77</v>
      </c>
      <c r="Q15" s="3" t="s">
        <v>78</v>
      </c>
      <c r="R15" s="3">
        <v>30</v>
      </c>
      <c r="S15" s="3" t="s">
        <v>79</v>
      </c>
      <c r="T15" s="3">
        <v>34.200000000000003</v>
      </c>
      <c r="U15" s="3">
        <v>0</v>
      </c>
      <c r="V15" s="3"/>
      <c r="W15" s="3">
        <v>0</v>
      </c>
      <c r="X15" s="3">
        <v>16.62</v>
      </c>
      <c r="Y15" s="3">
        <v>0</v>
      </c>
    </row>
    <row r="16" spans="1:25" x14ac:dyDescent="0.25">
      <c r="A16" s="2">
        <v>43230</v>
      </c>
      <c r="B16" s="3" t="s">
        <v>46</v>
      </c>
      <c r="C16" s="3" t="s">
        <v>63</v>
      </c>
      <c r="D16" s="3" t="s">
        <v>74</v>
      </c>
      <c r="E16" s="3" t="s">
        <v>74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 t="s">
        <v>75</v>
      </c>
      <c r="O16" s="3" t="s">
        <v>80</v>
      </c>
      <c r="P16" s="3" t="s">
        <v>81</v>
      </c>
      <c r="Q16" s="3" t="s">
        <v>78</v>
      </c>
      <c r="R16" s="3">
        <v>40</v>
      </c>
      <c r="S16" s="3" t="s">
        <v>82</v>
      </c>
      <c r="T16" s="3">
        <v>34.200000000000003</v>
      </c>
      <c r="U16" s="3">
        <v>0</v>
      </c>
      <c r="V16" s="3"/>
      <c r="W16" s="3">
        <v>0</v>
      </c>
      <c r="X16" s="3">
        <v>15.47</v>
      </c>
      <c r="Y16" s="3">
        <v>0</v>
      </c>
    </row>
    <row r="17" spans="1:25" x14ac:dyDescent="0.25">
      <c r="A17" s="2">
        <v>43230</v>
      </c>
      <c r="B17" s="3" t="s">
        <v>46</v>
      </c>
      <c r="C17" s="3" t="s">
        <v>63</v>
      </c>
      <c r="D17" s="3" t="s">
        <v>74</v>
      </c>
      <c r="E17" s="3" t="s">
        <v>74</v>
      </c>
      <c r="F17" s="3">
        <v>0</v>
      </c>
      <c r="G17" s="3">
        <v>19</v>
      </c>
      <c r="H17" s="3">
        <v>6</v>
      </c>
      <c r="I17" s="3">
        <v>9</v>
      </c>
      <c r="J17" s="3">
        <v>171</v>
      </c>
      <c r="K17" s="3">
        <v>0</v>
      </c>
      <c r="L17" s="3">
        <v>0</v>
      </c>
      <c r="M17" s="3">
        <v>0</v>
      </c>
      <c r="N17" s="3" t="s">
        <v>75</v>
      </c>
      <c r="O17" s="3" t="s">
        <v>83</v>
      </c>
      <c r="P17" s="3" t="s">
        <v>84</v>
      </c>
      <c r="Q17" s="3" t="s">
        <v>85</v>
      </c>
      <c r="R17" s="3">
        <v>90</v>
      </c>
      <c r="S17" s="3" t="s">
        <v>86</v>
      </c>
      <c r="T17" s="3">
        <v>34.200000000000003</v>
      </c>
      <c r="U17" s="3">
        <v>0</v>
      </c>
      <c r="V17" s="3"/>
      <c r="W17" s="3">
        <v>0</v>
      </c>
      <c r="X17" s="3">
        <v>14.35</v>
      </c>
      <c r="Y17" s="3">
        <v>0</v>
      </c>
    </row>
    <row r="18" spans="1:25" x14ac:dyDescent="0.25">
      <c r="A18" s="2">
        <v>43230</v>
      </c>
      <c r="B18" s="3" t="s">
        <v>46</v>
      </c>
      <c r="C18" s="3" t="s">
        <v>63</v>
      </c>
      <c r="D18" s="3" t="s">
        <v>74</v>
      </c>
      <c r="E18" s="3" t="s">
        <v>74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 t="s">
        <v>75</v>
      </c>
      <c r="O18" s="3" t="s">
        <v>87</v>
      </c>
      <c r="P18" s="3" t="s">
        <v>88</v>
      </c>
      <c r="Q18" s="3" t="s">
        <v>85</v>
      </c>
      <c r="R18" s="3">
        <v>100</v>
      </c>
      <c r="S18" s="3" t="s">
        <v>89</v>
      </c>
      <c r="T18" s="3">
        <v>34.200000000000003</v>
      </c>
      <c r="U18" s="3">
        <v>0</v>
      </c>
      <c r="V18" s="3"/>
      <c r="W18" s="3">
        <v>0</v>
      </c>
      <c r="X18" s="3">
        <v>14.35</v>
      </c>
      <c r="Y18" s="3">
        <v>0</v>
      </c>
    </row>
    <row r="19" spans="1:25" x14ac:dyDescent="0.25">
      <c r="A19" s="2">
        <v>43230</v>
      </c>
      <c r="B19" s="3" t="s">
        <v>46</v>
      </c>
      <c r="C19" s="3" t="s">
        <v>63</v>
      </c>
      <c r="D19" s="3" t="s">
        <v>74</v>
      </c>
      <c r="E19" s="3" t="s">
        <v>74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 t="s">
        <v>75</v>
      </c>
      <c r="O19" s="3" t="s">
        <v>90</v>
      </c>
      <c r="P19" s="3" t="s">
        <v>91</v>
      </c>
      <c r="Q19" s="3" t="s">
        <v>85</v>
      </c>
      <c r="R19" s="3">
        <v>110</v>
      </c>
      <c r="S19" s="3" t="s">
        <v>92</v>
      </c>
      <c r="T19" s="3">
        <v>34.200000000000003</v>
      </c>
      <c r="U19" s="3">
        <v>0</v>
      </c>
      <c r="V19" s="3"/>
      <c r="W19" s="3">
        <v>0</v>
      </c>
      <c r="X19" s="3">
        <v>14.35</v>
      </c>
      <c r="Y19" s="3">
        <v>0</v>
      </c>
    </row>
    <row r="20" spans="1:25" x14ac:dyDescent="0.25">
      <c r="A20" s="2">
        <v>43230</v>
      </c>
      <c r="B20" s="3" t="s">
        <v>46</v>
      </c>
      <c r="C20" s="3" t="s">
        <v>63</v>
      </c>
      <c r="D20" s="3" t="s">
        <v>93</v>
      </c>
      <c r="E20" s="3" t="s">
        <v>93</v>
      </c>
      <c r="F20" s="3">
        <v>0</v>
      </c>
      <c r="G20" s="3">
        <v>22</v>
      </c>
      <c r="H20" s="3">
        <v>1</v>
      </c>
      <c r="I20" s="3">
        <v>9</v>
      </c>
      <c r="J20" s="3">
        <v>198</v>
      </c>
      <c r="K20" s="3">
        <v>0</v>
      </c>
      <c r="L20" s="3">
        <v>0</v>
      </c>
      <c r="M20" s="3">
        <v>0</v>
      </c>
      <c r="N20" s="3" t="s">
        <v>49</v>
      </c>
      <c r="O20" s="3" t="s">
        <v>54</v>
      </c>
      <c r="P20" s="3" t="s">
        <v>55</v>
      </c>
      <c r="Q20" s="3">
        <v>1000159769</v>
      </c>
      <c r="R20" s="3">
        <v>40</v>
      </c>
      <c r="S20" s="3" t="s">
        <v>94</v>
      </c>
      <c r="T20" s="3">
        <v>198</v>
      </c>
      <c r="U20" s="3">
        <v>0</v>
      </c>
      <c r="V20" s="3"/>
      <c r="W20" s="3">
        <v>0</v>
      </c>
      <c r="X20" s="3">
        <v>0</v>
      </c>
      <c r="Y20" s="3">
        <v>0</v>
      </c>
    </row>
    <row r="21" spans="1:25" x14ac:dyDescent="0.25">
      <c r="A21" s="2">
        <v>43230</v>
      </c>
      <c r="B21" s="3" t="s">
        <v>46</v>
      </c>
      <c r="C21" s="3" t="s">
        <v>63</v>
      </c>
      <c r="D21" s="3" t="s">
        <v>95</v>
      </c>
      <c r="E21" s="3" t="s">
        <v>95</v>
      </c>
      <c r="F21" s="3">
        <v>0</v>
      </c>
      <c r="G21" s="3">
        <v>24</v>
      </c>
      <c r="H21" s="3">
        <v>2</v>
      </c>
      <c r="I21" s="3">
        <v>9</v>
      </c>
      <c r="J21" s="3">
        <v>197.183333333333</v>
      </c>
      <c r="K21" s="3">
        <v>0</v>
      </c>
      <c r="L21" s="3">
        <v>0</v>
      </c>
      <c r="M21" s="3">
        <v>0</v>
      </c>
      <c r="N21" s="3" t="s">
        <v>49</v>
      </c>
      <c r="O21" s="3" t="s">
        <v>54</v>
      </c>
      <c r="P21" s="3" t="s">
        <v>55</v>
      </c>
      <c r="Q21" s="3">
        <v>1000159769</v>
      </c>
      <c r="R21" s="3">
        <v>20</v>
      </c>
      <c r="S21" s="3" t="s">
        <v>96</v>
      </c>
      <c r="T21" s="3">
        <v>197.183333333333</v>
      </c>
      <c r="U21" s="3">
        <v>0</v>
      </c>
      <c r="V21" s="3"/>
      <c r="W21" s="3">
        <v>0</v>
      </c>
      <c r="X21" s="3">
        <v>0</v>
      </c>
      <c r="Y21" s="3">
        <v>0</v>
      </c>
    </row>
    <row r="22" spans="1:25" x14ac:dyDescent="0.25">
      <c r="A22" s="2">
        <v>43230</v>
      </c>
      <c r="B22" s="3" t="s">
        <v>46</v>
      </c>
      <c r="C22" s="3" t="s">
        <v>63</v>
      </c>
      <c r="D22" s="3" t="s">
        <v>97</v>
      </c>
      <c r="E22" s="3" t="s">
        <v>97</v>
      </c>
      <c r="F22" s="3">
        <v>0</v>
      </c>
      <c r="G22" s="3">
        <v>28</v>
      </c>
      <c r="H22" s="3">
        <v>2</v>
      </c>
      <c r="I22" s="3">
        <v>9</v>
      </c>
      <c r="J22" s="3">
        <v>135</v>
      </c>
      <c r="K22" s="3">
        <v>0</v>
      </c>
      <c r="L22" s="3">
        <v>0</v>
      </c>
      <c r="M22" s="3">
        <v>59.07</v>
      </c>
      <c r="N22" s="3" t="s">
        <v>65</v>
      </c>
      <c r="O22" s="3">
        <v>503340</v>
      </c>
      <c r="P22" s="3" t="s">
        <v>98</v>
      </c>
      <c r="Q22" s="3">
        <v>1000127808</v>
      </c>
      <c r="R22" s="3">
        <v>20</v>
      </c>
      <c r="S22" s="3" t="s">
        <v>99</v>
      </c>
      <c r="T22" s="3">
        <v>135</v>
      </c>
      <c r="U22" s="3">
        <v>59.07</v>
      </c>
      <c r="V22" s="3"/>
      <c r="W22" s="3">
        <v>297</v>
      </c>
      <c r="X22" s="3">
        <v>16.11</v>
      </c>
      <c r="Y22" s="3">
        <v>79.744500000000002</v>
      </c>
    </row>
    <row r="23" spans="1:25" x14ac:dyDescent="0.25">
      <c r="A23" s="2">
        <v>43230</v>
      </c>
      <c r="B23" s="3" t="s">
        <v>46</v>
      </c>
      <c r="C23" s="3" t="s">
        <v>100</v>
      </c>
      <c r="D23" s="3" t="s">
        <v>101</v>
      </c>
      <c r="E23" s="3" t="s">
        <v>101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57.240740740740698</v>
      </c>
      <c r="N23" s="3" t="s">
        <v>102</v>
      </c>
      <c r="O23" s="3" t="s">
        <v>103</v>
      </c>
      <c r="P23" s="3" t="s">
        <v>104</v>
      </c>
      <c r="Q23" s="3">
        <v>1000130761</v>
      </c>
      <c r="R23" s="3">
        <v>40</v>
      </c>
      <c r="S23" s="3" t="s">
        <v>105</v>
      </c>
      <c r="T23" s="3">
        <v>2.8824999999999998</v>
      </c>
      <c r="U23" s="3">
        <v>57.241977450130001</v>
      </c>
      <c r="V23" s="3"/>
      <c r="W23" s="3">
        <v>10</v>
      </c>
      <c r="X23" s="3">
        <v>9.9</v>
      </c>
      <c r="Y23" s="3">
        <v>1.65</v>
      </c>
    </row>
    <row r="24" spans="1:25" x14ac:dyDescent="0.25">
      <c r="A24" s="2">
        <v>43230</v>
      </c>
      <c r="B24" s="3" t="s">
        <v>46</v>
      </c>
      <c r="C24" s="3" t="s">
        <v>100</v>
      </c>
      <c r="D24" s="3" t="s">
        <v>101</v>
      </c>
      <c r="E24" s="3" t="s">
        <v>101</v>
      </c>
      <c r="F24" s="3">
        <v>0</v>
      </c>
      <c r="G24" s="3">
        <v>20</v>
      </c>
      <c r="H24" s="3">
        <v>4</v>
      </c>
      <c r="I24" s="3">
        <v>9</v>
      </c>
      <c r="J24" s="3">
        <v>162</v>
      </c>
      <c r="K24" s="3">
        <v>0</v>
      </c>
      <c r="L24" s="3">
        <v>0</v>
      </c>
      <c r="M24" s="3">
        <v>57.240740740740698</v>
      </c>
      <c r="N24" s="3" t="s">
        <v>102</v>
      </c>
      <c r="O24" s="3" t="s">
        <v>106</v>
      </c>
      <c r="P24" s="3" t="s">
        <v>107</v>
      </c>
      <c r="Q24" s="3">
        <v>1000130761</v>
      </c>
      <c r="R24" s="3">
        <v>10</v>
      </c>
      <c r="S24" s="3" t="s">
        <v>108</v>
      </c>
      <c r="T24" s="3">
        <v>95.124499999999998</v>
      </c>
      <c r="U24" s="3">
        <v>57.240773933108699</v>
      </c>
      <c r="V24" s="3"/>
      <c r="W24" s="3">
        <v>330</v>
      </c>
      <c r="X24" s="3">
        <v>9.9</v>
      </c>
      <c r="Y24" s="3">
        <v>54.45</v>
      </c>
    </row>
    <row r="25" spans="1:25" x14ac:dyDescent="0.25">
      <c r="A25" s="2">
        <v>43230</v>
      </c>
      <c r="B25" s="3" t="s">
        <v>46</v>
      </c>
      <c r="C25" s="3" t="s">
        <v>100</v>
      </c>
      <c r="D25" s="3" t="s">
        <v>101</v>
      </c>
      <c r="E25" s="3" t="s">
        <v>101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57.240740740740698</v>
      </c>
      <c r="N25" s="3" t="s">
        <v>102</v>
      </c>
      <c r="O25" s="3" t="s">
        <v>106</v>
      </c>
      <c r="P25" s="3" t="s">
        <v>107</v>
      </c>
      <c r="Q25" s="3">
        <v>1000131508</v>
      </c>
      <c r="R25" s="3">
        <v>110</v>
      </c>
      <c r="S25" s="3" t="s">
        <v>414</v>
      </c>
      <c r="T25" s="3">
        <v>63.992833333333301</v>
      </c>
      <c r="U25" s="3">
        <v>57.240784775378401</v>
      </c>
      <c r="V25" s="3"/>
      <c r="W25" s="3">
        <v>222</v>
      </c>
      <c r="X25" s="3">
        <v>9.9</v>
      </c>
      <c r="Y25" s="3">
        <v>36.630000000000003</v>
      </c>
    </row>
    <row r="26" spans="1:25" x14ac:dyDescent="0.25">
      <c r="A26" s="2">
        <v>43230</v>
      </c>
      <c r="B26" s="3" t="s">
        <v>46</v>
      </c>
      <c r="C26" s="3" t="s">
        <v>100</v>
      </c>
      <c r="D26" s="3" t="s">
        <v>109</v>
      </c>
      <c r="E26" s="3" t="s">
        <v>109</v>
      </c>
      <c r="F26" s="3">
        <v>0</v>
      </c>
      <c r="G26" s="3">
        <v>29</v>
      </c>
      <c r="H26" s="3">
        <v>7</v>
      </c>
      <c r="I26" s="3">
        <v>9</v>
      </c>
      <c r="J26" s="3">
        <v>261</v>
      </c>
      <c r="K26" s="3">
        <v>0</v>
      </c>
      <c r="L26" s="3">
        <v>0</v>
      </c>
      <c r="M26" s="3">
        <v>50.773690932311602</v>
      </c>
      <c r="N26" s="3" t="s">
        <v>58</v>
      </c>
      <c r="O26" s="3">
        <v>374502</v>
      </c>
      <c r="P26" s="3" t="s">
        <v>110</v>
      </c>
      <c r="Q26" s="3">
        <v>1000152223</v>
      </c>
      <c r="R26" s="3">
        <v>10</v>
      </c>
      <c r="S26" s="3" t="s">
        <v>111</v>
      </c>
      <c r="T26" s="3">
        <v>261</v>
      </c>
      <c r="U26" s="3">
        <v>50.773690932311602</v>
      </c>
      <c r="V26" s="3"/>
      <c r="W26" s="3">
        <v>511</v>
      </c>
      <c r="X26" s="3">
        <v>15.56</v>
      </c>
      <c r="Y26" s="3">
        <v>132.51933333333301</v>
      </c>
    </row>
    <row r="27" spans="1:25" x14ac:dyDescent="0.25">
      <c r="A27" s="2">
        <v>43230</v>
      </c>
      <c r="B27" s="3" t="s">
        <v>46</v>
      </c>
      <c r="C27" s="3" t="s">
        <v>100</v>
      </c>
      <c r="D27" s="3" t="s">
        <v>112</v>
      </c>
      <c r="E27" s="3" t="s">
        <v>112</v>
      </c>
      <c r="F27" s="3">
        <v>0</v>
      </c>
      <c r="G27" s="3">
        <v>15</v>
      </c>
      <c r="H27" s="3">
        <v>3</v>
      </c>
      <c r="I27" s="3">
        <v>9</v>
      </c>
      <c r="J27" s="3">
        <v>126</v>
      </c>
      <c r="K27" s="3">
        <v>0</v>
      </c>
      <c r="L27" s="3">
        <v>0</v>
      </c>
      <c r="M27" s="3">
        <v>35.9428571428571</v>
      </c>
      <c r="N27" s="3" t="s">
        <v>49</v>
      </c>
      <c r="O27" s="3" t="s">
        <v>50</v>
      </c>
      <c r="P27" s="3" t="s">
        <v>51</v>
      </c>
      <c r="Q27" s="3">
        <v>1000145794</v>
      </c>
      <c r="R27" s="3">
        <v>50</v>
      </c>
      <c r="S27" s="3" t="s">
        <v>52</v>
      </c>
      <c r="T27" s="3">
        <v>126</v>
      </c>
      <c r="U27" s="3">
        <v>35.9428571428571</v>
      </c>
      <c r="V27" s="3"/>
      <c r="W27" s="3">
        <v>432</v>
      </c>
      <c r="X27" s="3">
        <v>6.29</v>
      </c>
      <c r="Y27" s="3">
        <v>45.287999999999997</v>
      </c>
    </row>
    <row r="28" spans="1:25" x14ac:dyDescent="0.25">
      <c r="A28" s="2">
        <v>43230</v>
      </c>
      <c r="B28" s="3" t="s">
        <v>46</v>
      </c>
      <c r="C28" s="3" t="s">
        <v>100</v>
      </c>
      <c r="D28" s="3" t="s">
        <v>113</v>
      </c>
      <c r="E28" s="3" t="s">
        <v>113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66.039204934886897</v>
      </c>
      <c r="N28" s="3" t="s">
        <v>65</v>
      </c>
      <c r="O28" s="3">
        <v>427391</v>
      </c>
      <c r="P28" s="3" t="s">
        <v>114</v>
      </c>
      <c r="Q28" s="3">
        <v>1000145109</v>
      </c>
      <c r="R28" s="3">
        <v>10</v>
      </c>
      <c r="S28" s="3" t="s">
        <v>115</v>
      </c>
      <c r="T28" s="3">
        <v>82.086833333333303</v>
      </c>
      <c r="U28" s="3">
        <v>66.039214571561402</v>
      </c>
      <c r="V28" s="3"/>
      <c r="W28" s="3">
        <v>543</v>
      </c>
      <c r="X28" s="3">
        <v>5.99</v>
      </c>
      <c r="Y28" s="3">
        <v>54.209499999999899</v>
      </c>
    </row>
    <row r="29" spans="1:25" x14ac:dyDescent="0.25">
      <c r="A29" s="2">
        <v>43230</v>
      </c>
      <c r="B29" s="3" t="s">
        <v>46</v>
      </c>
      <c r="C29" s="3" t="s">
        <v>100</v>
      </c>
      <c r="D29" s="3" t="s">
        <v>113</v>
      </c>
      <c r="E29" s="3" t="s">
        <v>113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66.039204934886897</v>
      </c>
      <c r="N29" s="3" t="s">
        <v>58</v>
      </c>
      <c r="O29" s="3">
        <v>10185923</v>
      </c>
      <c r="P29" s="3" t="s">
        <v>116</v>
      </c>
      <c r="Q29" s="3">
        <v>1000131975</v>
      </c>
      <c r="R29" s="3">
        <v>10</v>
      </c>
      <c r="S29" s="3" t="s">
        <v>117</v>
      </c>
      <c r="T29" s="3">
        <v>19.120166666666599</v>
      </c>
      <c r="U29" s="3">
        <v>66.039347634696298</v>
      </c>
      <c r="V29" s="3"/>
      <c r="W29" s="3">
        <v>137</v>
      </c>
      <c r="X29" s="3">
        <v>5.53</v>
      </c>
      <c r="Y29" s="3">
        <v>12.6268333333333</v>
      </c>
    </row>
    <row r="30" spans="1:25" x14ac:dyDescent="0.25">
      <c r="A30" s="2">
        <v>43230</v>
      </c>
      <c r="B30" s="3" t="s">
        <v>46</v>
      </c>
      <c r="C30" s="3" t="s">
        <v>100</v>
      </c>
      <c r="D30" s="3" t="s">
        <v>113</v>
      </c>
      <c r="E30" s="3" t="s">
        <v>113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66.039204934886897</v>
      </c>
      <c r="N30" s="3" t="s">
        <v>58</v>
      </c>
      <c r="O30" s="3">
        <v>10185923</v>
      </c>
      <c r="P30" s="3" t="s">
        <v>116</v>
      </c>
      <c r="Q30" s="3">
        <v>1000131975</v>
      </c>
      <c r="R30" s="3">
        <v>20</v>
      </c>
      <c r="S30" s="3" t="s">
        <v>118</v>
      </c>
      <c r="T30" s="3">
        <v>0.83733333333333304</v>
      </c>
      <c r="U30" s="3">
        <v>66.042993630573207</v>
      </c>
      <c r="V30" s="3"/>
      <c r="W30" s="3">
        <v>6</v>
      </c>
      <c r="X30" s="3">
        <v>5.53</v>
      </c>
      <c r="Y30" s="3">
        <v>0.55300000000000005</v>
      </c>
    </row>
    <row r="31" spans="1:25" x14ac:dyDescent="0.25">
      <c r="A31" s="2">
        <v>43230</v>
      </c>
      <c r="B31" s="3" t="s">
        <v>46</v>
      </c>
      <c r="C31" s="3" t="s">
        <v>100</v>
      </c>
      <c r="D31" s="3" t="s">
        <v>113</v>
      </c>
      <c r="E31" s="3" t="s">
        <v>113</v>
      </c>
      <c r="F31" s="3">
        <v>0</v>
      </c>
      <c r="G31" s="3">
        <v>16</v>
      </c>
      <c r="H31" s="3">
        <v>0</v>
      </c>
      <c r="I31" s="3">
        <v>9</v>
      </c>
      <c r="J31" s="3">
        <v>121.583333333333</v>
      </c>
      <c r="K31" s="3">
        <v>0</v>
      </c>
      <c r="L31" s="3">
        <v>0</v>
      </c>
      <c r="M31" s="3">
        <v>66.039204934886897</v>
      </c>
      <c r="N31" s="3" t="s">
        <v>58</v>
      </c>
      <c r="O31" s="3">
        <v>382913</v>
      </c>
      <c r="P31" s="3">
        <v>382913</v>
      </c>
      <c r="Q31" s="3">
        <v>1000145330</v>
      </c>
      <c r="R31" s="3">
        <v>20</v>
      </c>
      <c r="S31" s="3" t="s">
        <v>349</v>
      </c>
      <c r="T31" s="3">
        <v>19.538833333333301</v>
      </c>
      <c r="U31" s="3">
        <v>66.0394257589586</v>
      </c>
      <c r="V31" s="3"/>
      <c r="W31" s="3">
        <v>140</v>
      </c>
      <c r="X31" s="3">
        <v>5.53</v>
      </c>
      <c r="Y31" s="3">
        <v>12.9033333333333</v>
      </c>
    </row>
    <row r="32" spans="1:25" x14ac:dyDescent="0.25">
      <c r="A32" s="2">
        <v>43230</v>
      </c>
      <c r="B32" s="3" t="s">
        <v>46</v>
      </c>
      <c r="C32" s="3" t="s">
        <v>100</v>
      </c>
      <c r="D32" s="3" t="s">
        <v>119</v>
      </c>
      <c r="E32" s="3" t="s">
        <v>119</v>
      </c>
      <c r="F32" s="3">
        <v>0</v>
      </c>
      <c r="G32" s="3">
        <v>18</v>
      </c>
      <c r="H32" s="3">
        <v>4</v>
      </c>
      <c r="I32" s="3">
        <v>9</v>
      </c>
      <c r="J32" s="3">
        <v>125.083333333333</v>
      </c>
      <c r="K32" s="3">
        <v>0</v>
      </c>
      <c r="L32" s="3">
        <v>0</v>
      </c>
      <c r="M32" s="3">
        <v>66.943904063957305</v>
      </c>
      <c r="N32" s="3" t="s">
        <v>65</v>
      </c>
      <c r="O32" s="3">
        <v>368220</v>
      </c>
      <c r="P32" s="3" t="s">
        <v>120</v>
      </c>
      <c r="Q32" s="3">
        <v>1000128040</v>
      </c>
      <c r="R32" s="3">
        <v>10</v>
      </c>
      <c r="S32" s="3" t="s">
        <v>121</v>
      </c>
      <c r="T32" s="3">
        <v>114.079666666666</v>
      </c>
      <c r="U32" s="3">
        <v>66.943860869158598</v>
      </c>
      <c r="V32" s="3"/>
      <c r="W32" s="3">
        <v>508</v>
      </c>
      <c r="X32" s="3">
        <v>9.02</v>
      </c>
      <c r="Y32" s="3">
        <v>76.369333333333302</v>
      </c>
    </row>
    <row r="33" spans="1:25" x14ac:dyDescent="0.25">
      <c r="A33" s="2">
        <v>43230</v>
      </c>
      <c r="B33" s="3" t="s">
        <v>46</v>
      </c>
      <c r="C33" s="3" t="s">
        <v>100</v>
      </c>
      <c r="D33" s="3" t="s">
        <v>119</v>
      </c>
      <c r="E33" s="3" t="s">
        <v>119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66.943904063957305</v>
      </c>
      <c r="N33" s="3" t="s">
        <v>65</v>
      </c>
      <c r="O33" s="3">
        <v>368220</v>
      </c>
      <c r="P33" s="3" t="s">
        <v>120</v>
      </c>
      <c r="Q33" s="3">
        <v>1000128040</v>
      </c>
      <c r="R33" s="3">
        <v>20</v>
      </c>
      <c r="S33" s="3" t="s">
        <v>415</v>
      </c>
      <c r="T33" s="3">
        <v>11.0036666666666</v>
      </c>
      <c r="U33" s="3">
        <v>66.944351882705703</v>
      </c>
      <c r="V33" s="3"/>
      <c r="W33" s="3">
        <v>49</v>
      </c>
      <c r="X33" s="3">
        <v>9.02</v>
      </c>
      <c r="Y33" s="3">
        <v>7.3663333333333298</v>
      </c>
    </row>
    <row r="34" spans="1:25" x14ac:dyDescent="0.25">
      <c r="A34" s="2">
        <v>43230</v>
      </c>
      <c r="B34" s="3" t="s">
        <v>46</v>
      </c>
      <c r="C34" s="3" t="s">
        <v>122</v>
      </c>
      <c r="D34" s="3" t="s">
        <v>123</v>
      </c>
      <c r="E34" s="3" t="s">
        <v>123</v>
      </c>
      <c r="F34" s="3">
        <v>0</v>
      </c>
      <c r="G34" s="3">
        <v>23</v>
      </c>
      <c r="H34" s="3">
        <v>3</v>
      </c>
      <c r="I34" s="3">
        <v>9</v>
      </c>
      <c r="J34" s="3">
        <v>206.11666666666599</v>
      </c>
      <c r="K34" s="3">
        <v>0</v>
      </c>
      <c r="L34" s="3">
        <v>0</v>
      </c>
      <c r="M34" s="3">
        <v>6.57879841513705</v>
      </c>
      <c r="N34" s="3" t="s">
        <v>49</v>
      </c>
      <c r="O34" s="3" t="s">
        <v>54</v>
      </c>
      <c r="P34" s="3" t="s">
        <v>55</v>
      </c>
      <c r="Q34" s="3">
        <v>1000159768</v>
      </c>
      <c r="R34" s="3">
        <v>10</v>
      </c>
      <c r="S34" s="3" t="s">
        <v>124</v>
      </c>
      <c r="T34" s="3">
        <v>206.11666666666599</v>
      </c>
      <c r="U34" s="3">
        <v>6.57879841513705</v>
      </c>
      <c r="V34" s="3"/>
      <c r="W34" s="3">
        <v>60</v>
      </c>
      <c r="X34" s="3">
        <v>13.56</v>
      </c>
      <c r="Y34" s="3">
        <v>13.56</v>
      </c>
    </row>
    <row r="35" spans="1:25" x14ac:dyDescent="0.25">
      <c r="A35" s="2">
        <v>43230</v>
      </c>
      <c r="B35" s="3" t="s">
        <v>46</v>
      </c>
      <c r="C35" s="3" t="s">
        <v>122</v>
      </c>
      <c r="D35" s="3" t="s">
        <v>125</v>
      </c>
      <c r="E35" s="3" t="s">
        <v>125</v>
      </c>
      <c r="F35" s="3">
        <v>0</v>
      </c>
      <c r="G35" s="3">
        <v>18</v>
      </c>
      <c r="H35" s="3">
        <v>6</v>
      </c>
      <c r="I35" s="3">
        <v>9</v>
      </c>
      <c r="J35" s="3">
        <v>162</v>
      </c>
      <c r="K35" s="3">
        <v>0</v>
      </c>
      <c r="L35" s="3">
        <v>0</v>
      </c>
      <c r="M35" s="3">
        <v>27.955555555555499</v>
      </c>
      <c r="N35" s="3" t="s">
        <v>49</v>
      </c>
      <c r="O35" s="3" t="s">
        <v>50</v>
      </c>
      <c r="P35" s="3" t="s">
        <v>51</v>
      </c>
      <c r="Q35" s="3">
        <v>1000145794</v>
      </c>
      <c r="R35" s="3">
        <v>50</v>
      </c>
      <c r="S35" s="3" t="s">
        <v>52</v>
      </c>
      <c r="T35" s="3">
        <v>162</v>
      </c>
      <c r="U35" s="3">
        <v>27.955555555555499</v>
      </c>
      <c r="V35" s="3"/>
      <c r="W35" s="3">
        <v>432</v>
      </c>
      <c r="X35" s="3">
        <v>6.29</v>
      </c>
      <c r="Y35" s="3">
        <v>45.287999999999997</v>
      </c>
    </row>
    <row r="36" spans="1:25" x14ac:dyDescent="0.25">
      <c r="A36" s="2">
        <v>43230</v>
      </c>
      <c r="B36" s="3" t="s">
        <v>46</v>
      </c>
      <c r="C36" s="3" t="s">
        <v>122</v>
      </c>
      <c r="D36" s="3" t="s">
        <v>126</v>
      </c>
      <c r="E36" s="3" t="s">
        <v>126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42.3823529411764</v>
      </c>
      <c r="N36" s="3" t="s">
        <v>102</v>
      </c>
      <c r="O36" s="3" t="s">
        <v>103</v>
      </c>
      <c r="P36" s="3" t="s">
        <v>104</v>
      </c>
      <c r="Q36" s="3">
        <v>1000131506</v>
      </c>
      <c r="R36" s="3">
        <v>10</v>
      </c>
      <c r="S36" s="3" t="s">
        <v>416</v>
      </c>
      <c r="T36" s="3">
        <v>87.984666666666598</v>
      </c>
      <c r="U36" s="3">
        <v>42.382384809474303</v>
      </c>
      <c r="V36" s="3"/>
      <c r="W36" s="3">
        <v>226</v>
      </c>
      <c r="X36" s="3">
        <v>9.9</v>
      </c>
      <c r="Y36" s="3">
        <v>37.29</v>
      </c>
    </row>
    <row r="37" spans="1:25" x14ac:dyDescent="0.25">
      <c r="A37" s="2">
        <v>43230</v>
      </c>
      <c r="B37" s="3" t="s">
        <v>46</v>
      </c>
      <c r="C37" s="3" t="s">
        <v>122</v>
      </c>
      <c r="D37" s="3" t="s">
        <v>126</v>
      </c>
      <c r="E37" s="3" t="s">
        <v>126</v>
      </c>
      <c r="F37" s="3">
        <v>0</v>
      </c>
      <c r="G37" s="3">
        <v>17</v>
      </c>
      <c r="H37" s="3">
        <v>5</v>
      </c>
      <c r="I37" s="3">
        <v>9</v>
      </c>
      <c r="J37" s="3">
        <v>153</v>
      </c>
      <c r="K37" s="3">
        <v>0</v>
      </c>
      <c r="L37" s="3">
        <v>0</v>
      </c>
      <c r="M37" s="3">
        <v>42.3823529411764</v>
      </c>
      <c r="N37" s="3" t="s">
        <v>102</v>
      </c>
      <c r="O37" s="3" t="s">
        <v>127</v>
      </c>
      <c r="P37" s="3" t="s">
        <v>128</v>
      </c>
      <c r="Q37" s="3">
        <v>1000137923</v>
      </c>
      <c r="R37" s="3">
        <v>20</v>
      </c>
      <c r="S37" s="3" t="s">
        <v>129</v>
      </c>
      <c r="T37" s="3">
        <v>65.015333333333302</v>
      </c>
      <c r="U37" s="3">
        <v>42.382309814095102</v>
      </c>
      <c r="V37" s="3"/>
      <c r="W37" s="3">
        <v>167</v>
      </c>
      <c r="X37" s="3">
        <v>9.9</v>
      </c>
      <c r="Y37" s="3">
        <v>27.555</v>
      </c>
    </row>
    <row r="38" spans="1:25" x14ac:dyDescent="0.25">
      <c r="A38" s="2">
        <v>43230</v>
      </c>
      <c r="B38" s="3" t="s">
        <v>46</v>
      </c>
      <c r="C38" s="3" t="s">
        <v>122</v>
      </c>
      <c r="D38" s="3" t="s">
        <v>130</v>
      </c>
      <c r="E38" s="3" t="s">
        <v>130</v>
      </c>
      <c r="F38" s="3">
        <v>0</v>
      </c>
      <c r="G38" s="3">
        <v>19</v>
      </c>
      <c r="H38" s="3">
        <v>9</v>
      </c>
      <c r="I38" s="3">
        <v>9</v>
      </c>
      <c r="J38" s="3">
        <v>171</v>
      </c>
      <c r="K38" s="3">
        <v>0</v>
      </c>
      <c r="L38" s="3">
        <v>0</v>
      </c>
      <c r="M38" s="3">
        <v>5.1812865497076004</v>
      </c>
      <c r="N38" s="3" t="s">
        <v>65</v>
      </c>
      <c r="O38" s="3">
        <v>502353</v>
      </c>
      <c r="P38" s="3" t="s">
        <v>131</v>
      </c>
      <c r="Q38" s="3">
        <v>1000127799</v>
      </c>
      <c r="R38" s="3">
        <v>10</v>
      </c>
      <c r="S38" s="3" t="s">
        <v>132</v>
      </c>
      <c r="T38" s="3">
        <v>171</v>
      </c>
      <c r="U38" s="3">
        <v>5.1812865497076004</v>
      </c>
      <c r="V38" s="3"/>
      <c r="W38" s="3">
        <v>40</v>
      </c>
      <c r="X38" s="3">
        <v>13.29</v>
      </c>
      <c r="Y38" s="3">
        <v>8.86</v>
      </c>
    </row>
    <row r="39" spans="1:25" x14ac:dyDescent="0.25">
      <c r="A39" s="2">
        <v>43230</v>
      </c>
      <c r="B39" s="3" t="s">
        <v>133</v>
      </c>
      <c r="C39" s="3" t="s">
        <v>134</v>
      </c>
      <c r="D39" s="3" t="s">
        <v>135</v>
      </c>
      <c r="E39" s="3" t="s">
        <v>135</v>
      </c>
      <c r="F39" s="3">
        <v>0</v>
      </c>
      <c r="G39" s="3">
        <v>20</v>
      </c>
      <c r="H39" s="3">
        <v>4</v>
      </c>
      <c r="I39" s="3">
        <v>9</v>
      </c>
      <c r="J39" s="3">
        <v>171</v>
      </c>
      <c r="K39" s="3">
        <v>0</v>
      </c>
      <c r="L39" s="3">
        <v>0</v>
      </c>
      <c r="M39" s="3">
        <v>38.175146198830397</v>
      </c>
      <c r="N39" s="3" t="s">
        <v>58</v>
      </c>
      <c r="O39" s="3">
        <v>10185930</v>
      </c>
      <c r="P39" s="3" t="s">
        <v>136</v>
      </c>
      <c r="Q39" s="3">
        <v>1000131966</v>
      </c>
      <c r="R39" s="3">
        <v>10</v>
      </c>
      <c r="S39" s="3" t="s">
        <v>137</v>
      </c>
      <c r="T39" s="3">
        <v>171</v>
      </c>
      <c r="U39" s="3">
        <v>38.175146198830397</v>
      </c>
      <c r="V39" s="3"/>
      <c r="W39" s="3">
        <v>363</v>
      </c>
      <c r="X39" s="3">
        <v>10.79</v>
      </c>
      <c r="Y39" s="3">
        <v>65.279499999999999</v>
      </c>
    </row>
    <row r="40" spans="1:25" x14ac:dyDescent="0.25">
      <c r="A40" s="2">
        <v>43230</v>
      </c>
      <c r="B40" s="3" t="s">
        <v>133</v>
      </c>
      <c r="C40" s="3" t="s">
        <v>134</v>
      </c>
      <c r="D40" s="3" t="s">
        <v>138</v>
      </c>
      <c r="E40" s="3" t="s">
        <v>138</v>
      </c>
      <c r="F40" s="3">
        <v>0</v>
      </c>
      <c r="G40" s="3">
        <v>24</v>
      </c>
      <c r="H40" s="3">
        <v>0</v>
      </c>
      <c r="I40" s="3">
        <v>9</v>
      </c>
      <c r="J40" s="3">
        <v>216</v>
      </c>
      <c r="K40" s="3">
        <v>0</v>
      </c>
      <c r="L40" s="3">
        <v>0</v>
      </c>
      <c r="M40" s="3">
        <v>49.017129629629601</v>
      </c>
      <c r="N40" s="3" t="s">
        <v>58</v>
      </c>
      <c r="O40" s="3">
        <v>379854</v>
      </c>
      <c r="P40" s="3" t="s">
        <v>139</v>
      </c>
      <c r="Q40" s="3">
        <v>1000132018</v>
      </c>
      <c r="R40" s="3">
        <v>30</v>
      </c>
      <c r="S40" s="3" t="s">
        <v>140</v>
      </c>
      <c r="T40" s="3">
        <v>216</v>
      </c>
      <c r="U40" s="3">
        <v>49.017129629629601</v>
      </c>
      <c r="V40" s="3"/>
      <c r="W40" s="3">
        <v>478</v>
      </c>
      <c r="X40" s="3">
        <v>13.29</v>
      </c>
      <c r="Y40" s="3">
        <v>105.877</v>
      </c>
    </row>
    <row r="41" spans="1:25" x14ac:dyDescent="0.25">
      <c r="A41" s="2">
        <v>43230</v>
      </c>
      <c r="B41" s="3" t="s">
        <v>133</v>
      </c>
      <c r="C41" s="3" t="s">
        <v>134</v>
      </c>
      <c r="D41" s="3" t="s">
        <v>141</v>
      </c>
      <c r="E41" s="3" t="s">
        <v>141</v>
      </c>
      <c r="F41" s="3">
        <v>0</v>
      </c>
      <c r="G41" s="3">
        <v>21</v>
      </c>
      <c r="H41" s="3">
        <v>0</v>
      </c>
      <c r="I41" s="3">
        <v>9</v>
      </c>
      <c r="J41" s="3">
        <v>180.15</v>
      </c>
      <c r="K41" s="3">
        <v>0</v>
      </c>
      <c r="L41" s="3">
        <v>0</v>
      </c>
      <c r="M41" s="3">
        <v>30.826163382366499</v>
      </c>
      <c r="N41" s="3" t="s">
        <v>142</v>
      </c>
      <c r="O41" s="3">
        <v>10183842</v>
      </c>
      <c r="P41" s="3" t="s">
        <v>143</v>
      </c>
      <c r="Q41" s="3">
        <v>1000150092</v>
      </c>
      <c r="R41" s="3">
        <v>20</v>
      </c>
      <c r="S41" s="3" t="s">
        <v>144</v>
      </c>
      <c r="T41" s="3">
        <v>180.15</v>
      </c>
      <c r="U41" s="3">
        <v>30.826163382366499</v>
      </c>
      <c r="V41" s="3"/>
      <c r="W41" s="3">
        <v>400</v>
      </c>
      <c r="X41" s="3">
        <v>8.33</v>
      </c>
      <c r="Y41" s="3">
        <v>55.533333333333303</v>
      </c>
    </row>
    <row r="42" spans="1:25" x14ac:dyDescent="0.25">
      <c r="A42" s="2">
        <v>43230</v>
      </c>
      <c r="B42" s="3" t="s">
        <v>133</v>
      </c>
      <c r="C42" s="3" t="s">
        <v>134</v>
      </c>
      <c r="D42" s="3" t="s">
        <v>145</v>
      </c>
      <c r="E42" s="3" t="s">
        <v>145</v>
      </c>
      <c r="F42" s="3">
        <v>0</v>
      </c>
      <c r="G42" s="3">
        <v>25</v>
      </c>
      <c r="H42" s="3">
        <v>0</v>
      </c>
      <c r="I42" s="3">
        <v>9</v>
      </c>
      <c r="J42" s="3">
        <v>206.55</v>
      </c>
      <c r="K42" s="3">
        <v>0</v>
      </c>
      <c r="L42" s="3">
        <v>0</v>
      </c>
      <c r="M42" s="3">
        <v>34.951989026063103</v>
      </c>
      <c r="N42" s="3" t="s">
        <v>58</v>
      </c>
      <c r="O42" s="3">
        <v>374465</v>
      </c>
      <c r="P42" s="3" t="s">
        <v>146</v>
      </c>
      <c r="Q42" s="3">
        <v>1000145602</v>
      </c>
      <c r="R42" s="3">
        <v>10</v>
      </c>
      <c r="S42" s="3" t="s">
        <v>147</v>
      </c>
      <c r="T42" s="3">
        <v>162.28933333333299</v>
      </c>
      <c r="U42" s="3">
        <v>34.9519787704264</v>
      </c>
      <c r="V42" s="3"/>
      <c r="W42" s="3">
        <v>220</v>
      </c>
      <c r="X42" s="3">
        <v>15.47</v>
      </c>
      <c r="Y42" s="3">
        <v>56.723333333333301</v>
      </c>
    </row>
    <row r="43" spans="1:25" x14ac:dyDescent="0.25">
      <c r="A43" s="2">
        <v>43230</v>
      </c>
      <c r="B43" s="3" t="s">
        <v>133</v>
      </c>
      <c r="C43" s="3" t="s">
        <v>134</v>
      </c>
      <c r="D43" s="3" t="s">
        <v>145</v>
      </c>
      <c r="E43" s="3" t="s">
        <v>145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34.951989026063103</v>
      </c>
      <c r="N43" s="3" t="s">
        <v>58</v>
      </c>
      <c r="O43" s="3">
        <v>374465</v>
      </c>
      <c r="P43" s="3" t="s">
        <v>146</v>
      </c>
      <c r="Q43" s="3">
        <v>1000145602</v>
      </c>
      <c r="R43" s="3">
        <v>20</v>
      </c>
      <c r="S43" s="3" t="s">
        <v>417</v>
      </c>
      <c r="T43" s="3">
        <v>44.260666666666602</v>
      </c>
      <c r="U43" s="3">
        <v>34.952026630115498</v>
      </c>
      <c r="V43" s="3"/>
      <c r="W43" s="3">
        <v>60</v>
      </c>
      <c r="X43" s="3">
        <v>15.47</v>
      </c>
      <c r="Y43" s="3">
        <v>15.47</v>
      </c>
    </row>
    <row r="44" spans="1:25" x14ac:dyDescent="0.25">
      <c r="A44" s="2">
        <v>43230</v>
      </c>
      <c r="B44" s="3" t="s">
        <v>133</v>
      </c>
      <c r="C44" s="3" t="s">
        <v>148</v>
      </c>
      <c r="D44" s="3" t="s">
        <v>149</v>
      </c>
      <c r="E44" s="3" t="s">
        <v>149</v>
      </c>
      <c r="F44" s="3">
        <v>0</v>
      </c>
      <c r="G44" s="3">
        <v>19</v>
      </c>
      <c r="H44" s="3">
        <v>3</v>
      </c>
      <c r="I44" s="3">
        <v>9</v>
      </c>
      <c r="J44" s="3">
        <v>168.016666666666</v>
      </c>
      <c r="K44" s="3">
        <v>0</v>
      </c>
      <c r="L44" s="3">
        <v>0</v>
      </c>
      <c r="M44" s="3">
        <v>64.475052078166797</v>
      </c>
      <c r="N44" s="3" t="s">
        <v>58</v>
      </c>
      <c r="O44" s="3">
        <v>10184954</v>
      </c>
      <c r="P44" s="3" t="s">
        <v>150</v>
      </c>
      <c r="Q44" s="3">
        <v>1000131974</v>
      </c>
      <c r="R44" s="3">
        <v>70</v>
      </c>
      <c r="S44" s="3" t="s">
        <v>151</v>
      </c>
      <c r="T44" s="3">
        <v>125.3955</v>
      </c>
      <c r="U44" s="3">
        <v>64.475067552929104</v>
      </c>
      <c r="V44" s="3"/>
      <c r="W44" s="3">
        <v>529</v>
      </c>
      <c r="X44" s="3">
        <v>9.17</v>
      </c>
      <c r="Y44" s="3">
        <v>80.848833333333303</v>
      </c>
    </row>
    <row r="45" spans="1:25" x14ac:dyDescent="0.25">
      <c r="A45" s="2">
        <v>43230</v>
      </c>
      <c r="B45" s="3" t="s">
        <v>133</v>
      </c>
      <c r="C45" s="3" t="s">
        <v>148</v>
      </c>
      <c r="D45" s="3" t="s">
        <v>149</v>
      </c>
      <c r="E45" s="3" t="s">
        <v>149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64.475052078166797</v>
      </c>
      <c r="N45" s="3" t="s">
        <v>58</v>
      </c>
      <c r="O45" s="3">
        <v>379856</v>
      </c>
      <c r="P45" s="3" t="s">
        <v>152</v>
      </c>
      <c r="Q45" s="3">
        <v>1000132020</v>
      </c>
      <c r="R45" s="3">
        <v>20</v>
      </c>
      <c r="S45" s="3" t="s">
        <v>153</v>
      </c>
      <c r="T45" s="3">
        <v>42.621166666666603</v>
      </c>
      <c r="U45" s="3">
        <v>64.475006549953605</v>
      </c>
      <c r="V45" s="3"/>
      <c r="W45" s="3">
        <v>180</v>
      </c>
      <c r="X45" s="3">
        <v>9.16</v>
      </c>
      <c r="Y45" s="3">
        <v>27.48</v>
      </c>
    </row>
    <row r="46" spans="1:25" x14ac:dyDescent="0.25">
      <c r="A46" s="2">
        <v>43230</v>
      </c>
      <c r="B46" s="3" t="s">
        <v>133</v>
      </c>
      <c r="C46" s="3" t="s">
        <v>148</v>
      </c>
      <c r="D46" s="3" t="s">
        <v>154</v>
      </c>
      <c r="E46" s="3" t="s">
        <v>154</v>
      </c>
      <c r="F46" s="3">
        <v>0</v>
      </c>
      <c r="G46" s="3">
        <v>20</v>
      </c>
      <c r="H46" s="3">
        <v>2</v>
      </c>
      <c r="I46" s="3">
        <v>9</v>
      </c>
      <c r="J46" s="3">
        <v>171</v>
      </c>
      <c r="K46" s="3">
        <v>0</v>
      </c>
      <c r="L46" s="3">
        <v>0</v>
      </c>
      <c r="M46" s="3">
        <v>48.713450292397603</v>
      </c>
      <c r="N46" s="3" t="s">
        <v>142</v>
      </c>
      <c r="O46" s="3">
        <v>10183842</v>
      </c>
      <c r="P46" s="3" t="s">
        <v>143</v>
      </c>
      <c r="Q46" s="3">
        <v>1000150092</v>
      </c>
      <c r="R46" s="3">
        <v>20</v>
      </c>
      <c r="S46" s="3" t="s">
        <v>144</v>
      </c>
      <c r="T46" s="3">
        <v>171</v>
      </c>
      <c r="U46" s="3">
        <v>48.713450292397603</v>
      </c>
      <c r="V46" s="3"/>
      <c r="W46" s="3">
        <v>600</v>
      </c>
      <c r="X46" s="3">
        <v>8.33</v>
      </c>
      <c r="Y46" s="3">
        <v>83.3</v>
      </c>
    </row>
    <row r="47" spans="1:25" x14ac:dyDescent="0.25">
      <c r="A47" s="2">
        <v>43230</v>
      </c>
      <c r="B47" s="3" t="s">
        <v>133</v>
      </c>
      <c r="C47" s="3" t="s">
        <v>148</v>
      </c>
      <c r="D47" s="3" t="s">
        <v>155</v>
      </c>
      <c r="E47" s="3" t="s">
        <v>155</v>
      </c>
      <c r="F47" s="3">
        <v>0</v>
      </c>
      <c r="G47" s="3">
        <v>22</v>
      </c>
      <c r="H47" s="3">
        <v>3</v>
      </c>
      <c r="I47" s="3">
        <v>9</v>
      </c>
      <c r="J47" s="3">
        <v>186.85</v>
      </c>
      <c r="K47" s="3">
        <v>0</v>
      </c>
      <c r="L47" s="3">
        <v>0</v>
      </c>
      <c r="M47" s="3">
        <v>55.8114351975738</v>
      </c>
      <c r="N47" s="3" t="s">
        <v>58</v>
      </c>
      <c r="O47" s="3">
        <v>10184955</v>
      </c>
      <c r="P47" s="3" t="s">
        <v>156</v>
      </c>
      <c r="Q47" s="3">
        <v>1000132065</v>
      </c>
      <c r="R47" s="3">
        <v>30</v>
      </c>
      <c r="S47" s="3" t="s">
        <v>157</v>
      </c>
      <c r="T47" s="3">
        <v>186.85</v>
      </c>
      <c r="U47" s="3">
        <v>55.8114351975738</v>
      </c>
      <c r="V47" s="3"/>
      <c r="W47" s="3">
        <v>478</v>
      </c>
      <c r="X47" s="3">
        <v>13.09</v>
      </c>
      <c r="Y47" s="3">
        <v>104.28366666666599</v>
      </c>
    </row>
    <row r="48" spans="1:25" x14ac:dyDescent="0.25">
      <c r="A48" s="2">
        <v>43230</v>
      </c>
      <c r="B48" s="3" t="s">
        <v>133</v>
      </c>
      <c r="C48" s="3" t="s">
        <v>148</v>
      </c>
      <c r="D48" s="3" t="s">
        <v>158</v>
      </c>
      <c r="E48" s="3" t="s">
        <v>158</v>
      </c>
      <c r="F48" s="3">
        <v>0</v>
      </c>
      <c r="G48" s="3">
        <v>19</v>
      </c>
      <c r="H48" s="3">
        <v>4</v>
      </c>
      <c r="I48" s="3">
        <v>9</v>
      </c>
      <c r="J48" s="3">
        <v>165.46666666666599</v>
      </c>
      <c r="K48" s="3">
        <v>0</v>
      </c>
      <c r="L48" s="3">
        <v>0</v>
      </c>
      <c r="M48" s="3">
        <v>50.342465753424598</v>
      </c>
      <c r="N48" s="3" t="s">
        <v>142</v>
      </c>
      <c r="O48" s="3">
        <v>10183842</v>
      </c>
      <c r="P48" s="3" t="s">
        <v>143</v>
      </c>
      <c r="Q48" s="3">
        <v>1000150093</v>
      </c>
      <c r="R48" s="3">
        <v>40</v>
      </c>
      <c r="S48" s="3" t="s">
        <v>159</v>
      </c>
      <c r="T48" s="3">
        <v>165.46666666666599</v>
      </c>
      <c r="U48" s="3">
        <v>50.342465753424598</v>
      </c>
      <c r="V48" s="3"/>
      <c r="W48" s="3">
        <v>600</v>
      </c>
      <c r="X48" s="3">
        <v>8.33</v>
      </c>
      <c r="Y48" s="3">
        <v>83.3</v>
      </c>
    </row>
    <row r="49" spans="1:25" x14ac:dyDescent="0.25">
      <c r="A49" s="2">
        <v>43230</v>
      </c>
      <c r="B49" s="3" t="s">
        <v>133</v>
      </c>
      <c r="C49" s="3" t="s">
        <v>148</v>
      </c>
      <c r="D49" s="3" t="s">
        <v>160</v>
      </c>
      <c r="E49" s="3" t="s">
        <v>160</v>
      </c>
      <c r="F49" s="3">
        <v>0</v>
      </c>
      <c r="G49" s="3">
        <v>22</v>
      </c>
      <c r="H49" s="3">
        <v>3</v>
      </c>
      <c r="I49" s="3">
        <v>9</v>
      </c>
      <c r="J49" s="3">
        <v>195.8</v>
      </c>
      <c r="K49" s="3">
        <v>0</v>
      </c>
      <c r="L49" s="3">
        <v>0</v>
      </c>
      <c r="M49" s="3">
        <v>45.381001021450402</v>
      </c>
      <c r="N49" s="3" t="s">
        <v>58</v>
      </c>
      <c r="O49" s="3">
        <v>380644</v>
      </c>
      <c r="P49" s="3" t="s">
        <v>161</v>
      </c>
      <c r="Q49" s="3">
        <v>1000132133</v>
      </c>
      <c r="R49" s="3">
        <v>20</v>
      </c>
      <c r="S49" s="3" t="s">
        <v>162</v>
      </c>
      <c r="T49" s="3">
        <v>195.8</v>
      </c>
      <c r="U49" s="3">
        <v>45.381001021450402</v>
      </c>
      <c r="V49" s="3"/>
      <c r="W49" s="3">
        <v>464</v>
      </c>
      <c r="X49" s="3">
        <v>11.49</v>
      </c>
      <c r="Y49" s="3">
        <v>88.855999999999995</v>
      </c>
    </row>
    <row r="50" spans="1:25" x14ac:dyDescent="0.25">
      <c r="A50" s="2">
        <v>43230</v>
      </c>
      <c r="B50" s="3" t="s">
        <v>133</v>
      </c>
      <c r="C50" s="3" t="s">
        <v>148</v>
      </c>
      <c r="D50" s="3" t="s">
        <v>163</v>
      </c>
      <c r="E50" s="3" t="s">
        <v>163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66.911111111111097</v>
      </c>
      <c r="N50" s="3" t="s">
        <v>58</v>
      </c>
      <c r="O50" s="3">
        <v>10185912</v>
      </c>
      <c r="P50" s="3" t="s">
        <v>164</v>
      </c>
      <c r="Q50" s="3">
        <v>1000131978</v>
      </c>
      <c r="R50" s="3">
        <v>10</v>
      </c>
      <c r="S50" s="3" t="s">
        <v>165</v>
      </c>
      <c r="T50" s="3">
        <v>56.519833333333303</v>
      </c>
      <c r="U50" s="3">
        <v>66.911025333289999</v>
      </c>
      <c r="V50" s="3"/>
      <c r="W50" s="3">
        <v>198</v>
      </c>
      <c r="X50" s="3">
        <v>11.46</v>
      </c>
      <c r="Y50" s="3">
        <v>37.817999999999998</v>
      </c>
    </row>
    <row r="51" spans="1:25" x14ac:dyDescent="0.25">
      <c r="A51" s="2">
        <v>43230</v>
      </c>
      <c r="B51" s="3" t="s">
        <v>133</v>
      </c>
      <c r="C51" s="3" t="s">
        <v>148</v>
      </c>
      <c r="D51" s="3" t="s">
        <v>163</v>
      </c>
      <c r="E51" s="3" t="s">
        <v>163</v>
      </c>
      <c r="F51" s="3">
        <v>0</v>
      </c>
      <c r="G51" s="3">
        <v>20</v>
      </c>
      <c r="H51" s="3">
        <v>0</v>
      </c>
      <c r="I51" s="3">
        <v>9</v>
      </c>
      <c r="J51" s="3">
        <v>171</v>
      </c>
      <c r="K51" s="3">
        <v>0</v>
      </c>
      <c r="L51" s="3">
        <v>0</v>
      </c>
      <c r="M51" s="3">
        <v>66.911111111111097</v>
      </c>
      <c r="N51" s="3" t="s">
        <v>58</v>
      </c>
      <c r="O51" s="3">
        <v>380644</v>
      </c>
      <c r="P51" s="3" t="s">
        <v>161</v>
      </c>
      <c r="Q51" s="3">
        <v>1000132133</v>
      </c>
      <c r="R51" s="3">
        <v>20</v>
      </c>
      <c r="S51" s="3" t="s">
        <v>162</v>
      </c>
      <c r="T51" s="3">
        <v>114.48016666666599</v>
      </c>
      <c r="U51" s="3">
        <v>66.911153460351898</v>
      </c>
      <c r="V51" s="3"/>
      <c r="W51" s="3">
        <v>400</v>
      </c>
      <c r="X51" s="3">
        <v>11.49</v>
      </c>
      <c r="Y51" s="3">
        <v>76.599999999999994</v>
      </c>
    </row>
    <row r="52" spans="1:25" x14ac:dyDescent="0.25">
      <c r="A52" s="2">
        <v>43230</v>
      </c>
      <c r="B52" s="3" t="s">
        <v>133</v>
      </c>
      <c r="C52" s="3" t="s">
        <v>166</v>
      </c>
      <c r="D52" s="3" t="s">
        <v>167</v>
      </c>
      <c r="E52" s="3" t="s">
        <v>167</v>
      </c>
      <c r="F52" s="3">
        <v>0</v>
      </c>
      <c r="G52" s="3">
        <v>15</v>
      </c>
      <c r="H52" s="3">
        <v>4</v>
      </c>
      <c r="I52" s="3">
        <v>9</v>
      </c>
      <c r="J52" s="3">
        <v>126</v>
      </c>
      <c r="K52" s="3">
        <v>0</v>
      </c>
      <c r="L52" s="3">
        <v>0</v>
      </c>
      <c r="M52" s="3">
        <v>7.9873015873015802</v>
      </c>
      <c r="N52" s="3" t="s">
        <v>49</v>
      </c>
      <c r="O52" s="3" t="s">
        <v>168</v>
      </c>
      <c r="P52" s="3" t="s">
        <v>51</v>
      </c>
      <c r="Q52" s="3">
        <v>1000145794</v>
      </c>
      <c r="R52" s="3">
        <v>100</v>
      </c>
      <c r="S52" s="3" t="s">
        <v>169</v>
      </c>
      <c r="T52" s="3">
        <v>126</v>
      </c>
      <c r="U52" s="3">
        <v>7.9873015873015802</v>
      </c>
      <c r="V52" s="3"/>
      <c r="W52" s="3">
        <v>96</v>
      </c>
      <c r="X52" s="3">
        <v>6.29</v>
      </c>
      <c r="Y52" s="3">
        <v>10.064</v>
      </c>
    </row>
    <row r="53" spans="1:25" x14ac:dyDescent="0.25">
      <c r="A53" s="2">
        <v>43230</v>
      </c>
      <c r="B53" s="3" t="s">
        <v>133</v>
      </c>
      <c r="C53" s="3" t="s">
        <v>166</v>
      </c>
      <c r="D53" s="3" t="s">
        <v>170</v>
      </c>
      <c r="E53" s="3" t="s">
        <v>170</v>
      </c>
      <c r="F53" s="3">
        <v>0</v>
      </c>
      <c r="G53" s="3">
        <v>22</v>
      </c>
      <c r="H53" s="3">
        <v>1</v>
      </c>
      <c r="I53" s="3">
        <v>9</v>
      </c>
      <c r="J53" s="3">
        <v>180</v>
      </c>
      <c r="K53" s="3">
        <v>0</v>
      </c>
      <c r="L53" s="3">
        <v>0</v>
      </c>
      <c r="M53" s="3">
        <v>64.699444444444396</v>
      </c>
      <c r="N53" s="3" t="s">
        <v>58</v>
      </c>
      <c r="O53" s="3">
        <v>10184954</v>
      </c>
      <c r="P53" s="3" t="s">
        <v>150</v>
      </c>
      <c r="Q53" s="3">
        <v>1000131974</v>
      </c>
      <c r="R53" s="3">
        <v>30</v>
      </c>
      <c r="S53" s="3" t="s">
        <v>171</v>
      </c>
      <c r="T53" s="3">
        <v>180</v>
      </c>
      <c r="U53" s="3">
        <v>64.699444444444396</v>
      </c>
      <c r="V53" s="3"/>
      <c r="W53" s="3">
        <v>762</v>
      </c>
      <c r="X53" s="3">
        <v>9.17</v>
      </c>
      <c r="Y53" s="3">
        <v>116.459</v>
      </c>
    </row>
    <row r="54" spans="1:25" x14ac:dyDescent="0.25">
      <c r="A54" s="2">
        <v>43230</v>
      </c>
      <c r="B54" s="3" t="s">
        <v>133</v>
      </c>
      <c r="C54" s="3" t="s">
        <v>166</v>
      </c>
      <c r="D54" s="3" t="s">
        <v>172</v>
      </c>
      <c r="E54" s="3" t="s">
        <v>172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67.286934156378607</v>
      </c>
      <c r="N54" s="3" t="s">
        <v>58</v>
      </c>
      <c r="O54" s="3">
        <v>10184954</v>
      </c>
      <c r="P54" s="3" t="s">
        <v>150</v>
      </c>
      <c r="Q54" s="3">
        <v>1000131974</v>
      </c>
      <c r="R54" s="3">
        <v>30</v>
      </c>
      <c r="S54" s="3" t="s">
        <v>171</v>
      </c>
      <c r="T54" s="3">
        <v>1.1356666666666599</v>
      </c>
      <c r="U54" s="3">
        <v>67.287936601115305</v>
      </c>
      <c r="V54" s="3"/>
      <c r="W54" s="3">
        <v>5</v>
      </c>
      <c r="X54" s="3">
        <v>9.17</v>
      </c>
      <c r="Y54" s="3">
        <v>0.76416666666666599</v>
      </c>
    </row>
    <row r="55" spans="1:25" x14ac:dyDescent="0.25">
      <c r="A55" s="2">
        <v>43230</v>
      </c>
      <c r="B55" s="3" t="s">
        <v>133</v>
      </c>
      <c r="C55" s="3" t="s">
        <v>166</v>
      </c>
      <c r="D55" s="3" t="s">
        <v>172</v>
      </c>
      <c r="E55" s="3" t="s">
        <v>172</v>
      </c>
      <c r="F55" s="3">
        <v>0</v>
      </c>
      <c r="G55" s="3">
        <v>18</v>
      </c>
      <c r="H55" s="3">
        <v>4</v>
      </c>
      <c r="I55" s="3">
        <v>9</v>
      </c>
      <c r="J55" s="3">
        <v>162</v>
      </c>
      <c r="K55" s="3">
        <v>0</v>
      </c>
      <c r="L55" s="3">
        <v>0</v>
      </c>
      <c r="M55" s="3">
        <v>67.286934156378607</v>
      </c>
      <c r="N55" s="3" t="s">
        <v>58</v>
      </c>
      <c r="O55" s="3">
        <v>379856</v>
      </c>
      <c r="P55" s="3" t="s">
        <v>152</v>
      </c>
      <c r="Q55" s="3">
        <v>1000132020</v>
      </c>
      <c r="R55" s="3">
        <v>30</v>
      </c>
      <c r="S55" s="3" t="s">
        <v>173</v>
      </c>
      <c r="T55" s="3">
        <v>160.86433333333301</v>
      </c>
      <c r="U55" s="3">
        <v>67.286927079340103</v>
      </c>
      <c r="V55" s="3"/>
      <c r="W55" s="3">
        <v>709</v>
      </c>
      <c r="X55" s="3">
        <v>9.16</v>
      </c>
      <c r="Y55" s="3">
        <v>108.240666666666</v>
      </c>
    </row>
    <row r="56" spans="1:25" x14ac:dyDescent="0.25">
      <c r="A56" s="2">
        <v>43230</v>
      </c>
      <c r="B56" s="3" t="s">
        <v>133</v>
      </c>
      <c r="C56" s="3" t="s">
        <v>166</v>
      </c>
      <c r="D56" s="3" t="s">
        <v>174</v>
      </c>
      <c r="E56" s="3" t="s">
        <v>174</v>
      </c>
      <c r="F56" s="3">
        <v>0</v>
      </c>
      <c r="G56" s="3">
        <v>12</v>
      </c>
      <c r="H56" s="3">
        <v>4</v>
      </c>
      <c r="I56" s="3">
        <v>9</v>
      </c>
      <c r="J56" s="3">
        <v>99</v>
      </c>
      <c r="K56" s="3">
        <v>0</v>
      </c>
      <c r="L56" s="3">
        <v>0</v>
      </c>
      <c r="M56" s="3">
        <v>10.1656565656565</v>
      </c>
      <c r="N56" s="3" t="s">
        <v>49</v>
      </c>
      <c r="O56" s="3" t="s">
        <v>168</v>
      </c>
      <c r="P56" s="3" t="s">
        <v>51</v>
      </c>
      <c r="Q56" s="3">
        <v>1000145794</v>
      </c>
      <c r="R56" s="3">
        <v>100</v>
      </c>
      <c r="S56" s="3" t="s">
        <v>169</v>
      </c>
      <c r="T56" s="3">
        <v>99</v>
      </c>
      <c r="U56" s="3">
        <v>10.1656565656565</v>
      </c>
      <c r="V56" s="3"/>
      <c r="W56" s="3">
        <v>96</v>
      </c>
      <c r="X56" s="3">
        <v>6.29</v>
      </c>
      <c r="Y56" s="3">
        <v>10.064</v>
      </c>
    </row>
    <row r="57" spans="1:25" x14ac:dyDescent="0.25">
      <c r="A57" s="2">
        <v>43230</v>
      </c>
      <c r="B57" s="3" t="s">
        <v>133</v>
      </c>
      <c r="C57" s="3" t="s">
        <v>175</v>
      </c>
      <c r="D57" s="3" t="s">
        <v>176</v>
      </c>
      <c r="E57" s="3" t="s">
        <v>176</v>
      </c>
      <c r="F57" s="3">
        <v>0</v>
      </c>
      <c r="G57" s="3">
        <v>25</v>
      </c>
      <c r="H57" s="3">
        <v>3</v>
      </c>
      <c r="I57" s="3">
        <v>9</v>
      </c>
      <c r="J57" s="3">
        <v>219.53333333333299</v>
      </c>
      <c r="K57" s="3">
        <v>0</v>
      </c>
      <c r="L57" s="3">
        <v>0</v>
      </c>
      <c r="M57" s="3">
        <v>66.537200121469695</v>
      </c>
      <c r="N57" s="3" t="s">
        <v>58</v>
      </c>
      <c r="O57" s="3">
        <v>379311</v>
      </c>
      <c r="P57" s="3" t="s">
        <v>177</v>
      </c>
      <c r="Q57" s="3">
        <v>1000145760</v>
      </c>
      <c r="R57" s="3">
        <v>50</v>
      </c>
      <c r="S57" s="3" t="s">
        <v>178</v>
      </c>
      <c r="T57" s="3">
        <v>219.53333333333299</v>
      </c>
      <c r="U57" s="3">
        <v>66.537200121469695</v>
      </c>
      <c r="V57" s="3"/>
      <c r="W57" s="3">
        <v>554</v>
      </c>
      <c r="X57" s="3">
        <v>15.82</v>
      </c>
      <c r="Y57" s="3">
        <v>146.071333333333</v>
      </c>
    </row>
    <row r="58" spans="1:25" x14ac:dyDescent="0.25">
      <c r="A58" s="2">
        <v>43230</v>
      </c>
      <c r="B58" s="3" t="s">
        <v>133</v>
      </c>
      <c r="C58" s="3" t="s">
        <v>175</v>
      </c>
      <c r="D58" s="3" t="s">
        <v>179</v>
      </c>
      <c r="E58" s="3" t="s">
        <v>179</v>
      </c>
      <c r="F58" s="3">
        <v>0</v>
      </c>
      <c r="G58" s="3">
        <v>18</v>
      </c>
      <c r="H58" s="3">
        <v>1</v>
      </c>
      <c r="I58" s="3">
        <v>9</v>
      </c>
      <c r="J58" s="3">
        <v>153</v>
      </c>
      <c r="K58" s="3">
        <v>0</v>
      </c>
      <c r="L58" s="3">
        <v>0</v>
      </c>
      <c r="M58" s="3">
        <v>6.5777777777777704</v>
      </c>
      <c r="N58" s="3" t="s">
        <v>49</v>
      </c>
      <c r="O58" s="3" t="s">
        <v>168</v>
      </c>
      <c r="P58" s="3" t="s">
        <v>51</v>
      </c>
      <c r="Q58" s="3">
        <v>1000145794</v>
      </c>
      <c r="R58" s="3">
        <v>100</v>
      </c>
      <c r="S58" s="3" t="s">
        <v>169</v>
      </c>
      <c r="T58" s="3">
        <v>153</v>
      </c>
      <c r="U58" s="3">
        <v>6.5777777777777704</v>
      </c>
      <c r="V58" s="3"/>
      <c r="W58" s="3">
        <v>96</v>
      </c>
      <c r="X58" s="3">
        <v>6.29</v>
      </c>
      <c r="Y58" s="3">
        <v>10.064</v>
      </c>
    </row>
    <row r="59" spans="1:25" x14ac:dyDescent="0.25">
      <c r="A59" s="2">
        <v>43230</v>
      </c>
      <c r="B59" s="3" t="s">
        <v>180</v>
      </c>
      <c r="C59" s="3" t="s">
        <v>181</v>
      </c>
      <c r="D59" s="3" t="s">
        <v>182</v>
      </c>
      <c r="E59" s="3" t="s">
        <v>182</v>
      </c>
      <c r="F59" s="3">
        <v>0</v>
      </c>
      <c r="G59" s="3">
        <v>18</v>
      </c>
      <c r="H59" s="3">
        <v>4</v>
      </c>
      <c r="I59" s="3">
        <v>9</v>
      </c>
      <c r="J59" s="3">
        <v>162</v>
      </c>
      <c r="K59" s="3">
        <v>0</v>
      </c>
      <c r="L59" s="3">
        <v>0</v>
      </c>
      <c r="M59" s="3">
        <v>53.645061728395</v>
      </c>
      <c r="N59" s="3" t="s">
        <v>58</v>
      </c>
      <c r="O59" s="3">
        <v>10185912</v>
      </c>
      <c r="P59" s="3" t="s">
        <v>164</v>
      </c>
      <c r="Q59" s="3">
        <v>1000131978</v>
      </c>
      <c r="R59" s="3">
        <v>10</v>
      </c>
      <c r="S59" s="3" t="s">
        <v>165</v>
      </c>
      <c r="T59" s="3">
        <v>162</v>
      </c>
      <c r="U59" s="3">
        <v>53.645061728395</v>
      </c>
      <c r="V59" s="3"/>
      <c r="W59" s="3">
        <v>455</v>
      </c>
      <c r="X59" s="3">
        <v>11.46</v>
      </c>
      <c r="Y59" s="3">
        <v>86.905000000000001</v>
      </c>
    </row>
    <row r="60" spans="1:25" x14ac:dyDescent="0.25">
      <c r="A60" s="2">
        <v>43230</v>
      </c>
      <c r="B60" s="3" t="s">
        <v>180</v>
      </c>
      <c r="C60" s="3" t="s">
        <v>181</v>
      </c>
      <c r="D60" s="3" t="s">
        <v>183</v>
      </c>
      <c r="E60" s="3" t="s">
        <v>183</v>
      </c>
      <c r="F60" s="3">
        <v>0</v>
      </c>
      <c r="G60" s="3">
        <v>17</v>
      </c>
      <c r="H60" s="3">
        <v>4</v>
      </c>
      <c r="I60" s="3">
        <v>9</v>
      </c>
      <c r="J60" s="3">
        <v>153</v>
      </c>
      <c r="K60" s="3">
        <v>0</v>
      </c>
      <c r="L60" s="3">
        <v>0</v>
      </c>
      <c r="M60" s="3">
        <v>38.211764705882302</v>
      </c>
      <c r="N60" s="3" t="s">
        <v>58</v>
      </c>
      <c r="O60" s="3">
        <v>379850</v>
      </c>
      <c r="P60" s="3" t="s">
        <v>184</v>
      </c>
      <c r="Q60" s="3">
        <v>1000145597</v>
      </c>
      <c r="R60" s="3">
        <v>10</v>
      </c>
      <c r="S60" s="3" t="s">
        <v>185</v>
      </c>
      <c r="T60" s="3">
        <v>153</v>
      </c>
      <c r="U60" s="3">
        <v>38.211764705882302</v>
      </c>
      <c r="V60" s="3"/>
      <c r="W60" s="3">
        <v>609</v>
      </c>
      <c r="X60" s="3">
        <v>5.76</v>
      </c>
      <c r="Y60" s="3">
        <v>58.463999999999999</v>
      </c>
    </row>
    <row r="61" spans="1:25" x14ac:dyDescent="0.25">
      <c r="A61" s="2">
        <v>43230</v>
      </c>
      <c r="B61" s="3" t="s">
        <v>180</v>
      </c>
      <c r="C61" s="3" t="s">
        <v>181</v>
      </c>
      <c r="D61" s="3" t="s">
        <v>186</v>
      </c>
      <c r="E61" s="3" t="s">
        <v>186</v>
      </c>
      <c r="F61" s="3">
        <v>0</v>
      </c>
      <c r="G61" s="3">
        <v>26</v>
      </c>
      <c r="H61" s="3">
        <v>4</v>
      </c>
      <c r="I61" s="3">
        <v>9</v>
      </c>
      <c r="J61" s="3">
        <v>209.516666666666</v>
      </c>
      <c r="K61" s="3">
        <v>0</v>
      </c>
      <c r="L61" s="3">
        <v>0</v>
      </c>
      <c r="M61" s="3">
        <v>34.332988624612199</v>
      </c>
      <c r="N61" s="3" t="s">
        <v>58</v>
      </c>
      <c r="O61" s="3">
        <v>10185930</v>
      </c>
      <c r="P61" s="3" t="s">
        <v>136</v>
      </c>
      <c r="Q61" s="3">
        <v>1000131966</v>
      </c>
      <c r="R61" s="3">
        <v>10</v>
      </c>
      <c r="S61" s="3" t="s">
        <v>137</v>
      </c>
      <c r="T61" s="3">
        <v>209.516666666666</v>
      </c>
      <c r="U61" s="3">
        <v>34.332988624612199</v>
      </c>
      <c r="V61" s="3"/>
      <c r="W61" s="3">
        <v>400</v>
      </c>
      <c r="X61" s="3">
        <v>10.79</v>
      </c>
      <c r="Y61" s="3">
        <v>71.933333333333294</v>
      </c>
    </row>
    <row r="62" spans="1:25" x14ac:dyDescent="0.25">
      <c r="A62" s="2">
        <v>43230</v>
      </c>
      <c r="B62" s="3" t="s">
        <v>180</v>
      </c>
      <c r="C62" s="3" t="s">
        <v>181</v>
      </c>
      <c r="D62" s="3" t="s">
        <v>187</v>
      </c>
      <c r="E62" s="3" t="s">
        <v>187</v>
      </c>
      <c r="F62" s="3">
        <v>0</v>
      </c>
      <c r="G62" s="3">
        <v>20</v>
      </c>
      <c r="H62" s="3">
        <v>2</v>
      </c>
      <c r="I62" s="3">
        <v>9</v>
      </c>
      <c r="J62" s="3">
        <v>178.65</v>
      </c>
      <c r="K62" s="3">
        <v>0</v>
      </c>
      <c r="L62" s="3">
        <v>0</v>
      </c>
      <c r="M62" s="3">
        <v>54.418695773859497</v>
      </c>
      <c r="N62" s="3" t="s">
        <v>58</v>
      </c>
      <c r="O62" s="3">
        <v>10185912</v>
      </c>
      <c r="P62" s="3" t="s">
        <v>164</v>
      </c>
      <c r="Q62" s="3">
        <v>1000131978</v>
      </c>
      <c r="R62" s="3">
        <v>20</v>
      </c>
      <c r="S62" s="3" t="s">
        <v>188</v>
      </c>
      <c r="T62" s="3">
        <v>178.65</v>
      </c>
      <c r="U62" s="3">
        <v>54.418695773859497</v>
      </c>
      <c r="V62" s="3"/>
      <c r="W62" s="3">
        <v>509</v>
      </c>
      <c r="X62" s="3">
        <v>11.46</v>
      </c>
      <c r="Y62" s="3">
        <v>97.218999999999994</v>
      </c>
    </row>
    <row r="63" spans="1:25" x14ac:dyDescent="0.25">
      <c r="A63" s="2">
        <v>43230</v>
      </c>
      <c r="B63" s="3" t="s">
        <v>180</v>
      </c>
      <c r="C63" s="3" t="s">
        <v>189</v>
      </c>
      <c r="D63" s="3" t="s">
        <v>190</v>
      </c>
      <c r="E63" s="3" t="s">
        <v>190</v>
      </c>
      <c r="F63" s="3">
        <v>0</v>
      </c>
      <c r="G63" s="3">
        <v>11</v>
      </c>
      <c r="H63" s="3">
        <v>0</v>
      </c>
      <c r="I63" s="3">
        <v>9</v>
      </c>
      <c r="J63" s="3">
        <v>90</v>
      </c>
      <c r="K63" s="3">
        <v>0</v>
      </c>
      <c r="L63" s="3">
        <v>0</v>
      </c>
      <c r="M63" s="3">
        <v>53.588333333333303</v>
      </c>
      <c r="N63" s="3" t="s">
        <v>58</v>
      </c>
      <c r="O63" s="3">
        <v>347853</v>
      </c>
      <c r="P63" s="3" t="s">
        <v>191</v>
      </c>
      <c r="Q63" s="3">
        <v>1000152236</v>
      </c>
      <c r="R63" s="3">
        <v>40</v>
      </c>
      <c r="S63" s="3" t="s">
        <v>192</v>
      </c>
      <c r="T63" s="3">
        <v>90</v>
      </c>
      <c r="U63" s="3">
        <v>53.588333333333303</v>
      </c>
      <c r="V63" s="3"/>
      <c r="W63" s="3">
        <v>711</v>
      </c>
      <c r="X63" s="3">
        <v>4.07</v>
      </c>
      <c r="Y63" s="3">
        <v>48.229500000000002</v>
      </c>
    </row>
    <row r="64" spans="1:25" x14ac:dyDescent="0.25">
      <c r="A64" s="2">
        <v>43230</v>
      </c>
      <c r="B64" s="3" t="s">
        <v>180</v>
      </c>
      <c r="C64" s="3" t="s">
        <v>189</v>
      </c>
      <c r="D64" s="3" t="s">
        <v>193</v>
      </c>
      <c r="E64" s="3" t="s">
        <v>193</v>
      </c>
      <c r="F64" s="3">
        <v>0</v>
      </c>
      <c r="G64" s="3">
        <v>16</v>
      </c>
      <c r="H64" s="3">
        <v>2</v>
      </c>
      <c r="I64" s="3">
        <v>9</v>
      </c>
      <c r="J64" s="3">
        <v>144</v>
      </c>
      <c r="K64" s="3">
        <v>0</v>
      </c>
      <c r="L64" s="3">
        <v>0</v>
      </c>
      <c r="M64" s="3">
        <v>57.8472222222222</v>
      </c>
      <c r="N64" s="3" t="s">
        <v>142</v>
      </c>
      <c r="O64" s="3">
        <v>10183842</v>
      </c>
      <c r="P64" s="3" t="s">
        <v>143</v>
      </c>
      <c r="Q64" s="3">
        <v>1000150093</v>
      </c>
      <c r="R64" s="3">
        <v>10</v>
      </c>
      <c r="S64" s="3" t="s">
        <v>159</v>
      </c>
      <c r="T64" s="3">
        <v>144</v>
      </c>
      <c r="U64" s="3">
        <v>57.8472222222222</v>
      </c>
      <c r="V64" s="3"/>
      <c r="W64" s="3">
        <v>600</v>
      </c>
      <c r="X64" s="3">
        <v>8.33</v>
      </c>
      <c r="Y64" s="3">
        <v>83.3</v>
      </c>
    </row>
    <row r="65" spans="1:25" x14ac:dyDescent="0.25">
      <c r="A65" s="2">
        <v>43230</v>
      </c>
      <c r="B65" s="3" t="s">
        <v>180</v>
      </c>
      <c r="C65" s="3" t="s">
        <v>189</v>
      </c>
      <c r="D65" s="3" t="s">
        <v>194</v>
      </c>
      <c r="E65" s="3" t="s">
        <v>194</v>
      </c>
      <c r="F65" s="3">
        <v>0</v>
      </c>
      <c r="G65" s="3">
        <v>20</v>
      </c>
      <c r="H65" s="3">
        <v>1</v>
      </c>
      <c r="I65" s="3">
        <v>9</v>
      </c>
      <c r="J65" s="3">
        <v>180</v>
      </c>
      <c r="K65" s="3">
        <v>0</v>
      </c>
      <c r="L65" s="3">
        <v>0</v>
      </c>
      <c r="M65" s="3">
        <v>60.886574074073998</v>
      </c>
      <c r="N65" s="3" t="s">
        <v>58</v>
      </c>
      <c r="O65" s="3">
        <v>10182130</v>
      </c>
      <c r="P65" s="3" t="s">
        <v>195</v>
      </c>
      <c r="Q65" s="3">
        <v>1000132270</v>
      </c>
      <c r="R65" s="3">
        <v>10</v>
      </c>
      <c r="S65" s="3" t="s">
        <v>196</v>
      </c>
      <c r="T65" s="3">
        <v>137.62616666666599</v>
      </c>
      <c r="U65" s="3">
        <v>60.886556214479498</v>
      </c>
      <c r="V65" s="3"/>
      <c r="W65" s="3">
        <v>325</v>
      </c>
      <c r="X65" s="3">
        <v>15.47</v>
      </c>
      <c r="Y65" s="3">
        <v>83.795833333333306</v>
      </c>
    </row>
    <row r="66" spans="1:25" x14ac:dyDescent="0.25">
      <c r="A66" s="2">
        <v>43230</v>
      </c>
      <c r="B66" s="3" t="s">
        <v>180</v>
      </c>
      <c r="C66" s="3" t="s">
        <v>189</v>
      </c>
      <c r="D66" s="3" t="s">
        <v>194</v>
      </c>
      <c r="E66" s="3" t="s">
        <v>194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60.886574074073998</v>
      </c>
      <c r="N66" s="3" t="s">
        <v>58</v>
      </c>
      <c r="O66" s="3">
        <v>380640</v>
      </c>
      <c r="P66" s="3" t="s">
        <v>195</v>
      </c>
      <c r="Q66" s="3">
        <v>1000132432</v>
      </c>
      <c r="R66" s="3">
        <v>20</v>
      </c>
      <c r="S66" s="3" t="s">
        <v>197</v>
      </c>
      <c r="T66" s="3">
        <v>42.373833333333302</v>
      </c>
      <c r="U66" s="3">
        <v>60.886632080332497</v>
      </c>
      <c r="V66" s="3"/>
      <c r="W66" s="3">
        <v>100</v>
      </c>
      <c r="X66" s="3">
        <v>15.48</v>
      </c>
      <c r="Y66" s="3">
        <v>25.8</v>
      </c>
    </row>
    <row r="67" spans="1:25" x14ac:dyDescent="0.25">
      <c r="A67" s="2">
        <v>43230</v>
      </c>
      <c r="B67" s="3" t="s">
        <v>180</v>
      </c>
      <c r="C67" s="3" t="s">
        <v>189</v>
      </c>
      <c r="D67" s="3" t="s">
        <v>198</v>
      </c>
      <c r="E67" s="3" t="s">
        <v>198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61.183333333333302</v>
      </c>
      <c r="N67" s="3" t="s">
        <v>199</v>
      </c>
      <c r="O67" s="3" t="s">
        <v>200</v>
      </c>
      <c r="P67" s="3" t="s">
        <v>201</v>
      </c>
      <c r="Q67" s="3">
        <v>1000150943</v>
      </c>
      <c r="R67" s="3">
        <v>40</v>
      </c>
      <c r="S67" s="3" t="s">
        <v>202</v>
      </c>
      <c r="T67" s="3">
        <v>16.634166666666601</v>
      </c>
      <c r="U67" s="3">
        <v>61.183307449526502</v>
      </c>
      <c r="V67" s="3"/>
      <c r="W67" s="3">
        <v>68</v>
      </c>
      <c r="X67" s="3">
        <v>8.98</v>
      </c>
      <c r="Y67" s="3">
        <v>10.1773333333333</v>
      </c>
    </row>
    <row r="68" spans="1:25" x14ac:dyDescent="0.25">
      <c r="A68" s="2">
        <v>43230</v>
      </c>
      <c r="B68" s="3" t="s">
        <v>180</v>
      </c>
      <c r="C68" s="3" t="s">
        <v>189</v>
      </c>
      <c r="D68" s="3" t="s">
        <v>198</v>
      </c>
      <c r="E68" s="3" t="s">
        <v>198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61.183333333333302</v>
      </c>
      <c r="N68" s="3" t="s">
        <v>199</v>
      </c>
      <c r="O68" s="3" t="s">
        <v>200</v>
      </c>
      <c r="P68" s="3" t="s">
        <v>201</v>
      </c>
      <c r="Q68" s="3">
        <v>1000150951</v>
      </c>
      <c r="R68" s="3">
        <v>40</v>
      </c>
      <c r="S68" s="3" t="s">
        <v>203</v>
      </c>
      <c r="T68" s="3">
        <v>1.90683333333333</v>
      </c>
      <c r="U68" s="3">
        <v>61.183462984004798</v>
      </c>
      <c r="V68" s="3"/>
      <c r="W68" s="3">
        <v>7</v>
      </c>
      <c r="X68" s="3">
        <v>10</v>
      </c>
      <c r="Y68" s="3">
        <v>1.1666666666666601</v>
      </c>
    </row>
    <row r="69" spans="1:25" x14ac:dyDescent="0.25">
      <c r="A69" s="2">
        <v>43230</v>
      </c>
      <c r="B69" s="3" t="s">
        <v>180</v>
      </c>
      <c r="C69" s="3" t="s">
        <v>189</v>
      </c>
      <c r="D69" s="3" t="s">
        <v>198</v>
      </c>
      <c r="E69" s="3" t="s">
        <v>198</v>
      </c>
      <c r="F69" s="3">
        <v>0</v>
      </c>
      <c r="G69" s="3">
        <v>10</v>
      </c>
      <c r="H69" s="3">
        <v>2</v>
      </c>
      <c r="I69" s="3">
        <v>9</v>
      </c>
      <c r="J69" s="3">
        <v>90</v>
      </c>
      <c r="K69" s="3">
        <v>0</v>
      </c>
      <c r="L69" s="3">
        <v>0</v>
      </c>
      <c r="M69" s="3">
        <v>61.183333333333302</v>
      </c>
      <c r="N69" s="3" t="s">
        <v>58</v>
      </c>
      <c r="O69" s="3">
        <v>10148134</v>
      </c>
      <c r="P69" s="3" t="s">
        <v>191</v>
      </c>
      <c r="Q69" s="3">
        <v>1000152173</v>
      </c>
      <c r="R69" s="3">
        <v>10</v>
      </c>
      <c r="S69" s="3" t="s">
        <v>204</v>
      </c>
      <c r="T69" s="3">
        <v>62.811166666666601</v>
      </c>
      <c r="U69" s="3">
        <v>61.183388304096603</v>
      </c>
      <c r="V69" s="3"/>
      <c r="W69" s="3">
        <v>540</v>
      </c>
      <c r="X69" s="3">
        <v>4.2699999999999996</v>
      </c>
      <c r="Y69" s="3">
        <v>38.43</v>
      </c>
    </row>
    <row r="70" spans="1:25" x14ac:dyDescent="0.25">
      <c r="A70" s="2">
        <v>43230</v>
      </c>
      <c r="B70" s="3" t="s">
        <v>180</v>
      </c>
      <c r="C70" s="3" t="s">
        <v>189</v>
      </c>
      <c r="D70" s="3" t="s">
        <v>198</v>
      </c>
      <c r="E70" s="3" t="s">
        <v>198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61.183333333333302</v>
      </c>
      <c r="N70" s="3" t="s">
        <v>58</v>
      </c>
      <c r="O70" s="3">
        <v>347853</v>
      </c>
      <c r="P70" s="3" t="s">
        <v>191</v>
      </c>
      <c r="Q70" s="3">
        <v>1000152236</v>
      </c>
      <c r="R70" s="3">
        <v>40</v>
      </c>
      <c r="S70" s="3" t="s">
        <v>192</v>
      </c>
      <c r="T70" s="3">
        <v>8.6478333333333293</v>
      </c>
      <c r="U70" s="3">
        <v>61.182955268178901</v>
      </c>
      <c r="V70" s="3"/>
      <c r="W70" s="3">
        <v>78</v>
      </c>
      <c r="X70" s="3">
        <v>4.07</v>
      </c>
      <c r="Y70" s="3">
        <v>5.2910000000000004</v>
      </c>
    </row>
    <row r="71" spans="1:25" x14ac:dyDescent="0.25">
      <c r="A71" s="2">
        <v>43230</v>
      </c>
      <c r="B71" s="3" t="s">
        <v>180</v>
      </c>
      <c r="C71" s="3" t="s">
        <v>205</v>
      </c>
      <c r="D71" s="3" t="s">
        <v>206</v>
      </c>
      <c r="E71" s="3" t="s">
        <v>206</v>
      </c>
      <c r="F71" s="3">
        <v>0</v>
      </c>
      <c r="G71" s="3">
        <v>15</v>
      </c>
      <c r="H71" s="3">
        <v>2</v>
      </c>
      <c r="I71" s="3">
        <v>9</v>
      </c>
      <c r="J71" s="3">
        <v>135</v>
      </c>
      <c r="K71" s="3">
        <v>0</v>
      </c>
      <c r="L71" s="3">
        <v>0</v>
      </c>
      <c r="M71" s="3">
        <v>78.722962962962896</v>
      </c>
      <c r="N71" s="3" t="s">
        <v>102</v>
      </c>
      <c r="O71" s="3" t="s">
        <v>207</v>
      </c>
      <c r="P71" s="3" t="s">
        <v>208</v>
      </c>
      <c r="Q71" s="3">
        <v>1000130867</v>
      </c>
      <c r="R71" s="3">
        <v>40</v>
      </c>
      <c r="S71" s="3" t="s">
        <v>209</v>
      </c>
      <c r="T71" s="3">
        <v>135</v>
      </c>
      <c r="U71" s="3">
        <v>78.722962962962896</v>
      </c>
      <c r="V71" s="3"/>
      <c r="W71" s="3">
        <v>652</v>
      </c>
      <c r="X71" s="3">
        <v>9.7799999999999994</v>
      </c>
      <c r="Y71" s="3">
        <v>106.276</v>
      </c>
    </row>
    <row r="72" spans="1:25" x14ac:dyDescent="0.25">
      <c r="A72" s="2">
        <v>43230</v>
      </c>
      <c r="B72" s="3" t="s">
        <v>180</v>
      </c>
      <c r="C72" s="3" t="s">
        <v>205</v>
      </c>
      <c r="D72" s="3" t="s">
        <v>210</v>
      </c>
      <c r="E72" s="3" t="s">
        <v>210</v>
      </c>
      <c r="F72" s="3">
        <v>0</v>
      </c>
      <c r="G72" s="3">
        <v>14</v>
      </c>
      <c r="H72" s="3">
        <v>1</v>
      </c>
      <c r="I72" s="3">
        <v>9</v>
      </c>
      <c r="J72" s="3">
        <v>117</v>
      </c>
      <c r="K72" s="3">
        <v>0</v>
      </c>
      <c r="L72" s="3">
        <v>0</v>
      </c>
      <c r="M72" s="3">
        <v>62.769230769230703</v>
      </c>
      <c r="N72" s="3" t="s">
        <v>102</v>
      </c>
      <c r="O72" s="3" t="s">
        <v>211</v>
      </c>
      <c r="P72" s="3" t="s">
        <v>212</v>
      </c>
      <c r="Q72" s="3">
        <v>1000130832</v>
      </c>
      <c r="R72" s="3">
        <v>10</v>
      </c>
      <c r="S72" s="3" t="s">
        <v>213</v>
      </c>
      <c r="T72" s="3">
        <v>60.6666666666666</v>
      </c>
      <c r="U72" s="3">
        <v>62.769230769230703</v>
      </c>
      <c r="V72" s="3"/>
      <c r="W72" s="3">
        <v>280</v>
      </c>
      <c r="X72" s="3">
        <v>8.16</v>
      </c>
      <c r="Y72" s="3">
        <v>38.08</v>
      </c>
    </row>
    <row r="73" spans="1:25" x14ac:dyDescent="0.25">
      <c r="A73" s="2">
        <v>43230</v>
      </c>
      <c r="B73" s="3" t="s">
        <v>180</v>
      </c>
      <c r="C73" s="3" t="s">
        <v>205</v>
      </c>
      <c r="D73" s="3" t="s">
        <v>210</v>
      </c>
      <c r="E73" s="3" t="s">
        <v>210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62.769230769230703</v>
      </c>
      <c r="N73" s="3" t="s">
        <v>102</v>
      </c>
      <c r="O73" s="3" t="s">
        <v>211</v>
      </c>
      <c r="P73" s="3" t="s">
        <v>212</v>
      </c>
      <c r="Q73" s="3">
        <v>1000130836</v>
      </c>
      <c r="R73" s="3">
        <v>140</v>
      </c>
      <c r="S73" s="3" t="s">
        <v>214</v>
      </c>
      <c r="T73" s="3">
        <v>56.3333333333333</v>
      </c>
      <c r="U73" s="3">
        <v>62.769230769230703</v>
      </c>
      <c r="V73" s="3"/>
      <c r="W73" s="3">
        <v>260</v>
      </c>
      <c r="X73" s="3">
        <v>8.16</v>
      </c>
      <c r="Y73" s="3">
        <v>35.36</v>
      </c>
    </row>
    <row r="74" spans="1:25" x14ac:dyDescent="0.25">
      <c r="A74" s="2">
        <v>43230</v>
      </c>
      <c r="B74" s="3" t="s">
        <v>180</v>
      </c>
      <c r="C74" s="3" t="s">
        <v>205</v>
      </c>
      <c r="D74" s="3" t="s">
        <v>215</v>
      </c>
      <c r="E74" s="3" t="s">
        <v>215</v>
      </c>
      <c r="F74" s="3">
        <v>0</v>
      </c>
      <c r="G74" s="3">
        <v>19</v>
      </c>
      <c r="H74" s="3">
        <v>2</v>
      </c>
      <c r="I74" s="3">
        <v>9</v>
      </c>
      <c r="J74" s="3">
        <v>152.98333333333301</v>
      </c>
      <c r="K74" s="3">
        <v>0</v>
      </c>
      <c r="L74" s="3">
        <v>0</v>
      </c>
      <c r="M74" s="3">
        <v>35.392744307658702</v>
      </c>
      <c r="N74" s="3" t="s">
        <v>142</v>
      </c>
      <c r="O74" s="3">
        <v>10183842</v>
      </c>
      <c r="P74" s="3" t="s">
        <v>143</v>
      </c>
      <c r="Q74" s="3">
        <v>1000150092</v>
      </c>
      <c r="R74" s="3">
        <v>20</v>
      </c>
      <c r="S74" s="3" t="s">
        <v>144</v>
      </c>
      <c r="T74" s="3">
        <v>152.98333333333301</v>
      </c>
      <c r="U74" s="3">
        <v>35.392744307658702</v>
      </c>
      <c r="V74" s="3"/>
      <c r="W74" s="3">
        <v>390</v>
      </c>
      <c r="X74" s="3">
        <v>8.33</v>
      </c>
      <c r="Y74" s="3">
        <v>54.145000000000003</v>
      </c>
    </row>
    <row r="75" spans="1:25" x14ac:dyDescent="0.25">
      <c r="A75" s="2">
        <v>43230</v>
      </c>
      <c r="B75" s="3" t="s">
        <v>180</v>
      </c>
      <c r="C75" s="3" t="s">
        <v>205</v>
      </c>
      <c r="D75" s="3" t="s">
        <v>216</v>
      </c>
      <c r="E75" s="3" t="s">
        <v>216</v>
      </c>
      <c r="F75" s="3">
        <v>0</v>
      </c>
      <c r="G75" s="3">
        <v>15</v>
      </c>
      <c r="H75" s="3">
        <v>0</v>
      </c>
      <c r="I75" s="3">
        <v>9</v>
      </c>
      <c r="J75" s="3">
        <v>117</v>
      </c>
      <c r="K75" s="3">
        <v>0</v>
      </c>
      <c r="L75" s="3">
        <v>0</v>
      </c>
      <c r="M75" s="3">
        <v>81.330769230769207</v>
      </c>
      <c r="N75" s="3" t="s">
        <v>102</v>
      </c>
      <c r="O75" s="3" t="s">
        <v>217</v>
      </c>
      <c r="P75" s="3" t="s">
        <v>218</v>
      </c>
      <c r="Q75" s="3">
        <v>1000137863</v>
      </c>
      <c r="R75" s="3">
        <v>170</v>
      </c>
      <c r="S75" s="3" t="s">
        <v>219</v>
      </c>
      <c r="T75" s="3">
        <v>116.463333333333</v>
      </c>
      <c r="U75" s="3">
        <v>81.330747874867598</v>
      </c>
      <c r="V75" s="3"/>
      <c r="W75" s="3">
        <v>651</v>
      </c>
      <c r="X75" s="3">
        <v>8.73</v>
      </c>
      <c r="Y75" s="3">
        <v>94.720500000000001</v>
      </c>
    </row>
    <row r="76" spans="1:25" x14ac:dyDescent="0.25">
      <c r="A76" s="2">
        <v>43230</v>
      </c>
      <c r="B76" s="3" t="s">
        <v>180</v>
      </c>
      <c r="C76" s="3" t="s">
        <v>205</v>
      </c>
      <c r="D76" s="3" t="s">
        <v>216</v>
      </c>
      <c r="E76" s="3" t="s">
        <v>216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81.330769230769207</v>
      </c>
      <c r="N76" s="3" t="s">
        <v>102</v>
      </c>
      <c r="O76" s="3" t="s">
        <v>220</v>
      </c>
      <c r="P76" s="3" t="s">
        <v>221</v>
      </c>
      <c r="Q76" s="3">
        <v>1000137863</v>
      </c>
      <c r="R76" s="3">
        <v>180</v>
      </c>
      <c r="S76" s="3" t="s">
        <v>222</v>
      </c>
      <c r="T76" s="3">
        <v>0.53666666666666596</v>
      </c>
      <c r="U76" s="3">
        <v>81.335403726707995</v>
      </c>
      <c r="V76" s="3"/>
      <c r="W76" s="3">
        <v>3</v>
      </c>
      <c r="X76" s="3">
        <v>8.73</v>
      </c>
      <c r="Y76" s="3">
        <v>0.4365</v>
      </c>
    </row>
    <row r="77" spans="1:25" x14ac:dyDescent="0.25">
      <c r="A77" s="2">
        <v>43230</v>
      </c>
      <c r="B77" s="3" t="s">
        <v>180</v>
      </c>
      <c r="C77" s="3" t="s">
        <v>205</v>
      </c>
      <c r="D77" s="3" t="s">
        <v>223</v>
      </c>
      <c r="E77" s="3" t="s">
        <v>223</v>
      </c>
      <c r="F77" s="3">
        <v>0</v>
      </c>
      <c r="G77" s="3">
        <v>17</v>
      </c>
      <c r="H77" s="3">
        <v>5</v>
      </c>
      <c r="I77" s="3">
        <v>9</v>
      </c>
      <c r="J77" s="3">
        <v>133.63333333333301</v>
      </c>
      <c r="K77" s="3">
        <v>0</v>
      </c>
      <c r="L77" s="3">
        <v>0</v>
      </c>
      <c r="M77" s="3">
        <v>2.50685956597655</v>
      </c>
      <c r="N77" s="3" t="s">
        <v>199</v>
      </c>
      <c r="O77" s="3" t="s">
        <v>224</v>
      </c>
      <c r="P77" s="3" t="s">
        <v>225</v>
      </c>
      <c r="Q77" s="3">
        <v>1000135014</v>
      </c>
      <c r="R77" s="3">
        <v>20</v>
      </c>
      <c r="S77" s="3" t="s">
        <v>226</v>
      </c>
      <c r="T77" s="3">
        <v>133.63333333333301</v>
      </c>
      <c r="U77" s="3">
        <v>2.50685956597655</v>
      </c>
      <c r="V77" s="3"/>
      <c r="W77" s="3">
        <v>13</v>
      </c>
      <c r="X77" s="3">
        <v>20.100000000000001</v>
      </c>
      <c r="Y77" s="3">
        <v>4.3550000000000004</v>
      </c>
    </row>
    <row r="78" spans="1:25" x14ac:dyDescent="0.25">
      <c r="A78" s="2">
        <v>43230</v>
      </c>
      <c r="B78" s="3" t="s">
        <v>180</v>
      </c>
      <c r="C78" s="3" t="s">
        <v>205</v>
      </c>
      <c r="D78" s="3" t="s">
        <v>227</v>
      </c>
      <c r="E78" s="3" t="s">
        <v>227</v>
      </c>
      <c r="F78" s="3">
        <v>0</v>
      </c>
      <c r="G78" s="3">
        <v>15</v>
      </c>
      <c r="H78" s="3">
        <v>1</v>
      </c>
      <c r="I78" s="3">
        <v>9</v>
      </c>
      <c r="J78" s="3">
        <v>126</v>
      </c>
      <c r="K78" s="3">
        <v>0</v>
      </c>
      <c r="L78" s="3">
        <v>0</v>
      </c>
      <c r="M78" s="3">
        <v>62.357142857142797</v>
      </c>
      <c r="N78" s="3" t="s">
        <v>102</v>
      </c>
      <c r="O78" s="3" t="s">
        <v>228</v>
      </c>
      <c r="P78" s="3" t="s">
        <v>229</v>
      </c>
      <c r="Q78" s="3">
        <v>1000137863</v>
      </c>
      <c r="R78" s="3">
        <v>350</v>
      </c>
      <c r="S78" s="3" t="s">
        <v>230</v>
      </c>
      <c r="T78" s="3">
        <v>126</v>
      </c>
      <c r="U78" s="3">
        <v>62.357142857142797</v>
      </c>
      <c r="V78" s="3"/>
      <c r="W78" s="3">
        <v>540</v>
      </c>
      <c r="X78" s="3">
        <v>8.73</v>
      </c>
      <c r="Y78" s="3">
        <v>78.569999999999993</v>
      </c>
    </row>
    <row r="79" spans="1:25" x14ac:dyDescent="0.25">
      <c r="A79" s="2">
        <v>43230</v>
      </c>
      <c r="B79" s="3" t="s">
        <v>180</v>
      </c>
      <c r="C79" s="3" t="s">
        <v>205</v>
      </c>
      <c r="D79" s="3" t="s">
        <v>231</v>
      </c>
      <c r="E79" s="3" t="s">
        <v>231</v>
      </c>
      <c r="F79" s="3">
        <v>0</v>
      </c>
      <c r="G79" s="3">
        <v>13</v>
      </c>
      <c r="H79" s="3">
        <v>2</v>
      </c>
      <c r="I79" s="3">
        <v>9</v>
      </c>
      <c r="J79" s="3">
        <v>117</v>
      </c>
      <c r="K79" s="3">
        <v>0</v>
      </c>
      <c r="L79" s="3">
        <v>0</v>
      </c>
      <c r="M79" s="3">
        <v>62.213105413105403</v>
      </c>
      <c r="N79" s="3" t="s">
        <v>102</v>
      </c>
      <c r="O79" s="3" t="s">
        <v>232</v>
      </c>
      <c r="P79" s="3" t="s">
        <v>233</v>
      </c>
      <c r="Q79" s="3">
        <v>1000137863</v>
      </c>
      <c r="R79" s="3">
        <v>130</v>
      </c>
      <c r="S79" s="3" t="s">
        <v>234</v>
      </c>
      <c r="T79" s="3">
        <v>95.814833333333297</v>
      </c>
      <c r="U79" s="3">
        <v>62.213053302463599</v>
      </c>
      <c r="V79" s="3"/>
      <c r="W79" s="3">
        <v>494</v>
      </c>
      <c r="X79" s="3">
        <v>7.24</v>
      </c>
      <c r="Y79" s="3">
        <v>59.609333333333304</v>
      </c>
    </row>
    <row r="80" spans="1:25" x14ac:dyDescent="0.25">
      <c r="A80" s="2">
        <v>43230</v>
      </c>
      <c r="B80" s="3" t="s">
        <v>180</v>
      </c>
      <c r="C80" s="3" t="s">
        <v>205</v>
      </c>
      <c r="D80" s="3" t="s">
        <v>231</v>
      </c>
      <c r="E80" s="3" t="s">
        <v>231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62.213105413105403</v>
      </c>
      <c r="N80" s="3" t="s">
        <v>102</v>
      </c>
      <c r="O80" s="3" t="s">
        <v>235</v>
      </c>
      <c r="P80" s="3" t="s">
        <v>236</v>
      </c>
      <c r="Q80" s="3">
        <v>1000137863</v>
      </c>
      <c r="R80" s="3">
        <v>230</v>
      </c>
      <c r="S80" s="3" t="s">
        <v>237</v>
      </c>
      <c r="T80" s="3">
        <v>21.1851666666666</v>
      </c>
      <c r="U80" s="3">
        <v>62.213341095577803</v>
      </c>
      <c r="V80" s="3"/>
      <c r="W80" s="3">
        <v>120</v>
      </c>
      <c r="X80" s="3">
        <v>6.59</v>
      </c>
      <c r="Y80" s="3">
        <v>13.18</v>
      </c>
    </row>
    <row r="81" spans="1:25" x14ac:dyDescent="0.25">
      <c r="A81" s="2">
        <v>43230</v>
      </c>
      <c r="B81" s="3" t="s">
        <v>180</v>
      </c>
      <c r="C81" s="3" t="s">
        <v>205</v>
      </c>
      <c r="D81" s="3" t="s">
        <v>238</v>
      </c>
      <c r="E81" s="3" t="s">
        <v>238</v>
      </c>
      <c r="F81" s="3">
        <v>0</v>
      </c>
      <c r="G81" s="3">
        <v>15</v>
      </c>
      <c r="H81" s="3">
        <v>0</v>
      </c>
      <c r="I81" s="3">
        <v>9</v>
      </c>
      <c r="J81" s="3">
        <v>126</v>
      </c>
      <c r="K81" s="3">
        <v>0</v>
      </c>
      <c r="L81" s="3">
        <v>0</v>
      </c>
      <c r="M81" s="3">
        <v>60.262962962962902</v>
      </c>
      <c r="N81" s="3" t="s">
        <v>102</v>
      </c>
      <c r="O81" s="3" t="s">
        <v>239</v>
      </c>
      <c r="P81" s="3" t="s">
        <v>240</v>
      </c>
      <c r="Q81" s="3">
        <v>1000145831</v>
      </c>
      <c r="R81" s="3">
        <v>20</v>
      </c>
      <c r="S81" s="3" t="s">
        <v>241</v>
      </c>
      <c r="T81" s="3">
        <v>126</v>
      </c>
      <c r="U81" s="3">
        <v>60.262962962962902</v>
      </c>
      <c r="V81" s="3"/>
      <c r="W81" s="3">
        <v>614</v>
      </c>
      <c r="X81" s="3">
        <v>7.42</v>
      </c>
      <c r="Y81" s="3">
        <v>75.931333333333299</v>
      </c>
    </row>
    <row r="82" spans="1:25" x14ac:dyDescent="0.25">
      <c r="A82" s="2">
        <v>43230</v>
      </c>
      <c r="B82" s="3" t="s">
        <v>180</v>
      </c>
      <c r="C82" s="3" t="s">
        <v>242</v>
      </c>
      <c r="D82" s="3" t="s">
        <v>243</v>
      </c>
      <c r="E82" s="3" t="s">
        <v>243</v>
      </c>
      <c r="F82" s="3">
        <v>0</v>
      </c>
      <c r="G82" s="3">
        <v>21</v>
      </c>
      <c r="H82" s="3">
        <v>4</v>
      </c>
      <c r="I82" s="3">
        <v>9</v>
      </c>
      <c r="J82" s="3">
        <v>186.416666666666</v>
      </c>
      <c r="K82" s="3">
        <v>0</v>
      </c>
      <c r="L82" s="3">
        <v>0</v>
      </c>
      <c r="M82" s="3">
        <v>13.4717031738936</v>
      </c>
      <c r="N82" s="3" t="s">
        <v>102</v>
      </c>
      <c r="O82" s="3" t="s">
        <v>244</v>
      </c>
      <c r="P82" s="3" t="s">
        <v>245</v>
      </c>
      <c r="Q82" s="3">
        <v>1000137863</v>
      </c>
      <c r="R82" s="3">
        <v>290</v>
      </c>
      <c r="S82" s="3" t="s">
        <v>246</v>
      </c>
      <c r="T82" s="3">
        <v>181.083333333333</v>
      </c>
      <c r="U82" s="3">
        <v>13.4716981132075</v>
      </c>
      <c r="V82" s="3"/>
      <c r="W82" s="3">
        <v>123</v>
      </c>
      <c r="X82" s="3">
        <v>11.9</v>
      </c>
      <c r="Y82" s="3">
        <v>24.395</v>
      </c>
    </row>
    <row r="83" spans="1:25" x14ac:dyDescent="0.25">
      <c r="A83" s="2">
        <v>43230</v>
      </c>
      <c r="B83" s="3" t="s">
        <v>180</v>
      </c>
      <c r="C83" s="3" t="s">
        <v>242</v>
      </c>
      <c r="D83" s="3" t="s">
        <v>243</v>
      </c>
      <c r="E83" s="3" t="s">
        <v>243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13.4717031738936</v>
      </c>
      <c r="N83" s="3" t="s">
        <v>102</v>
      </c>
      <c r="O83" s="3" t="s">
        <v>247</v>
      </c>
      <c r="P83" s="3" t="s">
        <v>248</v>
      </c>
      <c r="Q83" s="3">
        <v>1000130843</v>
      </c>
      <c r="R83" s="3">
        <v>140</v>
      </c>
      <c r="S83" s="3" t="s">
        <v>249</v>
      </c>
      <c r="T83" s="3">
        <v>5.3333333333333304</v>
      </c>
      <c r="U83" s="3">
        <v>13.471875000000001</v>
      </c>
      <c r="V83" s="3"/>
      <c r="W83" s="3">
        <v>3</v>
      </c>
      <c r="X83" s="3">
        <v>14.37</v>
      </c>
      <c r="Y83" s="3">
        <v>0.71850000000000003</v>
      </c>
    </row>
    <row r="84" spans="1:25" x14ac:dyDescent="0.25">
      <c r="A84" s="2">
        <v>43230</v>
      </c>
      <c r="B84" s="3" t="s">
        <v>180</v>
      </c>
      <c r="C84" s="3" t="s">
        <v>242</v>
      </c>
      <c r="D84" s="3" t="s">
        <v>250</v>
      </c>
      <c r="E84" s="3" t="s">
        <v>250</v>
      </c>
      <c r="F84" s="3">
        <v>0</v>
      </c>
      <c r="G84" s="3">
        <v>22</v>
      </c>
      <c r="H84" s="3">
        <v>1</v>
      </c>
      <c r="I84" s="3">
        <v>9</v>
      </c>
      <c r="J84" s="3">
        <v>119.833333333333</v>
      </c>
      <c r="K84" s="3">
        <v>0</v>
      </c>
      <c r="L84" s="3">
        <v>0</v>
      </c>
      <c r="M84" s="3">
        <v>0.636717663421418</v>
      </c>
      <c r="N84" s="3" t="s">
        <v>102</v>
      </c>
      <c r="O84" s="3" t="s">
        <v>251</v>
      </c>
      <c r="P84" s="3" t="s">
        <v>252</v>
      </c>
      <c r="Q84" s="3">
        <v>1000135974</v>
      </c>
      <c r="R84" s="3">
        <v>20</v>
      </c>
      <c r="S84" s="3" t="s">
        <v>253</v>
      </c>
      <c r="T84" s="3">
        <v>78.527666666666605</v>
      </c>
      <c r="U84" s="3">
        <v>0.63671826914505703</v>
      </c>
      <c r="V84" s="3"/>
      <c r="W84" s="3">
        <v>2</v>
      </c>
      <c r="X84" s="3">
        <v>15</v>
      </c>
      <c r="Y84" s="3">
        <v>0.5</v>
      </c>
    </row>
    <row r="85" spans="1:25" x14ac:dyDescent="0.25">
      <c r="A85" s="2">
        <v>43230</v>
      </c>
      <c r="B85" s="3" t="s">
        <v>180</v>
      </c>
      <c r="C85" s="3" t="s">
        <v>242</v>
      </c>
      <c r="D85" s="3" t="s">
        <v>250</v>
      </c>
      <c r="E85" s="3" t="s">
        <v>250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0.636717663421418</v>
      </c>
      <c r="N85" s="3" t="s">
        <v>102</v>
      </c>
      <c r="O85" s="3" t="s">
        <v>254</v>
      </c>
      <c r="P85" s="3" t="s">
        <v>255</v>
      </c>
      <c r="Q85" s="3">
        <v>1000135974</v>
      </c>
      <c r="R85" s="3">
        <v>30</v>
      </c>
      <c r="S85" s="3" t="s">
        <v>256</v>
      </c>
      <c r="T85" s="3">
        <v>41.305666666666603</v>
      </c>
      <c r="U85" s="3">
        <v>0.63671651185874401</v>
      </c>
      <c r="V85" s="3"/>
      <c r="W85" s="3">
        <v>2</v>
      </c>
      <c r="X85" s="3">
        <v>7.89</v>
      </c>
      <c r="Y85" s="3">
        <v>0.26300000000000001</v>
      </c>
    </row>
    <row r="86" spans="1:25" x14ac:dyDescent="0.25">
      <c r="A86" s="2">
        <v>43230</v>
      </c>
      <c r="B86" s="3" t="s">
        <v>180</v>
      </c>
      <c r="C86" s="3" t="s">
        <v>242</v>
      </c>
      <c r="D86" s="3" t="s">
        <v>257</v>
      </c>
      <c r="E86" s="3" t="s">
        <v>257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47.592592592592503</v>
      </c>
      <c r="N86" s="3" t="s">
        <v>58</v>
      </c>
      <c r="O86" s="3">
        <v>10177582</v>
      </c>
      <c r="P86" s="3" t="s">
        <v>258</v>
      </c>
      <c r="Q86" s="3">
        <v>1000131970</v>
      </c>
      <c r="R86" s="3">
        <v>10</v>
      </c>
      <c r="S86" s="3" t="s">
        <v>259</v>
      </c>
      <c r="T86" s="3">
        <v>2.5739999999999998</v>
      </c>
      <c r="U86" s="3">
        <v>47.591297591297497</v>
      </c>
      <c r="V86" s="3"/>
      <c r="W86" s="3">
        <v>5</v>
      </c>
      <c r="X86" s="3">
        <v>14.7</v>
      </c>
      <c r="Y86" s="3">
        <v>1.2250000000000001</v>
      </c>
    </row>
    <row r="87" spans="1:25" x14ac:dyDescent="0.25">
      <c r="A87" s="2">
        <v>43230</v>
      </c>
      <c r="B87" s="3" t="s">
        <v>180</v>
      </c>
      <c r="C87" s="3" t="s">
        <v>242</v>
      </c>
      <c r="D87" s="3" t="s">
        <v>257</v>
      </c>
      <c r="E87" s="3" t="s">
        <v>257</v>
      </c>
      <c r="F87" s="3">
        <v>0</v>
      </c>
      <c r="G87" s="3">
        <v>17</v>
      </c>
      <c r="H87" s="3">
        <v>2</v>
      </c>
      <c r="I87" s="3">
        <v>9</v>
      </c>
      <c r="J87" s="3">
        <v>153</v>
      </c>
      <c r="K87" s="3">
        <v>0</v>
      </c>
      <c r="L87" s="3">
        <v>0</v>
      </c>
      <c r="M87" s="3">
        <v>47.592592592592503</v>
      </c>
      <c r="N87" s="3" t="s">
        <v>58</v>
      </c>
      <c r="O87" s="3">
        <v>376648</v>
      </c>
      <c r="P87" s="3" t="s">
        <v>260</v>
      </c>
      <c r="Q87" s="3">
        <v>1000132012</v>
      </c>
      <c r="R87" s="3">
        <v>10</v>
      </c>
      <c r="S87" s="3" t="s">
        <v>261</v>
      </c>
      <c r="T87" s="3">
        <v>150.42599999999999</v>
      </c>
      <c r="U87" s="3">
        <v>47.592614751882401</v>
      </c>
      <c r="V87" s="3"/>
      <c r="W87" s="3">
        <v>550</v>
      </c>
      <c r="X87" s="3">
        <v>7.81</v>
      </c>
      <c r="Y87" s="3">
        <v>71.591666666666598</v>
      </c>
    </row>
    <row r="88" spans="1:25" x14ac:dyDescent="0.25">
      <c r="A88" s="2">
        <v>43230</v>
      </c>
      <c r="B88" s="3" t="s">
        <v>180</v>
      </c>
      <c r="C88" s="3" t="s">
        <v>242</v>
      </c>
      <c r="D88" s="3" t="s">
        <v>262</v>
      </c>
      <c r="E88" s="3" t="s">
        <v>262</v>
      </c>
      <c r="F88" s="3">
        <v>0</v>
      </c>
      <c r="G88" s="3">
        <v>23</v>
      </c>
      <c r="H88" s="3">
        <v>1</v>
      </c>
      <c r="I88" s="3">
        <v>9</v>
      </c>
      <c r="J88" s="3">
        <v>207</v>
      </c>
      <c r="K88" s="3">
        <v>0</v>
      </c>
      <c r="L88" s="3">
        <v>0</v>
      </c>
      <c r="M88" s="3">
        <v>59.020933977455698</v>
      </c>
      <c r="N88" s="3" t="s">
        <v>58</v>
      </c>
      <c r="O88" s="3">
        <v>10184955</v>
      </c>
      <c r="P88" s="3" t="s">
        <v>156</v>
      </c>
      <c r="Q88" s="3">
        <v>1000132065</v>
      </c>
      <c r="R88" s="3">
        <v>20</v>
      </c>
      <c r="S88" s="3" t="s">
        <v>263</v>
      </c>
      <c r="T88" s="3">
        <v>207</v>
      </c>
      <c r="U88" s="3">
        <v>59.020933977455698</v>
      </c>
      <c r="V88" s="3"/>
      <c r="W88" s="3">
        <v>560</v>
      </c>
      <c r="X88" s="3">
        <v>13.09</v>
      </c>
      <c r="Y88" s="3">
        <v>122.17333333333301</v>
      </c>
    </row>
    <row r="89" spans="1:25" x14ac:dyDescent="0.25">
      <c r="A89" s="2">
        <v>43230</v>
      </c>
      <c r="B89" s="3" t="s">
        <v>180</v>
      </c>
      <c r="C89" s="3" t="s">
        <v>242</v>
      </c>
      <c r="D89" s="3" t="s">
        <v>264</v>
      </c>
      <c r="E89" s="3" t="s">
        <v>264</v>
      </c>
      <c r="F89" s="3">
        <v>0</v>
      </c>
      <c r="G89" s="3">
        <v>18</v>
      </c>
      <c r="H89" s="3">
        <v>3</v>
      </c>
      <c r="I89" s="3">
        <v>9</v>
      </c>
      <c r="J89" s="3">
        <v>153</v>
      </c>
      <c r="K89" s="3">
        <v>0</v>
      </c>
      <c r="L89" s="3">
        <v>0</v>
      </c>
      <c r="M89" s="3">
        <v>48.313725490195999</v>
      </c>
      <c r="N89" s="3" t="s">
        <v>102</v>
      </c>
      <c r="O89" s="3" t="s">
        <v>103</v>
      </c>
      <c r="P89" s="3" t="s">
        <v>104</v>
      </c>
      <c r="Q89" s="3">
        <v>1000137923</v>
      </c>
      <c r="R89" s="3">
        <v>10</v>
      </c>
      <c r="S89" s="3" t="s">
        <v>265</v>
      </c>
      <c r="T89" s="3">
        <v>21.515666666666601</v>
      </c>
      <c r="U89" s="3">
        <v>48.313631927122799</v>
      </c>
      <c r="V89" s="3"/>
      <c r="W89" s="3">
        <v>63</v>
      </c>
      <c r="X89" s="3">
        <v>9.9</v>
      </c>
      <c r="Y89" s="3">
        <v>10.395</v>
      </c>
    </row>
    <row r="90" spans="1:25" x14ac:dyDescent="0.25">
      <c r="A90" s="2">
        <v>43230</v>
      </c>
      <c r="B90" s="3" t="s">
        <v>180</v>
      </c>
      <c r="C90" s="3" t="s">
        <v>242</v>
      </c>
      <c r="D90" s="3" t="s">
        <v>264</v>
      </c>
      <c r="E90" s="3" t="s">
        <v>264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48.313725490195999</v>
      </c>
      <c r="N90" s="3" t="s">
        <v>102</v>
      </c>
      <c r="O90" s="3" t="s">
        <v>103</v>
      </c>
      <c r="P90" s="3" t="s">
        <v>104</v>
      </c>
      <c r="Q90" s="3">
        <v>1000137923</v>
      </c>
      <c r="R90" s="3">
        <v>130</v>
      </c>
      <c r="S90" s="3" t="s">
        <v>265</v>
      </c>
      <c r="T90" s="3">
        <v>131.48433333333301</v>
      </c>
      <c r="U90" s="3">
        <v>48.313740800551599</v>
      </c>
      <c r="V90" s="3"/>
      <c r="W90" s="3">
        <v>385</v>
      </c>
      <c r="X90" s="3">
        <v>9.9</v>
      </c>
      <c r="Y90" s="3">
        <v>63.524999999999999</v>
      </c>
    </row>
    <row r="91" spans="1:25" x14ac:dyDescent="0.25">
      <c r="A91" s="2">
        <v>43230</v>
      </c>
      <c r="B91" s="3" t="s">
        <v>180</v>
      </c>
      <c r="C91" s="3" t="s">
        <v>242</v>
      </c>
      <c r="D91" s="3" t="s">
        <v>266</v>
      </c>
      <c r="E91" s="3" t="s">
        <v>266</v>
      </c>
      <c r="F91" s="3">
        <v>0</v>
      </c>
      <c r="G91" s="3">
        <v>23</v>
      </c>
      <c r="H91" s="3">
        <v>5</v>
      </c>
      <c r="I91" s="3">
        <v>9</v>
      </c>
      <c r="J91" s="3">
        <v>198.06666666666601</v>
      </c>
      <c r="K91" s="3">
        <v>0</v>
      </c>
      <c r="L91" s="3">
        <v>0</v>
      </c>
      <c r="M91" s="3">
        <v>62.894564119824899</v>
      </c>
      <c r="N91" s="3" t="s">
        <v>58</v>
      </c>
      <c r="O91" s="3">
        <v>10184955</v>
      </c>
      <c r="P91" s="3" t="s">
        <v>156</v>
      </c>
      <c r="Q91" s="3">
        <v>1000132065</v>
      </c>
      <c r="R91" s="3">
        <v>10</v>
      </c>
      <c r="S91" s="3" t="s">
        <v>267</v>
      </c>
      <c r="T91" s="3">
        <v>198.06666666666601</v>
      </c>
      <c r="U91" s="3">
        <v>62.894564119824899</v>
      </c>
      <c r="V91" s="3"/>
      <c r="W91" s="3">
        <v>571</v>
      </c>
      <c r="X91" s="3">
        <v>13.09</v>
      </c>
      <c r="Y91" s="3">
        <v>124.573166666666</v>
      </c>
    </row>
    <row r="92" spans="1:25" x14ac:dyDescent="0.25">
      <c r="A92" s="2">
        <v>43230</v>
      </c>
      <c r="B92" s="3" t="s">
        <v>180</v>
      </c>
      <c r="C92" s="3" t="s">
        <v>242</v>
      </c>
      <c r="D92" s="3" t="s">
        <v>268</v>
      </c>
      <c r="E92" s="3" t="s">
        <v>268</v>
      </c>
      <c r="F92" s="3">
        <v>0</v>
      </c>
      <c r="G92" s="3">
        <v>20</v>
      </c>
      <c r="H92" s="3">
        <v>3</v>
      </c>
      <c r="I92" s="3">
        <v>9</v>
      </c>
      <c r="J92" s="3">
        <v>180</v>
      </c>
      <c r="K92" s="3">
        <v>0</v>
      </c>
      <c r="L92" s="3">
        <v>0</v>
      </c>
      <c r="M92" s="3">
        <v>63.6</v>
      </c>
      <c r="N92" s="3" t="s">
        <v>58</v>
      </c>
      <c r="O92" s="3">
        <v>10163108</v>
      </c>
      <c r="P92" s="3" t="s">
        <v>269</v>
      </c>
      <c r="Q92" s="3">
        <v>1000145317</v>
      </c>
      <c r="R92" s="3">
        <v>10</v>
      </c>
      <c r="S92" s="3" t="s">
        <v>270</v>
      </c>
      <c r="T92" s="3">
        <v>180</v>
      </c>
      <c r="U92" s="3">
        <v>63.6</v>
      </c>
      <c r="V92" s="3"/>
      <c r="W92" s="3">
        <v>720</v>
      </c>
      <c r="X92" s="3">
        <v>9.5399999999999991</v>
      </c>
      <c r="Y92" s="3">
        <v>114.48</v>
      </c>
    </row>
    <row r="93" spans="1:25" x14ac:dyDescent="0.25">
      <c r="A93" s="2">
        <v>43230</v>
      </c>
      <c r="B93" s="3" t="s">
        <v>180</v>
      </c>
      <c r="C93" s="3" t="s">
        <v>242</v>
      </c>
      <c r="D93" s="3" t="s">
        <v>271</v>
      </c>
      <c r="E93" s="3" t="s">
        <v>271</v>
      </c>
      <c r="F93" s="3">
        <v>0</v>
      </c>
      <c r="G93" s="3">
        <v>11</v>
      </c>
      <c r="H93" s="3">
        <v>3</v>
      </c>
      <c r="I93" s="3">
        <v>9</v>
      </c>
      <c r="J93" s="3">
        <v>96.983333333333306</v>
      </c>
      <c r="K93" s="3">
        <v>0</v>
      </c>
      <c r="L93" s="3">
        <v>0</v>
      </c>
      <c r="M93" s="3">
        <v>45.719195738099302</v>
      </c>
      <c r="N93" s="3" t="s">
        <v>102</v>
      </c>
      <c r="O93" s="3" t="s">
        <v>272</v>
      </c>
      <c r="P93" s="3" t="s">
        <v>273</v>
      </c>
      <c r="Q93" s="3">
        <v>1000137863</v>
      </c>
      <c r="R93" s="3">
        <v>10</v>
      </c>
      <c r="S93" s="3" t="s">
        <v>274</v>
      </c>
      <c r="T93" s="3">
        <v>96.983333333333306</v>
      </c>
      <c r="U93" s="3">
        <v>45.719195738099302</v>
      </c>
      <c r="V93" s="3"/>
      <c r="W93" s="3">
        <v>360</v>
      </c>
      <c r="X93" s="3">
        <v>7.39</v>
      </c>
      <c r="Y93" s="3">
        <v>44.34</v>
      </c>
    </row>
    <row r="94" spans="1:25" x14ac:dyDescent="0.25">
      <c r="A94" s="2">
        <v>43230</v>
      </c>
      <c r="B94" s="3" t="s">
        <v>180</v>
      </c>
      <c r="C94" s="3" t="s">
        <v>275</v>
      </c>
      <c r="D94" s="3" t="s">
        <v>418</v>
      </c>
      <c r="E94" s="3" t="s">
        <v>418</v>
      </c>
      <c r="F94" s="3">
        <v>0</v>
      </c>
      <c r="G94" s="3">
        <v>16</v>
      </c>
      <c r="H94" s="3">
        <v>6</v>
      </c>
      <c r="I94" s="3">
        <v>9</v>
      </c>
      <c r="J94" s="3">
        <v>141.23333333333301</v>
      </c>
      <c r="K94" s="3">
        <v>0</v>
      </c>
      <c r="L94" s="3">
        <v>0</v>
      </c>
      <c r="M94" s="3">
        <v>12.779088978050501</v>
      </c>
      <c r="N94" s="3" t="s">
        <v>142</v>
      </c>
      <c r="O94" s="3">
        <v>10183842</v>
      </c>
      <c r="P94" s="3" t="s">
        <v>143</v>
      </c>
      <c r="Q94" s="3">
        <v>1000150092</v>
      </c>
      <c r="R94" s="3">
        <v>20</v>
      </c>
      <c r="S94" s="3" t="s">
        <v>144</v>
      </c>
      <c r="T94" s="3">
        <v>141.23333333333301</v>
      </c>
      <c r="U94" s="3">
        <v>12.779088978050501</v>
      </c>
      <c r="V94" s="3"/>
      <c r="W94" s="3">
        <v>130</v>
      </c>
      <c r="X94" s="3">
        <v>8.33</v>
      </c>
      <c r="Y94" s="3">
        <v>18.0483333333333</v>
      </c>
    </row>
    <row r="95" spans="1:25" x14ac:dyDescent="0.25">
      <c r="A95" s="2">
        <v>43230</v>
      </c>
      <c r="B95" s="3" t="s">
        <v>180</v>
      </c>
      <c r="C95" s="3" t="s">
        <v>275</v>
      </c>
      <c r="D95" s="3" t="s">
        <v>276</v>
      </c>
      <c r="E95" s="3" t="s">
        <v>276</v>
      </c>
      <c r="F95" s="3">
        <v>0</v>
      </c>
      <c r="G95" s="3">
        <v>18</v>
      </c>
      <c r="H95" s="3">
        <v>1</v>
      </c>
      <c r="I95" s="3">
        <v>9</v>
      </c>
      <c r="J95" s="3">
        <v>162</v>
      </c>
      <c r="K95" s="3">
        <v>0</v>
      </c>
      <c r="L95" s="3">
        <v>0</v>
      </c>
      <c r="M95" s="3">
        <v>34.279835390946502</v>
      </c>
      <c r="N95" s="3" t="s">
        <v>142</v>
      </c>
      <c r="O95" s="3">
        <v>10183842</v>
      </c>
      <c r="P95" s="3" t="s">
        <v>143</v>
      </c>
      <c r="Q95" s="3">
        <v>1000150093</v>
      </c>
      <c r="R95" s="3">
        <v>10</v>
      </c>
      <c r="S95" s="3" t="s">
        <v>159</v>
      </c>
      <c r="T95" s="3">
        <v>162</v>
      </c>
      <c r="U95" s="3">
        <v>34.279835390946502</v>
      </c>
      <c r="V95" s="3"/>
      <c r="W95" s="3">
        <v>400</v>
      </c>
      <c r="X95" s="3">
        <v>8.33</v>
      </c>
      <c r="Y95" s="3">
        <v>55.533333333333303</v>
      </c>
    </row>
    <row r="96" spans="1:25" x14ac:dyDescent="0.25">
      <c r="A96" s="2">
        <v>43230</v>
      </c>
      <c r="B96" s="3" t="s">
        <v>180</v>
      </c>
      <c r="C96" s="3" t="s">
        <v>275</v>
      </c>
      <c r="D96" s="3" t="s">
        <v>277</v>
      </c>
      <c r="E96" s="3" t="s">
        <v>277</v>
      </c>
      <c r="F96" s="3">
        <v>0</v>
      </c>
      <c r="G96" s="3">
        <v>13</v>
      </c>
      <c r="H96" s="3">
        <v>1</v>
      </c>
      <c r="I96" s="3">
        <v>9</v>
      </c>
      <c r="J96" s="3">
        <v>117</v>
      </c>
      <c r="K96" s="3">
        <v>0</v>
      </c>
      <c r="L96" s="3">
        <v>0</v>
      </c>
      <c r="M96" s="3">
        <v>48.1132478632478</v>
      </c>
      <c r="N96" s="3" t="s">
        <v>102</v>
      </c>
      <c r="O96" s="3" t="s">
        <v>278</v>
      </c>
      <c r="P96" s="3" t="s">
        <v>279</v>
      </c>
      <c r="Q96" s="3">
        <v>1000137863</v>
      </c>
      <c r="R96" s="3">
        <v>300</v>
      </c>
      <c r="S96" s="3" t="s">
        <v>280</v>
      </c>
      <c r="T96" s="3">
        <v>64.415666666666596</v>
      </c>
      <c r="U96" s="3">
        <v>48.113295419851198</v>
      </c>
      <c r="V96" s="3"/>
      <c r="W96" s="3">
        <v>245</v>
      </c>
      <c r="X96" s="3">
        <v>7.59</v>
      </c>
      <c r="Y96" s="3">
        <v>30.9925</v>
      </c>
    </row>
    <row r="97" spans="1:25" x14ac:dyDescent="0.25">
      <c r="A97" s="2">
        <v>43230</v>
      </c>
      <c r="B97" s="3" t="s">
        <v>180</v>
      </c>
      <c r="C97" s="3" t="s">
        <v>275</v>
      </c>
      <c r="D97" s="3" t="s">
        <v>277</v>
      </c>
      <c r="E97" s="3" t="s">
        <v>277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48.1132478632478</v>
      </c>
      <c r="N97" s="3" t="s">
        <v>102</v>
      </c>
      <c r="O97" s="3" t="s">
        <v>278</v>
      </c>
      <c r="P97" s="3" t="s">
        <v>279</v>
      </c>
      <c r="Q97" s="3">
        <v>1000137872</v>
      </c>
      <c r="R97" s="3">
        <v>30</v>
      </c>
      <c r="S97" s="3" t="s">
        <v>419</v>
      </c>
      <c r="T97" s="3">
        <v>52.584333333333298</v>
      </c>
      <c r="U97" s="3">
        <v>48.1131896065368</v>
      </c>
      <c r="V97" s="3"/>
      <c r="W97" s="3">
        <v>200</v>
      </c>
      <c r="X97" s="3">
        <v>7.59</v>
      </c>
      <c r="Y97" s="3">
        <v>25.3</v>
      </c>
    </row>
    <row r="98" spans="1:25" x14ac:dyDescent="0.25">
      <c r="A98" s="2">
        <v>43230</v>
      </c>
      <c r="B98" s="3" t="s">
        <v>180</v>
      </c>
      <c r="C98" s="3" t="s">
        <v>275</v>
      </c>
      <c r="D98" s="3" t="s">
        <v>281</v>
      </c>
      <c r="E98" s="3" t="s">
        <v>281</v>
      </c>
      <c r="F98" s="3">
        <v>0</v>
      </c>
      <c r="G98" s="3">
        <v>22</v>
      </c>
      <c r="H98" s="3">
        <v>2</v>
      </c>
      <c r="I98" s="3">
        <v>9</v>
      </c>
      <c r="J98" s="3">
        <v>198</v>
      </c>
      <c r="K98" s="3">
        <v>0</v>
      </c>
      <c r="L98" s="3">
        <v>0</v>
      </c>
      <c r="M98" s="3">
        <v>63.3535353535353</v>
      </c>
      <c r="N98" s="3" t="s">
        <v>58</v>
      </c>
      <c r="O98" s="3">
        <v>10180416</v>
      </c>
      <c r="P98" s="3" t="s">
        <v>177</v>
      </c>
      <c r="Q98" s="3">
        <v>1000145329</v>
      </c>
      <c r="R98" s="3">
        <v>10</v>
      </c>
      <c r="S98" s="3" t="s">
        <v>282</v>
      </c>
      <c r="T98" s="3">
        <v>198</v>
      </c>
      <c r="U98" s="3">
        <v>63.3535353535353</v>
      </c>
      <c r="V98" s="3"/>
      <c r="W98" s="3">
        <v>480</v>
      </c>
      <c r="X98" s="3">
        <v>15.68</v>
      </c>
      <c r="Y98" s="3">
        <v>125.44</v>
      </c>
    </row>
    <row r="99" spans="1:25" x14ac:dyDescent="0.25">
      <c r="A99" s="2">
        <v>43230</v>
      </c>
      <c r="B99" s="3" t="s">
        <v>180</v>
      </c>
      <c r="C99" s="3" t="s">
        <v>275</v>
      </c>
      <c r="D99" s="3" t="s">
        <v>283</v>
      </c>
      <c r="E99" s="3" t="s">
        <v>283</v>
      </c>
      <c r="F99" s="3">
        <v>0</v>
      </c>
      <c r="G99" s="3">
        <v>13</v>
      </c>
      <c r="H99" s="3">
        <v>2</v>
      </c>
      <c r="I99" s="3">
        <v>9</v>
      </c>
      <c r="J99" s="3">
        <v>107.98333333333299</v>
      </c>
      <c r="K99" s="3">
        <v>0</v>
      </c>
      <c r="L99" s="3">
        <v>0</v>
      </c>
      <c r="M99" s="3">
        <v>61.602562123784502</v>
      </c>
      <c r="N99" s="3" t="s">
        <v>102</v>
      </c>
      <c r="O99" s="3" t="s">
        <v>284</v>
      </c>
      <c r="P99" s="3" t="s">
        <v>285</v>
      </c>
      <c r="Q99" s="3">
        <v>1000137863</v>
      </c>
      <c r="R99" s="3">
        <v>340</v>
      </c>
      <c r="S99" s="3" t="s">
        <v>286</v>
      </c>
      <c r="T99" s="3">
        <v>76.94</v>
      </c>
      <c r="U99" s="3">
        <v>61.602547439563203</v>
      </c>
      <c r="V99" s="3"/>
      <c r="W99" s="3">
        <v>518</v>
      </c>
      <c r="X99" s="3">
        <v>5.49</v>
      </c>
      <c r="Y99" s="3">
        <v>47.396999999999998</v>
      </c>
    </row>
    <row r="100" spans="1:25" x14ac:dyDescent="0.25">
      <c r="A100" s="2">
        <v>43230</v>
      </c>
      <c r="B100" s="3" t="s">
        <v>180</v>
      </c>
      <c r="C100" s="3" t="s">
        <v>275</v>
      </c>
      <c r="D100" s="3" t="s">
        <v>283</v>
      </c>
      <c r="E100" s="3" t="s">
        <v>283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61.602562123784502</v>
      </c>
      <c r="N100" s="3" t="s">
        <v>102</v>
      </c>
      <c r="O100" s="3" t="s">
        <v>284</v>
      </c>
      <c r="P100" s="3" t="s">
        <v>285</v>
      </c>
      <c r="Q100" s="3">
        <v>1000137865</v>
      </c>
      <c r="R100" s="3">
        <v>40</v>
      </c>
      <c r="S100" s="3" t="s">
        <v>287</v>
      </c>
      <c r="T100" s="3">
        <v>31.043333333333301</v>
      </c>
      <c r="U100" s="3">
        <v>61.602598518200303</v>
      </c>
      <c r="V100" s="3"/>
      <c r="W100" s="3">
        <v>209</v>
      </c>
      <c r="X100" s="3">
        <v>5.49</v>
      </c>
      <c r="Y100" s="3">
        <v>19.1235</v>
      </c>
    </row>
    <row r="101" spans="1:25" x14ac:dyDescent="0.25">
      <c r="A101" s="2">
        <v>43230</v>
      </c>
      <c r="B101" s="3" t="s">
        <v>180</v>
      </c>
      <c r="C101" s="3" t="s">
        <v>275</v>
      </c>
      <c r="D101" s="3" t="s">
        <v>288</v>
      </c>
      <c r="E101" s="3" t="s">
        <v>288</v>
      </c>
      <c r="F101" s="3">
        <v>0</v>
      </c>
      <c r="G101" s="3">
        <v>22</v>
      </c>
      <c r="H101" s="3">
        <v>1</v>
      </c>
      <c r="I101" s="3">
        <v>9</v>
      </c>
      <c r="J101" s="3">
        <v>194.46666666666599</v>
      </c>
      <c r="K101" s="3">
        <v>0</v>
      </c>
      <c r="L101" s="3">
        <v>0</v>
      </c>
      <c r="M101" s="3">
        <v>64.298251628385302</v>
      </c>
      <c r="N101" s="3" t="s">
        <v>58</v>
      </c>
      <c r="O101" s="3">
        <v>10180416</v>
      </c>
      <c r="P101" s="3" t="s">
        <v>177</v>
      </c>
      <c r="Q101" s="3">
        <v>1000145329</v>
      </c>
      <c r="R101" s="3">
        <v>10</v>
      </c>
      <c r="S101" s="3" t="s">
        <v>282</v>
      </c>
      <c r="T101" s="3">
        <v>81.287833333333296</v>
      </c>
      <c r="U101" s="3">
        <v>64.298265218042005</v>
      </c>
      <c r="V101" s="3"/>
      <c r="W101" s="3">
        <v>200</v>
      </c>
      <c r="X101" s="3">
        <v>15.68</v>
      </c>
      <c r="Y101" s="3">
        <v>52.266666666666602</v>
      </c>
    </row>
    <row r="102" spans="1:25" x14ac:dyDescent="0.25">
      <c r="A102" s="2">
        <v>43230</v>
      </c>
      <c r="B102" s="3" t="s">
        <v>180</v>
      </c>
      <c r="C102" s="3" t="s">
        <v>275</v>
      </c>
      <c r="D102" s="3" t="s">
        <v>288</v>
      </c>
      <c r="E102" s="3" t="s">
        <v>288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64.298251628385302</v>
      </c>
      <c r="N102" s="3" t="s">
        <v>58</v>
      </c>
      <c r="O102" s="3">
        <v>379311</v>
      </c>
      <c r="P102" s="3" t="s">
        <v>177</v>
      </c>
      <c r="Q102" s="3">
        <v>1000145760</v>
      </c>
      <c r="R102" s="3">
        <v>20</v>
      </c>
      <c r="S102" s="3" t="s">
        <v>289</v>
      </c>
      <c r="T102" s="3">
        <v>113.178833333333</v>
      </c>
      <c r="U102" s="3">
        <v>64.298241867958197</v>
      </c>
      <c r="V102" s="3"/>
      <c r="W102" s="3">
        <v>276</v>
      </c>
      <c r="X102" s="3">
        <v>15.82</v>
      </c>
      <c r="Y102" s="3">
        <v>72.771999999999906</v>
      </c>
    </row>
    <row r="103" spans="1:25" x14ac:dyDescent="0.25">
      <c r="A103" s="2">
        <v>43230</v>
      </c>
      <c r="B103" s="3" t="s">
        <v>290</v>
      </c>
      <c r="C103" s="3" t="s">
        <v>291</v>
      </c>
      <c r="D103" s="3" t="s">
        <v>292</v>
      </c>
      <c r="E103" s="3" t="s">
        <v>292</v>
      </c>
      <c r="F103" s="3">
        <v>0</v>
      </c>
      <c r="G103" s="3">
        <v>19</v>
      </c>
      <c r="H103" s="3">
        <v>1</v>
      </c>
      <c r="I103" s="3">
        <v>9</v>
      </c>
      <c r="J103" s="3">
        <v>171</v>
      </c>
      <c r="K103" s="3">
        <v>0</v>
      </c>
      <c r="L103" s="3">
        <v>0</v>
      </c>
      <c r="M103" s="3">
        <v>4.40935672514619</v>
      </c>
      <c r="N103" s="3" t="s">
        <v>293</v>
      </c>
      <c r="O103" s="3" t="s">
        <v>294</v>
      </c>
      <c r="P103" s="3" t="s">
        <v>295</v>
      </c>
      <c r="Q103" s="3">
        <v>2000020967</v>
      </c>
      <c r="R103" s="3">
        <v>50</v>
      </c>
      <c r="S103" s="3" t="s">
        <v>296</v>
      </c>
      <c r="T103" s="3">
        <v>171</v>
      </c>
      <c r="U103" s="3">
        <v>4.40935672514619</v>
      </c>
      <c r="V103" s="3"/>
      <c r="W103" s="3">
        <v>39</v>
      </c>
      <c r="X103" s="3">
        <v>11.6</v>
      </c>
      <c r="Y103" s="3">
        <v>7.54</v>
      </c>
    </row>
    <row r="104" spans="1:25" x14ac:dyDescent="0.25">
      <c r="A104" s="2">
        <v>43230</v>
      </c>
      <c r="B104" s="3" t="s">
        <v>290</v>
      </c>
      <c r="C104" s="3" t="s">
        <v>291</v>
      </c>
      <c r="D104" s="3" t="s">
        <v>297</v>
      </c>
      <c r="E104" s="3" t="s">
        <v>297</v>
      </c>
      <c r="F104" s="3">
        <v>0</v>
      </c>
      <c r="G104" s="3">
        <v>25</v>
      </c>
      <c r="H104" s="3">
        <v>0</v>
      </c>
      <c r="I104" s="3">
        <v>9</v>
      </c>
      <c r="J104" s="3">
        <v>225</v>
      </c>
      <c r="K104" s="3">
        <v>0</v>
      </c>
      <c r="L104" s="3">
        <v>0</v>
      </c>
      <c r="M104" s="3">
        <v>6.0333333333333297</v>
      </c>
      <c r="N104" s="3" t="s">
        <v>29</v>
      </c>
      <c r="O104" s="3" t="s">
        <v>298</v>
      </c>
      <c r="P104" s="3" t="s">
        <v>299</v>
      </c>
      <c r="Q104" s="3">
        <v>1000138280</v>
      </c>
      <c r="R104" s="3">
        <v>10</v>
      </c>
      <c r="S104" s="3" t="s">
        <v>300</v>
      </c>
      <c r="T104" s="3">
        <v>225</v>
      </c>
      <c r="U104" s="3">
        <v>6.0333333333333297</v>
      </c>
      <c r="V104" s="3"/>
      <c r="W104" s="3">
        <v>50</v>
      </c>
      <c r="X104" s="3">
        <v>16.29</v>
      </c>
      <c r="Y104" s="3">
        <v>13.574999999999999</v>
      </c>
    </row>
    <row r="105" spans="1:25" x14ac:dyDescent="0.25">
      <c r="A105" s="2">
        <v>43230</v>
      </c>
      <c r="B105" s="3" t="s">
        <v>290</v>
      </c>
      <c r="C105" s="3" t="s">
        <v>291</v>
      </c>
      <c r="D105" s="3" t="s">
        <v>301</v>
      </c>
      <c r="E105" s="3" t="s">
        <v>301</v>
      </c>
      <c r="F105" s="3">
        <v>0</v>
      </c>
      <c r="G105" s="3">
        <v>19</v>
      </c>
      <c r="H105" s="3">
        <v>2</v>
      </c>
      <c r="I105" s="3">
        <v>9</v>
      </c>
      <c r="J105" s="3">
        <v>162.266666666666</v>
      </c>
      <c r="K105" s="3">
        <v>0</v>
      </c>
      <c r="L105" s="3">
        <v>0</v>
      </c>
      <c r="M105" s="3">
        <v>10.0456039441248</v>
      </c>
      <c r="N105" s="3" t="s">
        <v>29</v>
      </c>
      <c r="O105" s="3" t="s">
        <v>302</v>
      </c>
      <c r="P105" s="3" t="s">
        <v>303</v>
      </c>
      <c r="Q105" s="3">
        <v>2000019934</v>
      </c>
      <c r="R105" s="3">
        <v>220</v>
      </c>
      <c r="S105" s="3" t="s">
        <v>305</v>
      </c>
      <c r="T105" s="3">
        <v>162.266666666666</v>
      </c>
      <c r="U105" s="3">
        <v>10.0456039441248</v>
      </c>
      <c r="V105" s="3"/>
      <c r="W105" s="3">
        <v>49</v>
      </c>
      <c r="X105" s="3">
        <v>19.96</v>
      </c>
      <c r="Y105" s="3">
        <v>16.300666666666601</v>
      </c>
    </row>
    <row r="106" spans="1:25" x14ac:dyDescent="0.25">
      <c r="A106" s="2">
        <v>43230</v>
      </c>
      <c r="B106" s="3" t="s">
        <v>290</v>
      </c>
      <c r="C106" s="3" t="s">
        <v>291</v>
      </c>
      <c r="D106" s="3" t="s">
        <v>306</v>
      </c>
      <c r="E106" s="3" t="s">
        <v>306</v>
      </c>
      <c r="F106" s="3">
        <v>0</v>
      </c>
      <c r="G106" s="3">
        <v>19</v>
      </c>
      <c r="H106" s="3">
        <v>4</v>
      </c>
      <c r="I106" s="3">
        <v>9</v>
      </c>
      <c r="J106" s="3">
        <v>153</v>
      </c>
      <c r="K106" s="3">
        <v>0</v>
      </c>
      <c r="L106" s="3">
        <v>0</v>
      </c>
      <c r="M106" s="3">
        <v>13.9384531590413</v>
      </c>
      <c r="N106" s="3" t="s">
        <v>29</v>
      </c>
      <c r="O106" s="3" t="s">
        <v>307</v>
      </c>
      <c r="P106" s="3" t="s">
        <v>308</v>
      </c>
      <c r="Q106" s="3">
        <v>2000019933</v>
      </c>
      <c r="R106" s="3">
        <v>140</v>
      </c>
      <c r="S106" s="3" t="s">
        <v>309</v>
      </c>
      <c r="T106" s="3">
        <v>47.985999999999997</v>
      </c>
      <c r="U106" s="3">
        <v>13.938440378443699</v>
      </c>
      <c r="V106" s="3"/>
      <c r="W106" s="3">
        <v>49</v>
      </c>
      <c r="X106" s="3">
        <v>8.19</v>
      </c>
      <c r="Y106" s="3">
        <v>6.6885000000000003</v>
      </c>
    </row>
    <row r="107" spans="1:25" x14ac:dyDescent="0.25">
      <c r="A107" s="2">
        <v>43230</v>
      </c>
      <c r="B107" s="3" t="s">
        <v>290</v>
      </c>
      <c r="C107" s="3" t="s">
        <v>291</v>
      </c>
      <c r="D107" s="3" t="s">
        <v>306</v>
      </c>
      <c r="E107" s="3" t="s">
        <v>306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13.9384531590413</v>
      </c>
      <c r="N107" s="3" t="s">
        <v>29</v>
      </c>
      <c r="O107" s="3" t="s">
        <v>302</v>
      </c>
      <c r="P107" s="3" t="s">
        <v>303</v>
      </c>
      <c r="Q107" s="3">
        <v>2000019934</v>
      </c>
      <c r="R107" s="3">
        <v>210</v>
      </c>
      <c r="S107" s="3" t="s">
        <v>304</v>
      </c>
      <c r="T107" s="3">
        <v>105.014</v>
      </c>
      <c r="U107" s="3">
        <v>13.938458999117501</v>
      </c>
      <c r="V107" s="3"/>
      <c r="W107" s="3">
        <v>44</v>
      </c>
      <c r="X107" s="3">
        <v>19.96</v>
      </c>
      <c r="Y107" s="3">
        <v>14.6373333333333</v>
      </c>
    </row>
    <row r="108" spans="1:25" x14ac:dyDescent="0.25">
      <c r="A108" s="2">
        <v>43230</v>
      </c>
      <c r="B108" s="3" t="s">
        <v>290</v>
      </c>
      <c r="C108" s="3" t="s">
        <v>291</v>
      </c>
      <c r="D108" s="3" t="s">
        <v>310</v>
      </c>
      <c r="E108" s="3" t="s">
        <v>310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32.673469387755098</v>
      </c>
      <c r="N108" s="3" t="s">
        <v>58</v>
      </c>
      <c r="O108" s="3">
        <v>10178767</v>
      </c>
      <c r="P108" s="3" t="s">
        <v>311</v>
      </c>
      <c r="Q108" s="3">
        <v>1000132632</v>
      </c>
      <c r="R108" s="3">
        <v>10</v>
      </c>
      <c r="S108" s="3" t="s">
        <v>312</v>
      </c>
      <c r="T108" s="3">
        <v>65.37</v>
      </c>
      <c r="U108" s="3">
        <v>32.673499566569703</v>
      </c>
      <c r="V108" s="3"/>
      <c r="W108" s="3">
        <v>166</v>
      </c>
      <c r="X108" s="3">
        <v>7.72</v>
      </c>
      <c r="Y108" s="3">
        <v>21.358666666666601</v>
      </c>
    </row>
    <row r="109" spans="1:25" x14ac:dyDescent="0.25">
      <c r="A109" s="2">
        <v>43230</v>
      </c>
      <c r="B109" s="3" t="s">
        <v>290</v>
      </c>
      <c r="C109" s="3" t="s">
        <v>291</v>
      </c>
      <c r="D109" s="3" t="s">
        <v>310</v>
      </c>
      <c r="E109" s="3" t="s">
        <v>310</v>
      </c>
      <c r="F109" s="3">
        <v>0</v>
      </c>
      <c r="G109" s="3">
        <v>19</v>
      </c>
      <c r="H109" s="3">
        <v>3</v>
      </c>
      <c r="I109" s="3">
        <v>9</v>
      </c>
      <c r="J109" s="3">
        <v>164.96666666666599</v>
      </c>
      <c r="K109" s="3">
        <v>0</v>
      </c>
      <c r="L109" s="3">
        <v>0</v>
      </c>
      <c r="M109" s="3">
        <v>32.673469387755098</v>
      </c>
      <c r="N109" s="3" t="s">
        <v>58</v>
      </c>
      <c r="O109" s="3">
        <v>376648</v>
      </c>
      <c r="P109" s="3" t="s">
        <v>260</v>
      </c>
      <c r="Q109" s="3">
        <v>1000132012</v>
      </c>
      <c r="R109" s="3">
        <v>10</v>
      </c>
      <c r="S109" s="3" t="s">
        <v>261</v>
      </c>
      <c r="T109" s="3">
        <v>99.596666666666593</v>
      </c>
      <c r="U109" s="3">
        <v>32.673449579972498</v>
      </c>
      <c r="V109" s="3"/>
      <c r="W109" s="3">
        <v>250</v>
      </c>
      <c r="X109" s="3">
        <v>7.81</v>
      </c>
      <c r="Y109" s="3">
        <v>32.5416666666666</v>
      </c>
    </row>
    <row r="110" spans="1:25" x14ac:dyDescent="0.25">
      <c r="A110" s="2">
        <v>43230</v>
      </c>
      <c r="B110" s="3" t="s">
        <v>290</v>
      </c>
      <c r="C110" s="3" t="s">
        <v>291</v>
      </c>
      <c r="D110" s="3" t="s">
        <v>313</v>
      </c>
      <c r="E110" s="3" t="s">
        <v>313</v>
      </c>
      <c r="F110" s="3">
        <v>0</v>
      </c>
      <c r="G110" s="3">
        <v>18</v>
      </c>
      <c r="H110" s="3">
        <v>1</v>
      </c>
      <c r="I110" s="3">
        <v>9</v>
      </c>
      <c r="J110" s="3">
        <v>162</v>
      </c>
      <c r="K110" s="3">
        <v>0</v>
      </c>
      <c r="L110" s="3">
        <v>0</v>
      </c>
      <c r="M110" s="3">
        <v>76.4166666666666</v>
      </c>
      <c r="N110" s="3" t="s">
        <v>58</v>
      </c>
      <c r="O110" s="3">
        <v>10184954</v>
      </c>
      <c r="P110" s="3" t="s">
        <v>150</v>
      </c>
      <c r="Q110" s="3">
        <v>1000131974</v>
      </c>
      <c r="R110" s="3">
        <v>20</v>
      </c>
      <c r="S110" s="3" t="s">
        <v>314</v>
      </c>
      <c r="T110" s="3">
        <v>162</v>
      </c>
      <c r="U110" s="3">
        <v>76.4166666666666</v>
      </c>
      <c r="V110" s="3"/>
      <c r="W110" s="3">
        <v>810</v>
      </c>
      <c r="X110" s="3">
        <v>9.17</v>
      </c>
      <c r="Y110" s="3">
        <v>123.795</v>
      </c>
    </row>
    <row r="111" spans="1:25" x14ac:dyDescent="0.25">
      <c r="A111" s="2">
        <v>43230</v>
      </c>
      <c r="B111" s="3" t="s">
        <v>290</v>
      </c>
      <c r="C111" s="3" t="s">
        <v>315</v>
      </c>
      <c r="D111" s="3" t="s">
        <v>316</v>
      </c>
      <c r="E111" s="3" t="s">
        <v>316</v>
      </c>
      <c r="F111" s="3">
        <v>0</v>
      </c>
      <c r="G111" s="3">
        <v>14</v>
      </c>
      <c r="H111" s="3">
        <v>5</v>
      </c>
      <c r="I111" s="3">
        <v>9</v>
      </c>
      <c r="J111" s="3">
        <v>126</v>
      </c>
      <c r="K111" s="3">
        <v>0</v>
      </c>
      <c r="L111" s="3">
        <v>0</v>
      </c>
      <c r="M111" s="3">
        <v>92.925925925925895</v>
      </c>
      <c r="N111" s="3" t="s">
        <v>58</v>
      </c>
      <c r="O111" s="3">
        <v>10178767</v>
      </c>
      <c r="P111" s="3" t="s">
        <v>311</v>
      </c>
      <c r="Q111" s="3">
        <v>1000132632</v>
      </c>
      <c r="R111" s="3">
        <v>10</v>
      </c>
      <c r="S111" s="3" t="s">
        <v>312</v>
      </c>
      <c r="T111" s="3">
        <v>126</v>
      </c>
      <c r="U111" s="3">
        <v>92.925925925925895</v>
      </c>
      <c r="V111" s="3"/>
      <c r="W111" s="3">
        <v>910</v>
      </c>
      <c r="X111" s="3">
        <v>7.72</v>
      </c>
      <c r="Y111" s="3">
        <v>117.08666666666601</v>
      </c>
    </row>
    <row r="112" spans="1:25" x14ac:dyDescent="0.25">
      <c r="A112" s="2">
        <v>43230</v>
      </c>
      <c r="B112" s="3" t="s">
        <v>290</v>
      </c>
      <c r="C112" s="3" t="s">
        <v>315</v>
      </c>
      <c r="D112" s="3" t="s">
        <v>317</v>
      </c>
      <c r="E112" s="3" t="s">
        <v>317</v>
      </c>
      <c r="F112" s="3">
        <v>0</v>
      </c>
      <c r="G112" s="3">
        <v>23</v>
      </c>
      <c r="H112" s="3">
        <v>6</v>
      </c>
      <c r="I112" s="3">
        <v>9</v>
      </c>
      <c r="J112" s="3">
        <v>198</v>
      </c>
      <c r="K112" s="3">
        <v>0</v>
      </c>
      <c r="L112" s="3">
        <v>0</v>
      </c>
      <c r="M112" s="3">
        <v>16.409090909090899</v>
      </c>
      <c r="N112" s="3" t="s">
        <v>58</v>
      </c>
      <c r="O112" s="3">
        <v>10179977</v>
      </c>
      <c r="P112" s="3" t="s">
        <v>318</v>
      </c>
      <c r="Q112" s="3">
        <v>1000152177</v>
      </c>
      <c r="R112" s="3">
        <v>20</v>
      </c>
      <c r="S112" s="3" t="s">
        <v>319</v>
      </c>
      <c r="T112" s="3">
        <v>198</v>
      </c>
      <c r="U112" s="3">
        <v>16.409090909090899</v>
      </c>
      <c r="V112" s="3"/>
      <c r="W112" s="3">
        <v>180</v>
      </c>
      <c r="X112" s="3">
        <v>10.83</v>
      </c>
      <c r="Y112" s="3">
        <v>32.49</v>
      </c>
    </row>
    <row r="113" spans="1:25" x14ac:dyDescent="0.25">
      <c r="A113" s="2">
        <v>43230</v>
      </c>
      <c r="B113" s="3" t="s">
        <v>290</v>
      </c>
      <c r="C113" s="3" t="s">
        <v>315</v>
      </c>
      <c r="D113" s="3" t="s">
        <v>320</v>
      </c>
      <c r="E113" s="3" t="s">
        <v>320</v>
      </c>
      <c r="F113" s="3">
        <v>0</v>
      </c>
      <c r="G113" s="3">
        <v>16</v>
      </c>
      <c r="H113" s="3">
        <v>1</v>
      </c>
      <c r="I113" s="3">
        <v>9</v>
      </c>
      <c r="J113" s="3">
        <v>144</v>
      </c>
      <c r="K113" s="3">
        <v>0</v>
      </c>
      <c r="L113" s="3">
        <v>0</v>
      </c>
      <c r="M113" s="3">
        <v>3.3712962962962898</v>
      </c>
      <c r="N113" s="3" t="s">
        <v>29</v>
      </c>
      <c r="O113" s="3" t="s">
        <v>324</v>
      </c>
      <c r="P113" s="3" t="s">
        <v>325</v>
      </c>
      <c r="Q113" s="3">
        <v>2000019930</v>
      </c>
      <c r="R113" s="3">
        <v>30</v>
      </c>
      <c r="S113" s="3" t="s">
        <v>326</v>
      </c>
      <c r="T113" s="3">
        <v>144</v>
      </c>
      <c r="U113" s="3">
        <v>3.3712962962962898</v>
      </c>
      <c r="V113" s="3"/>
      <c r="W113" s="3">
        <v>44</v>
      </c>
      <c r="X113" s="3">
        <v>6.62</v>
      </c>
      <c r="Y113" s="3">
        <v>4.8546666666666596</v>
      </c>
    </row>
    <row r="114" spans="1:25" x14ac:dyDescent="0.25">
      <c r="A114" s="2">
        <v>43230</v>
      </c>
      <c r="B114" s="3" t="s">
        <v>290</v>
      </c>
      <c r="C114" s="3" t="s">
        <v>315</v>
      </c>
      <c r="D114" s="3" t="s">
        <v>327</v>
      </c>
      <c r="E114" s="3" t="s">
        <v>327</v>
      </c>
      <c r="F114" s="3">
        <v>0</v>
      </c>
      <c r="G114" s="3">
        <v>16</v>
      </c>
      <c r="H114" s="3">
        <v>5</v>
      </c>
      <c r="I114" s="3">
        <v>9</v>
      </c>
      <c r="J114" s="3">
        <v>135</v>
      </c>
      <c r="K114" s="3">
        <v>0</v>
      </c>
      <c r="L114" s="3">
        <v>0</v>
      </c>
      <c r="M114" s="3">
        <v>8.3980246913580192</v>
      </c>
      <c r="N114" s="3" t="s">
        <v>29</v>
      </c>
      <c r="O114" s="3" t="s">
        <v>321</v>
      </c>
      <c r="P114" s="3" t="s">
        <v>322</v>
      </c>
      <c r="Q114" s="3">
        <v>2000019933</v>
      </c>
      <c r="R114" s="3">
        <v>150</v>
      </c>
      <c r="S114" s="3" t="s">
        <v>323</v>
      </c>
      <c r="T114" s="3">
        <v>58.029499999999999</v>
      </c>
      <c r="U114" s="3">
        <v>8.3980274400664001</v>
      </c>
      <c r="V114" s="3"/>
      <c r="W114" s="3">
        <v>43</v>
      </c>
      <c r="X114" s="3">
        <v>6.8</v>
      </c>
      <c r="Y114" s="3">
        <v>4.8733333333333304</v>
      </c>
    </row>
    <row r="115" spans="1:25" x14ac:dyDescent="0.25">
      <c r="A115" s="2">
        <v>43230</v>
      </c>
      <c r="B115" s="3" t="s">
        <v>290</v>
      </c>
      <c r="C115" s="3" t="s">
        <v>315</v>
      </c>
      <c r="D115" s="3" t="s">
        <v>327</v>
      </c>
      <c r="E115" s="3" t="s">
        <v>327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8.3980246913580192</v>
      </c>
      <c r="N115" s="3" t="s">
        <v>293</v>
      </c>
      <c r="O115" s="3" t="s">
        <v>328</v>
      </c>
      <c r="P115" s="3" t="s">
        <v>329</v>
      </c>
      <c r="Q115" s="3">
        <v>2000020965</v>
      </c>
      <c r="R115" s="3">
        <v>110</v>
      </c>
      <c r="S115" s="3" t="s">
        <v>330</v>
      </c>
      <c r="T115" s="3">
        <v>76.970500000000001</v>
      </c>
      <c r="U115" s="3">
        <v>8.3980226190553502</v>
      </c>
      <c r="V115" s="3"/>
      <c r="W115" s="3">
        <v>32</v>
      </c>
      <c r="X115" s="3">
        <v>12.12</v>
      </c>
      <c r="Y115" s="3">
        <v>6.4640000000000004</v>
      </c>
    </row>
    <row r="116" spans="1:25" x14ac:dyDescent="0.25">
      <c r="A116" s="2">
        <v>43230</v>
      </c>
      <c r="B116" s="3" t="s">
        <v>290</v>
      </c>
      <c r="C116" s="3" t="s">
        <v>315</v>
      </c>
      <c r="D116" s="3" t="s">
        <v>331</v>
      </c>
      <c r="E116" s="3" t="s">
        <v>331</v>
      </c>
      <c r="F116" s="3">
        <v>0</v>
      </c>
      <c r="G116" s="3">
        <v>29</v>
      </c>
      <c r="H116" s="3">
        <v>1</v>
      </c>
      <c r="I116" s="3">
        <v>9</v>
      </c>
      <c r="J116" s="3">
        <v>247.766666666666</v>
      </c>
      <c r="K116" s="3">
        <v>0</v>
      </c>
      <c r="L116" s="3">
        <v>0</v>
      </c>
      <c r="M116" s="3">
        <v>58.467240683438703</v>
      </c>
      <c r="N116" s="3" t="s">
        <v>58</v>
      </c>
      <c r="O116" s="3">
        <v>10177914</v>
      </c>
      <c r="P116" s="3" t="s">
        <v>332</v>
      </c>
      <c r="Q116" s="3">
        <v>1000145325</v>
      </c>
      <c r="R116" s="3">
        <v>10</v>
      </c>
      <c r="S116" s="3" t="s">
        <v>333</v>
      </c>
      <c r="T116" s="3">
        <v>247.766666666666</v>
      </c>
      <c r="U116" s="3">
        <v>58.467240683438703</v>
      </c>
      <c r="V116" s="3"/>
      <c r="W116" s="3">
        <v>514</v>
      </c>
      <c r="X116" s="3">
        <v>16.91</v>
      </c>
      <c r="Y116" s="3">
        <v>144.862333333333</v>
      </c>
    </row>
    <row r="117" spans="1:25" x14ac:dyDescent="0.25">
      <c r="A117" s="2">
        <v>43230</v>
      </c>
      <c r="B117" s="3" t="s">
        <v>290</v>
      </c>
      <c r="C117" s="3" t="s">
        <v>334</v>
      </c>
      <c r="D117" s="3" t="s">
        <v>335</v>
      </c>
      <c r="E117" s="3" t="s">
        <v>335</v>
      </c>
      <c r="F117" s="3">
        <v>0</v>
      </c>
      <c r="G117" s="3">
        <v>16</v>
      </c>
      <c r="H117" s="3">
        <v>0</v>
      </c>
      <c r="I117" s="3">
        <v>9</v>
      </c>
      <c r="J117" s="3">
        <v>45.4</v>
      </c>
      <c r="K117" s="3">
        <v>0</v>
      </c>
      <c r="L117" s="3">
        <v>0</v>
      </c>
      <c r="M117" s="3">
        <v>0</v>
      </c>
      <c r="N117" s="3" t="s">
        <v>58</v>
      </c>
      <c r="O117" s="3">
        <v>374477</v>
      </c>
      <c r="P117" s="3" t="s">
        <v>336</v>
      </c>
      <c r="Q117" s="3">
        <v>1000152239</v>
      </c>
      <c r="R117" s="3">
        <v>30</v>
      </c>
      <c r="S117" s="3" t="s">
        <v>337</v>
      </c>
      <c r="T117" s="3">
        <v>45.4</v>
      </c>
      <c r="U117" s="3">
        <v>0</v>
      </c>
      <c r="V117" s="3"/>
      <c r="W117" s="3">
        <v>0</v>
      </c>
      <c r="X117" s="3">
        <v>0</v>
      </c>
      <c r="Y117" s="3">
        <v>0</v>
      </c>
    </row>
    <row r="118" spans="1:25" x14ac:dyDescent="0.25">
      <c r="A118" s="2">
        <v>43230</v>
      </c>
      <c r="B118" s="3" t="s">
        <v>290</v>
      </c>
      <c r="C118" s="3" t="s">
        <v>334</v>
      </c>
      <c r="D118" s="3" t="s">
        <v>338</v>
      </c>
      <c r="E118" s="3" t="s">
        <v>338</v>
      </c>
      <c r="F118" s="3">
        <v>0</v>
      </c>
      <c r="G118" s="3">
        <v>16</v>
      </c>
      <c r="H118" s="3">
        <v>0</v>
      </c>
      <c r="I118" s="3">
        <v>9</v>
      </c>
      <c r="J118" s="3">
        <v>126</v>
      </c>
      <c r="K118" s="3">
        <v>0</v>
      </c>
      <c r="L118" s="3">
        <v>0</v>
      </c>
      <c r="M118" s="3">
        <v>0</v>
      </c>
      <c r="N118" s="3" t="s">
        <v>58</v>
      </c>
      <c r="O118" s="3">
        <v>10180413</v>
      </c>
      <c r="P118" s="3" t="s">
        <v>339</v>
      </c>
      <c r="Q118" s="3">
        <v>1000152176</v>
      </c>
      <c r="R118" s="3">
        <v>20</v>
      </c>
      <c r="S118" s="3" t="s">
        <v>340</v>
      </c>
      <c r="T118" s="3">
        <v>126</v>
      </c>
      <c r="U118" s="3">
        <v>0</v>
      </c>
      <c r="V118" s="3"/>
      <c r="W118" s="3">
        <v>0</v>
      </c>
      <c r="X118" s="3">
        <v>0</v>
      </c>
      <c r="Y118" s="3">
        <v>0</v>
      </c>
    </row>
    <row r="119" spans="1:25" x14ac:dyDescent="0.25">
      <c r="A119" s="2">
        <v>43230</v>
      </c>
      <c r="B119" s="3" t="s">
        <v>290</v>
      </c>
      <c r="C119" s="3" t="s">
        <v>334</v>
      </c>
      <c r="D119" s="3" t="s">
        <v>341</v>
      </c>
      <c r="E119" s="3" t="s">
        <v>341</v>
      </c>
      <c r="F119" s="3">
        <v>0</v>
      </c>
      <c r="G119" s="3">
        <v>15</v>
      </c>
      <c r="H119" s="3">
        <v>0</v>
      </c>
      <c r="I119" s="3">
        <v>9</v>
      </c>
      <c r="J119" s="3">
        <v>135</v>
      </c>
      <c r="K119" s="3">
        <v>0</v>
      </c>
      <c r="L119" s="3">
        <v>0</v>
      </c>
      <c r="M119" s="3">
        <v>24.9753086419753</v>
      </c>
      <c r="N119" s="3" t="s">
        <v>49</v>
      </c>
      <c r="O119" s="3" t="s">
        <v>342</v>
      </c>
      <c r="P119" s="3" t="s">
        <v>51</v>
      </c>
      <c r="Q119" s="3">
        <v>1000145794</v>
      </c>
      <c r="R119" s="3">
        <v>20</v>
      </c>
      <c r="S119" s="3" t="s">
        <v>343</v>
      </c>
      <c r="T119" s="3">
        <v>90.155666666666605</v>
      </c>
      <c r="U119" s="3">
        <v>24.975320464233999</v>
      </c>
      <c r="V119" s="3"/>
      <c r="W119" s="3">
        <v>193</v>
      </c>
      <c r="X119" s="3">
        <v>7</v>
      </c>
      <c r="Y119" s="3">
        <v>22.516666666666602</v>
      </c>
    </row>
    <row r="120" spans="1:25" x14ac:dyDescent="0.25">
      <c r="A120" s="2">
        <v>43230</v>
      </c>
      <c r="B120" s="3" t="s">
        <v>290</v>
      </c>
      <c r="C120" s="3" t="s">
        <v>334</v>
      </c>
      <c r="D120" s="3" t="s">
        <v>341</v>
      </c>
      <c r="E120" s="3" t="s">
        <v>341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24.9753086419753</v>
      </c>
      <c r="N120" s="3" t="s">
        <v>49</v>
      </c>
      <c r="O120" s="3" t="s">
        <v>344</v>
      </c>
      <c r="P120" s="3" t="s">
        <v>51</v>
      </c>
      <c r="Q120" s="3">
        <v>1000145794</v>
      </c>
      <c r="R120" s="3">
        <v>10</v>
      </c>
      <c r="S120" s="3" t="s">
        <v>345</v>
      </c>
      <c r="T120" s="3">
        <v>44.844333333333303</v>
      </c>
      <c r="U120" s="3">
        <v>24.975284874343</v>
      </c>
      <c r="V120" s="3"/>
      <c r="W120" s="3">
        <v>96</v>
      </c>
      <c r="X120" s="3">
        <v>7</v>
      </c>
      <c r="Y120" s="3">
        <v>11.2</v>
      </c>
    </row>
    <row r="121" spans="1:25" x14ac:dyDescent="0.25">
      <c r="A121" s="2">
        <v>43230</v>
      </c>
      <c r="B121" s="3" t="s">
        <v>290</v>
      </c>
      <c r="C121" s="3" t="s">
        <v>334</v>
      </c>
      <c r="D121" s="3" t="s">
        <v>346</v>
      </c>
      <c r="E121" s="3" t="s">
        <v>346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28.817663817663799</v>
      </c>
      <c r="N121" s="3" t="s">
        <v>49</v>
      </c>
      <c r="O121" s="3" t="s">
        <v>342</v>
      </c>
      <c r="P121" s="3" t="s">
        <v>51</v>
      </c>
      <c r="Q121" s="3">
        <v>1000145794</v>
      </c>
      <c r="R121" s="3">
        <v>20</v>
      </c>
      <c r="S121" s="3" t="s">
        <v>343</v>
      </c>
      <c r="T121" s="3">
        <v>78.135000000000005</v>
      </c>
      <c r="U121" s="3">
        <v>28.8176446748149</v>
      </c>
      <c r="V121" s="3"/>
      <c r="W121" s="3">
        <v>193</v>
      </c>
      <c r="X121" s="3">
        <v>7</v>
      </c>
      <c r="Y121" s="3">
        <v>22.516666666666602</v>
      </c>
    </row>
    <row r="122" spans="1:25" x14ac:dyDescent="0.25">
      <c r="A122" s="2">
        <v>43230</v>
      </c>
      <c r="B122" s="3" t="s">
        <v>290</v>
      </c>
      <c r="C122" s="3" t="s">
        <v>334</v>
      </c>
      <c r="D122" s="3" t="s">
        <v>346</v>
      </c>
      <c r="E122" s="3" t="s">
        <v>346</v>
      </c>
      <c r="F122" s="3">
        <v>0</v>
      </c>
      <c r="G122" s="3">
        <v>13</v>
      </c>
      <c r="H122" s="3">
        <v>1</v>
      </c>
      <c r="I122" s="3">
        <v>9</v>
      </c>
      <c r="J122" s="3">
        <v>117</v>
      </c>
      <c r="K122" s="3">
        <v>0</v>
      </c>
      <c r="L122" s="3">
        <v>0</v>
      </c>
      <c r="M122" s="3">
        <v>28.817663817663799</v>
      </c>
      <c r="N122" s="3" t="s">
        <v>49</v>
      </c>
      <c r="O122" s="3" t="s">
        <v>344</v>
      </c>
      <c r="P122" s="3" t="s">
        <v>51</v>
      </c>
      <c r="Q122" s="3">
        <v>1000145794</v>
      </c>
      <c r="R122" s="3">
        <v>10</v>
      </c>
      <c r="S122" s="3" t="s">
        <v>345</v>
      </c>
      <c r="T122" s="3">
        <v>38.865000000000002</v>
      </c>
      <c r="U122" s="3">
        <v>28.817702302843099</v>
      </c>
      <c r="V122" s="3"/>
      <c r="W122" s="3">
        <v>96</v>
      </c>
      <c r="X122" s="3">
        <v>7</v>
      </c>
      <c r="Y122" s="3">
        <v>11.2</v>
      </c>
    </row>
    <row r="123" spans="1:25" x14ac:dyDescent="0.25">
      <c r="A123" s="2">
        <v>43230</v>
      </c>
      <c r="B123" s="3" t="s">
        <v>290</v>
      </c>
      <c r="C123" s="3" t="s">
        <v>334</v>
      </c>
      <c r="D123" s="3" t="s">
        <v>347</v>
      </c>
      <c r="E123" s="3" t="s">
        <v>347</v>
      </c>
      <c r="F123" s="3">
        <v>0</v>
      </c>
      <c r="G123" s="3">
        <v>18</v>
      </c>
      <c r="H123" s="3">
        <v>1</v>
      </c>
      <c r="I123" s="3">
        <v>9</v>
      </c>
      <c r="J123" s="3">
        <v>142.31666666666601</v>
      </c>
      <c r="K123" s="3">
        <v>0</v>
      </c>
      <c r="L123" s="3">
        <v>0</v>
      </c>
      <c r="M123" s="3">
        <v>64.4337744466565</v>
      </c>
      <c r="N123" s="3" t="s">
        <v>58</v>
      </c>
      <c r="O123" s="3">
        <v>10184954</v>
      </c>
      <c r="P123" s="3" t="s">
        <v>150</v>
      </c>
      <c r="Q123" s="3">
        <v>1000131974</v>
      </c>
      <c r="R123" s="3">
        <v>20</v>
      </c>
      <c r="S123" s="3" t="s">
        <v>314</v>
      </c>
      <c r="T123" s="3">
        <v>142.31666666666601</v>
      </c>
      <c r="U123" s="3">
        <v>64.4337744466565</v>
      </c>
      <c r="V123" s="3"/>
      <c r="W123" s="3">
        <v>600</v>
      </c>
      <c r="X123" s="3">
        <v>9.17</v>
      </c>
      <c r="Y123" s="3">
        <v>91.7</v>
      </c>
    </row>
    <row r="124" spans="1:25" x14ac:dyDescent="0.25">
      <c r="A124" s="2">
        <v>43230</v>
      </c>
      <c r="B124" s="3" t="s">
        <v>290</v>
      </c>
      <c r="C124" s="3" t="s">
        <v>334</v>
      </c>
      <c r="D124" s="3" t="s">
        <v>348</v>
      </c>
      <c r="E124" s="3" t="s">
        <v>348</v>
      </c>
      <c r="F124" s="3">
        <v>0</v>
      </c>
      <c r="G124" s="3">
        <v>18</v>
      </c>
      <c r="H124" s="3">
        <v>2</v>
      </c>
      <c r="I124" s="3">
        <v>9</v>
      </c>
      <c r="J124" s="3">
        <v>152.98333333333301</v>
      </c>
      <c r="K124" s="3">
        <v>0</v>
      </c>
      <c r="L124" s="3">
        <v>0</v>
      </c>
      <c r="M124" s="3">
        <v>37.352652794421999</v>
      </c>
      <c r="N124" s="3" t="s">
        <v>58</v>
      </c>
      <c r="O124" s="3">
        <v>382913</v>
      </c>
      <c r="P124" s="3">
        <v>382913</v>
      </c>
      <c r="Q124" s="3">
        <v>1000145330</v>
      </c>
      <c r="R124" s="3">
        <v>20</v>
      </c>
      <c r="S124" s="3" t="s">
        <v>349</v>
      </c>
      <c r="T124" s="3">
        <v>152.98333333333301</v>
      </c>
      <c r="U124" s="3">
        <v>37.352652794421999</v>
      </c>
      <c r="V124" s="3"/>
      <c r="W124" s="3">
        <v>620</v>
      </c>
      <c r="X124" s="3">
        <v>5.53</v>
      </c>
      <c r="Y124" s="3">
        <v>57.143333333333302</v>
      </c>
    </row>
    <row r="125" spans="1:25" x14ac:dyDescent="0.25">
      <c r="A125" s="2">
        <v>43230</v>
      </c>
      <c r="B125" s="3" t="s">
        <v>290</v>
      </c>
      <c r="C125" s="3" t="s">
        <v>334</v>
      </c>
      <c r="D125" s="3" t="s">
        <v>350</v>
      </c>
      <c r="E125" s="3" t="s">
        <v>350</v>
      </c>
      <c r="F125" s="3">
        <v>0</v>
      </c>
      <c r="G125" s="3">
        <v>13</v>
      </c>
      <c r="H125" s="3">
        <v>0</v>
      </c>
      <c r="I125" s="3">
        <v>9</v>
      </c>
      <c r="J125" s="3">
        <v>117</v>
      </c>
      <c r="K125" s="3">
        <v>0</v>
      </c>
      <c r="L125" s="3">
        <v>0</v>
      </c>
      <c r="M125" s="3">
        <v>28.817663817663799</v>
      </c>
      <c r="N125" s="3" t="s">
        <v>49</v>
      </c>
      <c r="O125" s="3" t="s">
        <v>342</v>
      </c>
      <c r="P125" s="3" t="s">
        <v>51</v>
      </c>
      <c r="Q125" s="3">
        <v>1000145794</v>
      </c>
      <c r="R125" s="3">
        <v>20</v>
      </c>
      <c r="S125" s="3" t="s">
        <v>343</v>
      </c>
      <c r="T125" s="3">
        <v>78.135000000000005</v>
      </c>
      <c r="U125" s="3">
        <v>28.8176446748149</v>
      </c>
      <c r="V125" s="3"/>
      <c r="W125" s="3">
        <v>193</v>
      </c>
      <c r="X125" s="3">
        <v>7</v>
      </c>
      <c r="Y125" s="3">
        <v>22.516666666666602</v>
      </c>
    </row>
    <row r="126" spans="1:25" x14ac:dyDescent="0.25">
      <c r="A126" s="2">
        <v>43230</v>
      </c>
      <c r="B126" s="3" t="s">
        <v>290</v>
      </c>
      <c r="C126" s="3" t="s">
        <v>334</v>
      </c>
      <c r="D126" s="3" t="s">
        <v>350</v>
      </c>
      <c r="E126" s="3" t="s">
        <v>350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28.817663817663799</v>
      </c>
      <c r="N126" s="3" t="s">
        <v>49</v>
      </c>
      <c r="O126" s="3" t="s">
        <v>344</v>
      </c>
      <c r="P126" s="3" t="s">
        <v>51</v>
      </c>
      <c r="Q126" s="3">
        <v>1000145794</v>
      </c>
      <c r="R126" s="3">
        <v>10</v>
      </c>
      <c r="S126" s="3" t="s">
        <v>345</v>
      </c>
      <c r="T126" s="3">
        <v>38.865000000000002</v>
      </c>
      <c r="U126" s="3">
        <v>28.817702302843099</v>
      </c>
      <c r="V126" s="3"/>
      <c r="W126" s="3">
        <v>96</v>
      </c>
      <c r="X126" s="3">
        <v>7</v>
      </c>
      <c r="Y126" s="3">
        <v>11.2</v>
      </c>
    </row>
    <row r="127" spans="1:25" x14ac:dyDescent="0.25">
      <c r="A127" s="2">
        <v>43230</v>
      </c>
      <c r="B127" s="3" t="s">
        <v>290</v>
      </c>
      <c r="C127" s="3" t="s">
        <v>334</v>
      </c>
      <c r="D127" s="3" t="s">
        <v>351</v>
      </c>
      <c r="E127" s="3" t="s">
        <v>351</v>
      </c>
      <c r="F127" s="3">
        <v>0</v>
      </c>
      <c r="G127" s="3">
        <v>18</v>
      </c>
      <c r="H127" s="3">
        <v>1</v>
      </c>
      <c r="I127" s="3">
        <v>9</v>
      </c>
      <c r="J127" s="3">
        <v>162</v>
      </c>
      <c r="K127" s="3">
        <v>0</v>
      </c>
      <c r="L127" s="3">
        <v>0</v>
      </c>
      <c r="M127" s="3">
        <v>6.9542181069958797</v>
      </c>
      <c r="N127" s="3" t="s">
        <v>29</v>
      </c>
      <c r="O127" s="3" t="s">
        <v>352</v>
      </c>
      <c r="P127" s="3" t="s">
        <v>353</v>
      </c>
      <c r="Q127" s="3">
        <v>2000019933</v>
      </c>
      <c r="R127" s="3">
        <v>50</v>
      </c>
      <c r="S127" s="3" t="s">
        <v>354</v>
      </c>
      <c r="T127" s="3">
        <v>35.345500000000001</v>
      </c>
      <c r="U127" s="3">
        <v>6.9542091638256602</v>
      </c>
      <c r="V127" s="3"/>
      <c r="W127" s="3">
        <v>12</v>
      </c>
      <c r="X127" s="3">
        <v>12.29</v>
      </c>
      <c r="Y127" s="3">
        <v>2.4580000000000002</v>
      </c>
    </row>
    <row r="128" spans="1:25" x14ac:dyDescent="0.25">
      <c r="A128" s="2">
        <v>43230</v>
      </c>
      <c r="B128" s="3" t="s">
        <v>290</v>
      </c>
      <c r="C128" s="3" t="s">
        <v>334</v>
      </c>
      <c r="D128" s="3" t="s">
        <v>351</v>
      </c>
      <c r="E128" s="3" t="s">
        <v>351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6.9542181069958797</v>
      </c>
      <c r="N128" s="3" t="s">
        <v>29</v>
      </c>
      <c r="O128" s="3" t="s">
        <v>352</v>
      </c>
      <c r="P128" s="3" t="s">
        <v>353</v>
      </c>
      <c r="Q128" s="3">
        <v>2000019933</v>
      </c>
      <c r="R128" s="3">
        <v>80</v>
      </c>
      <c r="S128" s="3" t="s">
        <v>355</v>
      </c>
      <c r="T128" s="3">
        <v>126.6545</v>
      </c>
      <c r="U128" s="3">
        <v>6.9542206027684204</v>
      </c>
      <c r="V128" s="3"/>
      <c r="W128" s="3">
        <v>43</v>
      </c>
      <c r="X128" s="3">
        <v>12.29</v>
      </c>
      <c r="Y128" s="3">
        <v>8.8078333333333294</v>
      </c>
    </row>
    <row r="129" spans="1:25" x14ac:dyDescent="0.25">
      <c r="A129" s="2">
        <v>43230</v>
      </c>
      <c r="B129" s="3" t="s">
        <v>290</v>
      </c>
      <c r="C129" s="3" t="s">
        <v>356</v>
      </c>
      <c r="D129" s="3" t="s">
        <v>357</v>
      </c>
      <c r="E129" s="3" t="s">
        <v>357</v>
      </c>
      <c r="F129" s="3">
        <v>0</v>
      </c>
      <c r="G129" s="3">
        <v>15</v>
      </c>
      <c r="H129" s="3">
        <v>1</v>
      </c>
      <c r="I129" s="3">
        <v>9</v>
      </c>
      <c r="J129" s="3">
        <v>135</v>
      </c>
      <c r="K129" s="3">
        <v>0</v>
      </c>
      <c r="L129" s="3">
        <v>0</v>
      </c>
      <c r="M129" s="3">
        <v>67.925925925925895</v>
      </c>
      <c r="N129" s="3" t="s">
        <v>58</v>
      </c>
      <c r="O129" s="3">
        <v>10184954</v>
      </c>
      <c r="P129" s="3" t="s">
        <v>150</v>
      </c>
      <c r="Q129" s="3">
        <v>1000131974</v>
      </c>
      <c r="R129" s="3">
        <v>70</v>
      </c>
      <c r="S129" s="3" t="s">
        <v>151</v>
      </c>
      <c r="T129" s="3">
        <v>135</v>
      </c>
      <c r="U129" s="3">
        <v>67.925925925925895</v>
      </c>
      <c r="V129" s="3"/>
      <c r="W129" s="3">
        <v>600</v>
      </c>
      <c r="X129" s="3">
        <v>9.17</v>
      </c>
      <c r="Y129" s="3">
        <v>91.7</v>
      </c>
    </row>
    <row r="130" spans="1:25" x14ac:dyDescent="0.25">
      <c r="A130" s="2">
        <v>43230</v>
      </c>
      <c r="B130" s="3" t="s">
        <v>372</v>
      </c>
      <c r="C130" s="3" t="s">
        <v>373</v>
      </c>
      <c r="D130" s="3" t="s">
        <v>374</v>
      </c>
      <c r="E130" s="3" t="s">
        <v>374</v>
      </c>
      <c r="F130" s="3">
        <v>0</v>
      </c>
      <c r="G130" s="3">
        <v>0</v>
      </c>
      <c r="H130" s="3">
        <v>0</v>
      </c>
      <c r="I130" s="3">
        <v>9</v>
      </c>
      <c r="J130" s="3">
        <v>0</v>
      </c>
      <c r="K130" s="3">
        <v>0</v>
      </c>
      <c r="L130" s="3">
        <v>0</v>
      </c>
      <c r="M130" s="3">
        <v>0</v>
      </c>
      <c r="N130" s="3" t="s">
        <v>375</v>
      </c>
      <c r="O130" s="3">
        <v>1059</v>
      </c>
      <c r="P130" s="3" t="s">
        <v>376</v>
      </c>
      <c r="Q130" s="3">
        <v>1000131322</v>
      </c>
      <c r="R130" s="3">
        <v>20</v>
      </c>
      <c r="S130" s="3" t="s">
        <v>377</v>
      </c>
      <c r="T130" s="3">
        <v>0</v>
      </c>
      <c r="U130" s="3">
        <v>0</v>
      </c>
      <c r="V130" s="3"/>
      <c r="W130" s="3">
        <v>229</v>
      </c>
      <c r="X130" s="3">
        <v>13.5</v>
      </c>
      <c r="Y130" s="3">
        <v>51.524999999999999</v>
      </c>
    </row>
    <row r="131" spans="1:25" x14ac:dyDescent="0.25">
      <c r="A131" s="2">
        <v>43230</v>
      </c>
      <c r="B131" s="3" t="s">
        <v>372</v>
      </c>
      <c r="C131" s="3" t="s">
        <v>373</v>
      </c>
      <c r="D131" s="3" t="s">
        <v>378</v>
      </c>
      <c r="E131" s="3" t="s">
        <v>378</v>
      </c>
      <c r="F131" s="3">
        <v>0</v>
      </c>
      <c r="G131" s="3">
        <v>0</v>
      </c>
      <c r="H131" s="3">
        <v>0</v>
      </c>
      <c r="I131" s="3">
        <v>9</v>
      </c>
      <c r="J131" s="3">
        <v>0</v>
      </c>
      <c r="K131" s="3">
        <v>0</v>
      </c>
      <c r="L131" s="3">
        <v>0</v>
      </c>
      <c r="M131" s="3">
        <v>0</v>
      </c>
      <c r="N131" s="3" t="s">
        <v>29</v>
      </c>
      <c r="O131" s="3" t="s">
        <v>379</v>
      </c>
      <c r="P131" s="3" t="s">
        <v>380</v>
      </c>
      <c r="Q131" s="3">
        <v>2000020482</v>
      </c>
      <c r="R131" s="3">
        <v>410</v>
      </c>
      <c r="S131" s="3" t="s">
        <v>381</v>
      </c>
      <c r="T131" s="3">
        <v>0</v>
      </c>
      <c r="U131" s="3">
        <v>0</v>
      </c>
      <c r="V131" s="3"/>
      <c r="W131" s="3">
        <v>44</v>
      </c>
      <c r="X131" s="3">
        <v>24.49</v>
      </c>
      <c r="Y131" s="3">
        <v>17.959333333333301</v>
      </c>
    </row>
    <row r="132" spans="1:25" x14ac:dyDescent="0.25">
      <c r="A132" s="2">
        <v>43230</v>
      </c>
      <c r="B132" s="3" t="s">
        <v>372</v>
      </c>
      <c r="C132" s="3" t="s">
        <v>373</v>
      </c>
      <c r="D132" s="3" t="s">
        <v>378</v>
      </c>
      <c r="E132" s="3" t="s">
        <v>378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 t="s">
        <v>29</v>
      </c>
      <c r="O132" s="3" t="s">
        <v>379</v>
      </c>
      <c r="P132" s="3" t="s">
        <v>380</v>
      </c>
      <c r="Q132" s="3">
        <v>2000020482</v>
      </c>
      <c r="R132" s="3">
        <v>610</v>
      </c>
      <c r="S132" s="3" t="s">
        <v>382</v>
      </c>
      <c r="T132" s="3">
        <v>0</v>
      </c>
      <c r="U132" s="3">
        <v>0</v>
      </c>
      <c r="V132" s="3"/>
      <c r="W132" s="3">
        <v>44</v>
      </c>
      <c r="X132" s="3">
        <v>24.49</v>
      </c>
      <c r="Y132" s="3">
        <v>17.959333333333301</v>
      </c>
    </row>
    <row r="133" spans="1:25" x14ac:dyDescent="0.25">
      <c r="A133" s="2">
        <v>43230</v>
      </c>
      <c r="B133" s="3" t="s">
        <v>372</v>
      </c>
      <c r="C133" s="3" t="s">
        <v>373</v>
      </c>
      <c r="D133" s="3" t="s">
        <v>378</v>
      </c>
      <c r="E133" s="3" t="s">
        <v>378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 t="s">
        <v>29</v>
      </c>
      <c r="O133" s="3" t="s">
        <v>383</v>
      </c>
      <c r="P133" s="3" t="s">
        <v>384</v>
      </c>
      <c r="Q133" s="3">
        <v>2000020482</v>
      </c>
      <c r="R133" s="3">
        <v>360</v>
      </c>
      <c r="S133" s="3" t="s">
        <v>385</v>
      </c>
      <c r="T133" s="3">
        <v>0</v>
      </c>
      <c r="U133" s="3">
        <v>0</v>
      </c>
      <c r="V133" s="3"/>
      <c r="W133" s="3">
        <v>45</v>
      </c>
      <c r="X133" s="3">
        <v>24.49</v>
      </c>
      <c r="Y133" s="3">
        <v>18.3675</v>
      </c>
    </row>
    <row r="134" spans="1:25" x14ac:dyDescent="0.25">
      <c r="A134" s="2">
        <v>43230</v>
      </c>
      <c r="B134" s="3" t="s">
        <v>372</v>
      </c>
      <c r="C134" s="3" t="s">
        <v>373</v>
      </c>
      <c r="D134" s="3" t="s">
        <v>386</v>
      </c>
      <c r="E134" s="3" t="s">
        <v>386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 t="s">
        <v>29</v>
      </c>
      <c r="O134" s="3" t="s">
        <v>387</v>
      </c>
      <c r="P134" s="3" t="s">
        <v>388</v>
      </c>
      <c r="Q134" s="3">
        <v>2000020482</v>
      </c>
      <c r="R134" s="3">
        <v>520</v>
      </c>
      <c r="S134" s="3" t="s">
        <v>389</v>
      </c>
      <c r="T134" s="3">
        <v>0</v>
      </c>
      <c r="U134" s="3">
        <v>0</v>
      </c>
      <c r="V134" s="3"/>
      <c r="W134" s="3">
        <v>44</v>
      </c>
      <c r="X134" s="3">
        <v>21.15</v>
      </c>
      <c r="Y134" s="3">
        <v>15.51</v>
      </c>
    </row>
    <row r="135" spans="1:25" x14ac:dyDescent="0.25">
      <c r="A135" s="2">
        <v>43230</v>
      </c>
      <c r="B135" s="3" t="s">
        <v>372</v>
      </c>
      <c r="C135" s="3" t="s">
        <v>373</v>
      </c>
      <c r="D135" s="3" t="s">
        <v>386</v>
      </c>
      <c r="E135" s="3" t="s">
        <v>386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 t="s">
        <v>29</v>
      </c>
      <c r="O135" s="3" t="s">
        <v>390</v>
      </c>
      <c r="P135" s="3" t="s">
        <v>380</v>
      </c>
      <c r="Q135" s="3">
        <v>2000020482</v>
      </c>
      <c r="R135" s="3">
        <v>500</v>
      </c>
      <c r="S135" s="3" t="s">
        <v>391</v>
      </c>
      <c r="T135" s="3">
        <v>0</v>
      </c>
      <c r="U135" s="3">
        <v>0</v>
      </c>
      <c r="V135" s="3"/>
      <c r="W135" s="3">
        <v>12</v>
      </c>
      <c r="X135" s="3">
        <v>21.15</v>
      </c>
      <c r="Y135" s="3">
        <v>4.2300000000000004</v>
      </c>
    </row>
    <row r="136" spans="1:25" x14ac:dyDescent="0.25">
      <c r="A136" s="2">
        <v>43230</v>
      </c>
      <c r="B136" s="3" t="s">
        <v>372</v>
      </c>
      <c r="C136" s="3" t="s">
        <v>373</v>
      </c>
      <c r="D136" s="3" t="s">
        <v>386</v>
      </c>
      <c r="E136" s="3" t="s">
        <v>386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 t="s">
        <v>29</v>
      </c>
      <c r="O136" s="3" t="s">
        <v>390</v>
      </c>
      <c r="P136" s="3" t="s">
        <v>380</v>
      </c>
      <c r="Q136" s="3">
        <v>2000020482</v>
      </c>
      <c r="R136" s="3">
        <v>510</v>
      </c>
      <c r="S136" s="3" t="s">
        <v>392</v>
      </c>
      <c r="T136" s="3">
        <v>0</v>
      </c>
      <c r="U136" s="3">
        <v>0</v>
      </c>
      <c r="V136" s="3"/>
      <c r="W136" s="3">
        <v>45</v>
      </c>
      <c r="X136" s="3">
        <v>21.15</v>
      </c>
      <c r="Y136" s="3">
        <v>15.862500000000001</v>
      </c>
    </row>
    <row r="137" spans="1:25" x14ac:dyDescent="0.25">
      <c r="A137" s="2">
        <v>43230</v>
      </c>
      <c r="B137" s="3" t="s">
        <v>372</v>
      </c>
      <c r="C137" s="3" t="s">
        <v>373</v>
      </c>
      <c r="D137" s="3" t="s">
        <v>386</v>
      </c>
      <c r="E137" s="3" t="s">
        <v>386</v>
      </c>
      <c r="F137" s="3">
        <v>0</v>
      </c>
      <c r="G137" s="3">
        <v>0</v>
      </c>
      <c r="H137" s="3">
        <v>0</v>
      </c>
      <c r="I137" s="3">
        <v>9</v>
      </c>
      <c r="J137" s="3">
        <v>0</v>
      </c>
      <c r="K137" s="3">
        <v>0</v>
      </c>
      <c r="L137" s="3">
        <v>0</v>
      </c>
      <c r="M137" s="3">
        <v>0</v>
      </c>
      <c r="N137" s="3" t="s">
        <v>29</v>
      </c>
      <c r="O137" s="3" t="s">
        <v>383</v>
      </c>
      <c r="P137" s="3" t="s">
        <v>384</v>
      </c>
      <c r="Q137" s="3">
        <v>2000020482</v>
      </c>
      <c r="R137" s="3">
        <v>370</v>
      </c>
      <c r="S137" s="3" t="s">
        <v>393</v>
      </c>
      <c r="T137" s="3">
        <v>0</v>
      </c>
      <c r="U137" s="3">
        <v>0</v>
      </c>
      <c r="V137" s="3"/>
      <c r="W137" s="3">
        <v>1</v>
      </c>
      <c r="X137" s="3">
        <v>24.49</v>
      </c>
      <c r="Y137" s="3">
        <v>0.40816666666666601</v>
      </c>
    </row>
    <row r="138" spans="1:25" x14ac:dyDescent="0.25">
      <c r="A138" s="2">
        <v>43230</v>
      </c>
      <c r="B138" s="3" t="s">
        <v>372</v>
      </c>
      <c r="C138" s="3" t="s">
        <v>373</v>
      </c>
      <c r="D138" s="3" t="s">
        <v>394</v>
      </c>
      <c r="E138" s="3" t="s">
        <v>394</v>
      </c>
      <c r="F138" s="3">
        <v>0</v>
      </c>
      <c r="G138" s="3">
        <v>0</v>
      </c>
      <c r="H138" s="3">
        <v>0</v>
      </c>
      <c r="I138" s="3">
        <v>9</v>
      </c>
      <c r="J138" s="3">
        <v>0</v>
      </c>
      <c r="K138" s="3">
        <v>0</v>
      </c>
      <c r="L138" s="3">
        <v>0</v>
      </c>
      <c r="M138" s="3">
        <v>0</v>
      </c>
      <c r="N138" s="3" t="s">
        <v>375</v>
      </c>
      <c r="O138" s="3">
        <v>9584</v>
      </c>
      <c r="P138" s="3" t="s">
        <v>395</v>
      </c>
      <c r="Q138" s="3">
        <v>1000140482</v>
      </c>
      <c r="R138" s="3">
        <v>20</v>
      </c>
      <c r="S138" s="3" t="s">
        <v>396</v>
      </c>
      <c r="T138" s="3">
        <v>0</v>
      </c>
      <c r="U138" s="3">
        <v>0</v>
      </c>
      <c r="V138" s="3"/>
      <c r="W138" s="3">
        <v>234</v>
      </c>
      <c r="X138" s="3">
        <v>12.2</v>
      </c>
      <c r="Y138" s="3">
        <v>47.58</v>
      </c>
    </row>
    <row r="139" spans="1:25" x14ac:dyDescent="0.25">
      <c r="A139" s="2">
        <v>43230</v>
      </c>
      <c r="B139" s="3" t="s">
        <v>372</v>
      </c>
      <c r="C139" s="3" t="s">
        <v>373</v>
      </c>
      <c r="D139" s="3" t="s">
        <v>397</v>
      </c>
      <c r="E139" s="3" t="s">
        <v>397</v>
      </c>
      <c r="F139" s="3">
        <v>0</v>
      </c>
      <c r="G139" s="3">
        <v>0</v>
      </c>
      <c r="H139" s="3">
        <v>0</v>
      </c>
      <c r="I139" s="3">
        <v>9</v>
      </c>
      <c r="J139" s="3">
        <v>0</v>
      </c>
      <c r="K139" s="3">
        <v>0</v>
      </c>
      <c r="L139" s="3">
        <v>0</v>
      </c>
      <c r="M139" s="3">
        <v>0</v>
      </c>
      <c r="N139" s="3" t="s">
        <v>398</v>
      </c>
      <c r="O139" s="3" t="s">
        <v>399</v>
      </c>
      <c r="P139" s="3" t="s">
        <v>400</v>
      </c>
      <c r="Q139" s="3">
        <v>1000135277</v>
      </c>
      <c r="R139" s="3">
        <v>50</v>
      </c>
      <c r="S139" s="3" t="s">
        <v>401</v>
      </c>
      <c r="T139" s="3">
        <v>0</v>
      </c>
      <c r="U139" s="3">
        <v>0</v>
      </c>
      <c r="V139" s="3"/>
      <c r="W139" s="3">
        <v>90</v>
      </c>
      <c r="X139" s="3">
        <v>9.74</v>
      </c>
      <c r="Y139" s="3">
        <v>14.61</v>
      </c>
    </row>
    <row r="140" spans="1:25" x14ac:dyDescent="0.25">
      <c r="A140" s="2">
        <v>43230</v>
      </c>
      <c r="B140" s="3" t="s">
        <v>372</v>
      </c>
      <c r="C140" s="3" t="s">
        <v>373</v>
      </c>
      <c r="D140" s="3" t="s">
        <v>397</v>
      </c>
      <c r="E140" s="3" t="s">
        <v>397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 t="s">
        <v>398</v>
      </c>
      <c r="O140" s="3" t="s">
        <v>399</v>
      </c>
      <c r="P140" s="3" t="s">
        <v>400</v>
      </c>
      <c r="Q140" s="3">
        <v>1000135277</v>
      </c>
      <c r="R140" s="3">
        <v>70</v>
      </c>
      <c r="S140" s="3" t="s">
        <v>402</v>
      </c>
      <c r="T140" s="3">
        <v>0</v>
      </c>
      <c r="U140" s="3">
        <v>0</v>
      </c>
      <c r="V140" s="3"/>
      <c r="W140" s="3">
        <v>210</v>
      </c>
      <c r="X140" s="3">
        <v>9.9</v>
      </c>
      <c r="Y140" s="3">
        <v>34.65</v>
      </c>
    </row>
    <row r="141" spans="1:25" x14ac:dyDescent="0.25">
      <c r="A141" s="2">
        <v>43230</v>
      </c>
      <c r="B141" s="3" t="s">
        <v>372</v>
      </c>
      <c r="C141" s="3" t="s">
        <v>373</v>
      </c>
      <c r="D141" s="3" t="s">
        <v>403</v>
      </c>
      <c r="E141" s="3" t="s">
        <v>403</v>
      </c>
      <c r="F141" s="3">
        <v>0</v>
      </c>
      <c r="G141" s="3">
        <v>0</v>
      </c>
      <c r="H141" s="3">
        <v>0</v>
      </c>
      <c r="I141" s="3">
        <v>9</v>
      </c>
      <c r="J141" s="3">
        <v>0</v>
      </c>
      <c r="K141" s="3">
        <v>0</v>
      </c>
      <c r="L141" s="3">
        <v>0</v>
      </c>
      <c r="M141" s="3">
        <v>0</v>
      </c>
      <c r="N141" s="3" t="s">
        <v>398</v>
      </c>
      <c r="O141" s="3" t="s">
        <v>404</v>
      </c>
      <c r="P141" s="3" t="s">
        <v>405</v>
      </c>
      <c r="Q141" s="3">
        <v>1000135275</v>
      </c>
      <c r="R141" s="3">
        <v>70</v>
      </c>
      <c r="S141" s="3" t="s">
        <v>406</v>
      </c>
      <c r="T141" s="3">
        <v>0</v>
      </c>
      <c r="U141" s="3">
        <v>0</v>
      </c>
      <c r="V141" s="3"/>
      <c r="W141" s="3">
        <v>534</v>
      </c>
      <c r="X141" s="3">
        <v>5.59</v>
      </c>
      <c r="Y141" s="3">
        <v>49.750999999999998</v>
      </c>
    </row>
    <row r="142" spans="1:25" x14ac:dyDescent="0.25">
      <c r="A142" s="2">
        <v>43230</v>
      </c>
      <c r="B142" s="3" t="s">
        <v>372</v>
      </c>
      <c r="C142" s="3" t="s">
        <v>407</v>
      </c>
      <c r="D142" s="3" t="s">
        <v>408</v>
      </c>
      <c r="E142" s="3" t="s">
        <v>408</v>
      </c>
      <c r="F142" s="3">
        <v>0</v>
      </c>
      <c r="G142" s="3">
        <v>0</v>
      </c>
      <c r="H142" s="3">
        <v>0</v>
      </c>
      <c r="I142" s="3">
        <v>9</v>
      </c>
      <c r="J142" s="3">
        <v>0</v>
      </c>
      <c r="K142" s="3">
        <v>0</v>
      </c>
      <c r="L142" s="3">
        <v>0</v>
      </c>
      <c r="M142" s="3">
        <v>0</v>
      </c>
      <c r="N142" s="3" t="s">
        <v>398</v>
      </c>
      <c r="O142" s="3" t="s">
        <v>399</v>
      </c>
      <c r="P142" s="3" t="s">
        <v>400</v>
      </c>
      <c r="Q142" s="3">
        <v>1000135277</v>
      </c>
      <c r="R142" s="3">
        <v>70</v>
      </c>
      <c r="S142" s="3" t="s">
        <v>402</v>
      </c>
      <c r="T142" s="3">
        <v>0</v>
      </c>
      <c r="U142" s="3">
        <v>0</v>
      </c>
      <c r="V142" s="3"/>
      <c r="W142" s="3">
        <v>396</v>
      </c>
      <c r="X142" s="3">
        <v>9.9</v>
      </c>
      <c r="Y142" s="3">
        <v>65.34</v>
      </c>
    </row>
    <row r="143" spans="1:25" x14ac:dyDescent="0.25">
      <c r="A143" s="2">
        <v>43230</v>
      </c>
      <c r="B143" s="3" t="s">
        <v>372</v>
      </c>
      <c r="C143" s="3" t="s">
        <v>407</v>
      </c>
      <c r="D143" s="3" t="s">
        <v>409</v>
      </c>
      <c r="E143" s="3" t="s">
        <v>409</v>
      </c>
      <c r="F143" s="3">
        <v>0</v>
      </c>
      <c r="G143" s="3">
        <v>0</v>
      </c>
      <c r="H143" s="3">
        <v>0</v>
      </c>
      <c r="I143" s="3">
        <v>9</v>
      </c>
      <c r="J143" s="3">
        <v>0</v>
      </c>
      <c r="K143" s="3">
        <v>0</v>
      </c>
      <c r="L143" s="3">
        <v>0</v>
      </c>
      <c r="M143" s="3">
        <v>0</v>
      </c>
      <c r="N143" s="3" t="s">
        <v>398</v>
      </c>
      <c r="O143" s="3" t="s">
        <v>399</v>
      </c>
      <c r="P143" s="3" t="s">
        <v>400</v>
      </c>
      <c r="Q143" s="3">
        <v>1000135277</v>
      </c>
      <c r="R143" s="3">
        <v>20</v>
      </c>
      <c r="S143" s="3" t="s">
        <v>401</v>
      </c>
      <c r="T143" s="3">
        <v>0</v>
      </c>
      <c r="U143" s="3">
        <v>0</v>
      </c>
      <c r="V143" s="3"/>
      <c r="W143" s="3">
        <v>60</v>
      </c>
      <c r="X143" s="3">
        <v>9.74</v>
      </c>
      <c r="Y143" s="3">
        <v>9.74</v>
      </c>
    </row>
    <row r="144" spans="1:25" x14ac:dyDescent="0.25">
      <c r="A144" s="2">
        <v>43230</v>
      </c>
      <c r="B144" s="3" t="s">
        <v>372</v>
      </c>
      <c r="C144" s="3" t="s">
        <v>407</v>
      </c>
      <c r="D144" s="3" t="s">
        <v>409</v>
      </c>
      <c r="E144" s="3" t="s">
        <v>409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 t="s">
        <v>398</v>
      </c>
      <c r="O144" s="3" t="s">
        <v>399</v>
      </c>
      <c r="P144" s="3" t="s">
        <v>400</v>
      </c>
      <c r="Q144" s="3">
        <v>1000135277</v>
      </c>
      <c r="R144" s="3">
        <v>60</v>
      </c>
      <c r="S144" s="3" t="s">
        <v>410</v>
      </c>
      <c r="T144" s="3">
        <v>0</v>
      </c>
      <c r="U144" s="3">
        <v>0</v>
      </c>
      <c r="V144" s="3"/>
      <c r="W144" s="3">
        <v>258</v>
      </c>
      <c r="X144" s="3">
        <v>9.9</v>
      </c>
      <c r="Y144" s="3">
        <v>42.57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A2" workbookViewId="0">
      <selection activeCell="A2" sqref="A2:X129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2" bestFit="1" customWidth="1"/>
    <col min="4" max="4" width="13.28515625" customWidth="1"/>
    <col min="5" max="5" width="9.140625" customWidth="1"/>
    <col min="6" max="6" width="25.42578125" customWidth="1"/>
    <col min="7" max="7" width="18.140625" customWidth="1"/>
    <col min="8" max="8" width="17.5703125" customWidth="1"/>
    <col min="9" max="9" width="19.140625" customWidth="1"/>
    <col min="10" max="10" width="14.42578125" style="7" customWidth="1"/>
    <col min="11" max="11" width="21.140625" customWidth="1"/>
    <col min="12" max="12" width="24.28515625" customWidth="1"/>
    <col min="13" max="13" width="17.42578125" customWidth="1"/>
    <col min="14" max="14" width="12.28515625" customWidth="1"/>
    <col min="15" max="15" width="15.140625" customWidth="1"/>
    <col min="16" max="16" width="36.5703125" customWidth="1"/>
    <col min="17" max="17" width="11.140625" customWidth="1"/>
    <col min="18" max="18" width="5" customWidth="1"/>
    <col min="19" max="19" width="21.7109375" customWidth="1"/>
    <col min="20" max="20" width="19.140625" style="7" customWidth="1"/>
    <col min="21" max="21" width="12" customWidth="1"/>
    <col min="22" max="22" width="7" customWidth="1"/>
    <col min="23" max="23" width="6.7109375" customWidth="1"/>
    <col min="24" max="24" width="15.140625" customWidth="1"/>
  </cols>
  <sheetData>
    <row r="1" spans="1:24" x14ac:dyDescent="0.25">
      <c r="A1" s="9" t="s">
        <v>411</v>
      </c>
      <c r="B1" s="9"/>
    </row>
    <row r="2" spans="1:24" x14ac:dyDescent="0.25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4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4" t="s">
        <v>20</v>
      </c>
      <c r="U2" s="13" t="s">
        <v>21</v>
      </c>
      <c r="V2" s="13" t="s">
        <v>23</v>
      </c>
      <c r="W2" s="13" t="s">
        <v>24</v>
      </c>
      <c r="X2" s="15" t="s">
        <v>25</v>
      </c>
    </row>
    <row r="3" spans="1:24" x14ac:dyDescent="0.25">
      <c r="A3" s="10">
        <v>43230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12</v>
      </c>
      <c r="H3" s="3">
        <v>1</v>
      </c>
      <c r="I3" s="3">
        <v>9</v>
      </c>
      <c r="J3" s="8">
        <v>108</v>
      </c>
      <c r="K3" s="3">
        <v>0</v>
      </c>
      <c r="L3" s="3">
        <v>0</v>
      </c>
      <c r="M3" s="3">
        <v>4.6589506172839501</v>
      </c>
      <c r="N3" s="3" t="s">
        <v>29</v>
      </c>
      <c r="O3" s="3" t="s">
        <v>30</v>
      </c>
      <c r="P3" s="3" t="s">
        <v>31</v>
      </c>
      <c r="Q3" s="3">
        <v>2000020362</v>
      </c>
      <c r="R3" s="3">
        <v>440</v>
      </c>
      <c r="S3" s="3" t="s">
        <v>32</v>
      </c>
      <c r="T3" s="8">
        <f>108/25*8</f>
        <v>34.56</v>
      </c>
      <c r="U3" s="3">
        <v>4.6589420654911802</v>
      </c>
      <c r="V3" s="3">
        <v>8</v>
      </c>
      <c r="W3" s="3">
        <v>14.45</v>
      </c>
      <c r="X3" s="11">
        <v>1.9266666666666601</v>
      </c>
    </row>
    <row r="4" spans="1:24" x14ac:dyDescent="0.25">
      <c r="A4" s="10">
        <v>43230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8">
        <v>0</v>
      </c>
      <c r="K4" s="3">
        <v>0</v>
      </c>
      <c r="L4" s="3">
        <v>0</v>
      </c>
      <c r="M4" s="3">
        <v>4.6589506172839501</v>
      </c>
      <c r="N4" s="3" t="s">
        <v>29</v>
      </c>
      <c r="O4" s="3" t="s">
        <v>30</v>
      </c>
      <c r="P4" s="3" t="s">
        <v>31</v>
      </c>
      <c r="Q4" s="3">
        <v>2000020362</v>
      </c>
      <c r="R4" s="3">
        <v>470</v>
      </c>
      <c r="S4" s="3" t="s">
        <v>33</v>
      </c>
      <c r="T4" s="8">
        <f>108/25*5</f>
        <v>21.6</v>
      </c>
      <c r="U4" s="3">
        <v>4.6589458208127503</v>
      </c>
      <c r="V4" s="3">
        <v>5</v>
      </c>
      <c r="W4" s="3">
        <v>14.45</v>
      </c>
      <c r="X4" s="11">
        <v>1.2041666666666599</v>
      </c>
    </row>
    <row r="5" spans="1:24" x14ac:dyDescent="0.25">
      <c r="A5" s="10">
        <v>43230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8">
        <v>0</v>
      </c>
      <c r="K5" s="3">
        <v>0</v>
      </c>
      <c r="L5" s="3">
        <v>0</v>
      </c>
      <c r="M5" s="3">
        <v>4.6589506172839501</v>
      </c>
      <c r="N5" s="3" t="s">
        <v>29</v>
      </c>
      <c r="O5" s="3" t="s">
        <v>39</v>
      </c>
      <c r="P5" s="3" t="s">
        <v>40</v>
      </c>
      <c r="Q5" s="3">
        <v>2000020362</v>
      </c>
      <c r="R5" s="3">
        <v>1110</v>
      </c>
      <c r="S5" s="3" t="s">
        <v>41</v>
      </c>
      <c r="T5" s="8">
        <f>108/25*5</f>
        <v>21.6</v>
      </c>
      <c r="U5" s="3">
        <v>4.6589618107139703</v>
      </c>
      <c r="V5" s="3">
        <v>5</v>
      </c>
      <c r="W5" s="3">
        <v>8.5299999999999994</v>
      </c>
      <c r="X5" s="11">
        <v>0.71083333333333298</v>
      </c>
    </row>
    <row r="6" spans="1:24" x14ac:dyDescent="0.25">
      <c r="A6" s="10">
        <v>43230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8">
        <v>0</v>
      </c>
      <c r="K6" s="3">
        <v>0</v>
      </c>
      <c r="L6" s="3">
        <v>0</v>
      </c>
      <c r="M6" s="3">
        <v>4.6589506172839501</v>
      </c>
      <c r="N6" s="3" t="s">
        <v>29</v>
      </c>
      <c r="O6" s="3" t="s">
        <v>34</v>
      </c>
      <c r="P6" s="3" t="s">
        <v>35</v>
      </c>
      <c r="Q6" s="3">
        <v>2000020362</v>
      </c>
      <c r="R6" s="3">
        <v>550</v>
      </c>
      <c r="S6" s="3" t="s">
        <v>36</v>
      </c>
      <c r="T6" s="8">
        <f>108/25*4</f>
        <v>17.28</v>
      </c>
      <c r="U6" s="3">
        <v>4.6589702305505103</v>
      </c>
      <c r="V6" s="3">
        <v>4</v>
      </c>
      <c r="W6" s="3">
        <v>10.199999999999999</v>
      </c>
      <c r="X6" s="11">
        <v>0.68</v>
      </c>
    </row>
    <row r="7" spans="1:24" x14ac:dyDescent="0.25">
      <c r="A7" s="10">
        <v>43230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3">
        <v>0</v>
      </c>
      <c r="J7" s="8">
        <v>0</v>
      </c>
      <c r="K7" s="3">
        <v>0</v>
      </c>
      <c r="L7" s="3">
        <v>0</v>
      </c>
      <c r="M7" s="3">
        <v>4.6589506172839501</v>
      </c>
      <c r="N7" s="3" t="s">
        <v>29</v>
      </c>
      <c r="O7" s="3" t="s">
        <v>34</v>
      </c>
      <c r="P7" s="3" t="s">
        <v>35</v>
      </c>
      <c r="Q7" s="3">
        <v>2000020362</v>
      </c>
      <c r="R7" s="3">
        <v>670</v>
      </c>
      <c r="S7" s="3" t="s">
        <v>37</v>
      </c>
      <c r="T7" s="8">
        <f>108/25*3</f>
        <v>12.96</v>
      </c>
      <c r="U7" s="3">
        <v>4.6589524969549299</v>
      </c>
      <c r="V7" s="3">
        <v>3</v>
      </c>
      <c r="W7" s="3">
        <v>10.199999999999999</v>
      </c>
      <c r="X7" s="11">
        <v>0.51</v>
      </c>
    </row>
    <row r="8" spans="1:24" x14ac:dyDescent="0.25">
      <c r="A8" s="10">
        <v>43230</v>
      </c>
      <c r="B8" s="3" t="s">
        <v>26</v>
      </c>
      <c r="C8" s="3" t="s">
        <v>27</v>
      </c>
      <c r="D8" s="3" t="s">
        <v>42</v>
      </c>
      <c r="E8" s="3" t="s">
        <v>42</v>
      </c>
      <c r="F8" s="3">
        <v>0</v>
      </c>
      <c r="G8" s="3">
        <v>13</v>
      </c>
      <c r="H8" s="3">
        <v>4</v>
      </c>
      <c r="I8" s="3">
        <v>9</v>
      </c>
      <c r="J8" s="8">
        <v>99</v>
      </c>
      <c r="K8" s="3">
        <v>0</v>
      </c>
      <c r="L8" s="3">
        <v>0</v>
      </c>
      <c r="M8" s="3">
        <v>1.6525252525252501</v>
      </c>
      <c r="N8" s="3" t="s">
        <v>29</v>
      </c>
      <c r="O8" s="3" t="s">
        <v>43</v>
      </c>
      <c r="P8" s="3" t="s">
        <v>44</v>
      </c>
      <c r="Q8" s="3">
        <v>2000020362</v>
      </c>
      <c r="R8" s="3">
        <v>260</v>
      </c>
      <c r="S8" s="3" t="s">
        <v>45</v>
      </c>
      <c r="T8" s="8">
        <v>99</v>
      </c>
      <c r="U8" s="3">
        <v>1.6525252525252501</v>
      </c>
      <c r="V8" s="3">
        <v>8</v>
      </c>
      <c r="W8" s="3">
        <v>12.27</v>
      </c>
      <c r="X8" s="11">
        <v>1.6359999999999999</v>
      </c>
    </row>
    <row r="9" spans="1:24" x14ac:dyDescent="0.25">
      <c r="A9" s="10">
        <v>43230</v>
      </c>
      <c r="B9" s="3" t="s">
        <v>46</v>
      </c>
      <c r="C9" s="3" t="s">
        <v>47</v>
      </c>
      <c r="D9" s="3" t="s">
        <v>48</v>
      </c>
      <c r="E9" s="3" t="s">
        <v>48</v>
      </c>
      <c r="F9" s="3">
        <v>0</v>
      </c>
      <c r="G9" s="3">
        <v>14</v>
      </c>
      <c r="H9" s="3">
        <v>5</v>
      </c>
      <c r="I9" s="3">
        <v>9</v>
      </c>
      <c r="J9" s="8">
        <v>126</v>
      </c>
      <c r="K9" s="3">
        <v>0</v>
      </c>
      <c r="L9" s="3">
        <v>0</v>
      </c>
      <c r="M9" s="3">
        <v>35.9428571428571</v>
      </c>
      <c r="N9" s="3" t="s">
        <v>49</v>
      </c>
      <c r="O9" s="3" t="s">
        <v>50</v>
      </c>
      <c r="P9" s="3" t="s">
        <v>51</v>
      </c>
      <c r="Q9" s="3">
        <v>1000145794</v>
      </c>
      <c r="R9" s="3">
        <v>50</v>
      </c>
      <c r="S9" s="3" t="s">
        <v>52</v>
      </c>
      <c r="T9" s="8">
        <v>126</v>
      </c>
      <c r="U9" s="3">
        <v>35.9428571428571</v>
      </c>
      <c r="V9" s="3">
        <v>432</v>
      </c>
      <c r="W9" s="3">
        <v>6.29</v>
      </c>
      <c r="X9" s="11">
        <v>45.287999999999997</v>
      </c>
    </row>
    <row r="10" spans="1:24" x14ac:dyDescent="0.25">
      <c r="A10" s="10">
        <v>43230</v>
      </c>
      <c r="B10" s="3" t="s">
        <v>46</v>
      </c>
      <c r="C10" s="3" t="s">
        <v>47</v>
      </c>
      <c r="D10" s="3" t="s">
        <v>53</v>
      </c>
      <c r="E10" s="3" t="s">
        <v>53</v>
      </c>
      <c r="F10" s="3">
        <v>0</v>
      </c>
      <c r="G10" s="3">
        <v>15</v>
      </c>
      <c r="H10" s="3">
        <v>2</v>
      </c>
      <c r="I10" s="3">
        <v>9</v>
      </c>
      <c r="J10" s="8">
        <v>134</v>
      </c>
      <c r="K10" s="3">
        <v>0</v>
      </c>
      <c r="L10" s="3">
        <v>0</v>
      </c>
      <c r="M10" s="3">
        <v>0</v>
      </c>
      <c r="N10" s="3" t="s">
        <v>49</v>
      </c>
      <c r="O10" s="3" t="s">
        <v>54</v>
      </c>
      <c r="P10" s="3" t="s">
        <v>55</v>
      </c>
      <c r="Q10" s="3">
        <v>1000159769</v>
      </c>
      <c r="R10" s="3">
        <v>30</v>
      </c>
      <c r="S10" s="3" t="s">
        <v>56</v>
      </c>
      <c r="T10" s="8">
        <v>134</v>
      </c>
      <c r="U10" s="3">
        <v>0</v>
      </c>
      <c r="V10" s="3">
        <v>0</v>
      </c>
      <c r="W10" s="3">
        <v>0</v>
      </c>
      <c r="X10" s="11">
        <v>0</v>
      </c>
    </row>
    <row r="11" spans="1:24" x14ac:dyDescent="0.25">
      <c r="A11" s="10">
        <v>43230</v>
      </c>
      <c r="B11" s="3" t="s">
        <v>46</v>
      </c>
      <c r="C11" s="3" t="s">
        <v>47</v>
      </c>
      <c r="D11" s="3" t="s">
        <v>57</v>
      </c>
      <c r="E11" s="3" t="s">
        <v>57</v>
      </c>
      <c r="F11" s="3">
        <v>0</v>
      </c>
      <c r="G11" s="3">
        <v>12</v>
      </c>
      <c r="H11" s="3">
        <v>0</v>
      </c>
      <c r="I11" s="3">
        <v>9</v>
      </c>
      <c r="J11" s="8">
        <v>108</v>
      </c>
      <c r="K11" s="3">
        <v>0</v>
      </c>
      <c r="L11" s="3">
        <v>0</v>
      </c>
      <c r="M11" s="3">
        <v>23.0416666666666</v>
      </c>
      <c r="N11" s="3" t="s">
        <v>58</v>
      </c>
      <c r="O11" s="3">
        <v>382913</v>
      </c>
      <c r="P11" s="3">
        <v>382913</v>
      </c>
      <c r="Q11" s="3">
        <v>1000145330</v>
      </c>
      <c r="R11" s="3">
        <v>20</v>
      </c>
      <c r="S11" s="3" t="s">
        <v>349</v>
      </c>
      <c r="T11" s="8">
        <v>108</v>
      </c>
      <c r="U11" s="3">
        <v>23.0416666666666</v>
      </c>
      <c r="V11" s="3">
        <v>270</v>
      </c>
      <c r="W11" s="3">
        <v>5.53</v>
      </c>
      <c r="X11" s="11">
        <v>24.885000000000002</v>
      </c>
    </row>
    <row r="12" spans="1:24" x14ac:dyDescent="0.25">
      <c r="A12" s="10">
        <v>43230</v>
      </c>
      <c r="B12" s="3" t="s">
        <v>46</v>
      </c>
      <c r="C12" s="3" t="s">
        <v>47</v>
      </c>
      <c r="D12" s="3" t="s">
        <v>61</v>
      </c>
      <c r="E12" s="3" t="s">
        <v>61</v>
      </c>
      <c r="F12" s="3">
        <v>0</v>
      </c>
      <c r="G12" s="3">
        <v>23</v>
      </c>
      <c r="H12" s="3">
        <v>4</v>
      </c>
      <c r="I12" s="3">
        <v>9</v>
      </c>
      <c r="J12" s="8">
        <v>202.11666666666599</v>
      </c>
      <c r="K12" s="3">
        <v>0</v>
      </c>
      <c r="L12" s="3">
        <v>0</v>
      </c>
      <c r="M12" s="3">
        <v>10.7343943267089</v>
      </c>
      <c r="N12" s="3" t="s">
        <v>49</v>
      </c>
      <c r="O12" s="3" t="s">
        <v>54</v>
      </c>
      <c r="P12" s="3" t="s">
        <v>55</v>
      </c>
      <c r="Q12" s="3">
        <v>1000159771</v>
      </c>
      <c r="R12" s="3">
        <v>10</v>
      </c>
      <c r="S12" s="3" t="s">
        <v>62</v>
      </c>
      <c r="T12" s="8">
        <v>202.11666666666599</v>
      </c>
      <c r="U12" s="3">
        <v>10.7343943267089</v>
      </c>
      <c r="V12" s="3">
        <v>96</v>
      </c>
      <c r="W12" s="3">
        <v>13.56</v>
      </c>
      <c r="X12" s="11">
        <v>21.696000000000002</v>
      </c>
    </row>
    <row r="13" spans="1:24" x14ac:dyDescent="0.25">
      <c r="A13" s="10">
        <v>43230</v>
      </c>
      <c r="B13" s="3" t="s">
        <v>46</v>
      </c>
      <c r="C13" s="3" t="s">
        <v>63</v>
      </c>
      <c r="D13" s="3" t="s">
        <v>64</v>
      </c>
      <c r="E13" s="3" t="s">
        <v>64</v>
      </c>
      <c r="F13" s="3">
        <v>0</v>
      </c>
      <c r="G13" s="3">
        <v>22</v>
      </c>
      <c r="H13" s="3">
        <v>3</v>
      </c>
      <c r="I13" s="3">
        <v>9</v>
      </c>
      <c r="J13" s="8">
        <v>198</v>
      </c>
      <c r="K13" s="3">
        <v>0</v>
      </c>
      <c r="L13" s="3">
        <v>0</v>
      </c>
      <c r="M13" s="3">
        <v>7.5454545454545396</v>
      </c>
      <c r="N13" s="3" t="s">
        <v>65</v>
      </c>
      <c r="O13" s="3">
        <v>502371</v>
      </c>
      <c r="P13" s="3" t="s">
        <v>412</v>
      </c>
      <c r="Q13" s="3">
        <v>1000127775</v>
      </c>
      <c r="R13" s="3">
        <v>10</v>
      </c>
      <c r="S13" s="3" t="s">
        <v>413</v>
      </c>
      <c r="T13" s="8">
        <v>198</v>
      </c>
      <c r="U13" s="3">
        <v>7.5454545454545396</v>
      </c>
      <c r="V13" s="3">
        <v>60</v>
      </c>
      <c r="W13" s="3">
        <v>14.94</v>
      </c>
      <c r="X13" s="11">
        <v>14.94</v>
      </c>
    </row>
    <row r="14" spans="1:24" x14ac:dyDescent="0.25">
      <c r="A14" s="10">
        <v>43230</v>
      </c>
      <c r="B14" s="3" t="s">
        <v>46</v>
      </c>
      <c r="C14" s="3" t="s">
        <v>63</v>
      </c>
      <c r="D14" s="3" t="s">
        <v>70</v>
      </c>
      <c r="E14" s="3" t="s">
        <v>70</v>
      </c>
      <c r="F14" s="3">
        <v>0</v>
      </c>
      <c r="G14" s="3">
        <v>19</v>
      </c>
      <c r="H14" s="3">
        <v>4</v>
      </c>
      <c r="I14" s="3">
        <v>9</v>
      </c>
      <c r="J14" s="8">
        <v>171</v>
      </c>
      <c r="K14" s="3">
        <v>0</v>
      </c>
      <c r="L14" s="3">
        <v>0</v>
      </c>
      <c r="M14" s="3">
        <v>19.031578947368399</v>
      </c>
      <c r="N14" s="3" t="s">
        <v>49</v>
      </c>
      <c r="O14" s="3" t="s">
        <v>71</v>
      </c>
      <c r="P14" s="3" t="s">
        <v>72</v>
      </c>
      <c r="Q14" s="3">
        <v>1000159767</v>
      </c>
      <c r="R14" s="3">
        <v>50</v>
      </c>
      <c r="S14" s="3" t="s">
        <v>73</v>
      </c>
      <c r="T14" s="8">
        <v>171</v>
      </c>
      <c r="U14" s="3">
        <v>19.031578947368399</v>
      </c>
      <c r="V14" s="3">
        <v>144</v>
      </c>
      <c r="W14" s="3">
        <v>13.56</v>
      </c>
      <c r="X14" s="11">
        <v>32.543999999999997</v>
      </c>
    </row>
    <row r="15" spans="1:24" x14ac:dyDescent="0.25">
      <c r="A15" s="10">
        <v>43230</v>
      </c>
      <c r="B15" s="3" t="s">
        <v>46</v>
      </c>
      <c r="C15" s="3" t="s">
        <v>63</v>
      </c>
      <c r="D15" s="3" t="s">
        <v>74</v>
      </c>
      <c r="E15" s="3" t="s">
        <v>74</v>
      </c>
      <c r="F15" s="3">
        <v>0</v>
      </c>
      <c r="G15" s="3">
        <v>0</v>
      </c>
      <c r="H15" s="3">
        <v>0</v>
      </c>
      <c r="I15" s="3">
        <v>0</v>
      </c>
      <c r="J15" s="8">
        <v>0</v>
      </c>
      <c r="K15" s="3">
        <v>0</v>
      </c>
      <c r="L15" s="3">
        <v>0</v>
      </c>
      <c r="M15" s="3">
        <v>0</v>
      </c>
      <c r="N15" s="3" t="s">
        <v>75</v>
      </c>
      <c r="O15" s="3" t="s">
        <v>76</v>
      </c>
      <c r="P15" s="3" t="s">
        <v>77</v>
      </c>
      <c r="Q15" s="3" t="s">
        <v>78</v>
      </c>
      <c r="R15" s="3">
        <v>30</v>
      </c>
      <c r="S15" s="3" t="s">
        <v>79</v>
      </c>
      <c r="T15" s="8">
        <v>171</v>
      </c>
      <c r="U15" s="3">
        <v>0</v>
      </c>
      <c r="V15" s="3">
        <v>0</v>
      </c>
      <c r="W15" s="3">
        <v>16.62</v>
      </c>
      <c r="X15" s="11">
        <v>0</v>
      </c>
    </row>
    <row r="16" spans="1:24" x14ac:dyDescent="0.25">
      <c r="A16" s="10">
        <v>43230</v>
      </c>
      <c r="B16" s="3" t="s">
        <v>46</v>
      </c>
      <c r="C16" s="3" t="s">
        <v>63</v>
      </c>
      <c r="D16" s="3" t="s">
        <v>74</v>
      </c>
      <c r="E16" s="3" t="s">
        <v>74</v>
      </c>
      <c r="F16" s="3">
        <v>0</v>
      </c>
      <c r="G16" s="3">
        <v>0</v>
      </c>
      <c r="H16" s="3">
        <v>0</v>
      </c>
      <c r="I16" s="3">
        <v>0</v>
      </c>
      <c r="J16" s="8">
        <v>0</v>
      </c>
      <c r="K16" s="3">
        <v>0</v>
      </c>
      <c r="L16" s="3">
        <v>0</v>
      </c>
      <c r="M16" s="3">
        <v>0</v>
      </c>
      <c r="N16" s="3" t="s">
        <v>75</v>
      </c>
      <c r="O16" s="3" t="s">
        <v>80</v>
      </c>
      <c r="P16" s="3" t="s">
        <v>81</v>
      </c>
      <c r="Q16" s="3" t="s">
        <v>78</v>
      </c>
      <c r="R16" s="3">
        <v>40</v>
      </c>
      <c r="S16" s="3" t="s">
        <v>82</v>
      </c>
      <c r="T16" s="8">
        <v>0</v>
      </c>
      <c r="U16" s="3">
        <v>0</v>
      </c>
      <c r="V16" s="3">
        <v>0</v>
      </c>
      <c r="W16" s="3">
        <v>15.47</v>
      </c>
      <c r="X16" s="11">
        <v>0</v>
      </c>
    </row>
    <row r="17" spans="1:24" x14ac:dyDescent="0.25">
      <c r="A17" s="10">
        <v>43230</v>
      </c>
      <c r="B17" s="3" t="s">
        <v>46</v>
      </c>
      <c r="C17" s="3" t="s">
        <v>63</v>
      </c>
      <c r="D17" s="3" t="s">
        <v>74</v>
      </c>
      <c r="E17" s="3" t="s">
        <v>74</v>
      </c>
      <c r="F17" s="3">
        <v>0</v>
      </c>
      <c r="G17" s="3">
        <v>19</v>
      </c>
      <c r="H17" s="3">
        <v>6</v>
      </c>
      <c r="I17" s="3">
        <v>9</v>
      </c>
      <c r="J17" s="8">
        <v>171</v>
      </c>
      <c r="K17" s="3">
        <v>0</v>
      </c>
      <c r="L17" s="3">
        <v>0</v>
      </c>
      <c r="M17" s="3">
        <v>0</v>
      </c>
      <c r="N17" s="3" t="s">
        <v>75</v>
      </c>
      <c r="O17" s="3" t="s">
        <v>83</v>
      </c>
      <c r="P17" s="3" t="s">
        <v>84</v>
      </c>
      <c r="Q17" s="3" t="s">
        <v>85</v>
      </c>
      <c r="R17" s="3">
        <v>90</v>
      </c>
      <c r="S17" s="3" t="s">
        <v>86</v>
      </c>
      <c r="T17" s="8">
        <v>0</v>
      </c>
      <c r="U17" s="3">
        <v>0</v>
      </c>
      <c r="V17" s="3">
        <v>0</v>
      </c>
      <c r="W17" s="3">
        <v>14.35</v>
      </c>
      <c r="X17" s="11">
        <v>0</v>
      </c>
    </row>
    <row r="18" spans="1:24" x14ac:dyDescent="0.25">
      <c r="A18" s="10">
        <v>43230</v>
      </c>
      <c r="B18" s="3" t="s">
        <v>46</v>
      </c>
      <c r="C18" s="3" t="s">
        <v>63</v>
      </c>
      <c r="D18" s="3" t="s">
        <v>74</v>
      </c>
      <c r="E18" s="3" t="s">
        <v>74</v>
      </c>
      <c r="F18" s="3">
        <v>0</v>
      </c>
      <c r="G18" s="3">
        <v>0</v>
      </c>
      <c r="H18" s="3">
        <v>0</v>
      </c>
      <c r="I18" s="3">
        <v>0</v>
      </c>
      <c r="J18" s="8">
        <v>0</v>
      </c>
      <c r="K18" s="3">
        <v>0</v>
      </c>
      <c r="L18" s="3">
        <v>0</v>
      </c>
      <c r="M18" s="3">
        <v>0</v>
      </c>
      <c r="N18" s="3" t="s">
        <v>75</v>
      </c>
      <c r="O18" s="3" t="s">
        <v>87</v>
      </c>
      <c r="P18" s="3" t="s">
        <v>88</v>
      </c>
      <c r="Q18" s="3" t="s">
        <v>85</v>
      </c>
      <c r="R18" s="3">
        <v>100</v>
      </c>
      <c r="S18" s="3" t="s">
        <v>89</v>
      </c>
      <c r="T18" s="8">
        <v>0</v>
      </c>
      <c r="U18" s="3">
        <v>0</v>
      </c>
      <c r="V18" s="3">
        <v>0</v>
      </c>
      <c r="W18" s="3">
        <v>14.35</v>
      </c>
      <c r="X18" s="11">
        <v>0</v>
      </c>
    </row>
    <row r="19" spans="1:24" x14ac:dyDescent="0.25">
      <c r="A19" s="10">
        <v>43230</v>
      </c>
      <c r="B19" s="3" t="s">
        <v>46</v>
      </c>
      <c r="C19" s="3" t="s">
        <v>63</v>
      </c>
      <c r="D19" s="3" t="s">
        <v>74</v>
      </c>
      <c r="E19" s="3" t="s">
        <v>74</v>
      </c>
      <c r="F19" s="3">
        <v>0</v>
      </c>
      <c r="G19" s="3">
        <v>0</v>
      </c>
      <c r="H19" s="3">
        <v>0</v>
      </c>
      <c r="I19" s="3">
        <v>0</v>
      </c>
      <c r="J19" s="8">
        <v>0</v>
      </c>
      <c r="K19" s="3">
        <v>0</v>
      </c>
      <c r="L19" s="3">
        <v>0</v>
      </c>
      <c r="M19" s="3">
        <v>0</v>
      </c>
      <c r="N19" s="3" t="s">
        <v>75</v>
      </c>
      <c r="O19" s="3" t="s">
        <v>90</v>
      </c>
      <c r="P19" s="3" t="s">
        <v>91</v>
      </c>
      <c r="Q19" s="3" t="s">
        <v>85</v>
      </c>
      <c r="R19" s="3">
        <v>110</v>
      </c>
      <c r="S19" s="3" t="s">
        <v>92</v>
      </c>
      <c r="T19" s="8">
        <v>0</v>
      </c>
      <c r="U19" s="3">
        <v>0</v>
      </c>
      <c r="V19" s="3">
        <v>0</v>
      </c>
      <c r="W19" s="3">
        <v>14.35</v>
      </c>
      <c r="X19" s="11">
        <v>0</v>
      </c>
    </row>
    <row r="20" spans="1:24" x14ac:dyDescent="0.25">
      <c r="A20" s="10">
        <v>43230</v>
      </c>
      <c r="B20" s="3" t="s">
        <v>46</v>
      </c>
      <c r="C20" s="3" t="s">
        <v>63</v>
      </c>
      <c r="D20" s="3" t="s">
        <v>93</v>
      </c>
      <c r="E20" s="3" t="s">
        <v>93</v>
      </c>
      <c r="F20" s="3">
        <v>0</v>
      </c>
      <c r="G20" s="3">
        <v>22</v>
      </c>
      <c r="H20" s="3">
        <v>1</v>
      </c>
      <c r="I20" s="3">
        <v>9</v>
      </c>
      <c r="J20" s="8">
        <v>198</v>
      </c>
      <c r="K20" s="3">
        <v>0</v>
      </c>
      <c r="L20" s="3">
        <v>0</v>
      </c>
      <c r="M20" s="3">
        <v>0</v>
      </c>
      <c r="N20" s="3" t="s">
        <v>49</v>
      </c>
      <c r="O20" s="3" t="s">
        <v>54</v>
      </c>
      <c r="P20" s="3" t="s">
        <v>55</v>
      </c>
      <c r="Q20" s="3">
        <v>1000159769</v>
      </c>
      <c r="R20" s="3">
        <v>40</v>
      </c>
      <c r="S20" s="3" t="s">
        <v>94</v>
      </c>
      <c r="T20" s="8">
        <v>198</v>
      </c>
      <c r="U20" s="3">
        <v>0</v>
      </c>
      <c r="V20" s="3">
        <v>0</v>
      </c>
      <c r="W20" s="3">
        <v>0</v>
      </c>
      <c r="X20" s="11">
        <v>0</v>
      </c>
    </row>
    <row r="21" spans="1:24" x14ac:dyDescent="0.25">
      <c r="A21" s="10">
        <v>43230</v>
      </c>
      <c r="B21" s="3" t="s">
        <v>46</v>
      </c>
      <c r="C21" s="3" t="s">
        <v>63</v>
      </c>
      <c r="D21" s="3" t="s">
        <v>95</v>
      </c>
      <c r="E21" s="3" t="s">
        <v>95</v>
      </c>
      <c r="F21" s="3">
        <v>0</v>
      </c>
      <c r="G21" s="3">
        <v>24</v>
      </c>
      <c r="H21" s="3">
        <v>2</v>
      </c>
      <c r="I21" s="3">
        <v>9</v>
      </c>
      <c r="J21" s="8">
        <v>197.183333333333</v>
      </c>
      <c r="K21" s="3">
        <v>0</v>
      </c>
      <c r="L21" s="3">
        <v>0</v>
      </c>
      <c r="M21" s="3">
        <v>0</v>
      </c>
      <c r="N21" s="3" t="s">
        <v>49</v>
      </c>
      <c r="O21" s="3" t="s">
        <v>54</v>
      </c>
      <c r="P21" s="3" t="s">
        <v>55</v>
      </c>
      <c r="Q21" s="3">
        <v>1000159769</v>
      </c>
      <c r="R21" s="3">
        <v>20</v>
      </c>
      <c r="S21" s="3" t="s">
        <v>96</v>
      </c>
      <c r="T21" s="8">
        <v>197.183333333333</v>
      </c>
      <c r="U21" s="3">
        <v>0</v>
      </c>
      <c r="V21" s="3">
        <v>0</v>
      </c>
      <c r="W21" s="3">
        <v>0</v>
      </c>
      <c r="X21" s="11">
        <v>0</v>
      </c>
    </row>
    <row r="22" spans="1:24" x14ac:dyDescent="0.25">
      <c r="A22" s="10">
        <v>43230</v>
      </c>
      <c r="B22" s="3" t="s">
        <v>46</v>
      </c>
      <c r="C22" s="3" t="s">
        <v>63</v>
      </c>
      <c r="D22" s="3" t="s">
        <v>97</v>
      </c>
      <c r="E22" s="3" t="s">
        <v>97</v>
      </c>
      <c r="F22" s="3">
        <v>0</v>
      </c>
      <c r="G22" s="3">
        <v>28</v>
      </c>
      <c r="H22" s="3">
        <v>2</v>
      </c>
      <c r="I22" s="3">
        <v>9</v>
      </c>
      <c r="J22" s="8">
        <v>135</v>
      </c>
      <c r="K22" s="3">
        <v>0</v>
      </c>
      <c r="L22" s="3">
        <v>0</v>
      </c>
      <c r="M22" s="3">
        <v>59.07</v>
      </c>
      <c r="N22" s="3" t="s">
        <v>65</v>
      </c>
      <c r="O22" s="3">
        <v>503340</v>
      </c>
      <c r="P22" s="3" t="s">
        <v>98</v>
      </c>
      <c r="Q22" s="3">
        <v>1000127808</v>
      </c>
      <c r="R22" s="3">
        <v>20</v>
      </c>
      <c r="S22" s="3" t="s">
        <v>99</v>
      </c>
      <c r="T22" s="8">
        <v>135</v>
      </c>
      <c r="U22" s="3">
        <v>59.07</v>
      </c>
      <c r="V22" s="3">
        <v>297</v>
      </c>
      <c r="W22" s="3">
        <v>16.11</v>
      </c>
      <c r="X22" s="11">
        <v>79.744500000000002</v>
      </c>
    </row>
    <row r="23" spans="1:24" x14ac:dyDescent="0.25">
      <c r="A23" s="10">
        <v>43230</v>
      </c>
      <c r="B23" s="3" t="s">
        <v>46</v>
      </c>
      <c r="C23" s="3" t="s">
        <v>100</v>
      </c>
      <c r="D23" s="3" t="s">
        <v>101</v>
      </c>
      <c r="E23" s="3" t="s">
        <v>101</v>
      </c>
      <c r="F23" s="3">
        <v>0</v>
      </c>
      <c r="G23" s="3">
        <v>0</v>
      </c>
      <c r="H23" s="3">
        <v>0</v>
      </c>
      <c r="I23" s="3">
        <v>0</v>
      </c>
      <c r="J23" s="8">
        <v>0</v>
      </c>
      <c r="K23" s="3">
        <v>0</v>
      </c>
      <c r="L23" s="3">
        <v>0</v>
      </c>
      <c r="M23" s="3">
        <v>57.240740740740698</v>
      </c>
      <c r="N23" s="3" t="s">
        <v>102</v>
      </c>
      <c r="O23" s="3" t="s">
        <v>103</v>
      </c>
      <c r="P23" s="3" t="s">
        <v>104</v>
      </c>
      <c r="Q23" s="3">
        <v>1000130761</v>
      </c>
      <c r="R23" s="3">
        <v>40</v>
      </c>
      <c r="S23" s="3" t="s">
        <v>105</v>
      </c>
      <c r="T23" s="8">
        <f>162/562*10</f>
        <v>2.8825622775800714</v>
      </c>
      <c r="U23" s="3">
        <v>57.241977450130001</v>
      </c>
      <c r="V23" s="3">
        <v>10</v>
      </c>
      <c r="W23" s="3">
        <v>9.9</v>
      </c>
      <c r="X23" s="11">
        <v>1.65</v>
      </c>
    </row>
    <row r="24" spans="1:24" x14ac:dyDescent="0.25">
      <c r="A24" s="10">
        <v>43230</v>
      </c>
      <c r="B24" s="3" t="s">
        <v>46</v>
      </c>
      <c r="C24" s="3" t="s">
        <v>100</v>
      </c>
      <c r="D24" s="3" t="s">
        <v>101</v>
      </c>
      <c r="E24" s="3" t="s">
        <v>101</v>
      </c>
      <c r="F24" s="3">
        <v>0</v>
      </c>
      <c r="G24" s="3">
        <v>20</v>
      </c>
      <c r="H24" s="3">
        <v>4</v>
      </c>
      <c r="I24" s="3">
        <v>9</v>
      </c>
      <c r="J24" s="8">
        <v>162</v>
      </c>
      <c r="K24" s="3">
        <v>0</v>
      </c>
      <c r="L24" s="3">
        <v>0</v>
      </c>
      <c r="M24" s="3">
        <v>57.240740740740698</v>
      </c>
      <c r="N24" s="3" t="s">
        <v>102</v>
      </c>
      <c r="O24" s="3" t="s">
        <v>106</v>
      </c>
      <c r="P24" s="3" t="s">
        <v>107</v>
      </c>
      <c r="Q24" s="3">
        <v>1000130761</v>
      </c>
      <c r="R24" s="3">
        <v>10</v>
      </c>
      <c r="S24" s="3" t="s">
        <v>108</v>
      </c>
      <c r="T24" s="8">
        <f>162/562*330</f>
        <v>95.12455516014235</v>
      </c>
      <c r="U24" s="3">
        <v>57.240773933108699</v>
      </c>
      <c r="V24" s="3">
        <v>330</v>
      </c>
      <c r="W24" s="3">
        <v>9.9</v>
      </c>
      <c r="X24" s="11">
        <v>54.45</v>
      </c>
    </row>
    <row r="25" spans="1:24" x14ac:dyDescent="0.25">
      <c r="A25" s="10">
        <v>43230</v>
      </c>
      <c r="B25" s="3" t="s">
        <v>46</v>
      </c>
      <c r="C25" s="3" t="s">
        <v>100</v>
      </c>
      <c r="D25" s="3" t="s">
        <v>101</v>
      </c>
      <c r="E25" s="3" t="s">
        <v>101</v>
      </c>
      <c r="F25" s="3">
        <v>0</v>
      </c>
      <c r="G25" s="3">
        <v>0</v>
      </c>
      <c r="H25" s="3">
        <v>0</v>
      </c>
      <c r="I25" s="3">
        <v>0</v>
      </c>
      <c r="J25" s="8">
        <v>0</v>
      </c>
      <c r="K25" s="3">
        <v>0</v>
      </c>
      <c r="L25" s="3">
        <v>0</v>
      </c>
      <c r="M25" s="3">
        <v>57.240740740740698</v>
      </c>
      <c r="N25" s="3" t="s">
        <v>102</v>
      </c>
      <c r="O25" s="3" t="s">
        <v>106</v>
      </c>
      <c r="P25" s="3" t="s">
        <v>107</v>
      </c>
      <c r="Q25" s="3">
        <v>1000131508</v>
      </c>
      <c r="R25" s="3">
        <v>110</v>
      </c>
      <c r="S25" s="3" t="s">
        <v>414</v>
      </c>
      <c r="T25" s="8">
        <f>162/562*222</f>
        <v>63.992882562277586</v>
      </c>
      <c r="U25" s="3">
        <v>57.240784775378401</v>
      </c>
      <c r="V25" s="3">
        <v>222</v>
      </c>
      <c r="W25" s="3">
        <v>9.9</v>
      </c>
      <c r="X25" s="11">
        <v>36.630000000000003</v>
      </c>
    </row>
    <row r="26" spans="1:24" x14ac:dyDescent="0.25">
      <c r="A26" s="10">
        <v>43230</v>
      </c>
      <c r="B26" s="3" t="s">
        <v>46</v>
      </c>
      <c r="C26" s="3" t="s">
        <v>100</v>
      </c>
      <c r="D26" s="3" t="s">
        <v>109</v>
      </c>
      <c r="E26" s="3" t="s">
        <v>109</v>
      </c>
      <c r="F26" s="3">
        <v>0</v>
      </c>
      <c r="G26" s="3">
        <v>29</v>
      </c>
      <c r="H26" s="3">
        <v>7</v>
      </c>
      <c r="I26" s="3">
        <v>9</v>
      </c>
      <c r="J26" s="8">
        <v>261</v>
      </c>
      <c r="K26" s="3">
        <v>0</v>
      </c>
      <c r="L26" s="3">
        <v>0</v>
      </c>
      <c r="M26" s="3">
        <v>50.773690932311602</v>
      </c>
      <c r="N26" s="3" t="s">
        <v>58</v>
      </c>
      <c r="O26" s="3">
        <v>374502</v>
      </c>
      <c r="P26" s="3" t="s">
        <v>110</v>
      </c>
      <c r="Q26" s="3">
        <v>1000152223</v>
      </c>
      <c r="R26" s="3">
        <v>10</v>
      </c>
      <c r="S26" s="3" t="s">
        <v>111</v>
      </c>
      <c r="T26" s="8">
        <v>261</v>
      </c>
      <c r="U26" s="3">
        <v>50.773690932311602</v>
      </c>
      <c r="V26" s="3">
        <v>511</v>
      </c>
      <c r="W26" s="3">
        <v>15.56</v>
      </c>
      <c r="X26" s="11">
        <v>132.51933333333301</v>
      </c>
    </row>
    <row r="27" spans="1:24" x14ac:dyDescent="0.25">
      <c r="A27" s="10">
        <v>43230</v>
      </c>
      <c r="B27" s="3" t="s">
        <v>46</v>
      </c>
      <c r="C27" s="3" t="s">
        <v>100</v>
      </c>
      <c r="D27" s="3" t="s">
        <v>112</v>
      </c>
      <c r="E27" s="3" t="s">
        <v>112</v>
      </c>
      <c r="F27" s="3">
        <v>0</v>
      </c>
      <c r="G27" s="3">
        <v>15</v>
      </c>
      <c r="H27" s="3">
        <v>3</v>
      </c>
      <c r="I27" s="3">
        <v>9</v>
      </c>
      <c r="J27" s="8">
        <v>126</v>
      </c>
      <c r="K27" s="3">
        <v>0</v>
      </c>
      <c r="L27" s="3">
        <v>0</v>
      </c>
      <c r="M27" s="3">
        <v>35.9428571428571</v>
      </c>
      <c r="N27" s="3" t="s">
        <v>49</v>
      </c>
      <c r="O27" s="3" t="s">
        <v>50</v>
      </c>
      <c r="P27" s="3" t="s">
        <v>51</v>
      </c>
      <c r="Q27" s="3">
        <v>1000145794</v>
      </c>
      <c r="R27" s="3">
        <v>50</v>
      </c>
      <c r="S27" s="3" t="s">
        <v>52</v>
      </c>
      <c r="T27" s="8">
        <v>126</v>
      </c>
      <c r="U27" s="3">
        <v>35.9428571428571</v>
      </c>
      <c r="V27" s="3">
        <v>432</v>
      </c>
      <c r="W27" s="3">
        <v>6.29</v>
      </c>
      <c r="X27" s="11">
        <v>45.287999999999997</v>
      </c>
    </row>
    <row r="28" spans="1:24" x14ac:dyDescent="0.25">
      <c r="A28" s="10">
        <v>43230</v>
      </c>
      <c r="B28" s="3" t="s">
        <v>46</v>
      </c>
      <c r="C28" s="3" t="s">
        <v>100</v>
      </c>
      <c r="D28" s="3" t="s">
        <v>113</v>
      </c>
      <c r="E28" s="3" t="s">
        <v>113</v>
      </c>
      <c r="F28" s="3">
        <v>0</v>
      </c>
      <c r="G28" s="3">
        <v>0</v>
      </c>
      <c r="H28" s="3">
        <v>0</v>
      </c>
      <c r="I28" s="3">
        <v>0</v>
      </c>
      <c r="J28" s="8">
        <v>0</v>
      </c>
      <c r="K28" s="3">
        <v>0</v>
      </c>
      <c r="L28" s="3">
        <v>0</v>
      </c>
      <c r="M28" s="3">
        <v>66.039204934886897</v>
      </c>
      <c r="N28" s="3" t="s">
        <v>65</v>
      </c>
      <c r="O28" s="3">
        <v>427391</v>
      </c>
      <c r="P28" s="3" t="s">
        <v>114</v>
      </c>
      <c r="Q28" s="3">
        <v>1000145109</v>
      </c>
      <c r="R28" s="3">
        <v>10</v>
      </c>
      <c r="S28" s="3" t="s">
        <v>115</v>
      </c>
      <c r="T28" s="8">
        <f>121.583333/826*543</f>
        <v>79.92705789225181</v>
      </c>
      <c r="U28" s="3">
        <v>66.039214571561402</v>
      </c>
      <c r="V28" s="3">
        <v>543</v>
      </c>
      <c r="W28" s="3">
        <v>5.99</v>
      </c>
      <c r="X28" s="11">
        <v>54.209499999999899</v>
      </c>
    </row>
    <row r="29" spans="1:24" x14ac:dyDescent="0.25">
      <c r="A29" s="10">
        <v>43230</v>
      </c>
      <c r="B29" s="3" t="s">
        <v>46</v>
      </c>
      <c r="C29" s="3" t="s">
        <v>100</v>
      </c>
      <c r="D29" s="3" t="s">
        <v>113</v>
      </c>
      <c r="E29" s="3" t="s">
        <v>113</v>
      </c>
      <c r="F29" s="3">
        <v>0</v>
      </c>
      <c r="G29" s="3">
        <v>0</v>
      </c>
      <c r="H29" s="3">
        <v>0</v>
      </c>
      <c r="I29" s="3">
        <v>0</v>
      </c>
      <c r="J29" s="8">
        <v>0</v>
      </c>
      <c r="K29" s="3">
        <v>0</v>
      </c>
      <c r="L29" s="3">
        <v>0</v>
      </c>
      <c r="M29" s="3">
        <v>66.039204934886897</v>
      </c>
      <c r="N29" s="3" t="s">
        <v>58</v>
      </c>
      <c r="O29" s="3">
        <v>10185923</v>
      </c>
      <c r="P29" s="3" t="s">
        <v>116</v>
      </c>
      <c r="Q29" s="3">
        <v>1000131975</v>
      </c>
      <c r="R29" s="3">
        <v>10</v>
      </c>
      <c r="S29" s="3" t="s">
        <v>117</v>
      </c>
      <c r="T29" s="8">
        <f>121.583333/826*137</f>
        <v>20.165758621065372</v>
      </c>
      <c r="U29" s="3">
        <v>66.039347634696298</v>
      </c>
      <c r="V29" s="3">
        <v>137</v>
      </c>
      <c r="W29" s="3">
        <v>5.53</v>
      </c>
      <c r="X29" s="11">
        <v>12.6268333333333</v>
      </c>
    </row>
    <row r="30" spans="1:24" x14ac:dyDescent="0.25">
      <c r="A30" s="10">
        <v>43230</v>
      </c>
      <c r="B30" s="3" t="s">
        <v>46</v>
      </c>
      <c r="C30" s="3" t="s">
        <v>100</v>
      </c>
      <c r="D30" s="3" t="s">
        <v>113</v>
      </c>
      <c r="E30" s="3" t="s">
        <v>113</v>
      </c>
      <c r="F30" s="3">
        <v>0</v>
      </c>
      <c r="G30" s="3">
        <v>0</v>
      </c>
      <c r="H30" s="3">
        <v>0</v>
      </c>
      <c r="I30" s="3">
        <v>0</v>
      </c>
      <c r="J30" s="8">
        <v>0</v>
      </c>
      <c r="K30" s="3">
        <v>0</v>
      </c>
      <c r="L30" s="3">
        <v>0</v>
      </c>
      <c r="M30" s="3">
        <v>66.039204934886897</v>
      </c>
      <c r="N30" s="3" t="s">
        <v>58</v>
      </c>
      <c r="O30" s="3">
        <v>10185923</v>
      </c>
      <c r="P30" s="3" t="s">
        <v>116</v>
      </c>
      <c r="Q30" s="3">
        <v>1000131975</v>
      </c>
      <c r="R30" s="3">
        <v>20</v>
      </c>
      <c r="S30" s="3" t="s">
        <v>118</v>
      </c>
      <c r="T30" s="8">
        <f>121.583333/826*6</f>
        <v>0.88317191041162224</v>
      </c>
      <c r="U30" s="3">
        <v>66.042993630573207</v>
      </c>
      <c r="V30" s="3">
        <v>6</v>
      </c>
      <c r="W30" s="3">
        <v>5.53</v>
      </c>
      <c r="X30" s="11">
        <v>0.55300000000000005</v>
      </c>
    </row>
    <row r="31" spans="1:24" x14ac:dyDescent="0.25">
      <c r="A31" s="10">
        <v>43230</v>
      </c>
      <c r="B31" s="3" t="s">
        <v>46</v>
      </c>
      <c r="C31" s="3" t="s">
        <v>100</v>
      </c>
      <c r="D31" s="3" t="s">
        <v>113</v>
      </c>
      <c r="E31" s="3" t="s">
        <v>113</v>
      </c>
      <c r="F31" s="3">
        <v>0</v>
      </c>
      <c r="G31" s="3">
        <v>16</v>
      </c>
      <c r="H31" s="3">
        <v>0</v>
      </c>
      <c r="I31" s="3">
        <v>9</v>
      </c>
      <c r="J31" s="8">
        <v>121.583333333333</v>
      </c>
      <c r="K31" s="3">
        <v>0</v>
      </c>
      <c r="L31" s="3">
        <v>0</v>
      </c>
      <c r="M31" s="3">
        <v>66.039204934886897</v>
      </c>
      <c r="N31" s="3" t="s">
        <v>58</v>
      </c>
      <c r="O31" s="3">
        <v>382913</v>
      </c>
      <c r="P31" s="3">
        <v>382913</v>
      </c>
      <c r="Q31" s="3">
        <v>1000145330</v>
      </c>
      <c r="R31" s="3">
        <v>20</v>
      </c>
      <c r="S31" s="3" t="s">
        <v>349</v>
      </c>
      <c r="T31" s="8">
        <f>121.583333/826*140</f>
        <v>20.607344576271185</v>
      </c>
      <c r="U31" s="3">
        <v>66.0394257589586</v>
      </c>
      <c r="V31" s="3">
        <v>140</v>
      </c>
      <c r="W31" s="3">
        <v>5.53</v>
      </c>
      <c r="X31" s="11">
        <v>12.9033333333333</v>
      </c>
    </row>
    <row r="32" spans="1:24" x14ac:dyDescent="0.25">
      <c r="A32" s="10">
        <v>43230</v>
      </c>
      <c r="B32" s="3" t="s">
        <v>46</v>
      </c>
      <c r="C32" s="3" t="s">
        <v>100</v>
      </c>
      <c r="D32" s="3" t="s">
        <v>119</v>
      </c>
      <c r="E32" s="3" t="s">
        <v>119</v>
      </c>
      <c r="F32" s="3">
        <v>0</v>
      </c>
      <c r="G32" s="3">
        <v>18</v>
      </c>
      <c r="H32" s="3">
        <v>4</v>
      </c>
      <c r="I32" s="3">
        <v>9</v>
      </c>
      <c r="J32" s="8">
        <v>125.083333333333</v>
      </c>
      <c r="K32" s="3">
        <v>0</v>
      </c>
      <c r="L32" s="3">
        <v>0</v>
      </c>
      <c r="M32" s="3">
        <v>66.943904063957305</v>
      </c>
      <c r="N32" s="3" t="s">
        <v>65</v>
      </c>
      <c r="O32" s="3">
        <v>368220</v>
      </c>
      <c r="P32" s="3" t="s">
        <v>120</v>
      </c>
      <c r="Q32" s="3">
        <v>1000128040</v>
      </c>
      <c r="R32" s="3">
        <v>10</v>
      </c>
      <c r="S32" s="3" t="s">
        <v>121</v>
      </c>
      <c r="T32" s="8">
        <f>125.083333/557*508</f>
        <v>114.0795927540395</v>
      </c>
      <c r="U32" s="3">
        <v>66.943860869158598</v>
      </c>
      <c r="V32" s="3">
        <v>508</v>
      </c>
      <c r="W32" s="3">
        <v>9.02</v>
      </c>
      <c r="X32" s="11">
        <v>76.369333333333302</v>
      </c>
    </row>
    <row r="33" spans="1:24" x14ac:dyDescent="0.25">
      <c r="A33" s="10">
        <v>43230</v>
      </c>
      <c r="B33" s="3" t="s">
        <v>46</v>
      </c>
      <c r="C33" s="3" t="s">
        <v>100</v>
      </c>
      <c r="D33" s="3" t="s">
        <v>119</v>
      </c>
      <c r="E33" s="3" t="s">
        <v>119</v>
      </c>
      <c r="F33" s="3">
        <v>0</v>
      </c>
      <c r="G33" s="3">
        <v>0</v>
      </c>
      <c r="H33" s="3">
        <v>0</v>
      </c>
      <c r="I33" s="3">
        <v>0</v>
      </c>
      <c r="J33" s="8">
        <v>0</v>
      </c>
      <c r="K33" s="3">
        <v>0</v>
      </c>
      <c r="L33" s="3">
        <v>0</v>
      </c>
      <c r="M33" s="3">
        <v>66.943904063957305</v>
      </c>
      <c r="N33" s="3" t="s">
        <v>65</v>
      </c>
      <c r="O33" s="3">
        <v>368220</v>
      </c>
      <c r="P33" s="3" t="s">
        <v>120</v>
      </c>
      <c r="Q33" s="3">
        <v>1000128040</v>
      </c>
      <c r="R33" s="3">
        <v>20</v>
      </c>
      <c r="S33" s="3" t="s">
        <v>415</v>
      </c>
      <c r="T33" s="8">
        <f>125.083333/557*49</f>
        <v>11.003740245960502</v>
      </c>
      <c r="U33" s="3">
        <v>66.944351882705703</v>
      </c>
      <c r="V33" s="3">
        <v>49</v>
      </c>
      <c r="W33" s="3">
        <v>9.02</v>
      </c>
      <c r="X33" s="11">
        <v>7.3663333333333298</v>
      </c>
    </row>
    <row r="34" spans="1:24" x14ac:dyDescent="0.25">
      <c r="A34" s="10">
        <v>43230</v>
      </c>
      <c r="B34" s="3" t="s">
        <v>46</v>
      </c>
      <c r="C34" s="3" t="s">
        <v>122</v>
      </c>
      <c r="D34" s="3" t="s">
        <v>123</v>
      </c>
      <c r="E34" s="3" t="s">
        <v>123</v>
      </c>
      <c r="F34" s="3">
        <v>0</v>
      </c>
      <c r="G34" s="3">
        <v>23</v>
      </c>
      <c r="H34" s="3">
        <v>3</v>
      </c>
      <c r="I34" s="3">
        <v>9</v>
      </c>
      <c r="J34" s="8">
        <v>206.11666666666599</v>
      </c>
      <c r="K34" s="3">
        <v>0</v>
      </c>
      <c r="L34" s="3">
        <v>0</v>
      </c>
      <c r="M34" s="3">
        <v>6.57879841513705</v>
      </c>
      <c r="N34" s="3" t="s">
        <v>49</v>
      </c>
      <c r="O34" s="3" t="s">
        <v>54</v>
      </c>
      <c r="P34" s="3" t="s">
        <v>55</v>
      </c>
      <c r="Q34" s="3">
        <v>1000159768</v>
      </c>
      <c r="R34" s="3">
        <v>10</v>
      </c>
      <c r="S34" s="3" t="s">
        <v>124</v>
      </c>
      <c r="T34" s="8">
        <v>206.11666666666599</v>
      </c>
      <c r="U34" s="3">
        <v>6.57879841513705</v>
      </c>
      <c r="V34" s="3">
        <v>60</v>
      </c>
      <c r="W34" s="3">
        <v>13.56</v>
      </c>
      <c r="X34" s="11">
        <v>13.56</v>
      </c>
    </row>
    <row r="35" spans="1:24" x14ac:dyDescent="0.25">
      <c r="A35" s="10">
        <v>43230</v>
      </c>
      <c r="B35" s="3" t="s">
        <v>46</v>
      </c>
      <c r="C35" s="3" t="s">
        <v>122</v>
      </c>
      <c r="D35" s="3" t="s">
        <v>125</v>
      </c>
      <c r="E35" s="3" t="s">
        <v>125</v>
      </c>
      <c r="F35" s="3">
        <v>0</v>
      </c>
      <c r="G35" s="3">
        <v>18</v>
      </c>
      <c r="H35" s="3">
        <v>6</v>
      </c>
      <c r="I35" s="3">
        <v>9</v>
      </c>
      <c r="J35" s="8">
        <v>162</v>
      </c>
      <c r="K35" s="3">
        <v>0</v>
      </c>
      <c r="L35" s="3">
        <v>0</v>
      </c>
      <c r="M35" s="3">
        <v>27.955555555555499</v>
      </c>
      <c r="N35" s="3" t="s">
        <v>49</v>
      </c>
      <c r="O35" s="3" t="s">
        <v>50</v>
      </c>
      <c r="P35" s="3" t="s">
        <v>51</v>
      </c>
      <c r="Q35" s="3">
        <v>1000145794</v>
      </c>
      <c r="R35" s="3">
        <v>50</v>
      </c>
      <c r="S35" s="3" t="s">
        <v>52</v>
      </c>
      <c r="T35" s="8">
        <v>162</v>
      </c>
      <c r="U35" s="3">
        <v>27.955555555555499</v>
      </c>
      <c r="V35" s="3">
        <v>432</v>
      </c>
      <c r="W35" s="3">
        <v>6.29</v>
      </c>
      <c r="X35" s="11">
        <v>45.287999999999997</v>
      </c>
    </row>
    <row r="36" spans="1:24" x14ac:dyDescent="0.25">
      <c r="A36" s="10">
        <v>43230</v>
      </c>
      <c r="B36" s="3" t="s">
        <v>46</v>
      </c>
      <c r="C36" s="3" t="s">
        <v>122</v>
      </c>
      <c r="D36" s="3" t="s">
        <v>126</v>
      </c>
      <c r="E36" s="3" t="s">
        <v>126</v>
      </c>
      <c r="F36" s="3">
        <v>0</v>
      </c>
      <c r="G36" s="3">
        <v>0</v>
      </c>
      <c r="H36" s="3">
        <v>0</v>
      </c>
      <c r="I36" s="3">
        <v>0</v>
      </c>
      <c r="J36" s="8">
        <v>0</v>
      </c>
      <c r="K36" s="3">
        <v>0</v>
      </c>
      <c r="L36" s="3">
        <v>0</v>
      </c>
      <c r="M36" s="3">
        <v>42.3823529411764</v>
      </c>
      <c r="N36" s="3" t="s">
        <v>102</v>
      </c>
      <c r="O36" s="3" t="s">
        <v>103</v>
      </c>
      <c r="P36" s="3" t="s">
        <v>104</v>
      </c>
      <c r="Q36" s="3">
        <v>1000131506</v>
      </c>
      <c r="R36" s="3">
        <v>10</v>
      </c>
      <c r="S36" s="3" t="s">
        <v>416</v>
      </c>
      <c r="T36" s="8">
        <f>153/393*226</f>
        <v>87.984732824427482</v>
      </c>
      <c r="U36" s="3">
        <v>42.382384809474303</v>
      </c>
      <c r="V36" s="3">
        <v>226</v>
      </c>
      <c r="W36" s="3">
        <v>9.9</v>
      </c>
      <c r="X36" s="11">
        <v>37.29</v>
      </c>
    </row>
    <row r="37" spans="1:24" x14ac:dyDescent="0.25">
      <c r="A37" s="10">
        <v>43230</v>
      </c>
      <c r="B37" s="3" t="s">
        <v>46</v>
      </c>
      <c r="C37" s="3" t="s">
        <v>122</v>
      </c>
      <c r="D37" s="3" t="s">
        <v>126</v>
      </c>
      <c r="E37" s="3" t="s">
        <v>126</v>
      </c>
      <c r="F37" s="3">
        <v>0</v>
      </c>
      <c r="G37" s="3">
        <v>17</v>
      </c>
      <c r="H37" s="3">
        <v>5</v>
      </c>
      <c r="I37" s="3">
        <v>9</v>
      </c>
      <c r="J37" s="8">
        <v>153</v>
      </c>
      <c r="K37" s="3">
        <v>0</v>
      </c>
      <c r="L37" s="3">
        <v>0</v>
      </c>
      <c r="M37" s="3">
        <v>42.3823529411764</v>
      </c>
      <c r="N37" s="3" t="s">
        <v>102</v>
      </c>
      <c r="O37" s="3" t="s">
        <v>127</v>
      </c>
      <c r="P37" s="3" t="s">
        <v>128</v>
      </c>
      <c r="Q37" s="3">
        <v>1000137923</v>
      </c>
      <c r="R37" s="3">
        <v>20</v>
      </c>
      <c r="S37" s="3" t="s">
        <v>129</v>
      </c>
      <c r="T37" s="8">
        <f>153/393*167</f>
        <v>65.015267175572518</v>
      </c>
      <c r="U37" s="3">
        <v>42.382309814095102</v>
      </c>
      <c r="V37" s="3">
        <v>167</v>
      </c>
      <c r="W37" s="3">
        <v>9.9</v>
      </c>
      <c r="X37" s="11">
        <v>27.555</v>
      </c>
    </row>
    <row r="38" spans="1:24" x14ac:dyDescent="0.25">
      <c r="A38" s="10">
        <v>43230</v>
      </c>
      <c r="B38" s="3" t="s">
        <v>46</v>
      </c>
      <c r="C38" s="3" t="s">
        <v>122</v>
      </c>
      <c r="D38" s="3" t="s">
        <v>130</v>
      </c>
      <c r="E38" s="3" t="s">
        <v>130</v>
      </c>
      <c r="F38" s="3">
        <v>0</v>
      </c>
      <c r="G38" s="3">
        <v>19</v>
      </c>
      <c r="H38" s="3">
        <v>9</v>
      </c>
      <c r="I38" s="3">
        <v>9</v>
      </c>
      <c r="J38" s="8">
        <v>171</v>
      </c>
      <c r="K38" s="3">
        <v>0</v>
      </c>
      <c r="L38" s="3">
        <v>0</v>
      </c>
      <c r="M38" s="3">
        <v>5.1812865497076004</v>
      </c>
      <c r="N38" s="3" t="s">
        <v>65</v>
      </c>
      <c r="O38" s="3">
        <v>502353</v>
      </c>
      <c r="P38" s="3" t="s">
        <v>131</v>
      </c>
      <c r="Q38" s="3">
        <v>1000127799</v>
      </c>
      <c r="R38" s="3">
        <v>10</v>
      </c>
      <c r="S38" s="3" t="s">
        <v>132</v>
      </c>
      <c r="T38" s="8">
        <v>171</v>
      </c>
      <c r="U38" s="3">
        <v>5.1812865497076004</v>
      </c>
      <c r="V38" s="3">
        <v>40</v>
      </c>
      <c r="W38" s="3">
        <v>13.29</v>
      </c>
      <c r="X38" s="11">
        <v>8.86</v>
      </c>
    </row>
    <row r="39" spans="1:24" x14ac:dyDescent="0.25">
      <c r="A39" s="10">
        <v>43230</v>
      </c>
      <c r="B39" s="3" t="s">
        <v>133</v>
      </c>
      <c r="C39" s="3" t="s">
        <v>134</v>
      </c>
      <c r="D39" s="3" t="s">
        <v>135</v>
      </c>
      <c r="E39" s="3" t="s">
        <v>135</v>
      </c>
      <c r="F39" s="3">
        <v>0</v>
      </c>
      <c r="G39" s="3">
        <v>20</v>
      </c>
      <c r="H39" s="3">
        <v>4</v>
      </c>
      <c r="I39" s="3">
        <v>9</v>
      </c>
      <c r="J39" s="8">
        <v>171</v>
      </c>
      <c r="K39" s="3">
        <v>0</v>
      </c>
      <c r="L39" s="3">
        <v>0</v>
      </c>
      <c r="M39" s="3">
        <v>38.175146198830397</v>
      </c>
      <c r="N39" s="3" t="s">
        <v>58</v>
      </c>
      <c r="O39" s="3">
        <v>10185930</v>
      </c>
      <c r="P39" s="3" t="s">
        <v>136</v>
      </c>
      <c r="Q39" s="3">
        <v>1000131966</v>
      </c>
      <c r="R39" s="3">
        <v>10</v>
      </c>
      <c r="S39" s="3" t="s">
        <v>137</v>
      </c>
      <c r="T39" s="8">
        <v>171</v>
      </c>
      <c r="U39" s="3">
        <v>38.175146198830397</v>
      </c>
      <c r="V39" s="3">
        <v>363</v>
      </c>
      <c r="W39" s="3">
        <v>10.79</v>
      </c>
      <c r="X39" s="11">
        <v>65.279499999999999</v>
      </c>
    </row>
    <row r="40" spans="1:24" x14ac:dyDescent="0.25">
      <c r="A40" s="10">
        <v>43230</v>
      </c>
      <c r="B40" s="3" t="s">
        <v>133</v>
      </c>
      <c r="C40" s="3" t="s">
        <v>134</v>
      </c>
      <c r="D40" s="3" t="s">
        <v>138</v>
      </c>
      <c r="E40" s="3" t="s">
        <v>138</v>
      </c>
      <c r="F40" s="3">
        <v>0</v>
      </c>
      <c r="G40" s="3">
        <v>24</v>
      </c>
      <c r="H40" s="3">
        <v>0</v>
      </c>
      <c r="I40" s="3">
        <v>9</v>
      </c>
      <c r="J40" s="8">
        <v>216</v>
      </c>
      <c r="K40" s="3">
        <v>0</v>
      </c>
      <c r="L40" s="3">
        <v>0</v>
      </c>
      <c r="M40" s="3">
        <v>49.017129629629601</v>
      </c>
      <c r="N40" s="3" t="s">
        <v>58</v>
      </c>
      <c r="O40" s="3">
        <v>379854</v>
      </c>
      <c r="P40" s="3" t="s">
        <v>139</v>
      </c>
      <c r="Q40" s="3">
        <v>1000132018</v>
      </c>
      <c r="R40" s="3">
        <v>30</v>
      </c>
      <c r="S40" s="3" t="s">
        <v>140</v>
      </c>
      <c r="T40" s="8">
        <v>216</v>
      </c>
      <c r="U40" s="3">
        <v>49.017129629629601</v>
      </c>
      <c r="V40" s="3">
        <v>478</v>
      </c>
      <c r="W40" s="3">
        <v>13.29</v>
      </c>
      <c r="X40" s="11">
        <v>105.877</v>
      </c>
    </row>
    <row r="41" spans="1:24" x14ac:dyDescent="0.25">
      <c r="A41" s="10">
        <v>43230</v>
      </c>
      <c r="B41" s="3" t="s">
        <v>133</v>
      </c>
      <c r="C41" s="3" t="s">
        <v>134</v>
      </c>
      <c r="D41" s="3" t="s">
        <v>141</v>
      </c>
      <c r="E41" s="3" t="s">
        <v>141</v>
      </c>
      <c r="F41" s="3">
        <v>0</v>
      </c>
      <c r="G41" s="3">
        <v>21</v>
      </c>
      <c r="H41" s="3">
        <v>0</v>
      </c>
      <c r="I41" s="3">
        <v>9</v>
      </c>
      <c r="J41" s="8">
        <v>180.15</v>
      </c>
      <c r="K41" s="3">
        <v>0</v>
      </c>
      <c r="L41" s="3">
        <v>0</v>
      </c>
      <c r="M41" s="3">
        <v>30.826163382366499</v>
      </c>
      <c r="N41" s="3" t="s">
        <v>142</v>
      </c>
      <c r="O41" s="3">
        <v>10183842</v>
      </c>
      <c r="P41" s="3" t="s">
        <v>143</v>
      </c>
      <c r="Q41" s="3">
        <v>1000150092</v>
      </c>
      <c r="R41" s="3">
        <v>20</v>
      </c>
      <c r="S41" s="3" t="s">
        <v>144</v>
      </c>
      <c r="T41" s="8">
        <v>180.15</v>
      </c>
      <c r="U41" s="3">
        <v>30.826163382366499</v>
      </c>
      <c r="V41" s="3">
        <v>400</v>
      </c>
      <c r="W41" s="3">
        <v>8.33</v>
      </c>
      <c r="X41" s="11">
        <v>55.533333333333303</v>
      </c>
    </row>
    <row r="42" spans="1:24" x14ac:dyDescent="0.25">
      <c r="A42" s="10">
        <v>43230</v>
      </c>
      <c r="B42" s="3" t="s">
        <v>133</v>
      </c>
      <c r="C42" s="3" t="s">
        <v>134</v>
      </c>
      <c r="D42" s="3" t="s">
        <v>145</v>
      </c>
      <c r="E42" s="3" t="s">
        <v>145</v>
      </c>
      <c r="F42" s="3">
        <v>0</v>
      </c>
      <c r="G42" s="3">
        <v>25</v>
      </c>
      <c r="H42" s="3">
        <v>0</v>
      </c>
      <c r="I42" s="3">
        <v>9</v>
      </c>
      <c r="J42" s="8">
        <v>206.55</v>
      </c>
      <c r="K42" s="3">
        <v>0</v>
      </c>
      <c r="L42" s="3">
        <v>0</v>
      </c>
      <c r="M42" s="3">
        <v>34.951989026063103</v>
      </c>
      <c r="N42" s="3" t="s">
        <v>58</v>
      </c>
      <c r="O42" s="3">
        <v>374465</v>
      </c>
      <c r="P42" s="3" t="s">
        <v>146</v>
      </c>
      <c r="Q42" s="3">
        <v>1000145602</v>
      </c>
      <c r="R42" s="3">
        <v>10</v>
      </c>
      <c r="S42" s="3" t="s">
        <v>147</v>
      </c>
      <c r="T42" s="8">
        <f>206.55/280*220</f>
        <v>162.28928571428574</v>
      </c>
      <c r="U42" s="3">
        <v>34.9519787704264</v>
      </c>
      <c r="V42" s="3">
        <v>220</v>
      </c>
      <c r="W42" s="3">
        <v>15.47</v>
      </c>
      <c r="X42" s="11">
        <v>56.723333333333301</v>
      </c>
    </row>
    <row r="43" spans="1:24" x14ac:dyDescent="0.25">
      <c r="A43" s="10">
        <v>43230</v>
      </c>
      <c r="B43" s="3" t="s">
        <v>133</v>
      </c>
      <c r="C43" s="3" t="s">
        <v>134</v>
      </c>
      <c r="D43" s="3" t="s">
        <v>145</v>
      </c>
      <c r="E43" s="3" t="s">
        <v>145</v>
      </c>
      <c r="F43" s="3">
        <v>0</v>
      </c>
      <c r="G43" s="3">
        <v>0</v>
      </c>
      <c r="H43" s="3">
        <v>0</v>
      </c>
      <c r="I43" s="3">
        <v>0</v>
      </c>
      <c r="J43" s="8">
        <v>0</v>
      </c>
      <c r="K43" s="3">
        <v>0</v>
      </c>
      <c r="L43" s="3">
        <v>0</v>
      </c>
      <c r="M43" s="3">
        <v>34.951989026063103</v>
      </c>
      <c r="N43" s="3" t="s">
        <v>58</v>
      </c>
      <c r="O43" s="3">
        <v>374465</v>
      </c>
      <c r="P43" s="3" t="s">
        <v>146</v>
      </c>
      <c r="Q43" s="3">
        <v>1000145602</v>
      </c>
      <c r="R43" s="3">
        <v>20</v>
      </c>
      <c r="S43" s="3" t="s">
        <v>417</v>
      </c>
      <c r="T43" s="8">
        <f>206.55/280*60</f>
        <v>44.260714285714293</v>
      </c>
      <c r="U43" s="3">
        <v>34.952026630115498</v>
      </c>
      <c r="V43" s="3">
        <v>60</v>
      </c>
      <c r="W43" s="3">
        <v>15.47</v>
      </c>
      <c r="X43" s="11">
        <v>15.47</v>
      </c>
    </row>
    <row r="44" spans="1:24" x14ac:dyDescent="0.25">
      <c r="A44" s="10">
        <v>43230</v>
      </c>
      <c r="B44" s="3" t="s">
        <v>133</v>
      </c>
      <c r="C44" s="3" t="s">
        <v>148</v>
      </c>
      <c r="D44" s="3" t="s">
        <v>149</v>
      </c>
      <c r="E44" s="3" t="s">
        <v>149</v>
      </c>
      <c r="F44" s="3">
        <v>0</v>
      </c>
      <c r="G44" s="3">
        <v>19</v>
      </c>
      <c r="H44" s="3">
        <v>3</v>
      </c>
      <c r="I44" s="3">
        <v>9</v>
      </c>
      <c r="J44" s="8">
        <v>168.016666666666</v>
      </c>
      <c r="K44" s="3">
        <v>0</v>
      </c>
      <c r="L44" s="3">
        <v>0</v>
      </c>
      <c r="M44" s="3">
        <v>64.475052078166797</v>
      </c>
      <c r="N44" s="3" t="s">
        <v>58</v>
      </c>
      <c r="O44" s="3">
        <v>10184954</v>
      </c>
      <c r="P44" s="3" t="s">
        <v>150</v>
      </c>
      <c r="Q44" s="3">
        <v>1000131974</v>
      </c>
      <c r="R44" s="3">
        <v>70</v>
      </c>
      <c r="S44" s="3" t="s">
        <v>151</v>
      </c>
      <c r="T44" s="8">
        <f>168.0166667/709*529</f>
        <v>125.36081337700988</v>
      </c>
      <c r="U44" s="3">
        <v>64.475067552929104</v>
      </c>
      <c r="V44" s="3">
        <v>529</v>
      </c>
      <c r="W44" s="3">
        <v>9.17</v>
      </c>
      <c r="X44" s="11">
        <v>80.848833333333303</v>
      </c>
    </row>
    <row r="45" spans="1:24" x14ac:dyDescent="0.25">
      <c r="A45" s="10">
        <v>43230</v>
      </c>
      <c r="B45" s="3" t="s">
        <v>133</v>
      </c>
      <c r="C45" s="3" t="s">
        <v>148</v>
      </c>
      <c r="D45" s="3" t="s">
        <v>149</v>
      </c>
      <c r="E45" s="3" t="s">
        <v>149</v>
      </c>
      <c r="F45" s="3">
        <v>0</v>
      </c>
      <c r="G45" s="3">
        <v>0</v>
      </c>
      <c r="H45" s="3">
        <v>0</v>
      </c>
      <c r="I45" s="3">
        <v>0</v>
      </c>
      <c r="J45" s="8">
        <v>0</v>
      </c>
      <c r="K45" s="3">
        <v>0</v>
      </c>
      <c r="L45" s="3">
        <v>0</v>
      </c>
      <c r="M45" s="3">
        <v>64.475052078166797</v>
      </c>
      <c r="N45" s="3" t="s">
        <v>58</v>
      </c>
      <c r="O45" s="3">
        <v>379856</v>
      </c>
      <c r="P45" s="3" t="s">
        <v>152</v>
      </c>
      <c r="Q45" s="3">
        <v>1000132020</v>
      </c>
      <c r="R45" s="3">
        <v>20</v>
      </c>
      <c r="S45" s="3" t="s">
        <v>153</v>
      </c>
      <c r="T45" s="8">
        <f>168.0166667/709*180</f>
        <v>42.655853322990126</v>
      </c>
      <c r="U45" s="3">
        <v>64.475006549953605</v>
      </c>
      <c r="V45" s="3">
        <v>180</v>
      </c>
      <c r="W45" s="3">
        <v>9.16</v>
      </c>
      <c r="X45" s="11">
        <v>27.48</v>
      </c>
    </row>
    <row r="46" spans="1:24" x14ac:dyDescent="0.25">
      <c r="A46" s="10">
        <v>43230</v>
      </c>
      <c r="B46" s="3" t="s">
        <v>133</v>
      </c>
      <c r="C46" s="3" t="s">
        <v>148</v>
      </c>
      <c r="D46" s="3" t="s">
        <v>154</v>
      </c>
      <c r="E46" s="3" t="s">
        <v>154</v>
      </c>
      <c r="F46" s="3">
        <v>0</v>
      </c>
      <c r="G46" s="3">
        <v>20</v>
      </c>
      <c r="H46" s="3">
        <v>2</v>
      </c>
      <c r="I46" s="3">
        <v>9</v>
      </c>
      <c r="J46" s="8">
        <v>171</v>
      </c>
      <c r="K46" s="3">
        <v>0</v>
      </c>
      <c r="L46" s="3">
        <v>0</v>
      </c>
      <c r="M46" s="3">
        <v>48.713450292397603</v>
      </c>
      <c r="N46" s="3" t="s">
        <v>142</v>
      </c>
      <c r="O46" s="3">
        <v>10183842</v>
      </c>
      <c r="P46" s="3" t="s">
        <v>143</v>
      </c>
      <c r="Q46" s="3">
        <v>1000150092</v>
      </c>
      <c r="R46" s="3">
        <v>20</v>
      </c>
      <c r="S46" s="3" t="s">
        <v>144</v>
      </c>
      <c r="T46" s="8">
        <v>171</v>
      </c>
      <c r="U46" s="3">
        <v>48.713450292397603</v>
      </c>
      <c r="V46" s="3">
        <v>600</v>
      </c>
      <c r="W46" s="3">
        <v>8.33</v>
      </c>
      <c r="X46" s="11">
        <v>83.3</v>
      </c>
    </row>
    <row r="47" spans="1:24" x14ac:dyDescent="0.25">
      <c r="A47" s="10">
        <v>43230</v>
      </c>
      <c r="B47" s="3" t="s">
        <v>133</v>
      </c>
      <c r="C47" s="3" t="s">
        <v>148</v>
      </c>
      <c r="D47" s="3" t="s">
        <v>155</v>
      </c>
      <c r="E47" s="3" t="s">
        <v>155</v>
      </c>
      <c r="F47" s="3">
        <v>0</v>
      </c>
      <c r="G47" s="3">
        <v>22</v>
      </c>
      <c r="H47" s="3">
        <v>3</v>
      </c>
      <c r="I47" s="3">
        <v>9</v>
      </c>
      <c r="J47" s="8">
        <v>186.85</v>
      </c>
      <c r="K47" s="3">
        <v>0</v>
      </c>
      <c r="L47" s="3">
        <v>0</v>
      </c>
      <c r="M47" s="3">
        <v>55.8114351975738</v>
      </c>
      <c r="N47" s="3" t="s">
        <v>58</v>
      </c>
      <c r="O47" s="3">
        <v>10184955</v>
      </c>
      <c r="P47" s="3" t="s">
        <v>156</v>
      </c>
      <c r="Q47" s="3">
        <v>1000132065</v>
      </c>
      <c r="R47" s="3">
        <v>30</v>
      </c>
      <c r="S47" s="3" t="s">
        <v>157</v>
      </c>
      <c r="T47" s="8">
        <v>186.85</v>
      </c>
      <c r="U47" s="3">
        <v>55.8114351975738</v>
      </c>
      <c r="V47" s="3">
        <v>478</v>
      </c>
      <c r="W47" s="3">
        <v>13.09</v>
      </c>
      <c r="X47" s="11">
        <v>104.28366666666599</v>
      </c>
    </row>
    <row r="48" spans="1:24" x14ac:dyDescent="0.25">
      <c r="A48" s="10">
        <v>43230</v>
      </c>
      <c r="B48" s="3" t="s">
        <v>133</v>
      </c>
      <c r="C48" s="3" t="s">
        <v>148</v>
      </c>
      <c r="D48" s="3" t="s">
        <v>158</v>
      </c>
      <c r="E48" s="3" t="s">
        <v>158</v>
      </c>
      <c r="F48" s="3">
        <v>0</v>
      </c>
      <c r="G48" s="3">
        <v>19</v>
      </c>
      <c r="H48" s="3">
        <v>4</v>
      </c>
      <c r="I48" s="3">
        <v>9</v>
      </c>
      <c r="J48" s="8">
        <v>165.46666666666599</v>
      </c>
      <c r="K48" s="3">
        <v>0</v>
      </c>
      <c r="L48" s="3">
        <v>0</v>
      </c>
      <c r="M48" s="3">
        <v>50.342465753424598</v>
      </c>
      <c r="N48" s="3" t="s">
        <v>142</v>
      </c>
      <c r="O48" s="3">
        <v>10183842</v>
      </c>
      <c r="P48" s="3" t="s">
        <v>143</v>
      </c>
      <c r="Q48" s="3">
        <v>1000150093</v>
      </c>
      <c r="R48" s="3">
        <v>40</v>
      </c>
      <c r="S48" s="3" t="s">
        <v>159</v>
      </c>
      <c r="T48" s="8">
        <v>165.46666666666599</v>
      </c>
      <c r="U48" s="3">
        <v>50.342465753424598</v>
      </c>
      <c r="V48" s="3">
        <v>600</v>
      </c>
      <c r="W48" s="3">
        <v>8.33</v>
      </c>
      <c r="X48" s="11">
        <v>83.3</v>
      </c>
    </row>
    <row r="49" spans="1:24" x14ac:dyDescent="0.25">
      <c r="A49" s="10">
        <v>43230</v>
      </c>
      <c r="B49" s="3" t="s">
        <v>133</v>
      </c>
      <c r="C49" s="3" t="s">
        <v>148</v>
      </c>
      <c r="D49" s="3" t="s">
        <v>160</v>
      </c>
      <c r="E49" s="3" t="s">
        <v>160</v>
      </c>
      <c r="F49" s="3">
        <v>0</v>
      </c>
      <c r="G49" s="3">
        <v>22</v>
      </c>
      <c r="H49" s="3">
        <v>3</v>
      </c>
      <c r="I49" s="3">
        <v>9</v>
      </c>
      <c r="J49" s="8">
        <v>195.8</v>
      </c>
      <c r="K49" s="3">
        <v>0</v>
      </c>
      <c r="L49" s="3">
        <v>0</v>
      </c>
      <c r="M49" s="3">
        <v>45.381001021450402</v>
      </c>
      <c r="N49" s="3" t="s">
        <v>58</v>
      </c>
      <c r="O49" s="3">
        <v>380644</v>
      </c>
      <c r="P49" s="3" t="s">
        <v>161</v>
      </c>
      <c r="Q49" s="3">
        <v>1000132133</v>
      </c>
      <c r="R49" s="3">
        <v>20</v>
      </c>
      <c r="S49" s="3" t="s">
        <v>162</v>
      </c>
      <c r="T49" s="8">
        <v>195.8</v>
      </c>
      <c r="U49" s="3">
        <v>45.381001021450402</v>
      </c>
      <c r="V49" s="3">
        <v>464</v>
      </c>
      <c r="W49" s="3">
        <v>11.49</v>
      </c>
      <c r="X49" s="11">
        <v>88.855999999999995</v>
      </c>
    </row>
    <row r="50" spans="1:24" x14ac:dyDescent="0.25">
      <c r="A50" s="10">
        <v>43230</v>
      </c>
      <c r="B50" s="3" t="s">
        <v>133</v>
      </c>
      <c r="C50" s="3" t="s">
        <v>148</v>
      </c>
      <c r="D50" s="3" t="s">
        <v>163</v>
      </c>
      <c r="E50" s="3" t="s">
        <v>163</v>
      </c>
      <c r="F50" s="3">
        <v>0</v>
      </c>
      <c r="G50" s="3">
        <v>0</v>
      </c>
      <c r="H50" s="3">
        <v>0</v>
      </c>
      <c r="I50" s="3">
        <v>0</v>
      </c>
      <c r="J50" s="8">
        <v>0</v>
      </c>
      <c r="K50" s="3">
        <v>0</v>
      </c>
      <c r="L50" s="3">
        <v>0</v>
      </c>
      <c r="M50" s="3">
        <v>66.911111111111097</v>
      </c>
      <c r="N50" s="3" t="s">
        <v>58</v>
      </c>
      <c r="O50" s="3">
        <v>10185912</v>
      </c>
      <c r="P50" s="3" t="s">
        <v>164</v>
      </c>
      <c r="Q50" s="3">
        <v>1000131978</v>
      </c>
      <c r="R50" s="3">
        <v>10</v>
      </c>
      <c r="S50" s="3" t="s">
        <v>165</v>
      </c>
      <c r="T50" s="8">
        <f>171/598*198</f>
        <v>56.618729096989959</v>
      </c>
      <c r="U50" s="3">
        <v>66.911025333289999</v>
      </c>
      <c r="V50" s="3">
        <v>198</v>
      </c>
      <c r="W50" s="3">
        <v>11.46</v>
      </c>
      <c r="X50" s="11">
        <v>37.817999999999998</v>
      </c>
    </row>
    <row r="51" spans="1:24" x14ac:dyDescent="0.25">
      <c r="A51" s="10">
        <v>43230</v>
      </c>
      <c r="B51" s="3" t="s">
        <v>133</v>
      </c>
      <c r="C51" s="3" t="s">
        <v>148</v>
      </c>
      <c r="D51" s="3" t="s">
        <v>163</v>
      </c>
      <c r="E51" s="3" t="s">
        <v>163</v>
      </c>
      <c r="F51" s="3">
        <v>0</v>
      </c>
      <c r="G51" s="3">
        <v>20</v>
      </c>
      <c r="H51" s="3">
        <v>0</v>
      </c>
      <c r="I51" s="3">
        <v>9</v>
      </c>
      <c r="J51" s="8">
        <v>171</v>
      </c>
      <c r="K51" s="3">
        <v>0</v>
      </c>
      <c r="L51" s="3">
        <v>0</v>
      </c>
      <c r="M51" s="3">
        <v>66.911111111111097</v>
      </c>
      <c r="N51" s="3" t="s">
        <v>58</v>
      </c>
      <c r="O51" s="3">
        <v>380644</v>
      </c>
      <c r="P51" s="3" t="s">
        <v>161</v>
      </c>
      <c r="Q51" s="3">
        <v>1000132133</v>
      </c>
      <c r="R51" s="3">
        <v>20</v>
      </c>
      <c r="S51" s="3" t="s">
        <v>162</v>
      </c>
      <c r="T51" s="8">
        <f>171/598*400</f>
        <v>114.38127090301002</v>
      </c>
      <c r="U51" s="3">
        <v>66.911153460351898</v>
      </c>
      <c r="V51" s="3">
        <v>400</v>
      </c>
      <c r="W51" s="3">
        <v>11.49</v>
      </c>
      <c r="X51" s="11">
        <v>76.599999999999994</v>
      </c>
    </row>
    <row r="52" spans="1:24" x14ac:dyDescent="0.25">
      <c r="A52" s="10">
        <v>43230</v>
      </c>
      <c r="B52" s="3" t="s">
        <v>133</v>
      </c>
      <c r="C52" s="3" t="s">
        <v>166</v>
      </c>
      <c r="D52" s="3" t="s">
        <v>167</v>
      </c>
      <c r="E52" s="3" t="s">
        <v>167</v>
      </c>
      <c r="F52" s="3">
        <v>0</v>
      </c>
      <c r="G52" s="3">
        <v>15</v>
      </c>
      <c r="H52" s="3">
        <v>4</v>
      </c>
      <c r="I52" s="3">
        <v>9</v>
      </c>
      <c r="J52" s="8">
        <v>126</v>
      </c>
      <c r="K52" s="3">
        <v>0</v>
      </c>
      <c r="L52" s="3">
        <v>0</v>
      </c>
      <c r="M52" s="3">
        <v>7.9873015873015802</v>
      </c>
      <c r="N52" s="3" t="s">
        <v>49</v>
      </c>
      <c r="O52" s="3" t="s">
        <v>168</v>
      </c>
      <c r="P52" s="3" t="s">
        <v>51</v>
      </c>
      <c r="Q52" s="3">
        <v>1000145794</v>
      </c>
      <c r="R52" s="3">
        <v>100</v>
      </c>
      <c r="S52" s="3" t="s">
        <v>169</v>
      </c>
      <c r="T52" s="8">
        <v>126</v>
      </c>
      <c r="U52" s="3">
        <v>7.9873015873015802</v>
      </c>
      <c r="V52" s="3">
        <v>96</v>
      </c>
      <c r="W52" s="3">
        <v>6.29</v>
      </c>
      <c r="X52" s="11">
        <v>10.064</v>
      </c>
    </row>
    <row r="53" spans="1:24" x14ac:dyDescent="0.25">
      <c r="A53" s="10">
        <v>43230</v>
      </c>
      <c r="B53" s="3" t="s">
        <v>133</v>
      </c>
      <c r="C53" s="3" t="s">
        <v>166</v>
      </c>
      <c r="D53" s="3" t="s">
        <v>170</v>
      </c>
      <c r="E53" s="3" t="s">
        <v>170</v>
      </c>
      <c r="F53" s="3">
        <v>0</v>
      </c>
      <c r="G53" s="3">
        <v>22</v>
      </c>
      <c r="H53" s="3">
        <v>1</v>
      </c>
      <c r="I53" s="3">
        <v>9</v>
      </c>
      <c r="J53" s="8">
        <v>180</v>
      </c>
      <c r="K53" s="3">
        <v>0</v>
      </c>
      <c r="L53" s="3">
        <v>0</v>
      </c>
      <c r="M53" s="3">
        <v>64.699444444444396</v>
      </c>
      <c r="N53" s="3" t="s">
        <v>58</v>
      </c>
      <c r="O53" s="3">
        <v>10184954</v>
      </c>
      <c r="P53" s="3" t="s">
        <v>150</v>
      </c>
      <c r="Q53" s="3">
        <v>1000131974</v>
      </c>
      <c r="R53" s="3">
        <v>30</v>
      </c>
      <c r="S53" s="3" t="s">
        <v>171</v>
      </c>
      <c r="T53" s="8">
        <v>180</v>
      </c>
      <c r="U53" s="3">
        <v>64.699444444444396</v>
      </c>
      <c r="V53" s="3">
        <v>762</v>
      </c>
      <c r="W53" s="3">
        <v>9.17</v>
      </c>
      <c r="X53" s="11">
        <v>116.459</v>
      </c>
    </row>
    <row r="54" spans="1:24" x14ac:dyDescent="0.25">
      <c r="A54" s="10">
        <v>43230</v>
      </c>
      <c r="B54" s="3" t="s">
        <v>133</v>
      </c>
      <c r="C54" s="3" t="s">
        <v>166</v>
      </c>
      <c r="D54" s="3" t="s">
        <v>172</v>
      </c>
      <c r="E54" s="3" t="s">
        <v>172</v>
      </c>
      <c r="F54" s="3">
        <v>0</v>
      </c>
      <c r="G54" s="3">
        <v>0</v>
      </c>
      <c r="H54" s="3">
        <v>0</v>
      </c>
      <c r="I54" s="3">
        <v>0</v>
      </c>
      <c r="J54" s="8">
        <v>0</v>
      </c>
      <c r="K54" s="3">
        <v>0</v>
      </c>
      <c r="L54" s="3">
        <v>0</v>
      </c>
      <c r="M54" s="3">
        <v>67.286934156378607</v>
      </c>
      <c r="N54" s="3" t="s">
        <v>58</v>
      </c>
      <c r="O54" s="3">
        <v>10184954</v>
      </c>
      <c r="P54" s="3" t="s">
        <v>150</v>
      </c>
      <c r="Q54" s="3">
        <v>1000131974</v>
      </c>
      <c r="R54" s="3">
        <v>30</v>
      </c>
      <c r="S54" s="3" t="s">
        <v>171</v>
      </c>
      <c r="T54" s="8">
        <f>162/714*5</f>
        <v>1.134453781512605</v>
      </c>
      <c r="U54" s="3">
        <v>67.287936601115305</v>
      </c>
      <c r="V54" s="3">
        <v>5</v>
      </c>
      <c r="W54" s="3">
        <v>9.17</v>
      </c>
      <c r="X54" s="11">
        <v>0.76416666666666599</v>
      </c>
    </row>
    <row r="55" spans="1:24" x14ac:dyDescent="0.25">
      <c r="A55" s="10">
        <v>43230</v>
      </c>
      <c r="B55" s="3" t="s">
        <v>133</v>
      </c>
      <c r="C55" s="3" t="s">
        <v>166</v>
      </c>
      <c r="D55" s="3" t="s">
        <v>172</v>
      </c>
      <c r="E55" s="3" t="s">
        <v>172</v>
      </c>
      <c r="F55" s="3">
        <v>0</v>
      </c>
      <c r="G55" s="3">
        <v>18</v>
      </c>
      <c r="H55" s="3">
        <v>4</v>
      </c>
      <c r="I55" s="3">
        <v>9</v>
      </c>
      <c r="J55" s="8">
        <v>162</v>
      </c>
      <c r="K55" s="3">
        <v>0</v>
      </c>
      <c r="L55" s="3">
        <v>0</v>
      </c>
      <c r="M55" s="3">
        <v>67.286934156378607</v>
      </c>
      <c r="N55" s="3" t="s">
        <v>58</v>
      </c>
      <c r="O55" s="3">
        <v>379856</v>
      </c>
      <c r="P55" s="3" t="s">
        <v>152</v>
      </c>
      <c r="Q55" s="3">
        <v>1000132020</v>
      </c>
      <c r="R55" s="3">
        <v>30</v>
      </c>
      <c r="S55" s="3" t="s">
        <v>173</v>
      </c>
      <c r="T55" s="8">
        <f>162/714*709</f>
        <v>160.8655462184874</v>
      </c>
      <c r="U55" s="3">
        <v>67.286927079340103</v>
      </c>
      <c r="V55" s="3">
        <v>709</v>
      </c>
      <c r="W55" s="3">
        <v>9.16</v>
      </c>
      <c r="X55" s="11">
        <v>108.240666666666</v>
      </c>
    </row>
    <row r="56" spans="1:24" x14ac:dyDescent="0.25">
      <c r="A56" s="10">
        <v>43230</v>
      </c>
      <c r="B56" s="3" t="s">
        <v>133</v>
      </c>
      <c r="C56" s="3" t="s">
        <v>166</v>
      </c>
      <c r="D56" s="3" t="s">
        <v>174</v>
      </c>
      <c r="E56" s="3" t="s">
        <v>174</v>
      </c>
      <c r="F56" s="3">
        <v>0</v>
      </c>
      <c r="G56" s="3">
        <v>12</v>
      </c>
      <c r="H56" s="3">
        <v>4</v>
      </c>
      <c r="I56" s="3">
        <v>9</v>
      </c>
      <c r="J56" s="8">
        <v>99</v>
      </c>
      <c r="K56" s="3">
        <v>0</v>
      </c>
      <c r="L56" s="3">
        <v>0</v>
      </c>
      <c r="M56" s="3">
        <v>10.1656565656565</v>
      </c>
      <c r="N56" s="3" t="s">
        <v>49</v>
      </c>
      <c r="O56" s="3" t="s">
        <v>168</v>
      </c>
      <c r="P56" s="3" t="s">
        <v>51</v>
      </c>
      <c r="Q56" s="3">
        <v>1000145794</v>
      </c>
      <c r="R56" s="3">
        <v>100</v>
      </c>
      <c r="S56" s="3" t="s">
        <v>169</v>
      </c>
      <c r="T56" s="8">
        <v>99</v>
      </c>
      <c r="U56" s="3">
        <v>10.1656565656565</v>
      </c>
      <c r="V56" s="3">
        <v>96</v>
      </c>
      <c r="W56" s="3">
        <v>6.29</v>
      </c>
      <c r="X56" s="11">
        <v>10.064</v>
      </c>
    </row>
    <row r="57" spans="1:24" x14ac:dyDescent="0.25">
      <c r="A57" s="10">
        <v>43230</v>
      </c>
      <c r="B57" s="3" t="s">
        <v>133</v>
      </c>
      <c r="C57" s="3" t="s">
        <v>175</v>
      </c>
      <c r="D57" s="3" t="s">
        <v>176</v>
      </c>
      <c r="E57" s="3" t="s">
        <v>176</v>
      </c>
      <c r="F57" s="3">
        <v>0</v>
      </c>
      <c r="G57" s="3">
        <v>25</v>
      </c>
      <c r="H57" s="3">
        <v>3</v>
      </c>
      <c r="I57" s="3">
        <v>9</v>
      </c>
      <c r="J57" s="8">
        <v>219.53333333333299</v>
      </c>
      <c r="K57" s="3">
        <v>0</v>
      </c>
      <c r="L57" s="3">
        <v>0</v>
      </c>
      <c r="M57" s="3">
        <v>66.537200121469695</v>
      </c>
      <c r="N57" s="3" t="s">
        <v>58</v>
      </c>
      <c r="O57" s="3">
        <v>379311</v>
      </c>
      <c r="P57" s="3" t="s">
        <v>177</v>
      </c>
      <c r="Q57" s="3">
        <v>1000145760</v>
      </c>
      <c r="R57" s="3">
        <v>50</v>
      </c>
      <c r="S57" s="3" t="s">
        <v>178</v>
      </c>
      <c r="T57" s="8">
        <v>219.53333333333299</v>
      </c>
      <c r="U57" s="3">
        <v>66.537200121469695</v>
      </c>
      <c r="V57" s="3">
        <v>554</v>
      </c>
      <c r="W57" s="3">
        <v>15.82</v>
      </c>
      <c r="X57" s="11">
        <v>146.071333333333</v>
      </c>
    </row>
    <row r="58" spans="1:24" x14ac:dyDescent="0.25">
      <c r="A58" s="10">
        <v>43230</v>
      </c>
      <c r="B58" s="3" t="s">
        <v>133</v>
      </c>
      <c r="C58" s="3" t="s">
        <v>175</v>
      </c>
      <c r="D58" s="3" t="s">
        <v>179</v>
      </c>
      <c r="E58" s="3" t="s">
        <v>179</v>
      </c>
      <c r="F58" s="3">
        <v>0</v>
      </c>
      <c r="G58" s="3">
        <v>18</v>
      </c>
      <c r="H58" s="3">
        <v>1</v>
      </c>
      <c r="I58" s="3">
        <v>9</v>
      </c>
      <c r="J58" s="8">
        <v>153</v>
      </c>
      <c r="K58" s="3">
        <v>0</v>
      </c>
      <c r="L58" s="3">
        <v>0</v>
      </c>
      <c r="M58" s="3">
        <v>6.5777777777777704</v>
      </c>
      <c r="N58" s="3" t="s">
        <v>49</v>
      </c>
      <c r="O58" s="3" t="s">
        <v>168</v>
      </c>
      <c r="P58" s="3" t="s">
        <v>51</v>
      </c>
      <c r="Q58" s="3">
        <v>1000145794</v>
      </c>
      <c r="R58" s="3">
        <v>100</v>
      </c>
      <c r="S58" s="3" t="s">
        <v>169</v>
      </c>
      <c r="T58" s="8">
        <v>153</v>
      </c>
      <c r="U58" s="3">
        <v>6.5777777777777704</v>
      </c>
      <c r="V58" s="3">
        <v>96</v>
      </c>
      <c r="W58" s="3">
        <v>6.29</v>
      </c>
      <c r="X58" s="11">
        <v>10.064</v>
      </c>
    </row>
    <row r="59" spans="1:24" x14ac:dyDescent="0.25">
      <c r="A59" s="10">
        <v>43230</v>
      </c>
      <c r="B59" s="3" t="s">
        <v>180</v>
      </c>
      <c r="C59" s="3" t="s">
        <v>181</v>
      </c>
      <c r="D59" s="3" t="s">
        <v>182</v>
      </c>
      <c r="E59" s="3" t="s">
        <v>182</v>
      </c>
      <c r="F59" s="3">
        <v>0</v>
      </c>
      <c r="G59" s="3">
        <v>18</v>
      </c>
      <c r="H59" s="3">
        <v>4</v>
      </c>
      <c r="I59" s="3">
        <v>9</v>
      </c>
      <c r="J59" s="8">
        <v>162</v>
      </c>
      <c r="K59" s="3">
        <v>0</v>
      </c>
      <c r="L59" s="3">
        <v>0</v>
      </c>
      <c r="M59" s="3">
        <v>53.645061728395</v>
      </c>
      <c r="N59" s="3" t="s">
        <v>58</v>
      </c>
      <c r="O59" s="3">
        <v>10185912</v>
      </c>
      <c r="P59" s="3" t="s">
        <v>164</v>
      </c>
      <c r="Q59" s="3">
        <v>1000131978</v>
      </c>
      <c r="R59" s="3">
        <v>10</v>
      </c>
      <c r="S59" s="3" t="s">
        <v>165</v>
      </c>
      <c r="T59" s="8">
        <v>162</v>
      </c>
      <c r="U59" s="3">
        <v>53.645061728395</v>
      </c>
      <c r="V59" s="3">
        <v>455</v>
      </c>
      <c r="W59" s="3">
        <v>11.46</v>
      </c>
      <c r="X59" s="11">
        <v>86.905000000000001</v>
      </c>
    </row>
    <row r="60" spans="1:24" x14ac:dyDescent="0.25">
      <c r="A60" s="10">
        <v>43230</v>
      </c>
      <c r="B60" s="3" t="s">
        <v>180</v>
      </c>
      <c r="C60" s="3" t="s">
        <v>181</v>
      </c>
      <c r="D60" s="3" t="s">
        <v>183</v>
      </c>
      <c r="E60" s="3" t="s">
        <v>183</v>
      </c>
      <c r="F60" s="3">
        <v>0</v>
      </c>
      <c r="G60" s="3">
        <v>17</v>
      </c>
      <c r="H60" s="3">
        <v>4</v>
      </c>
      <c r="I60" s="3">
        <v>9</v>
      </c>
      <c r="J60" s="8">
        <v>153</v>
      </c>
      <c r="K60" s="3">
        <v>0</v>
      </c>
      <c r="L60" s="3">
        <v>0</v>
      </c>
      <c r="M60" s="3">
        <v>38.211764705882302</v>
      </c>
      <c r="N60" s="3" t="s">
        <v>58</v>
      </c>
      <c r="O60" s="3">
        <v>379850</v>
      </c>
      <c r="P60" s="3" t="s">
        <v>184</v>
      </c>
      <c r="Q60" s="3">
        <v>1000145597</v>
      </c>
      <c r="R60" s="3">
        <v>10</v>
      </c>
      <c r="S60" s="3" t="s">
        <v>185</v>
      </c>
      <c r="T60" s="8">
        <v>153</v>
      </c>
      <c r="U60" s="3">
        <v>38.211764705882302</v>
      </c>
      <c r="V60" s="3">
        <v>609</v>
      </c>
      <c r="W60" s="3">
        <v>5.76</v>
      </c>
      <c r="X60" s="11">
        <v>58.463999999999999</v>
      </c>
    </row>
    <row r="61" spans="1:24" x14ac:dyDescent="0.25">
      <c r="A61" s="10">
        <v>43230</v>
      </c>
      <c r="B61" s="3" t="s">
        <v>180</v>
      </c>
      <c r="C61" s="3" t="s">
        <v>181</v>
      </c>
      <c r="D61" s="3" t="s">
        <v>186</v>
      </c>
      <c r="E61" s="3" t="s">
        <v>186</v>
      </c>
      <c r="F61" s="3">
        <v>0</v>
      </c>
      <c r="G61" s="3">
        <v>26</v>
      </c>
      <c r="H61" s="3">
        <v>4</v>
      </c>
      <c r="I61" s="3">
        <v>9</v>
      </c>
      <c r="J61" s="8">
        <v>209.516666666666</v>
      </c>
      <c r="K61" s="3">
        <v>0</v>
      </c>
      <c r="L61" s="3">
        <v>0</v>
      </c>
      <c r="M61" s="3">
        <v>34.332988624612199</v>
      </c>
      <c r="N61" s="3" t="s">
        <v>58</v>
      </c>
      <c r="O61" s="3">
        <v>10185930</v>
      </c>
      <c r="P61" s="3" t="s">
        <v>136</v>
      </c>
      <c r="Q61" s="3">
        <v>1000131966</v>
      </c>
      <c r="R61" s="3">
        <v>10</v>
      </c>
      <c r="S61" s="3" t="s">
        <v>137</v>
      </c>
      <c r="T61" s="8">
        <v>209.516666666666</v>
      </c>
      <c r="U61" s="3">
        <v>34.332988624612199</v>
      </c>
      <c r="V61" s="3">
        <v>400</v>
      </c>
      <c r="W61" s="3">
        <v>10.79</v>
      </c>
      <c r="X61" s="11">
        <v>71.933333333333294</v>
      </c>
    </row>
    <row r="62" spans="1:24" x14ac:dyDescent="0.25">
      <c r="A62" s="10">
        <v>43230</v>
      </c>
      <c r="B62" s="3" t="s">
        <v>180</v>
      </c>
      <c r="C62" s="3" t="s">
        <v>181</v>
      </c>
      <c r="D62" s="3" t="s">
        <v>187</v>
      </c>
      <c r="E62" s="3" t="s">
        <v>187</v>
      </c>
      <c r="F62" s="3">
        <v>0</v>
      </c>
      <c r="G62" s="3">
        <v>20</v>
      </c>
      <c r="H62" s="3">
        <v>2</v>
      </c>
      <c r="I62" s="3">
        <v>9</v>
      </c>
      <c r="J62" s="8">
        <v>178.65</v>
      </c>
      <c r="K62" s="3">
        <v>0</v>
      </c>
      <c r="L62" s="3">
        <v>0</v>
      </c>
      <c r="M62" s="3">
        <v>54.418695773859497</v>
      </c>
      <c r="N62" s="3" t="s">
        <v>58</v>
      </c>
      <c r="O62" s="3">
        <v>10185912</v>
      </c>
      <c r="P62" s="3" t="s">
        <v>164</v>
      </c>
      <c r="Q62" s="3">
        <v>1000131978</v>
      </c>
      <c r="R62" s="3">
        <v>20</v>
      </c>
      <c r="S62" s="3" t="s">
        <v>188</v>
      </c>
      <c r="T62" s="8">
        <v>178.65</v>
      </c>
      <c r="U62" s="3">
        <v>54.418695773859497</v>
      </c>
      <c r="V62" s="3">
        <v>509</v>
      </c>
      <c r="W62" s="3">
        <v>11.46</v>
      </c>
      <c r="X62" s="11">
        <v>97.218999999999994</v>
      </c>
    </row>
    <row r="63" spans="1:24" x14ac:dyDescent="0.25">
      <c r="A63" s="10">
        <v>43230</v>
      </c>
      <c r="B63" s="3" t="s">
        <v>180</v>
      </c>
      <c r="C63" s="3" t="s">
        <v>189</v>
      </c>
      <c r="D63" s="3" t="s">
        <v>190</v>
      </c>
      <c r="E63" s="3" t="s">
        <v>190</v>
      </c>
      <c r="F63" s="3">
        <v>0</v>
      </c>
      <c r="G63" s="3">
        <v>11</v>
      </c>
      <c r="H63" s="3">
        <v>0</v>
      </c>
      <c r="I63" s="3">
        <v>9</v>
      </c>
      <c r="J63" s="8">
        <v>90</v>
      </c>
      <c r="K63" s="3">
        <v>0</v>
      </c>
      <c r="L63" s="3">
        <v>0</v>
      </c>
      <c r="M63" s="3">
        <v>53.588333333333303</v>
      </c>
      <c r="N63" s="3" t="s">
        <v>58</v>
      </c>
      <c r="O63" s="3">
        <v>347853</v>
      </c>
      <c r="P63" s="3" t="s">
        <v>191</v>
      </c>
      <c r="Q63" s="3">
        <v>1000152236</v>
      </c>
      <c r="R63" s="3">
        <v>40</v>
      </c>
      <c r="S63" s="3" t="s">
        <v>192</v>
      </c>
      <c r="T63" s="8">
        <v>90</v>
      </c>
      <c r="U63" s="3">
        <v>53.588333333333303</v>
      </c>
      <c r="V63" s="3">
        <v>711</v>
      </c>
      <c r="W63" s="3">
        <v>4.07</v>
      </c>
      <c r="X63" s="11">
        <v>48.229500000000002</v>
      </c>
    </row>
    <row r="64" spans="1:24" x14ac:dyDescent="0.25">
      <c r="A64" s="10">
        <v>43230</v>
      </c>
      <c r="B64" s="3" t="s">
        <v>180</v>
      </c>
      <c r="C64" s="3" t="s">
        <v>189</v>
      </c>
      <c r="D64" s="3" t="s">
        <v>193</v>
      </c>
      <c r="E64" s="3" t="s">
        <v>193</v>
      </c>
      <c r="F64" s="3">
        <v>0</v>
      </c>
      <c r="G64" s="3">
        <v>16</v>
      </c>
      <c r="H64" s="3">
        <v>2</v>
      </c>
      <c r="I64" s="3">
        <v>9</v>
      </c>
      <c r="J64" s="8">
        <v>144</v>
      </c>
      <c r="K64" s="3">
        <v>0</v>
      </c>
      <c r="L64" s="3">
        <v>0</v>
      </c>
      <c r="M64" s="3">
        <v>57.8472222222222</v>
      </c>
      <c r="N64" s="3" t="s">
        <v>142</v>
      </c>
      <c r="O64" s="3">
        <v>10183842</v>
      </c>
      <c r="P64" s="3" t="s">
        <v>143</v>
      </c>
      <c r="Q64" s="3">
        <v>1000150093</v>
      </c>
      <c r="R64" s="3">
        <v>10</v>
      </c>
      <c r="S64" s="3" t="s">
        <v>159</v>
      </c>
      <c r="T64" s="8">
        <v>144</v>
      </c>
      <c r="U64" s="3">
        <v>57.8472222222222</v>
      </c>
      <c r="V64" s="3">
        <v>600</v>
      </c>
      <c r="W64" s="3">
        <v>8.33</v>
      </c>
      <c r="X64" s="11">
        <v>83.3</v>
      </c>
    </row>
    <row r="65" spans="1:24" x14ac:dyDescent="0.25">
      <c r="A65" s="10">
        <v>43230</v>
      </c>
      <c r="B65" s="3" t="s">
        <v>180</v>
      </c>
      <c r="C65" s="3" t="s">
        <v>189</v>
      </c>
      <c r="D65" s="3" t="s">
        <v>194</v>
      </c>
      <c r="E65" s="3" t="s">
        <v>194</v>
      </c>
      <c r="F65" s="3">
        <v>0</v>
      </c>
      <c r="G65" s="3">
        <v>20</v>
      </c>
      <c r="H65" s="3">
        <v>1</v>
      </c>
      <c r="I65" s="3">
        <v>9</v>
      </c>
      <c r="J65" s="8">
        <v>180</v>
      </c>
      <c r="K65" s="3">
        <v>0</v>
      </c>
      <c r="L65" s="3">
        <v>0</v>
      </c>
      <c r="M65" s="3">
        <v>60.886574074073998</v>
      </c>
      <c r="N65" s="3" t="s">
        <v>58</v>
      </c>
      <c r="O65" s="3">
        <v>10182130</v>
      </c>
      <c r="P65" s="3" t="s">
        <v>195</v>
      </c>
      <c r="Q65" s="3">
        <v>1000132270</v>
      </c>
      <c r="R65" s="3">
        <v>10</v>
      </c>
      <c r="S65" s="3" t="s">
        <v>196</v>
      </c>
      <c r="T65" s="8">
        <f>180/425*325</f>
        <v>137.64705882352942</v>
      </c>
      <c r="U65" s="3">
        <v>60.886556214479498</v>
      </c>
      <c r="V65" s="3">
        <v>325</v>
      </c>
      <c r="W65" s="3">
        <v>15.47</v>
      </c>
      <c r="X65" s="11">
        <v>83.795833333333306</v>
      </c>
    </row>
    <row r="66" spans="1:24" x14ac:dyDescent="0.25">
      <c r="A66" s="10">
        <v>43230</v>
      </c>
      <c r="B66" s="3" t="s">
        <v>180</v>
      </c>
      <c r="C66" s="3" t="s">
        <v>189</v>
      </c>
      <c r="D66" s="3" t="s">
        <v>194</v>
      </c>
      <c r="E66" s="3" t="s">
        <v>194</v>
      </c>
      <c r="F66" s="3">
        <v>0</v>
      </c>
      <c r="G66" s="3">
        <v>0</v>
      </c>
      <c r="H66" s="3">
        <v>0</v>
      </c>
      <c r="I66" s="3">
        <v>0</v>
      </c>
      <c r="J66" s="8">
        <v>0</v>
      </c>
      <c r="K66" s="3">
        <v>0</v>
      </c>
      <c r="L66" s="3">
        <v>0</v>
      </c>
      <c r="M66" s="3">
        <v>60.886574074073998</v>
      </c>
      <c r="N66" s="3" t="s">
        <v>58</v>
      </c>
      <c r="O66" s="3">
        <v>380640</v>
      </c>
      <c r="P66" s="3" t="s">
        <v>195</v>
      </c>
      <c r="Q66" s="3">
        <v>1000132432</v>
      </c>
      <c r="R66" s="3">
        <v>20</v>
      </c>
      <c r="S66" s="3" t="s">
        <v>197</v>
      </c>
      <c r="T66" s="8">
        <f>180/425*100</f>
        <v>42.352941176470587</v>
      </c>
      <c r="U66" s="3">
        <v>60.886632080332497</v>
      </c>
      <c r="V66" s="3">
        <v>100</v>
      </c>
      <c r="W66" s="3">
        <v>15.48</v>
      </c>
      <c r="X66" s="11">
        <v>25.8</v>
      </c>
    </row>
    <row r="67" spans="1:24" x14ac:dyDescent="0.25">
      <c r="A67" s="10">
        <v>43230</v>
      </c>
      <c r="B67" s="3" t="s">
        <v>180</v>
      </c>
      <c r="C67" s="3" t="s">
        <v>189</v>
      </c>
      <c r="D67" s="3" t="s">
        <v>198</v>
      </c>
      <c r="E67" s="3" t="s">
        <v>198</v>
      </c>
      <c r="F67" s="3">
        <v>0</v>
      </c>
      <c r="G67" s="3">
        <v>0</v>
      </c>
      <c r="H67" s="3">
        <v>0</v>
      </c>
      <c r="I67" s="3">
        <v>0</v>
      </c>
      <c r="J67" s="8">
        <v>0</v>
      </c>
      <c r="K67" s="3">
        <v>0</v>
      </c>
      <c r="L67" s="3">
        <v>0</v>
      </c>
      <c r="M67" s="3">
        <v>61.183333333333302</v>
      </c>
      <c r="N67" s="3" t="s">
        <v>199</v>
      </c>
      <c r="O67" s="3" t="s">
        <v>200</v>
      </c>
      <c r="P67" s="3" t="s">
        <v>201</v>
      </c>
      <c r="Q67" s="3">
        <v>1000150943</v>
      </c>
      <c r="R67" s="3">
        <v>40</v>
      </c>
      <c r="S67" s="3" t="s">
        <v>202</v>
      </c>
      <c r="T67" s="8">
        <f>90/693*68</f>
        <v>8.8311688311688297</v>
      </c>
      <c r="U67" s="3">
        <v>61.183307449526502</v>
      </c>
      <c r="V67" s="3">
        <v>68</v>
      </c>
      <c r="W67" s="3">
        <v>8.98</v>
      </c>
      <c r="X67" s="11">
        <v>10.1773333333333</v>
      </c>
    </row>
    <row r="68" spans="1:24" x14ac:dyDescent="0.25">
      <c r="A68" s="10">
        <v>43230</v>
      </c>
      <c r="B68" s="3" t="s">
        <v>180</v>
      </c>
      <c r="C68" s="3" t="s">
        <v>189</v>
      </c>
      <c r="D68" s="3" t="s">
        <v>198</v>
      </c>
      <c r="E68" s="3" t="s">
        <v>198</v>
      </c>
      <c r="F68" s="3">
        <v>0</v>
      </c>
      <c r="G68" s="3">
        <v>0</v>
      </c>
      <c r="H68" s="3">
        <v>0</v>
      </c>
      <c r="I68" s="3">
        <v>0</v>
      </c>
      <c r="J68" s="8">
        <v>0</v>
      </c>
      <c r="K68" s="3">
        <v>0</v>
      </c>
      <c r="L68" s="3">
        <v>0</v>
      </c>
      <c r="M68" s="3">
        <v>61.183333333333302</v>
      </c>
      <c r="N68" s="3" t="s">
        <v>199</v>
      </c>
      <c r="O68" s="3" t="s">
        <v>200</v>
      </c>
      <c r="P68" s="3" t="s">
        <v>201</v>
      </c>
      <c r="Q68" s="3">
        <v>1000150951</v>
      </c>
      <c r="R68" s="3">
        <v>40</v>
      </c>
      <c r="S68" s="3" t="s">
        <v>203</v>
      </c>
      <c r="T68" s="8">
        <f>90/693*7</f>
        <v>0.90909090909090895</v>
      </c>
      <c r="U68" s="3">
        <v>61.183462984004798</v>
      </c>
      <c r="V68" s="3">
        <v>7</v>
      </c>
      <c r="W68" s="3">
        <v>10</v>
      </c>
      <c r="X68" s="11">
        <v>1.1666666666666601</v>
      </c>
    </row>
    <row r="69" spans="1:24" x14ac:dyDescent="0.25">
      <c r="A69" s="10">
        <v>43230</v>
      </c>
      <c r="B69" s="3" t="s">
        <v>180</v>
      </c>
      <c r="C69" s="3" t="s">
        <v>189</v>
      </c>
      <c r="D69" s="3" t="s">
        <v>198</v>
      </c>
      <c r="E69" s="3" t="s">
        <v>198</v>
      </c>
      <c r="F69" s="3">
        <v>0</v>
      </c>
      <c r="G69" s="3">
        <v>10</v>
      </c>
      <c r="H69" s="3">
        <v>2</v>
      </c>
      <c r="I69" s="3">
        <v>9</v>
      </c>
      <c r="J69" s="8">
        <v>90</v>
      </c>
      <c r="K69" s="3">
        <v>0</v>
      </c>
      <c r="L69" s="3">
        <v>0</v>
      </c>
      <c r="M69" s="3">
        <v>61.183333333333302</v>
      </c>
      <c r="N69" s="3" t="s">
        <v>58</v>
      </c>
      <c r="O69" s="3">
        <v>10148134</v>
      </c>
      <c r="P69" s="3" t="s">
        <v>191</v>
      </c>
      <c r="Q69" s="3">
        <v>1000152173</v>
      </c>
      <c r="R69" s="3">
        <v>10</v>
      </c>
      <c r="S69" s="3" t="s">
        <v>204</v>
      </c>
      <c r="T69" s="8">
        <f>90/693*540</f>
        <v>70.129870129870127</v>
      </c>
      <c r="U69" s="3">
        <v>61.183388304096603</v>
      </c>
      <c r="V69" s="3">
        <v>540</v>
      </c>
      <c r="W69" s="3">
        <v>4.2699999999999996</v>
      </c>
      <c r="X69" s="11">
        <v>38.43</v>
      </c>
    </row>
    <row r="70" spans="1:24" x14ac:dyDescent="0.25">
      <c r="A70" s="10">
        <v>43230</v>
      </c>
      <c r="B70" s="3" t="s">
        <v>180</v>
      </c>
      <c r="C70" s="3" t="s">
        <v>189</v>
      </c>
      <c r="D70" s="3" t="s">
        <v>198</v>
      </c>
      <c r="E70" s="3" t="s">
        <v>198</v>
      </c>
      <c r="F70" s="3">
        <v>0</v>
      </c>
      <c r="G70" s="3">
        <v>0</v>
      </c>
      <c r="H70" s="3">
        <v>0</v>
      </c>
      <c r="I70" s="3">
        <v>0</v>
      </c>
      <c r="J70" s="8">
        <v>0</v>
      </c>
      <c r="K70" s="3">
        <v>0</v>
      </c>
      <c r="L70" s="3">
        <v>0</v>
      </c>
      <c r="M70" s="3">
        <v>61.183333333333302</v>
      </c>
      <c r="N70" s="3" t="s">
        <v>58</v>
      </c>
      <c r="O70" s="3">
        <v>347853</v>
      </c>
      <c r="P70" s="3" t="s">
        <v>191</v>
      </c>
      <c r="Q70" s="3">
        <v>1000152236</v>
      </c>
      <c r="R70" s="3">
        <v>40</v>
      </c>
      <c r="S70" s="3" t="s">
        <v>192</v>
      </c>
      <c r="T70" s="8">
        <f>90/693*78</f>
        <v>10.129870129870129</v>
      </c>
      <c r="U70" s="3">
        <v>61.182955268178901</v>
      </c>
      <c r="V70" s="3">
        <v>78</v>
      </c>
      <c r="W70" s="3">
        <v>4.07</v>
      </c>
      <c r="X70" s="11">
        <v>5.2910000000000004</v>
      </c>
    </row>
    <row r="71" spans="1:24" x14ac:dyDescent="0.25">
      <c r="A71" s="10">
        <v>43230</v>
      </c>
      <c r="B71" s="3" t="s">
        <v>180</v>
      </c>
      <c r="C71" s="3" t="s">
        <v>205</v>
      </c>
      <c r="D71" s="3" t="s">
        <v>206</v>
      </c>
      <c r="E71" s="3" t="s">
        <v>206</v>
      </c>
      <c r="F71" s="3">
        <v>0</v>
      </c>
      <c r="G71" s="3">
        <v>15</v>
      </c>
      <c r="H71" s="3">
        <v>2</v>
      </c>
      <c r="I71" s="3">
        <v>9</v>
      </c>
      <c r="J71" s="8">
        <v>135</v>
      </c>
      <c r="K71" s="3">
        <v>0</v>
      </c>
      <c r="L71" s="3">
        <v>0</v>
      </c>
      <c r="M71" s="3">
        <v>78.722962962962896</v>
      </c>
      <c r="N71" s="3" t="s">
        <v>102</v>
      </c>
      <c r="O71" s="3" t="s">
        <v>207</v>
      </c>
      <c r="P71" s="3" t="s">
        <v>208</v>
      </c>
      <c r="Q71" s="3">
        <v>1000130867</v>
      </c>
      <c r="R71" s="3">
        <v>40</v>
      </c>
      <c r="S71" s="3" t="s">
        <v>209</v>
      </c>
      <c r="T71" s="8">
        <v>135</v>
      </c>
      <c r="U71" s="3">
        <v>78.722962962962896</v>
      </c>
      <c r="V71" s="3">
        <v>652</v>
      </c>
      <c r="W71" s="3">
        <v>9.7799999999999994</v>
      </c>
      <c r="X71" s="11">
        <v>106.276</v>
      </c>
    </row>
    <row r="72" spans="1:24" x14ac:dyDescent="0.25">
      <c r="A72" s="10">
        <v>43230</v>
      </c>
      <c r="B72" s="3" t="s">
        <v>180</v>
      </c>
      <c r="C72" s="3" t="s">
        <v>205</v>
      </c>
      <c r="D72" s="3" t="s">
        <v>210</v>
      </c>
      <c r="E72" s="3" t="s">
        <v>210</v>
      </c>
      <c r="F72" s="3">
        <v>0</v>
      </c>
      <c r="G72" s="3">
        <v>14</v>
      </c>
      <c r="H72" s="3">
        <v>1</v>
      </c>
      <c r="I72" s="3">
        <v>9</v>
      </c>
      <c r="J72" s="8">
        <v>117</v>
      </c>
      <c r="K72" s="3">
        <v>0</v>
      </c>
      <c r="L72" s="3">
        <v>0</v>
      </c>
      <c r="M72" s="3">
        <v>62.769230769230703</v>
      </c>
      <c r="N72" s="3" t="s">
        <v>102</v>
      </c>
      <c r="O72" s="3" t="s">
        <v>211</v>
      </c>
      <c r="P72" s="3" t="s">
        <v>212</v>
      </c>
      <c r="Q72" s="3">
        <v>1000130832</v>
      </c>
      <c r="R72" s="3">
        <v>10</v>
      </c>
      <c r="S72" s="3" t="s">
        <v>213</v>
      </c>
      <c r="T72" s="8">
        <f>117/540*280</f>
        <v>60.666666666666671</v>
      </c>
      <c r="U72" s="3">
        <v>62.769230769230703</v>
      </c>
      <c r="V72" s="3">
        <v>280</v>
      </c>
      <c r="W72" s="3">
        <v>8.16</v>
      </c>
      <c r="X72" s="11">
        <v>38.08</v>
      </c>
    </row>
    <row r="73" spans="1:24" x14ac:dyDescent="0.25">
      <c r="A73" s="10">
        <v>43230</v>
      </c>
      <c r="B73" s="3" t="s">
        <v>180</v>
      </c>
      <c r="C73" s="3" t="s">
        <v>205</v>
      </c>
      <c r="D73" s="3" t="s">
        <v>210</v>
      </c>
      <c r="E73" s="3" t="s">
        <v>210</v>
      </c>
      <c r="F73" s="3">
        <v>0</v>
      </c>
      <c r="G73" s="3">
        <v>0</v>
      </c>
      <c r="H73" s="3">
        <v>0</v>
      </c>
      <c r="I73" s="3">
        <v>0</v>
      </c>
      <c r="J73" s="8">
        <v>0</v>
      </c>
      <c r="K73" s="3">
        <v>0</v>
      </c>
      <c r="L73" s="3">
        <v>0</v>
      </c>
      <c r="M73" s="3">
        <v>62.769230769230703</v>
      </c>
      <c r="N73" s="3" t="s">
        <v>102</v>
      </c>
      <c r="O73" s="3" t="s">
        <v>211</v>
      </c>
      <c r="P73" s="3" t="s">
        <v>212</v>
      </c>
      <c r="Q73" s="3">
        <v>1000130836</v>
      </c>
      <c r="R73" s="3">
        <v>140</v>
      </c>
      <c r="S73" s="3" t="s">
        <v>214</v>
      </c>
      <c r="T73" s="8">
        <f>117/540*260</f>
        <v>56.333333333333336</v>
      </c>
      <c r="U73" s="3">
        <v>62.769230769230703</v>
      </c>
      <c r="V73" s="3">
        <v>260</v>
      </c>
      <c r="W73" s="3">
        <v>8.16</v>
      </c>
      <c r="X73" s="11">
        <v>35.36</v>
      </c>
    </row>
    <row r="74" spans="1:24" x14ac:dyDescent="0.25">
      <c r="A74" s="10">
        <v>43230</v>
      </c>
      <c r="B74" s="3" t="s">
        <v>180</v>
      </c>
      <c r="C74" s="3" t="s">
        <v>205</v>
      </c>
      <c r="D74" s="3" t="s">
        <v>215</v>
      </c>
      <c r="E74" s="3" t="s">
        <v>215</v>
      </c>
      <c r="F74" s="3">
        <v>0</v>
      </c>
      <c r="G74" s="3">
        <v>19</v>
      </c>
      <c r="H74" s="3">
        <v>2</v>
      </c>
      <c r="I74" s="3">
        <v>9</v>
      </c>
      <c r="J74" s="8">
        <v>152.98333333333301</v>
      </c>
      <c r="K74" s="3">
        <v>0</v>
      </c>
      <c r="L74" s="3">
        <v>0</v>
      </c>
      <c r="M74" s="3">
        <v>35.392744307658702</v>
      </c>
      <c r="N74" s="3" t="s">
        <v>142</v>
      </c>
      <c r="O74" s="3">
        <v>10183842</v>
      </c>
      <c r="P74" s="3" t="s">
        <v>143</v>
      </c>
      <c r="Q74" s="3">
        <v>1000150092</v>
      </c>
      <c r="R74" s="3">
        <v>20</v>
      </c>
      <c r="S74" s="3" t="s">
        <v>144</v>
      </c>
      <c r="T74" s="8">
        <v>152.98333333333301</v>
      </c>
      <c r="U74" s="3">
        <v>35.392744307658702</v>
      </c>
      <c r="V74" s="3">
        <v>390</v>
      </c>
      <c r="W74" s="3">
        <v>8.33</v>
      </c>
      <c r="X74" s="11">
        <v>54.145000000000003</v>
      </c>
    </row>
    <row r="75" spans="1:24" x14ac:dyDescent="0.25">
      <c r="A75" s="10">
        <v>43230</v>
      </c>
      <c r="B75" s="3" t="s">
        <v>180</v>
      </c>
      <c r="C75" s="3" t="s">
        <v>205</v>
      </c>
      <c r="D75" s="3" t="s">
        <v>216</v>
      </c>
      <c r="E75" s="3" t="s">
        <v>216</v>
      </c>
      <c r="F75" s="3">
        <v>0</v>
      </c>
      <c r="G75" s="3">
        <v>15</v>
      </c>
      <c r="H75" s="3">
        <v>0</v>
      </c>
      <c r="I75" s="3">
        <v>9</v>
      </c>
      <c r="J75" s="8">
        <v>117</v>
      </c>
      <c r="K75" s="3">
        <v>0</v>
      </c>
      <c r="L75" s="3">
        <v>0</v>
      </c>
      <c r="M75" s="3">
        <v>81.330769230769207</v>
      </c>
      <c r="N75" s="3" t="s">
        <v>102</v>
      </c>
      <c r="O75" s="3" t="s">
        <v>217</v>
      </c>
      <c r="P75" s="3" t="s">
        <v>218</v>
      </c>
      <c r="Q75" s="3">
        <v>1000137863</v>
      </c>
      <c r="R75" s="3">
        <v>170</v>
      </c>
      <c r="S75" s="3" t="s">
        <v>219</v>
      </c>
      <c r="T75" s="8">
        <f>117/654*651</f>
        <v>116.46330275229359</v>
      </c>
      <c r="U75" s="3">
        <v>81.330747874867598</v>
      </c>
      <c r="V75" s="3">
        <v>651</v>
      </c>
      <c r="W75" s="3">
        <v>8.73</v>
      </c>
      <c r="X75" s="11">
        <v>94.720500000000001</v>
      </c>
    </row>
    <row r="76" spans="1:24" x14ac:dyDescent="0.25">
      <c r="A76" s="10">
        <v>43230</v>
      </c>
      <c r="B76" s="3" t="s">
        <v>180</v>
      </c>
      <c r="C76" s="3" t="s">
        <v>205</v>
      </c>
      <c r="D76" s="3" t="s">
        <v>216</v>
      </c>
      <c r="E76" s="3" t="s">
        <v>216</v>
      </c>
      <c r="F76" s="3">
        <v>0</v>
      </c>
      <c r="G76" s="3">
        <v>0</v>
      </c>
      <c r="H76" s="3">
        <v>0</v>
      </c>
      <c r="I76" s="3">
        <v>0</v>
      </c>
      <c r="J76" s="8">
        <v>0</v>
      </c>
      <c r="K76" s="3">
        <v>0</v>
      </c>
      <c r="L76" s="3">
        <v>0</v>
      </c>
      <c r="M76" s="3">
        <v>81.330769230769207</v>
      </c>
      <c r="N76" s="3" t="s">
        <v>102</v>
      </c>
      <c r="O76" s="3" t="s">
        <v>220</v>
      </c>
      <c r="P76" s="3" t="s">
        <v>221</v>
      </c>
      <c r="Q76" s="3">
        <v>1000137863</v>
      </c>
      <c r="R76" s="3">
        <v>180</v>
      </c>
      <c r="S76" s="3" t="s">
        <v>222</v>
      </c>
      <c r="T76" s="8">
        <f>117/654*3</f>
        <v>0.53669724770642202</v>
      </c>
      <c r="U76" s="3">
        <v>81.335403726707995</v>
      </c>
      <c r="V76" s="3">
        <v>3</v>
      </c>
      <c r="W76" s="3">
        <v>8.73</v>
      </c>
      <c r="X76" s="11">
        <v>0.4365</v>
      </c>
    </row>
    <row r="77" spans="1:24" x14ac:dyDescent="0.25">
      <c r="A77" s="10">
        <v>43230</v>
      </c>
      <c r="B77" s="3" t="s">
        <v>180</v>
      </c>
      <c r="C77" s="3" t="s">
        <v>205</v>
      </c>
      <c r="D77" s="3" t="s">
        <v>223</v>
      </c>
      <c r="E77" s="3" t="s">
        <v>223</v>
      </c>
      <c r="F77" s="3">
        <v>0</v>
      </c>
      <c r="G77" s="3">
        <v>17</v>
      </c>
      <c r="H77" s="3">
        <v>5</v>
      </c>
      <c r="I77" s="3">
        <v>9</v>
      </c>
      <c r="J77" s="8">
        <v>133.63333333333301</v>
      </c>
      <c r="K77" s="3">
        <v>0</v>
      </c>
      <c r="L77" s="3">
        <v>0</v>
      </c>
      <c r="M77" s="3">
        <v>2.50685956597655</v>
      </c>
      <c r="N77" s="3" t="s">
        <v>199</v>
      </c>
      <c r="O77" s="3" t="s">
        <v>224</v>
      </c>
      <c r="P77" s="3" t="s">
        <v>225</v>
      </c>
      <c r="Q77" s="3">
        <v>1000135014</v>
      </c>
      <c r="R77" s="3">
        <v>20</v>
      </c>
      <c r="S77" s="3" t="s">
        <v>226</v>
      </c>
      <c r="T77" s="8">
        <v>133.63333333333301</v>
      </c>
      <c r="U77" s="3">
        <v>2.50685956597655</v>
      </c>
      <c r="V77" s="3">
        <v>13</v>
      </c>
      <c r="W77" s="3">
        <v>20.100000000000001</v>
      </c>
      <c r="X77" s="11">
        <v>4.3550000000000004</v>
      </c>
    </row>
    <row r="78" spans="1:24" x14ac:dyDescent="0.25">
      <c r="A78" s="10">
        <v>43230</v>
      </c>
      <c r="B78" s="3" t="s">
        <v>180</v>
      </c>
      <c r="C78" s="3" t="s">
        <v>205</v>
      </c>
      <c r="D78" s="3" t="s">
        <v>227</v>
      </c>
      <c r="E78" s="3" t="s">
        <v>227</v>
      </c>
      <c r="F78" s="3">
        <v>0</v>
      </c>
      <c r="G78" s="3">
        <v>15</v>
      </c>
      <c r="H78" s="3">
        <v>1</v>
      </c>
      <c r="I78" s="3">
        <v>9</v>
      </c>
      <c r="J78" s="8">
        <v>126</v>
      </c>
      <c r="K78" s="3">
        <v>0</v>
      </c>
      <c r="L78" s="3">
        <v>0</v>
      </c>
      <c r="M78" s="3">
        <v>62.357142857142797</v>
      </c>
      <c r="N78" s="3" t="s">
        <v>102</v>
      </c>
      <c r="O78" s="3" t="s">
        <v>228</v>
      </c>
      <c r="P78" s="3" t="s">
        <v>229</v>
      </c>
      <c r="Q78" s="3">
        <v>1000137863</v>
      </c>
      <c r="R78" s="3">
        <v>350</v>
      </c>
      <c r="S78" s="3" t="s">
        <v>230</v>
      </c>
      <c r="T78" s="8">
        <v>126</v>
      </c>
      <c r="U78" s="3">
        <v>62.357142857142797</v>
      </c>
      <c r="V78" s="3">
        <v>540</v>
      </c>
      <c r="W78" s="3">
        <v>8.73</v>
      </c>
      <c r="X78" s="11">
        <v>78.569999999999993</v>
      </c>
    </row>
    <row r="79" spans="1:24" x14ac:dyDescent="0.25">
      <c r="A79" s="10">
        <v>43230</v>
      </c>
      <c r="B79" s="3" t="s">
        <v>180</v>
      </c>
      <c r="C79" s="3" t="s">
        <v>205</v>
      </c>
      <c r="D79" s="3" t="s">
        <v>231</v>
      </c>
      <c r="E79" s="3" t="s">
        <v>231</v>
      </c>
      <c r="F79" s="3">
        <v>0</v>
      </c>
      <c r="G79" s="3">
        <v>13</v>
      </c>
      <c r="H79" s="3">
        <v>2</v>
      </c>
      <c r="I79" s="3">
        <v>9</v>
      </c>
      <c r="J79" s="8">
        <v>117</v>
      </c>
      <c r="K79" s="3">
        <v>0</v>
      </c>
      <c r="L79" s="3">
        <v>0</v>
      </c>
      <c r="M79" s="3">
        <v>62.213105413105403</v>
      </c>
      <c r="N79" s="3" t="s">
        <v>102</v>
      </c>
      <c r="O79" s="3" t="s">
        <v>232</v>
      </c>
      <c r="P79" s="3" t="s">
        <v>233</v>
      </c>
      <c r="Q79" s="3">
        <v>1000137863</v>
      </c>
      <c r="R79" s="3">
        <v>130</v>
      </c>
      <c r="S79" s="3" t="s">
        <v>234</v>
      </c>
      <c r="T79" s="8">
        <f>117/614*494</f>
        <v>94.133550488599354</v>
      </c>
      <c r="U79" s="3">
        <v>62.213053302463599</v>
      </c>
      <c r="V79" s="3">
        <v>494</v>
      </c>
      <c r="W79" s="3">
        <v>7.24</v>
      </c>
      <c r="X79" s="11">
        <v>59.609333333333304</v>
      </c>
    </row>
    <row r="80" spans="1:24" x14ac:dyDescent="0.25">
      <c r="A80" s="10">
        <v>43230</v>
      </c>
      <c r="B80" s="3" t="s">
        <v>180</v>
      </c>
      <c r="C80" s="3" t="s">
        <v>205</v>
      </c>
      <c r="D80" s="3" t="s">
        <v>231</v>
      </c>
      <c r="E80" s="3" t="s">
        <v>231</v>
      </c>
      <c r="F80" s="3">
        <v>0</v>
      </c>
      <c r="G80" s="3">
        <v>0</v>
      </c>
      <c r="H80" s="3">
        <v>0</v>
      </c>
      <c r="I80" s="3">
        <v>0</v>
      </c>
      <c r="J80" s="8">
        <v>0</v>
      </c>
      <c r="K80" s="3">
        <v>0</v>
      </c>
      <c r="L80" s="3">
        <v>0</v>
      </c>
      <c r="M80" s="3">
        <v>62.213105413105403</v>
      </c>
      <c r="N80" s="3" t="s">
        <v>102</v>
      </c>
      <c r="O80" s="3" t="s">
        <v>235</v>
      </c>
      <c r="P80" s="3" t="s">
        <v>236</v>
      </c>
      <c r="Q80" s="3">
        <v>1000137863</v>
      </c>
      <c r="R80" s="3">
        <v>230</v>
      </c>
      <c r="S80" s="3" t="s">
        <v>237</v>
      </c>
      <c r="T80" s="8">
        <f>117/614*120</f>
        <v>22.866449511400653</v>
      </c>
      <c r="U80" s="3">
        <v>62.213341095577803</v>
      </c>
      <c r="V80" s="3">
        <v>120</v>
      </c>
      <c r="W80" s="3">
        <v>6.59</v>
      </c>
      <c r="X80" s="11">
        <v>13.18</v>
      </c>
    </row>
    <row r="81" spans="1:24" x14ac:dyDescent="0.25">
      <c r="A81" s="10">
        <v>43230</v>
      </c>
      <c r="B81" s="3" t="s">
        <v>180</v>
      </c>
      <c r="C81" s="3" t="s">
        <v>205</v>
      </c>
      <c r="D81" s="3" t="s">
        <v>238</v>
      </c>
      <c r="E81" s="3" t="s">
        <v>238</v>
      </c>
      <c r="F81" s="3">
        <v>0</v>
      </c>
      <c r="G81" s="3">
        <v>15</v>
      </c>
      <c r="H81" s="3">
        <v>0</v>
      </c>
      <c r="I81" s="3">
        <v>9</v>
      </c>
      <c r="J81" s="8">
        <v>126</v>
      </c>
      <c r="K81" s="3">
        <v>0</v>
      </c>
      <c r="L81" s="3">
        <v>0</v>
      </c>
      <c r="M81" s="3">
        <v>60.262962962962902</v>
      </c>
      <c r="N81" s="3" t="s">
        <v>102</v>
      </c>
      <c r="O81" s="3" t="s">
        <v>239</v>
      </c>
      <c r="P81" s="3" t="s">
        <v>240</v>
      </c>
      <c r="Q81" s="3">
        <v>1000145831</v>
      </c>
      <c r="R81" s="3">
        <v>20</v>
      </c>
      <c r="S81" s="3" t="s">
        <v>241</v>
      </c>
      <c r="T81" s="8">
        <v>126</v>
      </c>
      <c r="U81" s="3">
        <v>60.262962962962902</v>
      </c>
      <c r="V81" s="3">
        <v>614</v>
      </c>
      <c r="W81" s="3">
        <v>7.42</v>
      </c>
      <c r="X81" s="11">
        <v>75.931333333333299</v>
      </c>
    </row>
    <row r="82" spans="1:24" x14ac:dyDescent="0.25">
      <c r="A82" s="10">
        <v>43230</v>
      </c>
      <c r="B82" s="3" t="s">
        <v>180</v>
      </c>
      <c r="C82" s="3" t="s">
        <v>242</v>
      </c>
      <c r="D82" s="3" t="s">
        <v>243</v>
      </c>
      <c r="E82" s="3" t="s">
        <v>243</v>
      </c>
      <c r="F82" s="3">
        <v>0</v>
      </c>
      <c r="G82" s="3">
        <v>21</v>
      </c>
      <c r="H82" s="3">
        <v>4</v>
      </c>
      <c r="I82" s="3">
        <v>9</v>
      </c>
      <c r="J82" s="8">
        <v>186.416666666666</v>
      </c>
      <c r="K82" s="3">
        <v>0</v>
      </c>
      <c r="L82" s="3">
        <v>0</v>
      </c>
      <c r="M82" s="3">
        <v>13.4717031738936</v>
      </c>
      <c r="N82" s="3" t="s">
        <v>102</v>
      </c>
      <c r="O82" s="3" t="s">
        <v>244</v>
      </c>
      <c r="P82" s="3" t="s">
        <v>245</v>
      </c>
      <c r="Q82" s="3">
        <v>1000137863</v>
      </c>
      <c r="R82" s="3">
        <v>290</v>
      </c>
      <c r="S82" s="3" t="s">
        <v>246</v>
      </c>
      <c r="T82" s="8">
        <f>186.4166667/126*123</f>
        <v>181.97817463571428</v>
      </c>
      <c r="U82" s="3">
        <v>13.4716981132075</v>
      </c>
      <c r="V82" s="3">
        <v>123</v>
      </c>
      <c r="W82" s="3">
        <v>11.9</v>
      </c>
      <c r="X82" s="11">
        <v>24.395</v>
      </c>
    </row>
    <row r="83" spans="1:24" x14ac:dyDescent="0.25">
      <c r="A83" s="10">
        <v>43230</v>
      </c>
      <c r="B83" s="3" t="s">
        <v>180</v>
      </c>
      <c r="C83" s="3" t="s">
        <v>242</v>
      </c>
      <c r="D83" s="3" t="s">
        <v>243</v>
      </c>
      <c r="E83" s="3" t="s">
        <v>243</v>
      </c>
      <c r="F83" s="3">
        <v>0</v>
      </c>
      <c r="G83" s="3">
        <v>0</v>
      </c>
      <c r="H83" s="3">
        <v>0</v>
      </c>
      <c r="I83" s="3">
        <v>0</v>
      </c>
      <c r="J83" s="8">
        <v>0</v>
      </c>
      <c r="K83" s="3">
        <v>0</v>
      </c>
      <c r="L83" s="3">
        <v>0</v>
      </c>
      <c r="M83" s="3">
        <v>13.4717031738936</v>
      </c>
      <c r="N83" s="3" t="s">
        <v>102</v>
      </c>
      <c r="O83" s="3" t="s">
        <v>247</v>
      </c>
      <c r="P83" s="3" t="s">
        <v>248</v>
      </c>
      <c r="Q83" s="3">
        <v>1000130843</v>
      </c>
      <c r="R83" s="3">
        <v>140</v>
      </c>
      <c r="S83" s="3" t="s">
        <v>249</v>
      </c>
      <c r="T83" s="8">
        <f>186.4166667/126*3</f>
        <v>4.4384920642857146</v>
      </c>
      <c r="U83" s="3">
        <v>13.471875000000001</v>
      </c>
      <c r="V83" s="3">
        <v>3</v>
      </c>
      <c r="W83" s="3">
        <v>14.37</v>
      </c>
      <c r="X83" s="11">
        <v>0.71850000000000003</v>
      </c>
    </row>
    <row r="84" spans="1:24" x14ac:dyDescent="0.25">
      <c r="A84" s="10">
        <v>43230</v>
      </c>
      <c r="B84" s="3" t="s">
        <v>180</v>
      </c>
      <c r="C84" s="3" t="s">
        <v>242</v>
      </c>
      <c r="D84" s="3" t="s">
        <v>250</v>
      </c>
      <c r="E84" s="3" t="s">
        <v>250</v>
      </c>
      <c r="F84" s="3">
        <v>0</v>
      </c>
      <c r="G84" s="3">
        <v>22</v>
      </c>
      <c r="H84" s="3">
        <v>1</v>
      </c>
      <c r="I84" s="3">
        <v>9</v>
      </c>
      <c r="J84" s="8">
        <v>119.833333333333</v>
      </c>
      <c r="K84" s="3">
        <v>0</v>
      </c>
      <c r="L84" s="3">
        <v>0</v>
      </c>
      <c r="M84" s="3">
        <v>0.636717663421418</v>
      </c>
      <c r="N84" s="3" t="s">
        <v>102</v>
      </c>
      <c r="O84" s="3" t="s">
        <v>251</v>
      </c>
      <c r="P84" s="3" t="s">
        <v>252</v>
      </c>
      <c r="Q84" s="3">
        <v>1000135974</v>
      </c>
      <c r="R84" s="3">
        <v>20</v>
      </c>
      <c r="S84" s="3" t="s">
        <v>253</v>
      </c>
      <c r="T84" s="8">
        <f>119.833333/4*2</f>
        <v>59.916666499999998</v>
      </c>
      <c r="U84" s="3">
        <v>0.63671826914505703</v>
      </c>
      <c r="V84" s="3">
        <v>2</v>
      </c>
      <c r="W84" s="3">
        <v>15</v>
      </c>
      <c r="X84" s="11">
        <v>0.5</v>
      </c>
    </row>
    <row r="85" spans="1:24" x14ac:dyDescent="0.25">
      <c r="A85" s="10">
        <v>43230</v>
      </c>
      <c r="B85" s="3" t="s">
        <v>180</v>
      </c>
      <c r="C85" s="3" t="s">
        <v>242</v>
      </c>
      <c r="D85" s="3" t="s">
        <v>250</v>
      </c>
      <c r="E85" s="3" t="s">
        <v>250</v>
      </c>
      <c r="F85" s="3">
        <v>0</v>
      </c>
      <c r="G85" s="3">
        <v>0</v>
      </c>
      <c r="H85" s="3">
        <v>0</v>
      </c>
      <c r="I85" s="3">
        <v>0</v>
      </c>
      <c r="J85" s="8">
        <v>0</v>
      </c>
      <c r="K85" s="3">
        <v>0</v>
      </c>
      <c r="L85" s="3">
        <v>0</v>
      </c>
      <c r="M85" s="3">
        <v>0.636717663421418</v>
      </c>
      <c r="N85" s="3" t="s">
        <v>102</v>
      </c>
      <c r="O85" s="3" t="s">
        <v>254</v>
      </c>
      <c r="P85" s="3" t="s">
        <v>255</v>
      </c>
      <c r="Q85" s="3">
        <v>1000135974</v>
      </c>
      <c r="R85" s="3">
        <v>30</v>
      </c>
      <c r="S85" s="3" t="s">
        <v>256</v>
      </c>
      <c r="T85" s="8">
        <f>119.833333/4*2</f>
        <v>59.916666499999998</v>
      </c>
      <c r="U85" s="3">
        <v>0.63671651185874401</v>
      </c>
      <c r="V85" s="3">
        <v>2</v>
      </c>
      <c r="W85" s="3">
        <v>7.89</v>
      </c>
      <c r="X85" s="11">
        <v>0.26300000000000001</v>
      </c>
    </row>
    <row r="86" spans="1:24" x14ac:dyDescent="0.25">
      <c r="A86" s="10">
        <v>43230</v>
      </c>
      <c r="B86" s="3" t="s">
        <v>180</v>
      </c>
      <c r="C86" s="3" t="s">
        <v>242</v>
      </c>
      <c r="D86" s="3" t="s">
        <v>257</v>
      </c>
      <c r="E86" s="3" t="s">
        <v>257</v>
      </c>
      <c r="F86" s="3">
        <v>0</v>
      </c>
      <c r="G86" s="3">
        <v>0</v>
      </c>
      <c r="H86" s="3">
        <v>0</v>
      </c>
      <c r="I86" s="3">
        <v>0</v>
      </c>
      <c r="J86" s="8">
        <v>0</v>
      </c>
      <c r="K86" s="3">
        <v>0</v>
      </c>
      <c r="L86" s="3">
        <v>0</v>
      </c>
      <c r="M86" s="3">
        <v>47.592592592592503</v>
      </c>
      <c r="N86" s="3" t="s">
        <v>58</v>
      </c>
      <c r="O86" s="3">
        <v>10177582</v>
      </c>
      <c r="P86" s="3" t="s">
        <v>258</v>
      </c>
      <c r="Q86" s="3">
        <v>1000131970</v>
      </c>
      <c r="R86" s="3">
        <v>10</v>
      </c>
      <c r="S86" s="3" t="s">
        <v>259</v>
      </c>
      <c r="T86" s="8">
        <f>153/555*5</f>
        <v>1.3783783783783785</v>
      </c>
      <c r="U86" s="3">
        <v>47.591297591297497</v>
      </c>
      <c r="V86" s="3">
        <v>5</v>
      </c>
      <c r="W86" s="3">
        <v>14.7</v>
      </c>
      <c r="X86" s="11">
        <v>1.2250000000000001</v>
      </c>
    </row>
    <row r="87" spans="1:24" x14ac:dyDescent="0.25">
      <c r="A87" s="10">
        <v>43230</v>
      </c>
      <c r="B87" s="3" t="s">
        <v>180</v>
      </c>
      <c r="C87" s="3" t="s">
        <v>242</v>
      </c>
      <c r="D87" s="3" t="s">
        <v>257</v>
      </c>
      <c r="E87" s="3" t="s">
        <v>257</v>
      </c>
      <c r="F87" s="3">
        <v>0</v>
      </c>
      <c r="G87" s="3">
        <v>17</v>
      </c>
      <c r="H87" s="3">
        <v>2</v>
      </c>
      <c r="I87" s="3">
        <v>9</v>
      </c>
      <c r="J87" s="8">
        <v>153</v>
      </c>
      <c r="K87" s="3">
        <v>0</v>
      </c>
      <c r="L87" s="3">
        <v>0</v>
      </c>
      <c r="M87" s="3">
        <v>47.592592592592503</v>
      </c>
      <c r="N87" s="3" t="s">
        <v>58</v>
      </c>
      <c r="O87" s="3">
        <v>376648</v>
      </c>
      <c r="P87" s="3" t="s">
        <v>260</v>
      </c>
      <c r="Q87" s="3">
        <v>1000132012</v>
      </c>
      <c r="R87" s="3">
        <v>10</v>
      </c>
      <c r="S87" s="3" t="s">
        <v>261</v>
      </c>
      <c r="T87" s="8">
        <f>153/555*550</f>
        <v>151.62162162162164</v>
      </c>
      <c r="U87" s="3">
        <v>47.592614751882401</v>
      </c>
      <c r="V87" s="3">
        <v>550</v>
      </c>
      <c r="W87" s="3">
        <v>7.81</v>
      </c>
      <c r="X87" s="11">
        <v>71.591666666666598</v>
      </c>
    </row>
    <row r="88" spans="1:24" x14ac:dyDescent="0.25">
      <c r="A88" s="10">
        <v>43230</v>
      </c>
      <c r="B88" s="3" t="s">
        <v>180</v>
      </c>
      <c r="C88" s="3" t="s">
        <v>242</v>
      </c>
      <c r="D88" s="3" t="s">
        <v>262</v>
      </c>
      <c r="E88" s="3" t="s">
        <v>262</v>
      </c>
      <c r="F88" s="3">
        <v>0</v>
      </c>
      <c r="G88" s="3">
        <v>23</v>
      </c>
      <c r="H88" s="3">
        <v>1</v>
      </c>
      <c r="I88" s="3">
        <v>9</v>
      </c>
      <c r="J88" s="8">
        <v>207</v>
      </c>
      <c r="K88" s="3">
        <v>0</v>
      </c>
      <c r="L88" s="3">
        <v>0</v>
      </c>
      <c r="M88" s="3">
        <v>59.020933977455698</v>
      </c>
      <c r="N88" s="3" t="s">
        <v>58</v>
      </c>
      <c r="O88" s="3">
        <v>10184955</v>
      </c>
      <c r="P88" s="3" t="s">
        <v>156</v>
      </c>
      <c r="Q88" s="3">
        <v>1000132065</v>
      </c>
      <c r="R88" s="3">
        <v>20</v>
      </c>
      <c r="S88" s="3" t="s">
        <v>263</v>
      </c>
      <c r="T88" s="8">
        <v>207</v>
      </c>
      <c r="U88" s="3">
        <v>59.020933977455698</v>
      </c>
      <c r="V88" s="3">
        <v>560</v>
      </c>
      <c r="W88" s="3">
        <v>13.09</v>
      </c>
      <c r="X88" s="11">
        <v>122.17333333333301</v>
      </c>
    </row>
    <row r="89" spans="1:24" x14ac:dyDescent="0.25">
      <c r="A89" s="10">
        <v>43230</v>
      </c>
      <c r="B89" s="3" t="s">
        <v>180</v>
      </c>
      <c r="C89" s="3" t="s">
        <v>242</v>
      </c>
      <c r="D89" s="3" t="s">
        <v>264</v>
      </c>
      <c r="E89" s="3" t="s">
        <v>264</v>
      </c>
      <c r="F89" s="3">
        <v>0</v>
      </c>
      <c r="G89" s="3">
        <v>18</v>
      </c>
      <c r="H89" s="3">
        <v>3</v>
      </c>
      <c r="I89" s="3">
        <v>9</v>
      </c>
      <c r="J89" s="8">
        <v>153</v>
      </c>
      <c r="K89" s="3">
        <v>0</v>
      </c>
      <c r="L89" s="3">
        <v>0</v>
      </c>
      <c r="M89" s="3">
        <v>48.313725490195999</v>
      </c>
      <c r="N89" s="3" t="s">
        <v>102</v>
      </c>
      <c r="O89" s="3" t="s">
        <v>103</v>
      </c>
      <c r="P89" s="3" t="s">
        <v>104</v>
      </c>
      <c r="Q89" s="3">
        <v>1000137923</v>
      </c>
      <c r="R89" s="3">
        <v>10</v>
      </c>
      <c r="S89" s="3" t="s">
        <v>265</v>
      </c>
      <c r="T89" s="8">
        <f>153/448*63</f>
        <v>21.515625</v>
      </c>
      <c r="U89" s="3">
        <v>48.313631927122799</v>
      </c>
      <c r="V89" s="3">
        <v>63</v>
      </c>
      <c r="W89" s="3">
        <v>9.9</v>
      </c>
      <c r="X89" s="11">
        <v>10.395</v>
      </c>
    </row>
    <row r="90" spans="1:24" x14ac:dyDescent="0.25">
      <c r="A90" s="10">
        <v>43230</v>
      </c>
      <c r="B90" s="3" t="s">
        <v>180</v>
      </c>
      <c r="C90" s="3" t="s">
        <v>242</v>
      </c>
      <c r="D90" s="3" t="s">
        <v>264</v>
      </c>
      <c r="E90" s="3" t="s">
        <v>264</v>
      </c>
      <c r="F90" s="3">
        <v>0</v>
      </c>
      <c r="G90" s="3">
        <v>0</v>
      </c>
      <c r="H90" s="3">
        <v>0</v>
      </c>
      <c r="I90" s="3">
        <v>0</v>
      </c>
      <c r="J90" s="8">
        <v>0</v>
      </c>
      <c r="K90" s="3">
        <v>0</v>
      </c>
      <c r="L90" s="3">
        <v>0</v>
      </c>
      <c r="M90" s="3">
        <v>48.313725490195999</v>
      </c>
      <c r="N90" s="3" t="s">
        <v>102</v>
      </c>
      <c r="O90" s="3" t="s">
        <v>103</v>
      </c>
      <c r="P90" s="3" t="s">
        <v>104</v>
      </c>
      <c r="Q90" s="3">
        <v>1000137923</v>
      </c>
      <c r="R90" s="3">
        <v>130</v>
      </c>
      <c r="S90" s="3" t="s">
        <v>265</v>
      </c>
      <c r="T90" s="8">
        <f>153/448*385</f>
        <v>131.484375</v>
      </c>
      <c r="U90" s="3">
        <v>48.313740800551599</v>
      </c>
      <c r="V90" s="3">
        <v>385</v>
      </c>
      <c r="W90" s="3">
        <v>9.9</v>
      </c>
      <c r="X90" s="11">
        <v>63.524999999999999</v>
      </c>
    </row>
    <row r="91" spans="1:24" x14ac:dyDescent="0.25">
      <c r="A91" s="10">
        <v>43230</v>
      </c>
      <c r="B91" s="3" t="s">
        <v>180</v>
      </c>
      <c r="C91" s="3" t="s">
        <v>242</v>
      </c>
      <c r="D91" s="3" t="s">
        <v>266</v>
      </c>
      <c r="E91" s="3" t="s">
        <v>266</v>
      </c>
      <c r="F91" s="3">
        <v>0</v>
      </c>
      <c r="G91" s="3">
        <v>23</v>
      </c>
      <c r="H91" s="3">
        <v>5</v>
      </c>
      <c r="I91" s="3">
        <v>9</v>
      </c>
      <c r="J91" s="8">
        <v>198.06666666666601</v>
      </c>
      <c r="K91" s="3">
        <v>0</v>
      </c>
      <c r="L91" s="3">
        <v>0</v>
      </c>
      <c r="M91" s="3">
        <v>62.894564119824899</v>
      </c>
      <c r="N91" s="3" t="s">
        <v>58</v>
      </c>
      <c r="O91" s="3">
        <v>10184955</v>
      </c>
      <c r="P91" s="3" t="s">
        <v>156</v>
      </c>
      <c r="Q91" s="3">
        <v>1000132065</v>
      </c>
      <c r="R91" s="3">
        <v>10</v>
      </c>
      <c r="S91" s="3" t="s">
        <v>267</v>
      </c>
      <c r="T91" s="8">
        <v>198.06666666666601</v>
      </c>
      <c r="U91" s="3">
        <v>62.894564119824899</v>
      </c>
      <c r="V91" s="3">
        <v>571</v>
      </c>
      <c r="W91" s="3">
        <v>13.09</v>
      </c>
      <c r="X91" s="11">
        <v>124.573166666666</v>
      </c>
    </row>
    <row r="92" spans="1:24" x14ac:dyDescent="0.25">
      <c r="A92" s="10">
        <v>43230</v>
      </c>
      <c r="B92" s="3" t="s">
        <v>180</v>
      </c>
      <c r="C92" s="3" t="s">
        <v>242</v>
      </c>
      <c r="D92" s="3" t="s">
        <v>268</v>
      </c>
      <c r="E92" s="3" t="s">
        <v>268</v>
      </c>
      <c r="F92" s="3">
        <v>0</v>
      </c>
      <c r="G92" s="3">
        <v>20</v>
      </c>
      <c r="H92" s="3">
        <v>3</v>
      </c>
      <c r="I92" s="3">
        <v>9</v>
      </c>
      <c r="J92" s="8">
        <v>180</v>
      </c>
      <c r="K92" s="3">
        <v>0</v>
      </c>
      <c r="L92" s="3">
        <v>0</v>
      </c>
      <c r="M92" s="3">
        <v>63.6</v>
      </c>
      <c r="N92" s="3" t="s">
        <v>58</v>
      </c>
      <c r="O92" s="3">
        <v>10163108</v>
      </c>
      <c r="P92" s="3" t="s">
        <v>269</v>
      </c>
      <c r="Q92" s="3">
        <v>1000145317</v>
      </c>
      <c r="R92" s="3">
        <v>10</v>
      </c>
      <c r="S92" s="3" t="s">
        <v>270</v>
      </c>
      <c r="T92" s="8">
        <v>180</v>
      </c>
      <c r="U92" s="3">
        <v>63.6</v>
      </c>
      <c r="V92" s="3">
        <v>720</v>
      </c>
      <c r="W92" s="3">
        <v>9.5399999999999991</v>
      </c>
      <c r="X92" s="11">
        <v>114.48</v>
      </c>
    </row>
    <row r="93" spans="1:24" x14ac:dyDescent="0.25">
      <c r="A93" s="10">
        <v>43230</v>
      </c>
      <c r="B93" s="3" t="s">
        <v>180</v>
      </c>
      <c r="C93" s="3" t="s">
        <v>242</v>
      </c>
      <c r="D93" s="3" t="s">
        <v>271</v>
      </c>
      <c r="E93" s="3" t="s">
        <v>271</v>
      </c>
      <c r="F93" s="3">
        <v>0</v>
      </c>
      <c r="G93" s="3">
        <v>11</v>
      </c>
      <c r="H93" s="3">
        <v>3</v>
      </c>
      <c r="I93" s="3">
        <v>9</v>
      </c>
      <c r="J93" s="8">
        <v>96.983333333333306</v>
      </c>
      <c r="K93" s="3">
        <v>0</v>
      </c>
      <c r="L93" s="3">
        <v>0</v>
      </c>
      <c r="M93" s="3">
        <v>45.719195738099302</v>
      </c>
      <c r="N93" s="3" t="s">
        <v>102</v>
      </c>
      <c r="O93" s="3" t="s">
        <v>272</v>
      </c>
      <c r="P93" s="3" t="s">
        <v>273</v>
      </c>
      <c r="Q93" s="3">
        <v>1000137863</v>
      </c>
      <c r="R93" s="3">
        <v>10</v>
      </c>
      <c r="S93" s="3" t="s">
        <v>274</v>
      </c>
      <c r="T93" s="8">
        <v>96.983333333333306</v>
      </c>
      <c r="U93" s="3">
        <v>45.719195738099302</v>
      </c>
      <c r="V93" s="3">
        <v>360</v>
      </c>
      <c r="W93" s="3">
        <v>7.39</v>
      </c>
      <c r="X93" s="11">
        <v>44.34</v>
      </c>
    </row>
    <row r="94" spans="1:24" x14ac:dyDescent="0.25">
      <c r="A94" s="10">
        <v>43230</v>
      </c>
      <c r="B94" s="3" t="s">
        <v>180</v>
      </c>
      <c r="C94" s="3" t="s">
        <v>275</v>
      </c>
      <c r="D94" s="3" t="s">
        <v>418</v>
      </c>
      <c r="E94" s="3" t="s">
        <v>418</v>
      </c>
      <c r="F94" s="3">
        <v>0</v>
      </c>
      <c r="G94" s="3">
        <v>16</v>
      </c>
      <c r="H94" s="3">
        <v>6</v>
      </c>
      <c r="I94" s="3">
        <v>9</v>
      </c>
      <c r="J94" s="8">
        <v>141.23333333333301</v>
      </c>
      <c r="K94" s="3">
        <v>0</v>
      </c>
      <c r="L94" s="3">
        <v>0</v>
      </c>
      <c r="M94" s="3">
        <v>12.779088978050501</v>
      </c>
      <c r="N94" s="3" t="s">
        <v>142</v>
      </c>
      <c r="O94" s="3">
        <v>10183842</v>
      </c>
      <c r="P94" s="3" t="s">
        <v>143</v>
      </c>
      <c r="Q94" s="3">
        <v>1000150092</v>
      </c>
      <c r="R94" s="3">
        <v>20</v>
      </c>
      <c r="S94" s="3" t="s">
        <v>144</v>
      </c>
      <c r="T94" s="8">
        <v>141.23333333333301</v>
      </c>
      <c r="U94" s="3">
        <v>12.779088978050501</v>
      </c>
      <c r="V94" s="3">
        <v>130</v>
      </c>
      <c r="W94" s="3">
        <v>8.33</v>
      </c>
      <c r="X94" s="11">
        <v>18.0483333333333</v>
      </c>
    </row>
    <row r="95" spans="1:24" x14ac:dyDescent="0.25">
      <c r="A95" s="10">
        <v>43230</v>
      </c>
      <c r="B95" s="3" t="s">
        <v>180</v>
      </c>
      <c r="C95" s="3" t="s">
        <v>275</v>
      </c>
      <c r="D95" s="3" t="s">
        <v>276</v>
      </c>
      <c r="E95" s="3" t="s">
        <v>276</v>
      </c>
      <c r="F95" s="3">
        <v>0</v>
      </c>
      <c r="G95" s="3">
        <v>18</v>
      </c>
      <c r="H95" s="3">
        <v>1</v>
      </c>
      <c r="I95" s="3">
        <v>9</v>
      </c>
      <c r="J95" s="8">
        <v>162</v>
      </c>
      <c r="K95" s="3">
        <v>0</v>
      </c>
      <c r="L95" s="3">
        <v>0</v>
      </c>
      <c r="M95" s="3">
        <v>34.279835390946502</v>
      </c>
      <c r="N95" s="3" t="s">
        <v>142</v>
      </c>
      <c r="O95" s="3">
        <v>10183842</v>
      </c>
      <c r="P95" s="3" t="s">
        <v>143</v>
      </c>
      <c r="Q95" s="3">
        <v>1000150093</v>
      </c>
      <c r="R95" s="3">
        <v>10</v>
      </c>
      <c r="S95" s="3" t="s">
        <v>159</v>
      </c>
      <c r="T95" s="8">
        <v>162</v>
      </c>
      <c r="U95" s="3">
        <v>34.279835390946502</v>
      </c>
      <c r="V95" s="3">
        <v>400</v>
      </c>
      <c r="W95" s="3">
        <v>8.33</v>
      </c>
      <c r="X95" s="11">
        <v>55.533333333333303</v>
      </c>
    </row>
    <row r="96" spans="1:24" x14ac:dyDescent="0.25">
      <c r="A96" s="10">
        <v>43230</v>
      </c>
      <c r="B96" s="3" t="s">
        <v>180</v>
      </c>
      <c r="C96" s="3" t="s">
        <v>275</v>
      </c>
      <c r="D96" s="3" t="s">
        <v>277</v>
      </c>
      <c r="E96" s="3" t="s">
        <v>277</v>
      </c>
      <c r="F96" s="3">
        <v>0</v>
      </c>
      <c r="G96" s="3">
        <v>13</v>
      </c>
      <c r="H96" s="3">
        <v>1</v>
      </c>
      <c r="I96" s="3">
        <v>9</v>
      </c>
      <c r="J96" s="8">
        <v>117</v>
      </c>
      <c r="K96" s="3">
        <v>0</v>
      </c>
      <c r="L96" s="3">
        <v>0</v>
      </c>
      <c r="M96" s="3">
        <v>48.1132478632478</v>
      </c>
      <c r="N96" s="3" t="s">
        <v>102</v>
      </c>
      <c r="O96" s="3" t="s">
        <v>278</v>
      </c>
      <c r="P96" s="3" t="s">
        <v>279</v>
      </c>
      <c r="Q96" s="3">
        <v>1000137863</v>
      </c>
      <c r="R96" s="3">
        <v>300</v>
      </c>
      <c r="S96" s="3" t="s">
        <v>280</v>
      </c>
      <c r="T96" s="8">
        <f>117/445*245</f>
        <v>64.415730337078642</v>
      </c>
      <c r="U96" s="3">
        <v>48.113295419851198</v>
      </c>
      <c r="V96" s="3">
        <v>245</v>
      </c>
      <c r="W96" s="3">
        <v>7.59</v>
      </c>
      <c r="X96" s="11">
        <v>30.9925</v>
      </c>
    </row>
    <row r="97" spans="1:24" x14ac:dyDescent="0.25">
      <c r="A97" s="10">
        <v>43230</v>
      </c>
      <c r="B97" s="3" t="s">
        <v>180</v>
      </c>
      <c r="C97" s="3" t="s">
        <v>275</v>
      </c>
      <c r="D97" s="3" t="s">
        <v>277</v>
      </c>
      <c r="E97" s="3" t="s">
        <v>277</v>
      </c>
      <c r="F97" s="3">
        <v>0</v>
      </c>
      <c r="G97" s="3">
        <v>0</v>
      </c>
      <c r="H97" s="3">
        <v>0</v>
      </c>
      <c r="I97" s="3">
        <v>0</v>
      </c>
      <c r="J97" s="8">
        <v>0</v>
      </c>
      <c r="K97" s="3">
        <v>0</v>
      </c>
      <c r="L97" s="3">
        <v>0</v>
      </c>
      <c r="M97" s="3">
        <v>48.1132478632478</v>
      </c>
      <c r="N97" s="3" t="s">
        <v>102</v>
      </c>
      <c r="O97" s="3" t="s">
        <v>278</v>
      </c>
      <c r="P97" s="3" t="s">
        <v>279</v>
      </c>
      <c r="Q97" s="3">
        <v>1000137872</v>
      </c>
      <c r="R97" s="3">
        <v>30</v>
      </c>
      <c r="S97" s="3" t="s">
        <v>419</v>
      </c>
      <c r="T97" s="8">
        <f>117/445*200</f>
        <v>52.584269662921344</v>
      </c>
      <c r="U97" s="3">
        <v>48.1131896065368</v>
      </c>
      <c r="V97" s="3">
        <v>200</v>
      </c>
      <c r="W97" s="3">
        <v>7.59</v>
      </c>
      <c r="X97" s="11">
        <v>25.3</v>
      </c>
    </row>
    <row r="98" spans="1:24" x14ac:dyDescent="0.25">
      <c r="A98" s="10">
        <v>43230</v>
      </c>
      <c r="B98" s="3" t="s">
        <v>180</v>
      </c>
      <c r="C98" s="3" t="s">
        <v>275</v>
      </c>
      <c r="D98" s="3" t="s">
        <v>281</v>
      </c>
      <c r="E98" s="3" t="s">
        <v>281</v>
      </c>
      <c r="F98" s="3">
        <v>0</v>
      </c>
      <c r="G98" s="3">
        <v>22</v>
      </c>
      <c r="H98" s="3">
        <v>2</v>
      </c>
      <c r="I98" s="3">
        <v>9</v>
      </c>
      <c r="J98" s="8">
        <v>198</v>
      </c>
      <c r="K98" s="3">
        <v>0</v>
      </c>
      <c r="L98" s="3">
        <v>0</v>
      </c>
      <c r="M98" s="3">
        <v>63.3535353535353</v>
      </c>
      <c r="N98" s="3" t="s">
        <v>58</v>
      </c>
      <c r="O98" s="3">
        <v>10180416</v>
      </c>
      <c r="P98" s="3" t="s">
        <v>177</v>
      </c>
      <c r="Q98" s="3">
        <v>1000145329</v>
      </c>
      <c r="R98" s="3">
        <v>10</v>
      </c>
      <c r="S98" s="3" t="s">
        <v>282</v>
      </c>
      <c r="T98" s="8">
        <v>198</v>
      </c>
      <c r="U98" s="3">
        <v>63.3535353535353</v>
      </c>
      <c r="V98" s="3">
        <v>480</v>
      </c>
      <c r="W98" s="3">
        <v>15.68</v>
      </c>
      <c r="X98" s="11">
        <v>125.44</v>
      </c>
    </row>
    <row r="99" spans="1:24" x14ac:dyDescent="0.25">
      <c r="A99" s="10">
        <v>43230</v>
      </c>
      <c r="B99" s="3" t="s">
        <v>180</v>
      </c>
      <c r="C99" s="3" t="s">
        <v>275</v>
      </c>
      <c r="D99" s="3" t="s">
        <v>283</v>
      </c>
      <c r="E99" s="3" t="s">
        <v>283</v>
      </c>
      <c r="F99" s="3">
        <v>0</v>
      </c>
      <c r="G99" s="3">
        <v>13</v>
      </c>
      <c r="H99" s="3">
        <v>2</v>
      </c>
      <c r="I99" s="3">
        <v>9</v>
      </c>
      <c r="J99" s="8">
        <v>107.98333333333299</v>
      </c>
      <c r="K99" s="3">
        <v>0</v>
      </c>
      <c r="L99" s="3">
        <v>0</v>
      </c>
      <c r="M99" s="3">
        <v>61.602562123784502</v>
      </c>
      <c r="N99" s="3" t="s">
        <v>102</v>
      </c>
      <c r="O99" s="3" t="s">
        <v>284</v>
      </c>
      <c r="P99" s="3" t="s">
        <v>285</v>
      </c>
      <c r="Q99" s="3">
        <v>1000137863</v>
      </c>
      <c r="R99" s="3">
        <v>340</v>
      </c>
      <c r="S99" s="3" t="s">
        <v>286</v>
      </c>
      <c r="T99" s="8">
        <f>107.983333/727*518</f>
        <v>76.939981422283367</v>
      </c>
      <c r="U99" s="3">
        <v>61.602547439563203</v>
      </c>
      <c r="V99" s="3">
        <v>518</v>
      </c>
      <c r="W99" s="3">
        <v>5.49</v>
      </c>
      <c r="X99" s="11">
        <v>47.396999999999998</v>
      </c>
    </row>
    <row r="100" spans="1:24" x14ac:dyDescent="0.25">
      <c r="A100" s="10">
        <v>43230</v>
      </c>
      <c r="B100" s="3" t="s">
        <v>180</v>
      </c>
      <c r="C100" s="3" t="s">
        <v>275</v>
      </c>
      <c r="D100" s="3" t="s">
        <v>283</v>
      </c>
      <c r="E100" s="3" t="s">
        <v>283</v>
      </c>
      <c r="F100" s="3">
        <v>0</v>
      </c>
      <c r="G100" s="3">
        <v>0</v>
      </c>
      <c r="H100" s="3">
        <v>0</v>
      </c>
      <c r="I100" s="3">
        <v>0</v>
      </c>
      <c r="J100" s="8">
        <v>0</v>
      </c>
      <c r="K100" s="3">
        <v>0</v>
      </c>
      <c r="L100" s="3">
        <v>0</v>
      </c>
      <c r="M100" s="3">
        <v>61.602562123784502</v>
      </c>
      <c r="N100" s="3" t="s">
        <v>102</v>
      </c>
      <c r="O100" s="3" t="s">
        <v>284</v>
      </c>
      <c r="P100" s="3" t="s">
        <v>285</v>
      </c>
      <c r="Q100" s="3">
        <v>1000137865</v>
      </c>
      <c r="R100" s="3">
        <v>40</v>
      </c>
      <c r="S100" s="3" t="s">
        <v>287</v>
      </c>
      <c r="T100" s="8">
        <f>107.983333/727*209</f>
        <v>31.043351577716646</v>
      </c>
      <c r="U100" s="3">
        <v>61.602598518200303</v>
      </c>
      <c r="V100" s="3">
        <v>209</v>
      </c>
      <c r="W100" s="3">
        <v>5.49</v>
      </c>
      <c r="X100" s="11">
        <v>19.1235</v>
      </c>
    </row>
    <row r="101" spans="1:24" x14ac:dyDescent="0.25">
      <c r="A101" s="10">
        <v>43230</v>
      </c>
      <c r="B101" s="3" t="s">
        <v>180</v>
      </c>
      <c r="C101" s="3" t="s">
        <v>275</v>
      </c>
      <c r="D101" s="3" t="s">
        <v>288</v>
      </c>
      <c r="E101" s="3" t="s">
        <v>288</v>
      </c>
      <c r="F101" s="3">
        <v>0</v>
      </c>
      <c r="G101" s="3">
        <v>22</v>
      </c>
      <c r="H101" s="3">
        <v>1</v>
      </c>
      <c r="I101" s="3">
        <v>9</v>
      </c>
      <c r="J101" s="8">
        <v>194.46666666666599</v>
      </c>
      <c r="K101" s="3">
        <v>0</v>
      </c>
      <c r="L101" s="3">
        <v>0</v>
      </c>
      <c r="M101" s="3">
        <v>64.298251628385302</v>
      </c>
      <c r="N101" s="3" t="s">
        <v>58</v>
      </c>
      <c r="O101" s="3">
        <v>10180416</v>
      </c>
      <c r="P101" s="3" t="s">
        <v>177</v>
      </c>
      <c r="Q101" s="3">
        <v>1000145329</v>
      </c>
      <c r="R101" s="3">
        <v>10</v>
      </c>
      <c r="S101" s="3" t="s">
        <v>282</v>
      </c>
      <c r="T101" s="8">
        <f>194.46667/476*200</f>
        <v>81.708684873949579</v>
      </c>
      <c r="U101" s="3">
        <v>64.298265218042005</v>
      </c>
      <c r="V101" s="3">
        <v>200</v>
      </c>
      <c r="W101" s="3">
        <v>15.68</v>
      </c>
      <c r="X101" s="11">
        <v>52.266666666666602</v>
      </c>
    </row>
    <row r="102" spans="1:24" x14ac:dyDescent="0.25">
      <c r="A102" s="10">
        <v>43230</v>
      </c>
      <c r="B102" s="3" t="s">
        <v>180</v>
      </c>
      <c r="C102" s="3" t="s">
        <v>275</v>
      </c>
      <c r="D102" s="3" t="s">
        <v>288</v>
      </c>
      <c r="E102" s="3" t="s">
        <v>288</v>
      </c>
      <c r="F102" s="3">
        <v>0</v>
      </c>
      <c r="G102" s="3">
        <v>0</v>
      </c>
      <c r="H102" s="3">
        <v>0</v>
      </c>
      <c r="I102" s="3">
        <v>0</v>
      </c>
      <c r="J102" s="8">
        <v>0</v>
      </c>
      <c r="K102" s="3">
        <v>0</v>
      </c>
      <c r="L102" s="3">
        <v>0</v>
      </c>
      <c r="M102" s="3">
        <v>64.298251628385302</v>
      </c>
      <c r="N102" s="3" t="s">
        <v>58</v>
      </c>
      <c r="O102" s="3">
        <v>379311</v>
      </c>
      <c r="P102" s="3" t="s">
        <v>177</v>
      </c>
      <c r="Q102" s="3">
        <v>1000145760</v>
      </c>
      <c r="R102" s="3">
        <v>20</v>
      </c>
      <c r="S102" s="3" t="s">
        <v>289</v>
      </c>
      <c r="T102" s="8">
        <f>194.46667/476*276</f>
        <v>112.75798512605041</v>
      </c>
      <c r="U102" s="3">
        <v>64.298241867958197</v>
      </c>
      <c r="V102" s="3">
        <v>276</v>
      </c>
      <c r="W102" s="3">
        <v>15.82</v>
      </c>
      <c r="X102" s="11">
        <v>72.771999999999906</v>
      </c>
    </row>
    <row r="103" spans="1:24" x14ac:dyDescent="0.25">
      <c r="A103" s="10">
        <v>43230</v>
      </c>
      <c r="B103" s="3" t="s">
        <v>290</v>
      </c>
      <c r="C103" s="3" t="s">
        <v>291</v>
      </c>
      <c r="D103" s="3" t="s">
        <v>292</v>
      </c>
      <c r="E103" s="3" t="s">
        <v>292</v>
      </c>
      <c r="F103" s="3">
        <v>0</v>
      </c>
      <c r="G103" s="3">
        <v>19</v>
      </c>
      <c r="H103" s="3">
        <v>1</v>
      </c>
      <c r="I103" s="3">
        <v>9</v>
      </c>
      <c r="J103" s="8">
        <v>171</v>
      </c>
      <c r="K103" s="3">
        <v>0</v>
      </c>
      <c r="L103" s="3">
        <v>0</v>
      </c>
      <c r="M103" s="3">
        <v>4.40935672514619</v>
      </c>
      <c r="N103" s="3" t="s">
        <v>293</v>
      </c>
      <c r="O103" s="3" t="s">
        <v>294</v>
      </c>
      <c r="P103" s="3" t="s">
        <v>295</v>
      </c>
      <c r="Q103" s="3">
        <v>2000020967</v>
      </c>
      <c r="R103" s="3">
        <v>50</v>
      </c>
      <c r="S103" s="3" t="s">
        <v>296</v>
      </c>
      <c r="T103" s="8">
        <v>171</v>
      </c>
      <c r="U103" s="3">
        <v>4.40935672514619</v>
      </c>
      <c r="V103" s="3">
        <v>39</v>
      </c>
      <c r="W103" s="3">
        <v>11.6</v>
      </c>
      <c r="X103" s="11">
        <v>7.54</v>
      </c>
    </row>
    <row r="104" spans="1:24" x14ac:dyDescent="0.25">
      <c r="A104" s="10">
        <v>43230</v>
      </c>
      <c r="B104" s="3" t="s">
        <v>290</v>
      </c>
      <c r="C104" s="3" t="s">
        <v>291</v>
      </c>
      <c r="D104" s="3" t="s">
        <v>297</v>
      </c>
      <c r="E104" s="3" t="s">
        <v>297</v>
      </c>
      <c r="F104" s="3">
        <v>0</v>
      </c>
      <c r="G104" s="3">
        <v>25</v>
      </c>
      <c r="H104" s="3">
        <v>0</v>
      </c>
      <c r="I104" s="3">
        <v>9</v>
      </c>
      <c r="J104" s="8">
        <v>225</v>
      </c>
      <c r="K104" s="3">
        <v>0</v>
      </c>
      <c r="L104" s="3">
        <v>0</v>
      </c>
      <c r="M104" s="3">
        <v>6.0333333333333297</v>
      </c>
      <c r="N104" s="3" t="s">
        <v>29</v>
      </c>
      <c r="O104" s="3" t="s">
        <v>298</v>
      </c>
      <c r="P104" s="3" t="s">
        <v>299</v>
      </c>
      <c r="Q104" s="3">
        <v>1000138280</v>
      </c>
      <c r="R104" s="3">
        <v>10</v>
      </c>
      <c r="S104" s="3" t="s">
        <v>300</v>
      </c>
      <c r="T104" s="8">
        <v>225</v>
      </c>
      <c r="U104" s="3">
        <v>6.0333333333333297</v>
      </c>
      <c r="V104" s="3">
        <v>50</v>
      </c>
      <c r="W104" s="3">
        <v>16.29</v>
      </c>
      <c r="X104" s="11">
        <v>13.574999999999999</v>
      </c>
    </row>
    <row r="105" spans="1:24" x14ac:dyDescent="0.25">
      <c r="A105" s="10">
        <v>43230</v>
      </c>
      <c r="B105" s="3" t="s">
        <v>290</v>
      </c>
      <c r="C105" s="3" t="s">
        <v>291</v>
      </c>
      <c r="D105" s="3" t="s">
        <v>301</v>
      </c>
      <c r="E105" s="3" t="s">
        <v>301</v>
      </c>
      <c r="F105" s="3">
        <v>0</v>
      </c>
      <c r="G105" s="3">
        <v>19</v>
      </c>
      <c r="H105" s="3">
        <v>2</v>
      </c>
      <c r="I105" s="3">
        <v>9</v>
      </c>
      <c r="J105" s="8">
        <v>162.266666666666</v>
      </c>
      <c r="K105" s="3">
        <v>0</v>
      </c>
      <c r="L105" s="3">
        <v>0</v>
      </c>
      <c r="M105" s="3">
        <v>10.0456039441248</v>
      </c>
      <c r="N105" s="3" t="s">
        <v>29</v>
      </c>
      <c r="O105" s="3" t="s">
        <v>302</v>
      </c>
      <c r="P105" s="3" t="s">
        <v>303</v>
      </c>
      <c r="Q105" s="3">
        <v>2000019934</v>
      </c>
      <c r="R105" s="3">
        <v>220</v>
      </c>
      <c r="S105" s="3" t="s">
        <v>305</v>
      </c>
      <c r="T105" s="8">
        <v>162.266666666666</v>
      </c>
      <c r="U105" s="3">
        <v>10.0456039441248</v>
      </c>
      <c r="V105" s="3">
        <v>49</v>
      </c>
      <c r="W105" s="3">
        <v>19.96</v>
      </c>
      <c r="X105" s="11">
        <v>16.300666666666601</v>
      </c>
    </row>
    <row r="106" spans="1:24" x14ac:dyDescent="0.25">
      <c r="A106" s="10">
        <v>43230</v>
      </c>
      <c r="B106" s="3" t="s">
        <v>290</v>
      </c>
      <c r="C106" s="3" t="s">
        <v>291</v>
      </c>
      <c r="D106" s="3" t="s">
        <v>306</v>
      </c>
      <c r="E106" s="3" t="s">
        <v>306</v>
      </c>
      <c r="F106" s="3">
        <v>0</v>
      </c>
      <c r="G106" s="3">
        <v>19</v>
      </c>
      <c r="H106" s="3">
        <v>4</v>
      </c>
      <c r="I106" s="3">
        <v>9</v>
      </c>
      <c r="J106" s="8">
        <v>153</v>
      </c>
      <c r="K106" s="3">
        <v>0</v>
      </c>
      <c r="L106" s="3">
        <v>0</v>
      </c>
      <c r="M106" s="3">
        <v>13.9384531590413</v>
      </c>
      <c r="N106" s="3" t="s">
        <v>29</v>
      </c>
      <c r="O106" s="3" t="s">
        <v>307</v>
      </c>
      <c r="P106" s="3" t="s">
        <v>308</v>
      </c>
      <c r="Q106" s="3">
        <v>2000019933</v>
      </c>
      <c r="R106" s="3">
        <v>140</v>
      </c>
      <c r="S106" s="3" t="s">
        <v>309</v>
      </c>
      <c r="T106" s="8">
        <f>153/93*49</f>
        <v>80.612903225806463</v>
      </c>
      <c r="U106" s="3">
        <v>13.938440378443699</v>
      </c>
      <c r="V106" s="3">
        <v>49</v>
      </c>
      <c r="W106" s="3">
        <v>8.19</v>
      </c>
      <c r="X106" s="11">
        <v>6.6885000000000003</v>
      </c>
    </row>
    <row r="107" spans="1:24" x14ac:dyDescent="0.25">
      <c r="A107" s="10">
        <v>43230</v>
      </c>
      <c r="B107" s="3" t="s">
        <v>290</v>
      </c>
      <c r="C107" s="3" t="s">
        <v>291</v>
      </c>
      <c r="D107" s="3" t="s">
        <v>306</v>
      </c>
      <c r="E107" s="3" t="s">
        <v>306</v>
      </c>
      <c r="F107" s="3">
        <v>0</v>
      </c>
      <c r="G107" s="3">
        <v>0</v>
      </c>
      <c r="H107" s="3">
        <v>0</v>
      </c>
      <c r="I107" s="3">
        <v>0</v>
      </c>
      <c r="J107" s="8">
        <v>0</v>
      </c>
      <c r="K107" s="3">
        <v>0</v>
      </c>
      <c r="L107" s="3">
        <v>0</v>
      </c>
      <c r="M107" s="3">
        <v>13.9384531590413</v>
      </c>
      <c r="N107" s="3" t="s">
        <v>29</v>
      </c>
      <c r="O107" s="3" t="s">
        <v>302</v>
      </c>
      <c r="P107" s="3" t="s">
        <v>303</v>
      </c>
      <c r="Q107" s="3">
        <v>2000019934</v>
      </c>
      <c r="R107" s="3">
        <v>210</v>
      </c>
      <c r="S107" s="3" t="s">
        <v>304</v>
      </c>
      <c r="T107" s="8">
        <f>153/93*44</f>
        <v>72.387096774193552</v>
      </c>
      <c r="U107" s="3">
        <v>13.938458999117501</v>
      </c>
      <c r="V107" s="3">
        <v>44</v>
      </c>
      <c r="W107" s="3">
        <v>19.96</v>
      </c>
      <c r="X107" s="11">
        <v>14.6373333333333</v>
      </c>
    </row>
    <row r="108" spans="1:24" x14ac:dyDescent="0.25">
      <c r="A108" s="10">
        <v>43230</v>
      </c>
      <c r="B108" s="3" t="s">
        <v>290</v>
      </c>
      <c r="C108" s="3" t="s">
        <v>291</v>
      </c>
      <c r="D108" s="3" t="s">
        <v>310</v>
      </c>
      <c r="E108" s="3" t="s">
        <v>310</v>
      </c>
      <c r="F108" s="3">
        <v>0</v>
      </c>
      <c r="G108" s="3">
        <v>0</v>
      </c>
      <c r="H108" s="3">
        <v>0</v>
      </c>
      <c r="I108" s="3">
        <v>0</v>
      </c>
      <c r="J108" s="8">
        <v>0</v>
      </c>
      <c r="K108" s="3">
        <v>0</v>
      </c>
      <c r="L108" s="3">
        <v>0</v>
      </c>
      <c r="M108" s="3">
        <v>32.673469387755098</v>
      </c>
      <c r="N108" s="3" t="s">
        <v>58</v>
      </c>
      <c r="O108" s="3">
        <v>10178767</v>
      </c>
      <c r="P108" s="3" t="s">
        <v>311</v>
      </c>
      <c r="Q108" s="3">
        <v>1000132632</v>
      </c>
      <c r="R108" s="3">
        <v>10</v>
      </c>
      <c r="S108" s="3" t="s">
        <v>312</v>
      </c>
      <c r="T108" s="8">
        <f>164.966666/416*166</f>
        <v>65.828044605769236</v>
      </c>
      <c r="U108" s="3">
        <v>32.673499566569703</v>
      </c>
      <c r="V108" s="3">
        <v>166</v>
      </c>
      <c r="W108" s="3">
        <v>7.72</v>
      </c>
      <c r="X108" s="11">
        <v>21.358666666666601</v>
      </c>
    </row>
    <row r="109" spans="1:24" x14ac:dyDescent="0.25">
      <c r="A109" s="10">
        <v>43230</v>
      </c>
      <c r="B109" s="3" t="s">
        <v>290</v>
      </c>
      <c r="C109" s="3" t="s">
        <v>291</v>
      </c>
      <c r="D109" s="3" t="s">
        <v>310</v>
      </c>
      <c r="E109" s="3" t="s">
        <v>310</v>
      </c>
      <c r="F109" s="3">
        <v>0</v>
      </c>
      <c r="G109" s="3">
        <v>19</v>
      </c>
      <c r="H109" s="3">
        <v>3</v>
      </c>
      <c r="I109" s="3">
        <v>9</v>
      </c>
      <c r="J109" s="8">
        <v>164.96666666666599</v>
      </c>
      <c r="K109" s="3">
        <v>0</v>
      </c>
      <c r="L109" s="3">
        <v>0</v>
      </c>
      <c r="M109" s="3">
        <v>32.673469387755098</v>
      </c>
      <c r="N109" s="3" t="s">
        <v>58</v>
      </c>
      <c r="O109" s="3">
        <v>376648</v>
      </c>
      <c r="P109" s="3" t="s">
        <v>260</v>
      </c>
      <c r="Q109" s="3">
        <v>1000132012</v>
      </c>
      <c r="R109" s="3">
        <v>10</v>
      </c>
      <c r="S109" s="3" t="s">
        <v>261</v>
      </c>
      <c r="T109" s="8">
        <f>164.966666/416*250</f>
        <v>99.138621394230768</v>
      </c>
      <c r="U109" s="3">
        <v>32.673449579972498</v>
      </c>
      <c r="V109" s="3">
        <v>250</v>
      </c>
      <c r="W109" s="3">
        <v>7.81</v>
      </c>
      <c r="X109" s="11">
        <v>32.5416666666666</v>
      </c>
    </row>
    <row r="110" spans="1:24" x14ac:dyDescent="0.25">
      <c r="A110" s="10">
        <v>43230</v>
      </c>
      <c r="B110" s="3" t="s">
        <v>290</v>
      </c>
      <c r="C110" s="3" t="s">
        <v>291</v>
      </c>
      <c r="D110" s="3" t="s">
        <v>313</v>
      </c>
      <c r="E110" s="3" t="s">
        <v>313</v>
      </c>
      <c r="F110" s="3">
        <v>0</v>
      </c>
      <c r="G110" s="3">
        <v>18</v>
      </c>
      <c r="H110" s="3">
        <v>1</v>
      </c>
      <c r="I110" s="3">
        <v>9</v>
      </c>
      <c r="J110" s="8">
        <v>162</v>
      </c>
      <c r="K110" s="3">
        <v>0</v>
      </c>
      <c r="L110" s="3">
        <v>0</v>
      </c>
      <c r="M110" s="3">
        <v>76.4166666666666</v>
      </c>
      <c r="N110" s="3" t="s">
        <v>58</v>
      </c>
      <c r="O110" s="3">
        <v>10184954</v>
      </c>
      <c r="P110" s="3" t="s">
        <v>150</v>
      </c>
      <c r="Q110" s="3">
        <v>1000131974</v>
      </c>
      <c r="R110" s="3">
        <v>20</v>
      </c>
      <c r="S110" s="3" t="s">
        <v>314</v>
      </c>
      <c r="T110" s="8">
        <v>162</v>
      </c>
      <c r="U110" s="3">
        <v>76.4166666666666</v>
      </c>
      <c r="V110" s="3">
        <v>810</v>
      </c>
      <c r="W110" s="3">
        <v>9.17</v>
      </c>
      <c r="X110" s="11">
        <v>123.795</v>
      </c>
    </row>
    <row r="111" spans="1:24" x14ac:dyDescent="0.25">
      <c r="A111" s="10">
        <v>43230</v>
      </c>
      <c r="B111" s="3" t="s">
        <v>290</v>
      </c>
      <c r="C111" s="3" t="s">
        <v>315</v>
      </c>
      <c r="D111" s="3" t="s">
        <v>316</v>
      </c>
      <c r="E111" s="3" t="s">
        <v>316</v>
      </c>
      <c r="F111" s="3">
        <v>0</v>
      </c>
      <c r="G111" s="3">
        <v>14</v>
      </c>
      <c r="H111" s="3">
        <v>5</v>
      </c>
      <c r="I111" s="3">
        <v>9</v>
      </c>
      <c r="J111" s="8">
        <v>126</v>
      </c>
      <c r="K111" s="3">
        <v>0</v>
      </c>
      <c r="L111" s="3">
        <v>0</v>
      </c>
      <c r="M111" s="3">
        <v>92.925925925925895</v>
      </c>
      <c r="N111" s="3" t="s">
        <v>58</v>
      </c>
      <c r="O111" s="3">
        <v>10178767</v>
      </c>
      <c r="P111" s="3" t="s">
        <v>311</v>
      </c>
      <c r="Q111" s="3">
        <v>1000132632</v>
      </c>
      <c r="R111" s="3">
        <v>10</v>
      </c>
      <c r="S111" s="3" t="s">
        <v>312</v>
      </c>
      <c r="T111" s="8">
        <v>126</v>
      </c>
      <c r="U111" s="3">
        <v>92.925925925925895</v>
      </c>
      <c r="V111" s="3">
        <v>910</v>
      </c>
      <c r="W111" s="3">
        <v>7.72</v>
      </c>
      <c r="X111" s="11">
        <v>117.08666666666601</v>
      </c>
    </row>
    <row r="112" spans="1:24" x14ac:dyDescent="0.25">
      <c r="A112" s="10">
        <v>43230</v>
      </c>
      <c r="B112" s="3" t="s">
        <v>290</v>
      </c>
      <c r="C112" s="3" t="s">
        <v>315</v>
      </c>
      <c r="D112" s="3" t="s">
        <v>317</v>
      </c>
      <c r="E112" s="3" t="s">
        <v>317</v>
      </c>
      <c r="F112" s="3">
        <v>0</v>
      </c>
      <c r="G112" s="3">
        <v>23</v>
      </c>
      <c r="H112" s="3">
        <v>6</v>
      </c>
      <c r="I112" s="3">
        <v>9</v>
      </c>
      <c r="J112" s="8">
        <v>198</v>
      </c>
      <c r="K112" s="3">
        <v>0</v>
      </c>
      <c r="L112" s="3">
        <v>0</v>
      </c>
      <c r="M112" s="3">
        <v>16.409090909090899</v>
      </c>
      <c r="N112" s="3" t="s">
        <v>58</v>
      </c>
      <c r="O112" s="3">
        <v>10179977</v>
      </c>
      <c r="P112" s="3" t="s">
        <v>318</v>
      </c>
      <c r="Q112" s="3">
        <v>1000152177</v>
      </c>
      <c r="R112" s="3">
        <v>20</v>
      </c>
      <c r="S112" s="3" t="s">
        <v>319</v>
      </c>
      <c r="T112" s="8">
        <v>198</v>
      </c>
      <c r="U112" s="3">
        <v>16.409090909090899</v>
      </c>
      <c r="V112" s="3">
        <v>180</v>
      </c>
      <c r="W112" s="3">
        <v>10.83</v>
      </c>
      <c r="X112" s="11">
        <v>32.49</v>
      </c>
    </row>
    <row r="113" spans="1:24" x14ac:dyDescent="0.25">
      <c r="A113" s="10">
        <v>43230</v>
      </c>
      <c r="B113" s="3" t="s">
        <v>290</v>
      </c>
      <c r="C113" s="3" t="s">
        <v>315</v>
      </c>
      <c r="D113" s="3" t="s">
        <v>320</v>
      </c>
      <c r="E113" s="3" t="s">
        <v>320</v>
      </c>
      <c r="F113" s="3">
        <v>0</v>
      </c>
      <c r="G113" s="3">
        <v>16</v>
      </c>
      <c r="H113" s="3">
        <v>1</v>
      </c>
      <c r="I113" s="3">
        <v>9</v>
      </c>
      <c r="J113" s="8">
        <v>144</v>
      </c>
      <c r="K113" s="3">
        <v>0</v>
      </c>
      <c r="L113" s="3">
        <v>0</v>
      </c>
      <c r="M113" s="3">
        <v>3.3712962962962898</v>
      </c>
      <c r="N113" s="3" t="s">
        <v>29</v>
      </c>
      <c r="O113" s="3" t="s">
        <v>324</v>
      </c>
      <c r="P113" s="3" t="s">
        <v>325</v>
      </c>
      <c r="Q113" s="3">
        <v>2000019930</v>
      </c>
      <c r="R113" s="3">
        <v>30</v>
      </c>
      <c r="S113" s="3" t="s">
        <v>326</v>
      </c>
      <c r="T113" s="8">
        <v>144</v>
      </c>
      <c r="U113" s="3">
        <v>3.3712962962962898</v>
      </c>
      <c r="V113" s="3">
        <v>44</v>
      </c>
      <c r="W113" s="3">
        <v>6.62</v>
      </c>
      <c r="X113" s="11">
        <v>4.8546666666666596</v>
      </c>
    </row>
    <row r="114" spans="1:24" x14ac:dyDescent="0.25">
      <c r="A114" s="10">
        <v>43230</v>
      </c>
      <c r="B114" s="3" t="s">
        <v>290</v>
      </c>
      <c r="C114" s="3" t="s">
        <v>315</v>
      </c>
      <c r="D114" s="3" t="s">
        <v>327</v>
      </c>
      <c r="E114" s="3" t="s">
        <v>327</v>
      </c>
      <c r="F114" s="3">
        <v>0</v>
      </c>
      <c r="G114" s="3">
        <v>16</v>
      </c>
      <c r="H114" s="3">
        <v>5</v>
      </c>
      <c r="I114" s="3">
        <v>9</v>
      </c>
      <c r="J114" s="8">
        <v>135</v>
      </c>
      <c r="K114" s="3">
        <v>0</v>
      </c>
      <c r="L114" s="3">
        <v>0</v>
      </c>
      <c r="M114" s="3">
        <v>8.3980246913580192</v>
      </c>
      <c r="N114" s="3" t="s">
        <v>29</v>
      </c>
      <c r="O114" s="3" t="s">
        <v>321</v>
      </c>
      <c r="P114" s="3" t="s">
        <v>322</v>
      </c>
      <c r="Q114" s="3">
        <v>2000019933</v>
      </c>
      <c r="R114" s="3">
        <v>150</v>
      </c>
      <c r="S114" s="3" t="s">
        <v>323</v>
      </c>
      <c r="T114" s="8">
        <f>135/75*43</f>
        <v>77.400000000000006</v>
      </c>
      <c r="U114" s="3">
        <v>8.3980274400664001</v>
      </c>
      <c r="V114" s="3">
        <v>43</v>
      </c>
      <c r="W114" s="3">
        <v>6.8</v>
      </c>
      <c r="X114" s="11">
        <v>4.8733333333333304</v>
      </c>
    </row>
    <row r="115" spans="1:24" x14ac:dyDescent="0.25">
      <c r="A115" s="10">
        <v>43230</v>
      </c>
      <c r="B115" s="3" t="s">
        <v>290</v>
      </c>
      <c r="C115" s="3" t="s">
        <v>315</v>
      </c>
      <c r="D115" s="3" t="s">
        <v>327</v>
      </c>
      <c r="E115" s="3" t="s">
        <v>327</v>
      </c>
      <c r="F115" s="3">
        <v>0</v>
      </c>
      <c r="G115" s="3">
        <v>0</v>
      </c>
      <c r="H115" s="3">
        <v>0</v>
      </c>
      <c r="I115" s="3">
        <v>0</v>
      </c>
      <c r="J115" s="8">
        <v>0</v>
      </c>
      <c r="K115" s="3">
        <v>0</v>
      </c>
      <c r="L115" s="3">
        <v>0</v>
      </c>
      <c r="M115" s="3">
        <v>8.3980246913580192</v>
      </c>
      <c r="N115" s="3" t="s">
        <v>293</v>
      </c>
      <c r="O115" s="3" t="s">
        <v>328</v>
      </c>
      <c r="P115" s="3" t="s">
        <v>329</v>
      </c>
      <c r="Q115" s="3">
        <v>2000020965</v>
      </c>
      <c r="R115" s="3">
        <v>110</v>
      </c>
      <c r="S115" s="3" t="s">
        <v>330</v>
      </c>
      <c r="T115" s="8">
        <f>135/75*32</f>
        <v>57.6</v>
      </c>
      <c r="U115" s="3">
        <v>8.3980226190553502</v>
      </c>
      <c r="V115" s="3">
        <v>32</v>
      </c>
      <c r="W115" s="3">
        <v>12.12</v>
      </c>
      <c r="X115" s="11">
        <v>6.4640000000000004</v>
      </c>
    </row>
    <row r="116" spans="1:24" x14ac:dyDescent="0.25">
      <c r="A116" s="10">
        <v>43230</v>
      </c>
      <c r="B116" s="3" t="s">
        <v>290</v>
      </c>
      <c r="C116" s="3" t="s">
        <v>315</v>
      </c>
      <c r="D116" s="3" t="s">
        <v>331</v>
      </c>
      <c r="E116" s="3" t="s">
        <v>331</v>
      </c>
      <c r="F116" s="3">
        <v>0</v>
      </c>
      <c r="G116" s="3">
        <v>29</v>
      </c>
      <c r="H116" s="3">
        <v>1</v>
      </c>
      <c r="I116" s="3">
        <v>9</v>
      </c>
      <c r="J116" s="8">
        <v>247.766666666666</v>
      </c>
      <c r="K116" s="3">
        <v>0</v>
      </c>
      <c r="L116" s="3">
        <v>0</v>
      </c>
      <c r="M116" s="3">
        <v>58.467240683438703</v>
      </c>
      <c r="N116" s="3" t="s">
        <v>58</v>
      </c>
      <c r="O116" s="3">
        <v>10177914</v>
      </c>
      <c r="P116" s="3" t="s">
        <v>332</v>
      </c>
      <c r="Q116" s="3">
        <v>1000145325</v>
      </c>
      <c r="R116" s="3">
        <v>10</v>
      </c>
      <c r="S116" s="3" t="s">
        <v>333</v>
      </c>
      <c r="T116" s="8">
        <v>247.766666666666</v>
      </c>
      <c r="U116" s="3">
        <v>58.467240683438703</v>
      </c>
      <c r="V116" s="3">
        <v>514</v>
      </c>
      <c r="W116" s="3">
        <v>16.91</v>
      </c>
      <c r="X116" s="11">
        <v>144.862333333333</v>
      </c>
    </row>
    <row r="117" spans="1:24" x14ac:dyDescent="0.25">
      <c r="A117" s="10">
        <v>43230</v>
      </c>
      <c r="B117" s="3" t="s">
        <v>290</v>
      </c>
      <c r="C117" s="3" t="s">
        <v>334</v>
      </c>
      <c r="D117" s="3" t="s">
        <v>335</v>
      </c>
      <c r="E117" s="3" t="s">
        <v>335</v>
      </c>
      <c r="F117" s="3">
        <v>0</v>
      </c>
      <c r="G117" s="3">
        <v>16</v>
      </c>
      <c r="H117" s="3">
        <v>0</v>
      </c>
      <c r="I117" s="3">
        <v>9</v>
      </c>
      <c r="J117" s="8">
        <v>45.4</v>
      </c>
      <c r="K117" s="3">
        <v>0</v>
      </c>
      <c r="L117" s="3">
        <v>0</v>
      </c>
      <c r="M117" s="3">
        <v>0</v>
      </c>
      <c r="N117" s="3" t="s">
        <v>58</v>
      </c>
      <c r="O117" s="3">
        <v>374477</v>
      </c>
      <c r="P117" s="3" t="s">
        <v>336</v>
      </c>
      <c r="Q117" s="3">
        <v>1000152239</v>
      </c>
      <c r="R117" s="3">
        <v>30</v>
      </c>
      <c r="S117" s="3" t="s">
        <v>337</v>
      </c>
      <c r="T117" s="8">
        <v>45.4</v>
      </c>
      <c r="U117" s="3">
        <v>0</v>
      </c>
      <c r="V117" s="3">
        <v>0</v>
      </c>
      <c r="W117" s="3">
        <v>0</v>
      </c>
      <c r="X117" s="11">
        <v>0</v>
      </c>
    </row>
    <row r="118" spans="1:24" x14ac:dyDescent="0.25">
      <c r="A118" s="10">
        <v>43230</v>
      </c>
      <c r="B118" s="3" t="s">
        <v>290</v>
      </c>
      <c r="C118" s="3" t="s">
        <v>334</v>
      </c>
      <c r="D118" s="3" t="s">
        <v>338</v>
      </c>
      <c r="E118" s="3" t="s">
        <v>338</v>
      </c>
      <c r="F118" s="3">
        <v>0</v>
      </c>
      <c r="G118" s="3">
        <v>16</v>
      </c>
      <c r="H118" s="3">
        <v>0</v>
      </c>
      <c r="I118" s="3">
        <v>9</v>
      </c>
      <c r="J118" s="8">
        <v>126</v>
      </c>
      <c r="K118" s="3">
        <v>0</v>
      </c>
      <c r="L118" s="3">
        <v>0</v>
      </c>
      <c r="M118" s="3">
        <v>0</v>
      </c>
      <c r="N118" s="3" t="s">
        <v>58</v>
      </c>
      <c r="O118" s="3">
        <v>10180413</v>
      </c>
      <c r="P118" s="3" t="s">
        <v>339</v>
      </c>
      <c r="Q118" s="3">
        <v>1000152176</v>
      </c>
      <c r="R118" s="3">
        <v>20</v>
      </c>
      <c r="S118" s="3" t="s">
        <v>340</v>
      </c>
      <c r="T118" s="8">
        <v>126</v>
      </c>
      <c r="U118" s="3">
        <v>0</v>
      </c>
      <c r="V118" s="3">
        <v>0</v>
      </c>
      <c r="W118" s="3">
        <v>0</v>
      </c>
      <c r="X118" s="11">
        <v>0</v>
      </c>
    </row>
    <row r="119" spans="1:24" x14ac:dyDescent="0.25">
      <c r="A119" s="10">
        <v>43230</v>
      </c>
      <c r="B119" s="3" t="s">
        <v>290</v>
      </c>
      <c r="C119" s="3" t="s">
        <v>334</v>
      </c>
      <c r="D119" s="3" t="s">
        <v>341</v>
      </c>
      <c r="E119" s="3" t="s">
        <v>341</v>
      </c>
      <c r="F119" s="3">
        <v>0</v>
      </c>
      <c r="G119" s="3">
        <v>15</v>
      </c>
      <c r="H119" s="3">
        <v>0</v>
      </c>
      <c r="I119" s="3">
        <v>9</v>
      </c>
      <c r="J119" s="8">
        <v>135</v>
      </c>
      <c r="K119" s="3">
        <v>0</v>
      </c>
      <c r="L119" s="3">
        <v>0</v>
      </c>
      <c r="M119" s="3">
        <v>24.9753086419753</v>
      </c>
      <c r="N119" s="3" t="s">
        <v>49</v>
      </c>
      <c r="O119" s="3" t="s">
        <v>342</v>
      </c>
      <c r="P119" s="3" t="s">
        <v>51</v>
      </c>
      <c r="Q119" s="3">
        <v>1000145794</v>
      </c>
      <c r="R119" s="3">
        <v>20</v>
      </c>
      <c r="S119" s="3" t="s">
        <v>343</v>
      </c>
      <c r="T119" s="8">
        <f>135/289*193</f>
        <v>90.155709342560556</v>
      </c>
      <c r="U119" s="3">
        <v>24.975320464233999</v>
      </c>
      <c r="V119" s="3">
        <v>193</v>
      </c>
      <c r="W119" s="3">
        <v>7</v>
      </c>
      <c r="X119" s="11">
        <v>22.516666666666602</v>
      </c>
    </row>
    <row r="120" spans="1:24" x14ac:dyDescent="0.25">
      <c r="A120" s="10">
        <v>43230</v>
      </c>
      <c r="B120" s="3" t="s">
        <v>290</v>
      </c>
      <c r="C120" s="3" t="s">
        <v>334</v>
      </c>
      <c r="D120" s="3" t="s">
        <v>341</v>
      </c>
      <c r="E120" s="3" t="s">
        <v>341</v>
      </c>
      <c r="F120" s="3">
        <v>0</v>
      </c>
      <c r="G120" s="3">
        <v>0</v>
      </c>
      <c r="H120" s="3">
        <v>0</v>
      </c>
      <c r="I120" s="3">
        <v>0</v>
      </c>
      <c r="J120" s="8">
        <v>0</v>
      </c>
      <c r="K120" s="3">
        <v>0</v>
      </c>
      <c r="L120" s="3">
        <v>0</v>
      </c>
      <c r="M120" s="3">
        <v>24.9753086419753</v>
      </c>
      <c r="N120" s="3" t="s">
        <v>49</v>
      </c>
      <c r="O120" s="3" t="s">
        <v>344</v>
      </c>
      <c r="P120" s="3" t="s">
        <v>51</v>
      </c>
      <c r="Q120" s="3">
        <v>1000145794</v>
      </c>
      <c r="R120" s="3">
        <v>10</v>
      </c>
      <c r="S120" s="3" t="s">
        <v>345</v>
      </c>
      <c r="T120" s="8">
        <f>135/289*96</f>
        <v>44.844290657439444</v>
      </c>
      <c r="U120" s="3">
        <v>24.975284874343</v>
      </c>
      <c r="V120" s="3">
        <v>96</v>
      </c>
      <c r="W120" s="3">
        <v>7</v>
      </c>
      <c r="X120" s="11">
        <v>11.2</v>
      </c>
    </row>
    <row r="121" spans="1:24" x14ac:dyDescent="0.25">
      <c r="A121" s="10">
        <v>43230</v>
      </c>
      <c r="B121" s="3" t="s">
        <v>290</v>
      </c>
      <c r="C121" s="3" t="s">
        <v>334</v>
      </c>
      <c r="D121" s="3" t="s">
        <v>346</v>
      </c>
      <c r="E121" s="3" t="s">
        <v>346</v>
      </c>
      <c r="F121" s="3">
        <v>0</v>
      </c>
      <c r="G121" s="3">
        <v>0</v>
      </c>
      <c r="H121" s="3">
        <v>0</v>
      </c>
      <c r="I121" s="3">
        <v>0</v>
      </c>
      <c r="J121" s="8">
        <v>0</v>
      </c>
      <c r="K121" s="3">
        <v>0</v>
      </c>
      <c r="L121" s="3">
        <v>0</v>
      </c>
      <c r="M121" s="3">
        <v>28.817663817663799</v>
      </c>
      <c r="N121" s="3" t="s">
        <v>49</v>
      </c>
      <c r="O121" s="3" t="s">
        <v>342</v>
      </c>
      <c r="P121" s="3" t="s">
        <v>51</v>
      </c>
      <c r="Q121" s="3">
        <v>1000145794</v>
      </c>
      <c r="R121" s="3">
        <v>20</v>
      </c>
      <c r="S121" s="3" t="s">
        <v>343</v>
      </c>
      <c r="T121" s="8">
        <f>117/289*193</f>
        <v>78.134948096885807</v>
      </c>
      <c r="U121" s="3">
        <v>28.8176446748149</v>
      </c>
      <c r="V121" s="3">
        <v>193</v>
      </c>
      <c r="W121" s="3">
        <v>7</v>
      </c>
      <c r="X121" s="11">
        <v>22.516666666666602</v>
      </c>
    </row>
    <row r="122" spans="1:24" x14ac:dyDescent="0.25">
      <c r="A122" s="10">
        <v>43230</v>
      </c>
      <c r="B122" s="3" t="s">
        <v>290</v>
      </c>
      <c r="C122" s="3" t="s">
        <v>334</v>
      </c>
      <c r="D122" s="3" t="s">
        <v>346</v>
      </c>
      <c r="E122" s="3" t="s">
        <v>346</v>
      </c>
      <c r="F122" s="3">
        <v>0</v>
      </c>
      <c r="G122" s="3">
        <v>13</v>
      </c>
      <c r="H122" s="3">
        <v>1</v>
      </c>
      <c r="I122" s="3">
        <v>9</v>
      </c>
      <c r="J122" s="8">
        <v>117</v>
      </c>
      <c r="K122" s="3">
        <v>0</v>
      </c>
      <c r="L122" s="3">
        <v>0</v>
      </c>
      <c r="M122" s="3">
        <v>28.817663817663799</v>
      </c>
      <c r="N122" s="3" t="s">
        <v>49</v>
      </c>
      <c r="O122" s="3" t="s">
        <v>344</v>
      </c>
      <c r="P122" s="3" t="s">
        <v>51</v>
      </c>
      <c r="Q122" s="3">
        <v>1000145794</v>
      </c>
      <c r="R122" s="3">
        <v>10</v>
      </c>
      <c r="S122" s="3" t="s">
        <v>345</v>
      </c>
      <c r="T122" s="8">
        <f>117/289*96</f>
        <v>38.865051903114185</v>
      </c>
      <c r="U122" s="3">
        <v>28.817702302843099</v>
      </c>
      <c r="V122" s="3">
        <v>96</v>
      </c>
      <c r="W122" s="3">
        <v>7</v>
      </c>
      <c r="X122" s="11">
        <v>11.2</v>
      </c>
    </row>
    <row r="123" spans="1:24" x14ac:dyDescent="0.25">
      <c r="A123" s="10">
        <v>43230</v>
      </c>
      <c r="B123" s="3" t="s">
        <v>290</v>
      </c>
      <c r="C123" s="3" t="s">
        <v>334</v>
      </c>
      <c r="D123" s="3" t="s">
        <v>347</v>
      </c>
      <c r="E123" s="3" t="s">
        <v>347</v>
      </c>
      <c r="F123" s="3">
        <v>0</v>
      </c>
      <c r="G123" s="3">
        <v>18</v>
      </c>
      <c r="H123" s="3">
        <v>1</v>
      </c>
      <c r="I123" s="3">
        <v>9</v>
      </c>
      <c r="J123" s="8">
        <v>142.31666666666601</v>
      </c>
      <c r="K123" s="3">
        <v>0</v>
      </c>
      <c r="L123" s="3">
        <v>0</v>
      </c>
      <c r="M123" s="3">
        <v>64.4337744466565</v>
      </c>
      <c r="N123" s="3" t="s">
        <v>58</v>
      </c>
      <c r="O123" s="3">
        <v>10184954</v>
      </c>
      <c r="P123" s="3" t="s">
        <v>150</v>
      </c>
      <c r="Q123" s="3">
        <v>1000131974</v>
      </c>
      <c r="R123" s="3">
        <v>20</v>
      </c>
      <c r="S123" s="3" t="s">
        <v>314</v>
      </c>
      <c r="T123" s="8">
        <v>142.31666666666601</v>
      </c>
      <c r="U123" s="3">
        <v>64.4337744466565</v>
      </c>
      <c r="V123" s="3">
        <v>600</v>
      </c>
      <c r="W123" s="3">
        <v>9.17</v>
      </c>
      <c r="X123" s="11">
        <v>91.7</v>
      </c>
    </row>
    <row r="124" spans="1:24" x14ac:dyDescent="0.25">
      <c r="A124" s="10">
        <v>43230</v>
      </c>
      <c r="B124" s="3" t="s">
        <v>290</v>
      </c>
      <c r="C124" s="3" t="s">
        <v>334</v>
      </c>
      <c r="D124" s="3" t="s">
        <v>348</v>
      </c>
      <c r="E124" s="3" t="s">
        <v>348</v>
      </c>
      <c r="F124" s="3">
        <v>0</v>
      </c>
      <c r="G124" s="3">
        <v>18</v>
      </c>
      <c r="H124" s="3">
        <v>2</v>
      </c>
      <c r="I124" s="3">
        <v>9</v>
      </c>
      <c r="J124" s="8">
        <v>152.98333333333301</v>
      </c>
      <c r="K124" s="3">
        <v>0</v>
      </c>
      <c r="L124" s="3">
        <v>0</v>
      </c>
      <c r="M124" s="3">
        <v>37.352652794421999</v>
      </c>
      <c r="N124" s="3" t="s">
        <v>58</v>
      </c>
      <c r="O124" s="3">
        <v>382913</v>
      </c>
      <c r="P124" s="3">
        <v>382913</v>
      </c>
      <c r="Q124" s="3">
        <v>1000145330</v>
      </c>
      <c r="R124" s="3">
        <v>20</v>
      </c>
      <c r="S124" s="3" t="s">
        <v>349</v>
      </c>
      <c r="T124" s="8">
        <v>152.98333333333301</v>
      </c>
      <c r="U124" s="3">
        <v>37.352652794421999</v>
      </c>
      <c r="V124" s="3">
        <v>620</v>
      </c>
      <c r="W124" s="3">
        <v>5.53</v>
      </c>
      <c r="X124" s="11">
        <v>57.143333333333302</v>
      </c>
    </row>
    <row r="125" spans="1:24" x14ac:dyDescent="0.25">
      <c r="A125" s="10">
        <v>43230</v>
      </c>
      <c r="B125" s="3" t="s">
        <v>290</v>
      </c>
      <c r="C125" s="3" t="s">
        <v>334</v>
      </c>
      <c r="D125" s="3" t="s">
        <v>350</v>
      </c>
      <c r="E125" s="3" t="s">
        <v>350</v>
      </c>
      <c r="F125" s="3">
        <v>0</v>
      </c>
      <c r="G125" s="3">
        <v>13</v>
      </c>
      <c r="H125" s="3">
        <v>0</v>
      </c>
      <c r="I125" s="3">
        <v>9</v>
      </c>
      <c r="J125" s="8">
        <v>117</v>
      </c>
      <c r="K125" s="3">
        <v>0</v>
      </c>
      <c r="L125" s="3">
        <v>0</v>
      </c>
      <c r="M125" s="3">
        <v>28.817663817663799</v>
      </c>
      <c r="N125" s="3" t="s">
        <v>49</v>
      </c>
      <c r="O125" s="3" t="s">
        <v>342</v>
      </c>
      <c r="P125" s="3" t="s">
        <v>51</v>
      </c>
      <c r="Q125" s="3">
        <v>1000145794</v>
      </c>
      <c r="R125" s="3">
        <v>20</v>
      </c>
      <c r="S125" s="3" t="s">
        <v>343</v>
      </c>
      <c r="T125" s="8">
        <f t="shared" ref="T125" si="0">117/289*193</f>
        <v>78.134948096885807</v>
      </c>
      <c r="U125" s="3">
        <v>28.8176446748149</v>
      </c>
      <c r="V125" s="3">
        <v>193</v>
      </c>
      <c r="W125" s="3">
        <v>7</v>
      </c>
      <c r="X125" s="11">
        <v>22.516666666666602</v>
      </c>
    </row>
    <row r="126" spans="1:24" x14ac:dyDescent="0.25">
      <c r="A126" s="10">
        <v>43230</v>
      </c>
      <c r="B126" s="3" t="s">
        <v>290</v>
      </c>
      <c r="C126" s="3" t="s">
        <v>334</v>
      </c>
      <c r="D126" s="3" t="s">
        <v>350</v>
      </c>
      <c r="E126" s="3" t="s">
        <v>350</v>
      </c>
      <c r="F126" s="3">
        <v>0</v>
      </c>
      <c r="G126" s="3">
        <v>0</v>
      </c>
      <c r="H126" s="3">
        <v>0</v>
      </c>
      <c r="I126" s="3">
        <v>0</v>
      </c>
      <c r="J126" s="8">
        <v>0</v>
      </c>
      <c r="K126" s="3">
        <v>0</v>
      </c>
      <c r="L126" s="3">
        <v>0</v>
      </c>
      <c r="M126" s="3">
        <v>28.817663817663799</v>
      </c>
      <c r="N126" s="3" t="s">
        <v>49</v>
      </c>
      <c r="O126" s="3" t="s">
        <v>344</v>
      </c>
      <c r="P126" s="3" t="s">
        <v>51</v>
      </c>
      <c r="Q126" s="3">
        <v>1000145794</v>
      </c>
      <c r="R126" s="3">
        <v>10</v>
      </c>
      <c r="S126" s="3" t="s">
        <v>345</v>
      </c>
      <c r="T126" s="8">
        <f>117/289*96</f>
        <v>38.865051903114185</v>
      </c>
      <c r="U126" s="3">
        <v>28.817702302843099</v>
      </c>
      <c r="V126" s="3">
        <v>96</v>
      </c>
      <c r="W126" s="3">
        <v>7</v>
      </c>
      <c r="X126" s="11">
        <v>11.2</v>
      </c>
    </row>
    <row r="127" spans="1:24" x14ac:dyDescent="0.25">
      <c r="A127" s="10">
        <v>43230</v>
      </c>
      <c r="B127" s="3" t="s">
        <v>290</v>
      </c>
      <c r="C127" s="3" t="s">
        <v>334</v>
      </c>
      <c r="D127" s="3" t="s">
        <v>351</v>
      </c>
      <c r="E127" s="3" t="s">
        <v>351</v>
      </c>
      <c r="F127" s="3">
        <v>0</v>
      </c>
      <c r="G127" s="3">
        <v>18</v>
      </c>
      <c r="H127" s="3">
        <v>1</v>
      </c>
      <c r="I127" s="3">
        <v>9</v>
      </c>
      <c r="J127" s="8">
        <v>162</v>
      </c>
      <c r="K127" s="3">
        <v>0</v>
      </c>
      <c r="L127" s="3">
        <v>0</v>
      </c>
      <c r="M127" s="3">
        <v>6.9542181069958797</v>
      </c>
      <c r="N127" s="3" t="s">
        <v>29</v>
      </c>
      <c r="O127" s="3" t="s">
        <v>352</v>
      </c>
      <c r="P127" s="3" t="s">
        <v>353</v>
      </c>
      <c r="Q127" s="3">
        <v>2000019933</v>
      </c>
      <c r="R127" s="3">
        <v>50</v>
      </c>
      <c r="S127" s="3" t="s">
        <v>354</v>
      </c>
      <c r="T127" s="8">
        <f>162/55*12</f>
        <v>35.345454545454544</v>
      </c>
      <c r="U127" s="3">
        <v>6.9542091638256602</v>
      </c>
      <c r="V127" s="3">
        <v>12</v>
      </c>
      <c r="W127" s="3">
        <v>12.29</v>
      </c>
      <c r="X127" s="11">
        <v>2.4580000000000002</v>
      </c>
    </row>
    <row r="128" spans="1:24" x14ac:dyDescent="0.25">
      <c r="A128" s="10">
        <v>43230</v>
      </c>
      <c r="B128" s="3" t="s">
        <v>290</v>
      </c>
      <c r="C128" s="3" t="s">
        <v>334</v>
      </c>
      <c r="D128" s="3" t="s">
        <v>351</v>
      </c>
      <c r="E128" s="3" t="s">
        <v>351</v>
      </c>
      <c r="F128" s="3">
        <v>0</v>
      </c>
      <c r="G128" s="3">
        <v>0</v>
      </c>
      <c r="H128" s="3">
        <v>0</v>
      </c>
      <c r="I128" s="3">
        <v>0</v>
      </c>
      <c r="J128" s="8">
        <v>0</v>
      </c>
      <c r="K128" s="3">
        <v>0</v>
      </c>
      <c r="L128" s="3">
        <v>0</v>
      </c>
      <c r="M128" s="3">
        <v>6.9542181069958797</v>
      </c>
      <c r="N128" s="3" t="s">
        <v>29</v>
      </c>
      <c r="O128" s="3" t="s">
        <v>352</v>
      </c>
      <c r="P128" s="3" t="s">
        <v>353</v>
      </c>
      <c r="Q128" s="3">
        <v>2000019933</v>
      </c>
      <c r="R128" s="3">
        <v>80</v>
      </c>
      <c r="S128" s="3" t="s">
        <v>355</v>
      </c>
      <c r="T128" s="8">
        <f>162/55*43</f>
        <v>126.65454545454546</v>
      </c>
      <c r="U128" s="3">
        <v>6.9542206027684204</v>
      </c>
      <c r="V128" s="3">
        <v>43</v>
      </c>
      <c r="W128" s="3">
        <v>12.29</v>
      </c>
      <c r="X128" s="11">
        <v>8.8078333333333294</v>
      </c>
    </row>
    <row r="129" spans="1:24" x14ac:dyDescent="0.25">
      <c r="A129" s="16">
        <v>43230</v>
      </c>
      <c r="B129" s="17" t="s">
        <v>290</v>
      </c>
      <c r="C129" s="17" t="s">
        <v>356</v>
      </c>
      <c r="D129" s="17" t="s">
        <v>357</v>
      </c>
      <c r="E129" s="17" t="s">
        <v>357</v>
      </c>
      <c r="F129" s="17">
        <v>0</v>
      </c>
      <c r="G129" s="17">
        <v>15</v>
      </c>
      <c r="H129" s="17">
        <v>1</v>
      </c>
      <c r="I129" s="17">
        <v>9</v>
      </c>
      <c r="J129" s="18">
        <v>135</v>
      </c>
      <c r="K129" s="17">
        <v>0</v>
      </c>
      <c r="L129" s="17">
        <v>0</v>
      </c>
      <c r="M129" s="17">
        <v>67.925925925925895</v>
      </c>
      <c r="N129" s="17" t="s">
        <v>58</v>
      </c>
      <c r="O129" s="17">
        <v>10184954</v>
      </c>
      <c r="P129" s="17" t="s">
        <v>150</v>
      </c>
      <c r="Q129" s="17">
        <v>1000131974</v>
      </c>
      <c r="R129" s="17">
        <v>70</v>
      </c>
      <c r="S129" s="17" t="s">
        <v>151</v>
      </c>
      <c r="T129" s="18">
        <v>135</v>
      </c>
      <c r="U129" s="17">
        <v>67.925925925925895</v>
      </c>
      <c r="V129" s="17">
        <v>600</v>
      </c>
      <c r="W129" s="17">
        <v>9.17</v>
      </c>
      <c r="X129" s="19">
        <v>91.7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E684B3-8183-407A-97C0-E2B9AE4457A8}"/>
</file>

<file path=customXml/itemProps2.xml><?xml version="1.0" encoding="utf-8"?>
<ds:datastoreItem xmlns:ds="http://schemas.openxmlformats.org/officeDocument/2006/customXml" ds:itemID="{5951B9F4-6AC4-47A8-9822-12153A58E1AB}"/>
</file>

<file path=customXml/itemProps3.xml><?xml version="1.0" encoding="utf-8"?>
<ds:datastoreItem xmlns:ds="http://schemas.openxmlformats.org/officeDocument/2006/customXml" ds:itemID="{BCC2A1B7-0DBD-4D45-90C5-F5C4186834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2018-5-10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