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2018-5-15" sheetId="2" r:id="rId2"/>
  </sheets>
  <definedNames>
    <definedName name="_xlnm._FilterDatabase" localSheetId="1" hidden="1">'2018-5-15'!$A$2:$X$143</definedName>
  </definedNames>
  <calcPr calcId="162913"/>
</workbook>
</file>

<file path=xl/calcChain.xml><?xml version="1.0" encoding="utf-8"?>
<calcChain xmlns="http://schemas.openxmlformats.org/spreadsheetml/2006/main">
  <c r="T131" i="2" l="1"/>
  <c r="T130" i="2"/>
  <c r="T129" i="2"/>
  <c r="T128" i="2"/>
  <c r="T127" i="2"/>
  <c r="T120" i="2"/>
  <c r="T119" i="2"/>
  <c r="T116" i="2"/>
  <c r="T115" i="2"/>
  <c r="T113" i="2"/>
  <c r="T112" i="2"/>
  <c r="T111" i="2"/>
  <c r="T110" i="2"/>
  <c r="T109" i="2"/>
  <c r="T107" i="2"/>
  <c r="T106" i="2"/>
  <c r="T105" i="2"/>
  <c r="T104" i="2"/>
  <c r="T101" i="2"/>
  <c r="T100" i="2"/>
  <c r="T98" i="2"/>
  <c r="T97" i="2"/>
  <c r="T96" i="2"/>
  <c r="T95" i="2"/>
  <c r="T94" i="2"/>
  <c r="T93" i="2"/>
  <c r="T91" i="2"/>
  <c r="T90" i="2"/>
  <c r="T89" i="2"/>
  <c r="T86" i="2"/>
  <c r="T85" i="2"/>
  <c r="T84" i="2"/>
  <c r="T83" i="2"/>
  <c r="T82" i="2"/>
  <c r="T79" i="2"/>
  <c r="T81" i="2"/>
  <c r="T80" i="2"/>
  <c r="T78" i="2"/>
  <c r="T77" i="2"/>
  <c r="T64" i="2"/>
  <c r="T63" i="2"/>
  <c r="T62" i="2"/>
  <c r="T58" i="2"/>
  <c r="T57" i="2"/>
  <c r="T56" i="2"/>
  <c r="T55" i="2"/>
  <c r="T53" i="2"/>
  <c r="T52" i="2"/>
  <c r="T51" i="2"/>
  <c r="T50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6" i="2"/>
  <c r="T25" i="2"/>
  <c r="T24" i="2"/>
  <c r="T20" i="2"/>
  <c r="T19" i="2"/>
  <c r="T18" i="2"/>
  <c r="T17" i="2"/>
  <c r="T15" i="2"/>
  <c r="T14" i="2"/>
  <c r="T13" i="2"/>
  <c r="T12" i="2"/>
  <c r="T11" i="2"/>
  <c r="T10" i="2"/>
  <c r="T9" i="2"/>
  <c r="T8" i="2"/>
  <c r="T7" i="2"/>
  <c r="T6" i="2"/>
  <c r="T5" i="2"/>
  <c r="T4" i="2"/>
  <c r="T3" i="2"/>
</calcChain>
</file>

<file path=xl/sharedStrings.xml><?xml version="1.0" encoding="utf-8"?>
<sst xmlns="http://schemas.openxmlformats.org/spreadsheetml/2006/main" count="2270" uniqueCount="389">
  <si>
    <t>Exportdate: 16.05.2018</t>
  </si>
  <si>
    <t>Date</t>
  </si>
  <si>
    <t>Section</t>
  </si>
  <si>
    <t>PE</t>
  </si>
  <si>
    <t>Work Center</t>
  </si>
  <si>
    <t>Module</t>
  </si>
  <si>
    <t>Planned/Projected Efficiency</t>
  </si>
  <si>
    <t>Present Employees</t>
  </si>
  <si>
    <t>Absent Employees</t>
  </si>
  <si>
    <t>No Of Hours Per Day</t>
  </si>
  <si>
    <t>Worked Hours</t>
  </si>
  <si>
    <t>Daily Down Time Hours</t>
  </si>
  <si>
    <t>Impacted DownTime Hours</t>
  </si>
  <si>
    <t>Daily Performance</t>
  </si>
  <si>
    <t>Customer</t>
  </si>
  <si>
    <t>Style Code</t>
  </si>
  <si>
    <t>Style Description</t>
  </si>
  <si>
    <t>SO</t>
  </si>
  <si>
    <t>LI</t>
  </si>
  <si>
    <t>FG Reference</t>
  </si>
  <si>
    <t>SO/LI Worked Hours</t>
  </si>
  <si>
    <t>Efficiency</t>
  </si>
  <si>
    <t>Time Slot</t>
  </si>
  <si>
    <t>Total</t>
  </si>
  <si>
    <t>SMV</t>
  </si>
  <si>
    <t>Standard Hours</t>
  </si>
  <si>
    <t>PDC SECTION</t>
  </si>
  <si>
    <t>?</t>
  </si>
  <si>
    <t>0251-A</t>
  </si>
  <si>
    <t>Calvin Klein</t>
  </si>
  <si>
    <t>KW0KW00555</t>
  </si>
  <si>
    <t>CRE LOG BANDEAU</t>
  </si>
  <si>
    <t>FKW0KW00555452</t>
  </si>
  <si>
    <t>FKW0KW00555805</t>
  </si>
  <si>
    <t>KW0KW00570</t>
  </si>
  <si>
    <t>PWR CRV CRPD HLTR-UW</t>
  </si>
  <si>
    <t>FKW0KW00570446BB</t>
  </si>
  <si>
    <t>FKW0KW00570094BB</t>
  </si>
  <si>
    <t>FKW0KW00570659BB</t>
  </si>
  <si>
    <t>KW0KW00640</t>
  </si>
  <si>
    <t>B STRP HIGH WAIST</t>
  </si>
  <si>
    <t>FKW0KW00640657BB</t>
  </si>
  <si>
    <t>UW0UW01484</t>
  </si>
  <si>
    <t>BRALETTE SCOOPED</t>
  </si>
  <si>
    <t>FUW0UW01484416</t>
  </si>
  <si>
    <t>0252-A</t>
  </si>
  <si>
    <t>KW0KW00548</t>
  </si>
  <si>
    <t>KLEIN LOGO BANDEAU-RP</t>
  </si>
  <si>
    <t>FKW0KW00548094BB</t>
  </si>
  <si>
    <t>FKW0KW00548668</t>
  </si>
  <si>
    <t>FKW0KW00548BB</t>
  </si>
  <si>
    <t>FKW0KW00548658BB</t>
  </si>
  <si>
    <t>FKW0KW00548323BB</t>
  </si>
  <si>
    <t>0253-A</t>
  </si>
  <si>
    <t>0311-A</t>
  </si>
  <si>
    <t>KW0KW00563</t>
  </si>
  <si>
    <t>B STRP BANDEAU-UW</t>
  </si>
  <si>
    <t>FKW0KW00563657BB</t>
  </si>
  <si>
    <t>FKW0KW00563094BB</t>
  </si>
  <si>
    <t>SECTION 1</t>
  </si>
  <si>
    <t>BANDARA</t>
  </si>
  <si>
    <t>0013-A</t>
  </si>
  <si>
    <t>SUB</t>
  </si>
  <si>
    <t>U2664-D1-D2-AUS</t>
  </si>
  <si>
    <t>3TRK</t>
  </si>
  <si>
    <t>FFA8U2664-D1-D2-AUSQ</t>
  </si>
  <si>
    <t>U2664-D1-D2-HK</t>
  </si>
  <si>
    <t>FFA8U2664-D1-D2-HKQX</t>
  </si>
  <si>
    <t>0043-A</t>
  </si>
  <si>
    <t>AM1534</t>
  </si>
  <si>
    <t>1000131768::10</t>
  </si>
  <si>
    <t>FFA8AM1534464000</t>
  </si>
  <si>
    <t>0047-A</t>
  </si>
  <si>
    <t>Pink</t>
  </si>
  <si>
    <t>172754 RUFFLE EDGE MINI BIKINI</t>
  </si>
  <si>
    <t>F374476 9EY</t>
  </si>
  <si>
    <t>0079-A</t>
  </si>
  <si>
    <t>FFA8AM1534469000</t>
  </si>
  <si>
    <t>KASUN</t>
  </si>
  <si>
    <t>0005-A</t>
  </si>
  <si>
    <t>Lands'End</t>
  </si>
  <si>
    <t>AquaSport Scoopneck One Piece Swimsuit-E</t>
  </si>
  <si>
    <t>F502345A9FF5001</t>
  </si>
  <si>
    <t>F502371A9FF5001</t>
  </si>
  <si>
    <t>F502372A9FF5001</t>
  </si>
  <si>
    <t>0068-A</t>
  </si>
  <si>
    <t>FFA8AM1534521000</t>
  </si>
  <si>
    <t>AS1534</t>
  </si>
  <si>
    <t>1000131789::50</t>
  </si>
  <si>
    <t>FFA8AS1534521000</t>
  </si>
  <si>
    <t>0070-A</t>
  </si>
  <si>
    <t>FFA8AM1534258000</t>
  </si>
  <si>
    <t>PRASAD</t>
  </si>
  <si>
    <t>0023-A</t>
  </si>
  <si>
    <t>WXR TUG SFTCP 1PC SLD</t>
  </si>
  <si>
    <t>F368233BLAF5003</t>
  </si>
  <si>
    <t>F368233HMEF5003</t>
  </si>
  <si>
    <t>F368233BLAF5001</t>
  </si>
  <si>
    <t>F368233HMEF5001</t>
  </si>
  <si>
    <t>169172 BODY WRAP ONE PIECE</t>
  </si>
  <si>
    <t>F374502 3CK</t>
  </si>
  <si>
    <t>0033-A</t>
  </si>
  <si>
    <t>0042-A</t>
  </si>
  <si>
    <t>SMART SWIM SOLID SWIM MINI - G</t>
  </si>
  <si>
    <t>F427391U16F6006</t>
  </si>
  <si>
    <t>TROPICAL TURQUOISE-NYLON</t>
  </si>
  <si>
    <t>F427392GB9F6006</t>
  </si>
  <si>
    <t>0092-A</t>
  </si>
  <si>
    <t>WR TUG LINED 1PC SLD</t>
  </si>
  <si>
    <t>F368222BLAF5001</t>
  </si>
  <si>
    <t>F368222HMEF5001</t>
  </si>
  <si>
    <t>F368222BLAF5002</t>
  </si>
  <si>
    <t>VENURA</t>
  </si>
  <si>
    <t>0006-A</t>
  </si>
  <si>
    <t>FFA8AM1534010000</t>
  </si>
  <si>
    <t>0040-A</t>
  </si>
  <si>
    <t>0063-A</t>
  </si>
  <si>
    <t>Speedo - UK</t>
  </si>
  <si>
    <t>8-027872610</t>
  </si>
  <si>
    <t>END+ MDLT 1PCE AF (A) BLUE</t>
  </si>
  <si>
    <t>FS288-027872610CN002</t>
  </si>
  <si>
    <t>0082-A</t>
  </si>
  <si>
    <t>KW0KW00613</t>
  </si>
  <si>
    <t>B STRP CLS BIKINI</t>
  </si>
  <si>
    <t>FKW0KW00613094BB</t>
  </si>
  <si>
    <t>0101-A</t>
  </si>
  <si>
    <t>AquaSport High-neck One Piece Swimsuit-P</t>
  </si>
  <si>
    <t>F502353A83F5002</t>
  </si>
  <si>
    <t>F502353A83F5001</t>
  </si>
  <si>
    <t>SECTION 2</t>
  </si>
  <si>
    <t>NALIN</t>
  </si>
  <si>
    <t>0045-A</t>
  </si>
  <si>
    <t>185930 MESH SHINE PLUNGE OP (WITH FOIL)</t>
  </si>
  <si>
    <t>F101859303WJH</t>
  </si>
  <si>
    <t>185930 MESH INSET PLUNGE OP W/ FOG</t>
  </si>
  <si>
    <t>F38064624N3WHV</t>
  </si>
  <si>
    <t>0081-A</t>
  </si>
  <si>
    <t>179974 SH FLTR SLV ULTRG</t>
  </si>
  <si>
    <t>F101799743XOX</t>
  </si>
  <si>
    <t>0083-A</t>
  </si>
  <si>
    <t>VSX</t>
  </si>
  <si>
    <t>183842 ULTIMATE GYM RCRBK SPORTS BRA</t>
  </si>
  <si>
    <t>F 10183842 43PX</t>
  </si>
  <si>
    <t>F 10183842 43KZ</t>
  </si>
  <si>
    <t>0094-A</t>
  </si>
  <si>
    <t>176986 STRPY VWIRE PLUNGE PRINTS</t>
  </si>
  <si>
    <t>F374465 Q67</t>
  </si>
  <si>
    <t>F3744653CK3ZO7</t>
  </si>
  <si>
    <t>SANATH</t>
  </si>
  <si>
    <t>0009-A</t>
  </si>
  <si>
    <t>184954 FOG FOIL RIB LACE UP CHEEKSTER</t>
  </si>
  <si>
    <t>F379856 42YM</t>
  </si>
  <si>
    <t>0017-A</t>
  </si>
  <si>
    <t>0025-A</t>
  </si>
  <si>
    <t>0060-A</t>
  </si>
  <si>
    <t>F 10183842</t>
  </si>
  <si>
    <t>SUDHEERA</t>
  </si>
  <si>
    <t>0038-A</t>
  </si>
  <si>
    <t>U2664-D1-D2-EU</t>
  </si>
  <si>
    <t>FFA8U2664-D1-D2-EUXW</t>
  </si>
  <si>
    <t>0052-A</t>
  </si>
  <si>
    <t>F379856 43PA</t>
  </si>
  <si>
    <t>0071-A</t>
  </si>
  <si>
    <t>180413 SHN RCHD BK MNBKN</t>
  </si>
  <si>
    <t>F101804133XOX</t>
  </si>
  <si>
    <t>0095-A</t>
  </si>
  <si>
    <t>UDAYA</t>
  </si>
  <si>
    <t>0074-A</t>
  </si>
  <si>
    <t>180416 PU SCOOP TOP</t>
  </si>
  <si>
    <t>F379311 A6G</t>
  </si>
  <si>
    <t>0107-A</t>
  </si>
  <si>
    <t>SECTION 3</t>
  </si>
  <si>
    <t>CHARUKA</t>
  </si>
  <si>
    <t>0026-A</t>
  </si>
  <si>
    <t>185912 MESH TRIANGLE TOP W/ FOG FOIL</t>
  </si>
  <si>
    <t>F101859123XOW</t>
  </si>
  <si>
    <t>0053-A</t>
  </si>
  <si>
    <t>Shade &amp; Shore</t>
  </si>
  <si>
    <t>SHO0060</t>
  </si>
  <si>
    <t>CLASSY ONE PIECE</t>
  </si>
  <si>
    <t>FSHO0060-RF-ZR</t>
  </si>
  <si>
    <t>0062-A</t>
  </si>
  <si>
    <t>DASITHA</t>
  </si>
  <si>
    <t>0010-A</t>
  </si>
  <si>
    <t>0099-A</t>
  </si>
  <si>
    <t>0110-A</t>
  </si>
  <si>
    <t>182130 MESH INSET SCOOP</t>
  </si>
  <si>
    <t>F3806405UK43MG</t>
  </si>
  <si>
    <t>KUMARA</t>
  </si>
  <si>
    <t>0003-A</t>
  </si>
  <si>
    <t>8-118458966</t>
  </si>
  <si>
    <t>SPTMAS SPO LOG S/L MDLT AF BLACK/BLUE</t>
  </si>
  <si>
    <t>FS288-118458966RU002</t>
  </si>
  <si>
    <t>8-11845C688</t>
  </si>
  <si>
    <t>SPTMAS SPO LOG S/L MDLT AF NAVY/PINK</t>
  </si>
  <si>
    <t>FS288-11845C688RU002</t>
  </si>
  <si>
    <t>0007-A</t>
  </si>
  <si>
    <t>8-11343C543</t>
  </si>
  <si>
    <t>GALA LOGO TSRP JF PINK/ORANGE</t>
  </si>
  <si>
    <t>FS288-11343C543PA002</t>
  </si>
  <si>
    <t>FS288-11343C543GB003</t>
  </si>
  <si>
    <t>FS288-11343C543IT003</t>
  </si>
  <si>
    <t>0024-A</t>
  </si>
  <si>
    <t>0039-A</t>
  </si>
  <si>
    <t>8-07386C278</t>
  </si>
  <si>
    <t>DIGI SPBK V1 JF NAVY/BLUE</t>
  </si>
  <si>
    <t>FS288-07386C278GB003</t>
  </si>
  <si>
    <t>8-09689B344</t>
  </si>
  <si>
    <t>SPORTS LOGO MDLT AF BLACK/PINK</t>
  </si>
  <si>
    <t>FS288-09689B344PR003</t>
  </si>
  <si>
    <t>8-09689C577</t>
  </si>
  <si>
    <t>SPORTS LOGO MDLT AF NAVY/BLUE</t>
  </si>
  <si>
    <t>FS288-09689C577IT003</t>
  </si>
  <si>
    <t>0051-A</t>
  </si>
  <si>
    <t>Heidi Klein</t>
  </si>
  <si>
    <t>BOHK09160</t>
  </si>
  <si>
    <t>BODY RUCHED BANDEAU CONTROL ONE PIECE</t>
  </si>
  <si>
    <t>FBOHK09160NV-NVU1WB2</t>
  </si>
  <si>
    <t>0065-A</t>
  </si>
  <si>
    <t>8-027870001</t>
  </si>
  <si>
    <t>END+ MEDALIST 1PC AF BLK(AF)</t>
  </si>
  <si>
    <t>FS288-027870001CN003</t>
  </si>
  <si>
    <t>0076-A</t>
  </si>
  <si>
    <t>8-113548625</t>
  </si>
  <si>
    <t>GALA LOGO ASHT AM BLACK/ORANGE</t>
  </si>
  <si>
    <t>FS288-113548625GB003</t>
  </si>
  <si>
    <t>FS288-113548625PR003</t>
  </si>
  <si>
    <t>8-113548815</t>
  </si>
  <si>
    <t>GALA LOGO ASHT AM BLACK/GREY</t>
  </si>
  <si>
    <t>FS288-113548815GB003</t>
  </si>
  <si>
    <t>0077-A</t>
  </si>
  <si>
    <t>8-113649023</t>
  </si>
  <si>
    <t>SPORT PNL ASHT AM BLACK/GREY</t>
  </si>
  <si>
    <t>FS288-113649023GB002</t>
  </si>
  <si>
    <t>NUWAN</t>
  </si>
  <si>
    <t>0001-A</t>
  </si>
  <si>
    <t>8-090460001</t>
  </si>
  <si>
    <t>ESS GRACE MATERNITY UB 1PC AF BLACK</t>
  </si>
  <si>
    <t>FS288-090460001GB003</t>
  </si>
  <si>
    <t>8-114090001</t>
  </si>
  <si>
    <t>VIVIENNE CLIPBACK 1 PIECE</t>
  </si>
  <si>
    <t>FS288-114090001GB003</t>
  </si>
  <si>
    <t>0008-A</t>
  </si>
  <si>
    <t>8-097519690</t>
  </si>
  <si>
    <t>SPORTS LOGO MDLT AF (A) BLACK/GREEN</t>
  </si>
  <si>
    <t>FS288-097519690CN002</t>
  </si>
  <si>
    <t>0016-A</t>
  </si>
  <si>
    <t>178767 RIB PU TRIANGLE</t>
  </si>
  <si>
    <t>F3766484RS42YK</t>
  </si>
  <si>
    <t>F376648 G05</t>
  </si>
  <si>
    <t>0019-A</t>
  </si>
  <si>
    <t>184955 LUP BKBDY WRP</t>
  </si>
  <si>
    <t>F1018495542YK</t>
  </si>
  <si>
    <t>0022-A</t>
  </si>
  <si>
    <t>0029-A</t>
  </si>
  <si>
    <t>F1018495542YM</t>
  </si>
  <si>
    <t>0032-A</t>
  </si>
  <si>
    <t>163108 CRISS-CROSS HIGH WAIST BIKINI</t>
  </si>
  <si>
    <t>F374478 Q67</t>
  </si>
  <si>
    <t>0309-A</t>
  </si>
  <si>
    <t>8-04510C515</t>
  </si>
  <si>
    <t>PLMT PNL ASHT V2 AM BLACK/GREY</t>
  </si>
  <si>
    <t>FS288-04510C515GB003</t>
  </si>
  <si>
    <t>FS288-04510C515IT003</t>
  </si>
  <si>
    <t>8-113413268</t>
  </si>
  <si>
    <t>GALA LOGO PNL ASHT JM BLACK/RED</t>
  </si>
  <si>
    <t>FS288-113413268GB003</t>
  </si>
  <si>
    <t>8-113419690</t>
  </si>
  <si>
    <t>GALA LOGO PNL ASHT JM BLACK/GREEN</t>
  </si>
  <si>
    <t>FS288-113419690GB003</t>
  </si>
  <si>
    <t>SAHAN</t>
  </si>
  <si>
    <t>0004-A</t>
  </si>
  <si>
    <t>0028-A</t>
  </si>
  <si>
    <t>0037-A</t>
  </si>
  <si>
    <t>8-113558815</t>
  </si>
  <si>
    <t>GALA LOGO JAM AM BLACK/GREY</t>
  </si>
  <si>
    <t>FS288-113558815PR003</t>
  </si>
  <si>
    <t>8-11355C577</t>
  </si>
  <si>
    <t>GALA LOGO JAM AM NAVY/BLUE</t>
  </si>
  <si>
    <t>FS288-11355C577GB003</t>
  </si>
  <si>
    <t>8-113647669</t>
  </si>
  <si>
    <t>SPORT PNL ASHT AM BLK/BLE</t>
  </si>
  <si>
    <t>FS288-113647669GB002</t>
  </si>
  <si>
    <t>0055-A</t>
  </si>
  <si>
    <t>F1018041641YN</t>
  </si>
  <si>
    <t>0086-A</t>
  </si>
  <si>
    <t>8-042850001</t>
  </si>
  <si>
    <t>END+ 6.5CM BRF JM BLACK</t>
  </si>
  <si>
    <t>FS288-042850001GB003</t>
  </si>
  <si>
    <t>8-042857780</t>
  </si>
  <si>
    <t>ESSENTIAL ENDURANCE+ 6.5CM BRIEF</t>
  </si>
  <si>
    <t>FS288-042857780GB003</t>
  </si>
  <si>
    <t>0306-A</t>
  </si>
  <si>
    <t>SECTION 4</t>
  </si>
  <si>
    <t>DHAMMIKA</t>
  </si>
  <si>
    <t>0084-A</t>
  </si>
  <si>
    <t>KW0KW00471</t>
  </si>
  <si>
    <t>SHAPE RETRO MOLDED BRA</t>
  </si>
  <si>
    <t>FKW0KW00471094BB</t>
  </si>
  <si>
    <t>0103-A</t>
  </si>
  <si>
    <t>KW0KW00634</t>
  </si>
  <si>
    <t>PWR CRV HI RSE BIKNI</t>
  </si>
  <si>
    <t>FKW0KW00634659BB</t>
  </si>
  <si>
    <t>Hot-As-Hell</t>
  </si>
  <si>
    <t>2037S</t>
  </si>
  <si>
    <t>D000070850</t>
  </si>
  <si>
    <t>FB2037-S-GRNT</t>
  </si>
  <si>
    <t>0105-A</t>
  </si>
  <si>
    <t>0109-A</t>
  </si>
  <si>
    <t>Triumph Swim</t>
  </si>
  <si>
    <t>C0008342</t>
  </si>
  <si>
    <t>MIX &amp; MATCH PD</t>
  </si>
  <si>
    <t>FC0008342M0014</t>
  </si>
  <si>
    <t>0112-A</t>
  </si>
  <si>
    <t>C0008367</t>
  </si>
  <si>
    <t>MIX &amp; MATCH OP</t>
  </si>
  <si>
    <t>FC0008367M014</t>
  </si>
  <si>
    <t>0124-A</t>
  </si>
  <si>
    <t>184954 RBD LCEUP SDE CHKSTR</t>
  </si>
  <si>
    <t>F1018495442YK</t>
  </si>
  <si>
    <t>DILAN</t>
  </si>
  <si>
    <t>0015-A</t>
  </si>
  <si>
    <t>Tugless Tank Soft Cup One Piece Swimsuit</t>
  </si>
  <si>
    <t>F502577A9VF5002</t>
  </si>
  <si>
    <t>0056-A</t>
  </si>
  <si>
    <t>179977 SHN RFLE VNK 1PC</t>
  </si>
  <si>
    <t>F1017997741FW</t>
  </si>
  <si>
    <t>0093-A</t>
  </si>
  <si>
    <t>KW0KW00624</t>
  </si>
  <si>
    <t>HIGH WAIST BIKINI</t>
  </si>
  <si>
    <t>FKW0KW00624656BB</t>
  </si>
  <si>
    <t>FKW0KW00624094BB</t>
  </si>
  <si>
    <t>0100-A</t>
  </si>
  <si>
    <t>C0007945</t>
  </si>
  <si>
    <t>DELICATE FLOWERS MWHU</t>
  </si>
  <si>
    <t>FC0007945M019</t>
  </si>
  <si>
    <t>0106-A</t>
  </si>
  <si>
    <t>UW0UW01422</t>
  </si>
  <si>
    <t>ONE-PIECE CUT OUT</t>
  </si>
  <si>
    <t>FUW0UW01422401BB</t>
  </si>
  <si>
    <t>LAHIRU</t>
  </si>
  <si>
    <t>0011-A</t>
  </si>
  <si>
    <t>175273 RUCHED FRONT ITSY</t>
  </si>
  <si>
    <t>F374477G053XOO</t>
  </si>
  <si>
    <t>0012-A</t>
  </si>
  <si>
    <t>0030-A</t>
  </si>
  <si>
    <t>0049-A</t>
  </si>
  <si>
    <t>0054-A</t>
  </si>
  <si>
    <t>0089-A</t>
  </si>
  <si>
    <t>C0008359</t>
  </si>
  <si>
    <t>MIX &amp; MATCH MINI</t>
  </si>
  <si>
    <t>FC0008359M014</t>
  </si>
  <si>
    <t>0118-A</t>
  </si>
  <si>
    <t>0121-A</t>
  </si>
  <si>
    <t>KW0KW00581</t>
  </si>
  <si>
    <t>BLK PAN BRALETTE</t>
  </si>
  <si>
    <t>FKW0KW00581094BB</t>
  </si>
  <si>
    <t>0123-A</t>
  </si>
  <si>
    <t>C0008351</t>
  </si>
  <si>
    <t>MIX &amp; MATCH BRZ</t>
  </si>
  <si>
    <t>FC0008351M008</t>
  </si>
  <si>
    <t>0128-A</t>
  </si>
  <si>
    <t>C0008365</t>
  </si>
  <si>
    <t>MIX &amp; MATCH TAI</t>
  </si>
  <si>
    <t>FC0008365M008</t>
  </si>
  <si>
    <t>UNION APPAREL</t>
  </si>
  <si>
    <t>DILANTHI</t>
  </si>
  <si>
    <t>0207-A</t>
  </si>
  <si>
    <t>Aerie</t>
  </si>
  <si>
    <t>AUDREY CHILL PLAY MOVE TOP</t>
  </si>
  <si>
    <t>F9584-0LETSMAUVE-B</t>
  </si>
  <si>
    <t>0209-A</t>
  </si>
  <si>
    <t>SHT0395</t>
  </si>
  <si>
    <t>MADE TO LOVE TOP</t>
  </si>
  <si>
    <t>FSHT0395-BLG-ZS</t>
  </si>
  <si>
    <t>SURESH</t>
  </si>
  <si>
    <t>0211-A</t>
  </si>
  <si>
    <t>KW0KW00611</t>
  </si>
  <si>
    <t>CRE LOG BIKINI</t>
  </si>
  <si>
    <t>FKW0KW00611452</t>
  </si>
  <si>
    <t>FKW0KW00611805</t>
  </si>
  <si>
    <t>0212-A</t>
  </si>
  <si>
    <t>0213-A</t>
  </si>
  <si>
    <t>FSHT0395-BLG-ZR</t>
  </si>
  <si>
    <t>0214-A</t>
  </si>
  <si>
    <t>KW0KW00652</t>
  </si>
  <si>
    <t>CRE LOG SDE TIE</t>
  </si>
  <si>
    <t>FKW0KW00652805</t>
  </si>
  <si>
    <t>FKW0KW00652452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</si>
</sst>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14" fontId="1" fillId="0" borderId="2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1" fillId="0" borderId="7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9" xfId="0" applyFont="1" applyBorder="1" applyAlignment="1">
      <alignment wrapText="1"/>
    </xf>
  </cellXfs>
  <cellStyles count="1">
    <cellStyle name="Normal" xfId="0" builtinId="0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D3D3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ProductionSummary" displayName="ProductionSummary" ref="A2:X143" totalsRowShown="0" headerRowDxfId="0" dataDxfId="1" headerRowBorderDxfId="27" tableBorderDxfId="28" totalsRowBorderDxfId="26">
  <autoFilter ref="A2:X143"/>
  <tableColumns count="24">
    <tableColumn id="1" name="Date" dataDxfId="25"/>
    <tableColumn id="2" name="Section" dataDxfId="24"/>
    <tableColumn id="3" name="PE" dataDxfId="23"/>
    <tableColumn id="4" name="Work Center" dataDxfId="22"/>
    <tableColumn id="5" name="Module" dataDxfId="21"/>
    <tableColumn id="6" name="Planned/Projected Efficiency" dataDxfId="20"/>
    <tableColumn id="7" name="Present Employees" dataDxfId="19"/>
    <tableColumn id="8" name="Absent Employees" dataDxfId="18"/>
    <tableColumn id="9" name="No Of Hours Per Day" dataDxfId="17"/>
    <tableColumn id="10" name="Worked Hours" dataDxfId="16"/>
    <tableColumn id="11" name="Daily Down Time Hours" dataDxfId="15"/>
    <tableColumn id="12" name="Impacted DownTime Hours" dataDxfId="14"/>
    <tableColumn id="13" name="Daily Performance" dataDxfId="13"/>
    <tableColumn id="14" name="Customer" dataDxfId="12"/>
    <tableColumn id="15" name="Style Code" dataDxfId="11"/>
    <tableColumn id="16" name="Style Description" dataDxfId="10"/>
    <tableColumn id="17" name="SO" dataDxfId="9"/>
    <tableColumn id="18" name="LI" dataDxfId="8"/>
    <tableColumn id="19" name="FG Reference" dataDxfId="7"/>
    <tableColumn id="20" name="SO/LI Worked Hours" dataDxfId="6"/>
    <tableColumn id="21" name="Efficiency" dataDxfId="5"/>
    <tableColumn id="22" name="Total" dataDxfId="4"/>
    <tableColumn id="23" name="SMV" dataDxfId="3"/>
    <tableColumn id="24" name="Standard Hour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2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3" width="10" bestFit="1" customWidth="1"/>
    <col min="4" max="4" width="11.140625" bestFit="1" customWidth="1"/>
    <col min="5" max="5" width="7" customWidth="1"/>
    <col min="6" max="6" width="23.7109375" bestFit="1" customWidth="1"/>
    <col min="7" max="7" width="16.140625" bestFit="1" customWidth="1"/>
    <col min="8" max="8" width="15.5703125" bestFit="1" customWidth="1"/>
    <col min="9" max="9" width="17.28515625" bestFit="1" customWidth="1"/>
    <col min="10" max="10" width="12.28515625" bestFit="1" customWidth="1"/>
    <col min="11" max="11" width="19.28515625" bestFit="1" customWidth="1"/>
    <col min="12" max="12" width="22.5703125" bestFit="1" customWidth="1"/>
    <col min="13" max="13" width="15.42578125" bestFit="1" customWidth="1"/>
    <col min="14" max="14" width="12.28515625" bestFit="1" customWidth="1"/>
    <col min="15" max="15" width="15.28515625" bestFit="1" customWidth="1"/>
    <col min="16" max="16" width="36.5703125" bestFit="1" customWidth="1"/>
    <col min="17" max="17" width="11.140625" bestFit="1" customWidth="1"/>
    <col min="18" max="18" width="4" customWidth="1"/>
    <col min="19" max="19" width="22.42578125" bestFit="1" customWidth="1"/>
    <col min="20" max="20" width="17.28515625" bestFit="1" customWidth="1"/>
    <col min="21" max="21" width="12" bestFit="1" customWidth="1"/>
    <col min="22" max="22" width="8.28515625" customWidth="1"/>
    <col min="23" max="23" width="4.85546875" customWidth="1"/>
    <col min="24" max="24" width="6" customWidth="1"/>
    <col min="25" max="25" width="13.140625" bestFit="1" customWidth="1"/>
  </cols>
  <sheetData>
    <row r="1" spans="1:25" x14ac:dyDescent="0.25">
      <c r="A1" s="5" t="s">
        <v>0</v>
      </c>
      <c r="B1" s="5"/>
    </row>
    <row r="2" spans="1:2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</row>
    <row r="3" spans="1:25" x14ac:dyDescent="0.25">
      <c r="A3" s="2">
        <v>43235</v>
      </c>
      <c r="B3" s="3" t="s">
        <v>26</v>
      </c>
      <c r="C3" s="3" t="s">
        <v>27</v>
      </c>
      <c r="D3" s="3" t="s">
        <v>28</v>
      </c>
      <c r="E3" s="3" t="s">
        <v>28</v>
      </c>
      <c r="F3" s="3">
        <v>0</v>
      </c>
      <c r="G3" s="3">
        <v>12</v>
      </c>
      <c r="H3" s="3">
        <v>3</v>
      </c>
      <c r="I3" s="3">
        <v>9</v>
      </c>
      <c r="J3" s="3">
        <v>108</v>
      </c>
      <c r="K3" s="3">
        <v>0</v>
      </c>
      <c r="L3" s="3">
        <v>0</v>
      </c>
      <c r="M3" s="3">
        <v>42.459722222222197</v>
      </c>
      <c r="N3" s="3" t="s">
        <v>29</v>
      </c>
      <c r="O3" s="3" t="s">
        <v>30</v>
      </c>
      <c r="P3" s="3" t="s">
        <v>31</v>
      </c>
      <c r="Q3" s="3">
        <v>2000020522</v>
      </c>
      <c r="R3" s="3">
        <v>40</v>
      </c>
      <c r="S3" s="3" t="s">
        <v>32</v>
      </c>
      <c r="T3" s="3">
        <v>22.1935</v>
      </c>
      <c r="U3" s="3">
        <v>42.459879394116797</v>
      </c>
      <c r="V3" s="3"/>
      <c r="W3" s="3">
        <v>44</v>
      </c>
      <c r="X3" s="3">
        <v>12.85</v>
      </c>
      <c r="Y3" s="3">
        <v>9.4233333333333302</v>
      </c>
    </row>
    <row r="4" spans="1:25" x14ac:dyDescent="0.25">
      <c r="A4" s="2">
        <v>43235</v>
      </c>
      <c r="B4" s="3" t="s">
        <v>26</v>
      </c>
      <c r="C4" s="3" t="s">
        <v>27</v>
      </c>
      <c r="D4" s="3" t="s">
        <v>28</v>
      </c>
      <c r="E4" s="3" t="s">
        <v>28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42.459722222222197</v>
      </c>
      <c r="N4" s="3" t="s">
        <v>29</v>
      </c>
      <c r="O4" s="3" t="s">
        <v>30</v>
      </c>
      <c r="P4" s="3" t="s">
        <v>31</v>
      </c>
      <c r="Q4" s="3">
        <v>2000020522</v>
      </c>
      <c r="R4" s="3">
        <v>50</v>
      </c>
      <c r="S4" s="3" t="s">
        <v>33</v>
      </c>
      <c r="T4" s="3">
        <v>6.5571666666666601</v>
      </c>
      <c r="U4" s="3">
        <v>42.459903921917402</v>
      </c>
      <c r="V4" s="3"/>
      <c r="W4" s="3">
        <v>13</v>
      </c>
      <c r="X4" s="3">
        <v>12.85</v>
      </c>
      <c r="Y4" s="3">
        <v>2.78416666666666</v>
      </c>
    </row>
    <row r="5" spans="1:25" x14ac:dyDescent="0.25">
      <c r="A5" s="2">
        <v>43235</v>
      </c>
      <c r="B5" s="3" t="s">
        <v>26</v>
      </c>
      <c r="C5" s="3" t="s">
        <v>27</v>
      </c>
      <c r="D5" s="3" t="s">
        <v>28</v>
      </c>
      <c r="E5" s="3" t="s">
        <v>28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42.459722222222197</v>
      </c>
      <c r="N5" s="3" t="s">
        <v>29</v>
      </c>
      <c r="O5" s="3" t="s">
        <v>34</v>
      </c>
      <c r="P5" s="3" t="s">
        <v>35</v>
      </c>
      <c r="Q5" s="3">
        <v>2000019934</v>
      </c>
      <c r="R5" s="3">
        <v>250</v>
      </c>
      <c r="S5" s="3" t="s">
        <v>36</v>
      </c>
      <c r="T5" s="3">
        <v>6.5049999999999999</v>
      </c>
      <c r="U5" s="3">
        <v>42.4596464258262</v>
      </c>
      <c r="V5" s="3"/>
      <c r="W5" s="3">
        <v>12</v>
      </c>
      <c r="X5" s="3">
        <v>13.81</v>
      </c>
      <c r="Y5" s="3">
        <v>2.762</v>
      </c>
    </row>
    <row r="6" spans="1:25" x14ac:dyDescent="0.25">
      <c r="A6" s="2">
        <v>43235</v>
      </c>
      <c r="B6" s="3" t="s">
        <v>26</v>
      </c>
      <c r="C6" s="3" t="s">
        <v>27</v>
      </c>
      <c r="D6" s="3" t="s">
        <v>28</v>
      </c>
      <c r="E6" s="3" t="s">
        <v>28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42.459722222222197</v>
      </c>
      <c r="N6" s="3" t="s">
        <v>29</v>
      </c>
      <c r="O6" s="3" t="s">
        <v>34</v>
      </c>
      <c r="P6" s="3" t="s">
        <v>35</v>
      </c>
      <c r="Q6" s="3">
        <v>2000019934</v>
      </c>
      <c r="R6" s="3">
        <v>260</v>
      </c>
      <c r="S6" s="3" t="s">
        <v>37</v>
      </c>
      <c r="T6" s="3">
        <v>26.562000000000001</v>
      </c>
      <c r="U6" s="3">
        <v>42.459779635067598</v>
      </c>
      <c r="V6" s="3"/>
      <c r="W6" s="3">
        <v>49</v>
      </c>
      <c r="X6" s="3">
        <v>13.81</v>
      </c>
      <c r="Y6" s="3">
        <v>11.2781666666666</v>
      </c>
    </row>
    <row r="7" spans="1:25" x14ac:dyDescent="0.25">
      <c r="A7" s="2">
        <v>43235</v>
      </c>
      <c r="B7" s="3" t="s">
        <v>26</v>
      </c>
      <c r="C7" s="3" t="s">
        <v>27</v>
      </c>
      <c r="D7" s="3" t="s">
        <v>28</v>
      </c>
      <c r="E7" s="3" t="s">
        <v>28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42.459722222222197</v>
      </c>
      <c r="N7" s="3" t="s">
        <v>29</v>
      </c>
      <c r="O7" s="3" t="s">
        <v>34</v>
      </c>
      <c r="P7" s="3" t="s">
        <v>35</v>
      </c>
      <c r="Q7" s="3">
        <v>2000019934</v>
      </c>
      <c r="R7" s="3">
        <v>270</v>
      </c>
      <c r="S7" s="3" t="s">
        <v>38</v>
      </c>
      <c r="T7" s="3">
        <v>23.851666666666599</v>
      </c>
      <c r="U7" s="3">
        <v>42.4596464258262</v>
      </c>
      <c r="V7" s="3"/>
      <c r="W7" s="3">
        <v>44</v>
      </c>
      <c r="X7" s="3">
        <v>13.81</v>
      </c>
      <c r="Y7" s="3">
        <v>10.127333333333301</v>
      </c>
    </row>
    <row r="8" spans="1:25" x14ac:dyDescent="0.25">
      <c r="A8" s="2">
        <v>43235</v>
      </c>
      <c r="B8" s="3" t="s">
        <v>26</v>
      </c>
      <c r="C8" s="3" t="s">
        <v>27</v>
      </c>
      <c r="D8" s="3" t="s">
        <v>28</v>
      </c>
      <c r="E8" s="3" t="s">
        <v>28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42.459722222222197</v>
      </c>
      <c r="N8" s="3" t="s">
        <v>29</v>
      </c>
      <c r="O8" s="3" t="s">
        <v>39</v>
      </c>
      <c r="P8" s="3" t="s">
        <v>40</v>
      </c>
      <c r="Q8" s="3">
        <v>2000019931</v>
      </c>
      <c r="R8" s="3">
        <v>140</v>
      </c>
      <c r="S8" s="3" t="s">
        <v>41</v>
      </c>
      <c r="T8" s="3">
        <v>19.868666666666599</v>
      </c>
      <c r="U8" s="3">
        <v>42.459651712914798</v>
      </c>
      <c r="V8" s="3"/>
      <c r="W8" s="3">
        <v>49</v>
      </c>
      <c r="X8" s="3">
        <v>10.33</v>
      </c>
      <c r="Y8" s="3">
        <v>8.4361666666666597</v>
      </c>
    </row>
    <row r="9" spans="1:25" x14ac:dyDescent="0.25">
      <c r="A9" s="2">
        <v>43235</v>
      </c>
      <c r="B9" s="3" t="s">
        <v>26</v>
      </c>
      <c r="C9" s="3" t="s">
        <v>27</v>
      </c>
      <c r="D9" s="3" t="s">
        <v>28</v>
      </c>
      <c r="E9" s="3" t="s">
        <v>28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42.459722222222197</v>
      </c>
      <c r="N9" s="3" t="s">
        <v>29</v>
      </c>
      <c r="O9" s="3" t="s">
        <v>42</v>
      </c>
      <c r="P9" s="3" t="s">
        <v>43</v>
      </c>
      <c r="Q9" s="3">
        <v>2000020239</v>
      </c>
      <c r="R9" s="3">
        <v>170</v>
      </c>
      <c r="S9" s="3" t="s">
        <v>44</v>
      </c>
      <c r="T9" s="3">
        <v>2.4620000000000002</v>
      </c>
      <c r="U9" s="3">
        <v>42.458705659355502</v>
      </c>
      <c r="V9" s="3"/>
      <c r="W9" s="3">
        <v>8</v>
      </c>
      <c r="X9" s="3">
        <v>7.84</v>
      </c>
      <c r="Y9" s="3">
        <v>1.0453333333333299</v>
      </c>
    </row>
    <row r="10" spans="1:25" x14ac:dyDescent="0.25">
      <c r="A10" s="2">
        <v>43235</v>
      </c>
      <c r="B10" s="3" t="s">
        <v>26</v>
      </c>
      <c r="C10" s="3" t="s">
        <v>27</v>
      </c>
      <c r="D10" s="3" t="s">
        <v>45</v>
      </c>
      <c r="E10" s="3" t="s">
        <v>45</v>
      </c>
      <c r="F10" s="3">
        <v>0</v>
      </c>
      <c r="G10" s="3">
        <v>8</v>
      </c>
      <c r="H10" s="3">
        <v>0</v>
      </c>
      <c r="I10" s="3">
        <v>9</v>
      </c>
      <c r="J10" s="3">
        <v>72</v>
      </c>
      <c r="K10" s="3">
        <v>0</v>
      </c>
      <c r="L10" s="3">
        <v>0</v>
      </c>
      <c r="M10" s="3">
        <v>50.4409722222222</v>
      </c>
      <c r="N10" s="3" t="s">
        <v>29</v>
      </c>
      <c r="O10" s="3" t="s">
        <v>46</v>
      </c>
      <c r="P10" s="3" t="s">
        <v>47</v>
      </c>
      <c r="Q10" s="3">
        <v>2000019933</v>
      </c>
      <c r="R10" s="3">
        <v>230</v>
      </c>
      <c r="S10" s="3" t="s">
        <v>48</v>
      </c>
      <c r="T10" s="3">
        <v>4.7035</v>
      </c>
      <c r="U10" s="3">
        <v>50.441160837673998</v>
      </c>
      <c r="V10" s="3"/>
      <c r="W10" s="3">
        <v>13</v>
      </c>
      <c r="X10" s="3">
        <v>10.95</v>
      </c>
      <c r="Y10" s="3">
        <v>2.3725000000000001</v>
      </c>
    </row>
    <row r="11" spans="1:25" x14ac:dyDescent="0.25">
      <c r="A11" s="2">
        <v>43235</v>
      </c>
      <c r="B11" s="3" t="s">
        <v>26</v>
      </c>
      <c r="C11" s="3" t="s">
        <v>27</v>
      </c>
      <c r="D11" s="3" t="s">
        <v>45</v>
      </c>
      <c r="E11" s="3" t="s">
        <v>45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50.4409722222222</v>
      </c>
      <c r="N11" s="3" t="s">
        <v>29</v>
      </c>
      <c r="O11" s="3" t="s">
        <v>46</v>
      </c>
      <c r="P11" s="3" t="s">
        <v>47</v>
      </c>
      <c r="Q11" s="3">
        <v>2000019933</v>
      </c>
      <c r="R11" s="3">
        <v>340</v>
      </c>
      <c r="S11" s="3" t="s">
        <v>49</v>
      </c>
      <c r="T11" s="3">
        <v>15.9196666666666</v>
      </c>
      <c r="U11" s="3">
        <v>50.4407546221654</v>
      </c>
      <c r="V11" s="3"/>
      <c r="W11" s="3">
        <v>44</v>
      </c>
      <c r="X11" s="3">
        <v>10.95</v>
      </c>
      <c r="Y11" s="3">
        <v>8.0299999999999994</v>
      </c>
    </row>
    <row r="12" spans="1:25" x14ac:dyDescent="0.25">
      <c r="A12" s="2">
        <v>43235</v>
      </c>
      <c r="B12" s="3" t="s">
        <v>26</v>
      </c>
      <c r="C12" s="3" t="s">
        <v>27</v>
      </c>
      <c r="D12" s="3" t="s">
        <v>45</v>
      </c>
      <c r="E12" s="3" t="s">
        <v>45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50.4409722222222</v>
      </c>
      <c r="N12" s="3" t="s">
        <v>29</v>
      </c>
      <c r="O12" s="3" t="s">
        <v>46</v>
      </c>
      <c r="P12" s="3" t="s">
        <v>47</v>
      </c>
      <c r="Q12" s="3">
        <v>2000019933</v>
      </c>
      <c r="R12" s="3">
        <v>430</v>
      </c>
      <c r="S12" s="3" t="s">
        <v>50</v>
      </c>
      <c r="T12" s="3">
        <v>15.557833333333299</v>
      </c>
      <c r="U12" s="3">
        <v>50.440828307283503</v>
      </c>
      <c r="V12" s="3"/>
      <c r="W12" s="3">
        <v>43</v>
      </c>
      <c r="X12" s="3">
        <v>10.95</v>
      </c>
      <c r="Y12" s="3">
        <v>7.8475000000000001</v>
      </c>
    </row>
    <row r="13" spans="1:25" x14ac:dyDescent="0.25">
      <c r="A13" s="2">
        <v>43235</v>
      </c>
      <c r="B13" s="3" t="s">
        <v>26</v>
      </c>
      <c r="C13" s="3" t="s">
        <v>27</v>
      </c>
      <c r="D13" s="3" t="s">
        <v>45</v>
      </c>
      <c r="E13" s="3" t="s">
        <v>45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50.4409722222222</v>
      </c>
      <c r="N13" s="3" t="s">
        <v>29</v>
      </c>
      <c r="O13" s="3" t="s">
        <v>46</v>
      </c>
      <c r="P13" s="3" t="s">
        <v>47</v>
      </c>
      <c r="Q13" s="3">
        <v>2000019933</v>
      </c>
      <c r="R13" s="3">
        <v>440</v>
      </c>
      <c r="S13" s="3" t="s">
        <v>51</v>
      </c>
      <c r="T13" s="3">
        <v>15.9196666666666</v>
      </c>
      <c r="U13" s="3">
        <v>50.4407546221654</v>
      </c>
      <c r="V13" s="3"/>
      <c r="W13" s="3">
        <v>44</v>
      </c>
      <c r="X13" s="3">
        <v>10.95</v>
      </c>
      <c r="Y13" s="3">
        <v>8.0299999999999994</v>
      </c>
    </row>
    <row r="14" spans="1:25" x14ac:dyDescent="0.25">
      <c r="A14" s="2">
        <v>43235</v>
      </c>
      <c r="B14" s="3" t="s">
        <v>26</v>
      </c>
      <c r="C14" s="3" t="s">
        <v>27</v>
      </c>
      <c r="D14" s="3" t="s">
        <v>45</v>
      </c>
      <c r="E14" s="3" t="s">
        <v>45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50.4409722222222</v>
      </c>
      <c r="N14" s="3" t="s">
        <v>29</v>
      </c>
      <c r="O14" s="3" t="s">
        <v>46</v>
      </c>
      <c r="P14" s="3" t="s">
        <v>47</v>
      </c>
      <c r="Q14" s="3">
        <v>2000019933</v>
      </c>
      <c r="R14" s="3">
        <v>450</v>
      </c>
      <c r="S14" s="3" t="s">
        <v>52</v>
      </c>
      <c r="T14" s="3">
        <v>4.3416666666666597</v>
      </c>
      <c r="U14" s="3">
        <v>50.441458733205302</v>
      </c>
      <c r="V14" s="3"/>
      <c r="W14" s="3">
        <v>12</v>
      </c>
      <c r="X14" s="3">
        <v>10.95</v>
      </c>
      <c r="Y14" s="3">
        <v>2.19</v>
      </c>
    </row>
    <row r="15" spans="1:25" x14ac:dyDescent="0.25">
      <c r="A15" s="2">
        <v>43235</v>
      </c>
      <c r="B15" s="3" t="s">
        <v>26</v>
      </c>
      <c r="C15" s="3" t="s">
        <v>27</v>
      </c>
      <c r="D15" s="3" t="s">
        <v>45</v>
      </c>
      <c r="E15" s="3" t="s">
        <v>45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50.4409722222222</v>
      </c>
      <c r="N15" s="3" t="s">
        <v>29</v>
      </c>
      <c r="O15" s="3" t="s">
        <v>46</v>
      </c>
      <c r="P15" s="3" t="s">
        <v>47</v>
      </c>
      <c r="Q15" s="3">
        <v>2000019933</v>
      </c>
      <c r="R15" s="3">
        <v>460</v>
      </c>
      <c r="S15" s="3" t="s">
        <v>50</v>
      </c>
      <c r="T15" s="3">
        <v>15.557833333333299</v>
      </c>
      <c r="U15" s="3">
        <v>50.440828307283503</v>
      </c>
      <c r="V15" s="3"/>
      <c r="W15" s="3">
        <v>43</v>
      </c>
      <c r="X15" s="3">
        <v>10.95</v>
      </c>
      <c r="Y15" s="3">
        <v>7.8475000000000001</v>
      </c>
    </row>
    <row r="16" spans="1:25" x14ac:dyDescent="0.25">
      <c r="A16" s="2">
        <v>43235</v>
      </c>
      <c r="B16" s="3" t="s">
        <v>26</v>
      </c>
      <c r="C16" s="3" t="s">
        <v>27</v>
      </c>
      <c r="D16" s="3" t="s">
        <v>53</v>
      </c>
      <c r="E16" s="3" t="s">
        <v>53</v>
      </c>
      <c r="F16" s="3">
        <v>0</v>
      </c>
      <c r="G16" s="3">
        <v>0</v>
      </c>
      <c r="H16" s="3">
        <v>1</v>
      </c>
      <c r="I16" s="3">
        <v>9</v>
      </c>
      <c r="J16" s="3">
        <v>0</v>
      </c>
      <c r="K16" s="3">
        <v>0</v>
      </c>
      <c r="L16" s="3">
        <v>0</v>
      </c>
      <c r="M16" s="3">
        <v>0</v>
      </c>
      <c r="N16" s="3" t="s">
        <v>29</v>
      </c>
      <c r="O16" s="3" t="s">
        <v>39</v>
      </c>
      <c r="P16" s="3" t="s">
        <v>40</v>
      </c>
      <c r="Q16" s="3">
        <v>2000019931</v>
      </c>
      <c r="R16" s="3">
        <v>140</v>
      </c>
      <c r="S16" s="3" t="s">
        <v>41</v>
      </c>
      <c r="T16" s="3">
        <v>0</v>
      </c>
      <c r="U16" s="3">
        <v>0</v>
      </c>
      <c r="V16" s="3"/>
      <c r="W16" s="3">
        <v>0</v>
      </c>
      <c r="X16" s="3">
        <v>10.33</v>
      </c>
      <c r="Y16" s="3">
        <v>0</v>
      </c>
    </row>
    <row r="17" spans="1:25" x14ac:dyDescent="0.25">
      <c r="A17" s="2">
        <v>43235</v>
      </c>
      <c r="B17" s="3" t="s">
        <v>26</v>
      </c>
      <c r="C17" s="3" t="s">
        <v>27</v>
      </c>
      <c r="D17" s="3" t="s">
        <v>54</v>
      </c>
      <c r="E17" s="3" t="s">
        <v>54</v>
      </c>
      <c r="F17" s="3">
        <v>0</v>
      </c>
      <c r="G17" s="3">
        <v>13</v>
      </c>
      <c r="H17" s="3">
        <v>3</v>
      </c>
      <c r="I17" s="3">
        <v>9</v>
      </c>
      <c r="J17" s="3">
        <v>117</v>
      </c>
      <c r="K17" s="3">
        <v>0</v>
      </c>
      <c r="L17" s="3">
        <v>0</v>
      </c>
      <c r="M17" s="3">
        <v>10.320085470085401</v>
      </c>
      <c r="N17" s="3" t="s">
        <v>29</v>
      </c>
      <c r="O17" s="3" t="s">
        <v>55</v>
      </c>
      <c r="P17" s="3" t="s">
        <v>56</v>
      </c>
      <c r="Q17" s="3">
        <v>2000019931</v>
      </c>
      <c r="R17" s="3">
        <v>80</v>
      </c>
      <c r="S17" s="3" t="s">
        <v>57</v>
      </c>
      <c r="T17" s="3">
        <v>114.146333333333</v>
      </c>
      <c r="U17" s="3">
        <v>10.320086205134301</v>
      </c>
      <c r="V17" s="3"/>
      <c r="W17" s="3">
        <v>40</v>
      </c>
      <c r="X17" s="3">
        <v>17.670000000000002</v>
      </c>
      <c r="Y17" s="3">
        <v>11.78</v>
      </c>
    </row>
    <row r="18" spans="1:25" x14ac:dyDescent="0.25">
      <c r="A18" s="2">
        <v>43235</v>
      </c>
      <c r="B18" s="3" t="s">
        <v>26</v>
      </c>
      <c r="C18" s="3" t="s">
        <v>27</v>
      </c>
      <c r="D18" s="3" t="s">
        <v>54</v>
      </c>
      <c r="E18" s="3" t="s">
        <v>54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10.320085470085401</v>
      </c>
      <c r="N18" s="3" t="s">
        <v>29</v>
      </c>
      <c r="O18" s="3" t="s">
        <v>55</v>
      </c>
      <c r="P18" s="3" t="s">
        <v>56</v>
      </c>
      <c r="Q18" s="3">
        <v>2000019931</v>
      </c>
      <c r="R18" s="3">
        <v>90</v>
      </c>
      <c r="S18" s="3" t="s">
        <v>58</v>
      </c>
      <c r="T18" s="3">
        <v>2.8536666666666601</v>
      </c>
      <c r="U18" s="3">
        <v>10.320056068216299</v>
      </c>
      <c r="V18" s="3"/>
      <c r="W18" s="3">
        <v>1</v>
      </c>
      <c r="X18" s="3">
        <v>17.670000000000002</v>
      </c>
      <c r="Y18" s="3">
        <v>0.29449999999999998</v>
      </c>
    </row>
    <row r="19" spans="1:25" x14ac:dyDescent="0.25">
      <c r="A19" s="2">
        <v>43235</v>
      </c>
      <c r="B19" s="3" t="s">
        <v>59</v>
      </c>
      <c r="C19" s="3" t="s">
        <v>60</v>
      </c>
      <c r="D19" s="3" t="s">
        <v>61</v>
      </c>
      <c r="E19" s="3" t="s">
        <v>61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41.796296296296198</v>
      </c>
      <c r="N19" s="3" t="s">
        <v>62</v>
      </c>
      <c r="O19" s="3" t="s">
        <v>63</v>
      </c>
      <c r="P19" s="3" t="s">
        <v>64</v>
      </c>
      <c r="Q19" s="3">
        <v>1000145794</v>
      </c>
      <c r="R19" s="3">
        <v>90</v>
      </c>
      <c r="S19" s="3" t="s">
        <v>65</v>
      </c>
      <c r="T19" s="3">
        <v>143.97049999999999</v>
      </c>
      <c r="U19" s="3">
        <v>41.7962939166935</v>
      </c>
      <c r="V19" s="3"/>
      <c r="W19" s="3">
        <v>574</v>
      </c>
      <c r="X19" s="3">
        <v>6.29</v>
      </c>
      <c r="Y19" s="3">
        <v>60.174333333333301</v>
      </c>
    </row>
    <row r="20" spans="1:25" x14ac:dyDescent="0.25">
      <c r="A20" s="2">
        <v>43235</v>
      </c>
      <c r="B20" s="3" t="s">
        <v>59</v>
      </c>
      <c r="C20" s="3" t="s">
        <v>60</v>
      </c>
      <c r="D20" s="3" t="s">
        <v>61</v>
      </c>
      <c r="E20" s="3" t="s">
        <v>61</v>
      </c>
      <c r="F20" s="3">
        <v>0</v>
      </c>
      <c r="G20" s="3">
        <v>17</v>
      </c>
      <c r="H20" s="3">
        <v>1</v>
      </c>
      <c r="I20" s="3">
        <v>9</v>
      </c>
      <c r="J20" s="3">
        <v>153</v>
      </c>
      <c r="K20" s="3">
        <v>0</v>
      </c>
      <c r="L20" s="3">
        <v>0</v>
      </c>
      <c r="M20" s="3">
        <v>41.796296296296198</v>
      </c>
      <c r="N20" s="3" t="s">
        <v>62</v>
      </c>
      <c r="O20" s="3" t="s">
        <v>66</v>
      </c>
      <c r="P20" s="3" t="s">
        <v>64</v>
      </c>
      <c r="Q20" s="3">
        <v>1000145794</v>
      </c>
      <c r="R20" s="3">
        <v>60</v>
      </c>
      <c r="S20" s="3" t="s">
        <v>67</v>
      </c>
      <c r="T20" s="3">
        <v>9.0295000000000005</v>
      </c>
      <c r="U20" s="3">
        <v>41.796334237776101</v>
      </c>
      <c r="V20" s="3"/>
      <c r="W20" s="3">
        <v>36</v>
      </c>
      <c r="X20" s="3">
        <v>6.29</v>
      </c>
      <c r="Y20" s="3">
        <v>3.774</v>
      </c>
    </row>
    <row r="21" spans="1:25" x14ac:dyDescent="0.25">
      <c r="A21" s="2">
        <v>43235</v>
      </c>
      <c r="B21" s="3" t="s">
        <v>59</v>
      </c>
      <c r="C21" s="3" t="s">
        <v>60</v>
      </c>
      <c r="D21" s="3" t="s">
        <v>68</v>
      </c>
      <c r="E21" s="3" t="s">
        <v>68</v>
      </c>
      <c r="F21" s="3">
        <v>0</v>
      </c>
      <c r="G21" s="3">
        <v>20</v>
      </c>
      <c r="H21" s="3">
        <v>1</v>
      </c>
      <c r="I21" s="3">
        <v>9</v>
      </c>
      <c r="J21" s="3">
        <v>169.766666666666</v>
      </c>
      <c r="K21" s="3">
        <v>0</v>
      </c>
      <c r="L21" s="3">
        <v>0</v>
      </c>
      <c r="M21" s="3">
        <v>15.974867465148201</v>
      </c>
      <c r="N21" s="3" t="s">
        <v>62</v>
      </c>
      <c r="O21" s="3" t="s">
        <v>69</v>
      </c>
      <c r="P21" s="3" t="s">
        <v>70</v>
      </c>
      <c r="Q21" s="3">
        <v>1000159769</v>
      </c>
      <c r="R21" s="3">
        <v>30</v>
      </c>
      <c r="S21" s="3" t="s">
        <v>71</v>
      </c>
      <c r="T21" s="3">
        <v>169.766666666666</v>
      </c>
      <c r="U21" s="3">
        <v>15.974867465148201</v>
      </c>
      <c r="V21" s="3"/>
      <c r="W21" s="3">
        <v>120</v>
      </c>
      <c r="X21" s="3">
        <v>13.56</v>
      </c>
      <c r="Y21" s="3">
        <v>27.12</v>
      </c>
    </row>
    <row r="22" spans="1:25" x14ac:dyDescent="0.25">
      <c r="A22" s="2">
        <v>43235</v>
      </c>
      <c r="B22" s="3" t="s">
        <v>59</v>
      </c>
      <c r="C22" s="3" t="s">
        <v>60</v>
      </c>
      <c r="D22" s="3" t="s">
        <v>72</v>
      </c>
      <c r="E22" s="3" t="s">
        <v>72</v>
      </c>
      <c r="F22" s="3">
        <v>0</v>
      </c>
      <c r="G22" s="3">
        <v>16</v>
      </c>
      <c r="H22" s="3">
        <v>0</v>
      </c>
      <c r="I22" s="3">
        <v>9</v>
      </c>
      <c r="J22" s="3">
        <v>104.883333333333</v>
      </c>
      <c r="K22" s="3">
        <v>0</v>
      </c>
      <c r="L22" s="3">
        <v>0</v>
      </c>
      <c r="M22" s="3">
        <v>67.058954393770804</v>
      </c>
      <c r="N22" s="3" t="s">
        <v>73</v>
      </c>
      <c r="O22" s="3">
        <v>374476</v>
      </c>
      <c r="P22" s="3" t="s">
        <v>74</v>
      </c>
      <c r="Q22" s="3">
        <v>1000152226</v>
      </c>
      <c r="R22" s="3">
        <v>20</v>
      </c>
      <c r="S22" s="3" t="s">
        <v>75</v>
      </c>
      <c r="T22" s="3">
        <v>104.883333333333</v>
      </c>
      <c r="U22" s="3">
        <v>67.058954393770804</v>
      </c>
      <c r="V22" s="3"/>
      <c r="W22" s="3">
        <v>701</v>
      </c>
      <c r="X22" s="3">
        <v>6.02</v>
      </c>
      <c r="Y22" s="3">
        <v>70.333666666666602</v>
      </c>
    </row>
    <row r="23" spans="1:25" x14ac:dyDescent="0.25">
      <c r="A23" s="2">
        <v>43235</v>
      </c>
      <c r="B23" s="3" t="s">
        <v>59</v>
      </c>
      <c r="C23" s="3" t="s">
        <v>60</v>
      </c>
      <c r="D23" s="3" t="s">
        <v>76</v>
      </c>
      <c r="E23" s="3" t="s">
        <v>76</v>
      </c>
      <c r="F23" s="3">
        <v>0</v>
      </c>
      <c r="G23" s="3">
        <v>25</v>
      </c>
      <c r="H23" s="3">
        <v>4</v>
      </c>
      <c r="I23" s="3">
        <v>9</v>
      </c>
      <c r="J23" s="3">
        <v>214.15</v>
      </c>
      <c r="K23" s="3">
        <v>0</v>
      </c>
      <c r="L23" s="3">
        <v>0</v>
      </c>
      <c r="M23" s="3">
        <v>4.8545412094326403</v>
      </c>
      <c r="N23" s="3" t="s">
        <v>62</v>
      </c>
      <c r="O23" s="3" t="s">
        <v>69</v>
      </c>
      <c r="P23" s="3" t="s">
        <v>70</v>
      </c>
      <c r="Q23" s="3">
        <v>1000159771</v>
      </c>
      <c r="R23" s="3">
        <v>10</v>
      </c>
      <c r="S23" s="3" t="s">
        <v>77</v>
      </c>
      <c r="T23" s="3">
        <v>214.15</v>
      </c>
      <c r="U23" s="3">
        <v>4.8545412094326403</v>
      </c>
      <c r="V23" s="3"/>
      <c r="W23" s="3">
        <v>46</v>
      </c>
      <c r="X23" s="3">
        <v>13.56</v>
      </c>
      <c r="Y23" s="3">
        <v>10.396000000000001</v>
      </c>
    </row>
    <row r="24" spans="1:25" x14ac:dyDescent="0.25">
      <c r="A24" s="2">
        <v>43235</v>
      </c>
      <c r="B24" s="3" t="s">
        <v>59</v>
      </c>
      <c r="C24" s="3" t="s">
        <v>78</v>
      </c>
      <c r="D24" s="3" t="s">
        <v>79</v>
      </c>
      <c r="E24" s="3" t="s">
        <v>79</v>
      </c>
      <c r="F24" s="3">
        <v>0</v>
      </c>
      <c r="G24" s="3">
        <v>23</v>
      </c>
      <c r="H24" s="3">
        <v>6</v>
      </c>
      <c r="I24" s="3">
        <v>9</v>
      </c>
      <c r="J24" s="3">
        <v>207</v>
      </c>
      <c r="K24" s="3">
        <v>0</v>
      </c>
      <c r="L24" s="3">
        <v>0</v>
      </c>
      <c r="M24" s="3">
        <v>43.267471819645699</v>
      </c>
      <c r="N24" s="3" t="s">
        <v>80</v>
      </c>
      <c r="O24" s="3">
        <v>502345</v>
      </c>
      <c r="P24" s="3" t="s">
        <v>81</v>
      </c>
      <c r="Q24" s="3">
        <v>1000127774</v>
      </c>
      <c r="R24" s="3">
        <v>10</v>
      </c>
      <c r="S24" s="3" t="s">
        <v>82</v>
      </c>
      <c r="T24" s="3">
        <v>63.177500000000002</v>
      </c>
      <c r="U24" s="3">
        <v>43.267513487132803</v>
      </c>
      <c r="V24" s="3"/>
      <c r="W24" s="3">
        <v>131</v>
      </c>
      <c r="X24" s="3">
        <v>12.52</v>
      </c>
      <c r="Y24" s="3">
        <v>27.335333333333299</v>
      </c>
    </row>
    <row r="25" spans="1:25" x14ac:dyDescent="0.25">
      <c r="A25" s="2">
        <v>43235</v>
      </c>
      <c r="B25" s="3" t="s">
        <v>59</v>
      </c>
      <c r="C25" s="3" t="s">
        <v>78</v>
      </c>
      <c r="D25" s="3" t="s">
        <v>79</v>
      </c>
      <c r="E25" s="3" t="s">
        <v>79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43.267471819645699</v>
      </c>
      <c r="N25" s="3" t="s">
        <v>80</v>
      </c>
      <c r="O25" s="3">
        <v>502371</v>
      </c>
      <c r="P25" s="3" t="s">
        <v>81</v>
      </c>
      <c r="Q25" s="3">
        <v>1000127775</v>
      </c>
      <c r="R25" s="3">
        <v>10</v>
      </c>
      <c r="S25" s="3" t="s">
        <v>83</v>
      </c>
      <c r="T25" s="3">
        <v>15.5381666666666</v>
      </c>
      <c r="U25" s="3">
        <v>43.2676527689881</v>
      </c>
      <c r="V25" s="3"/>
      <c r="W25" s="3">
        <v>27</v>
      </c>
      <c r="X25" s="3">
        <v>14.94</v>
      </c>
      <c r="Y25" s="3">
        <v>6.7229999999999999</v>
      </c>
    </row>
    <row r="26" spans="1:25" x14ac:dyDescent="0.25">
      <c r="A26" s="2">
        <v>43235</v>
      </c>
      <c r="B26" s="3" t="s">
        <v>59</v>
      </c>
      <c r="C26" s="3" t="s">
        <v>78</v>
      </c>
      <c r="D26" s="3" t="s">
        <v>79</v>
      </c>
      <c r="E26" s="3" t="s">
        <v>79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43.267471819645699</v>
      </c>
      <c r="N26" s="3" t="s">
        <v>80</v>
      </c>
      <c r="O26" s="3">
        <v>502372</v>
      </c>
      <c r="P26" s="3" t="s">
        <v>81</v>
      </c>
      <c r="Q26" s="3">
        <v>1000127776</v>
      </c>
      <c r="R26" s="3">
        <v>10</v>
      </c>
      <c r="S26" s="3" t="s">
        <v>84</v>
      </c>
      <c r="T26" s="3">
        <v>128.28416666666601</v>
      </c>
      <c r="U26" s="3">
        <v>43.267485595130601</v>
      </c>
      <c r="V26" s="3"/>
      <c r="W26" s="3">
        <v>266</v>
      </c>
      <c r="X26" s="3">
        <v>12.52</v>
      </c>
      <c r="Y26" s="3">
        <v>55.505333333333297</v>
      </c>
    </row>
    <row r="27" spans="1:25" x14ac:dyDescent="0.25">
      <c r="A27" s="2">
        <v>43235</v>
      </c>
      <c r="B27" s="3" t="s">
        <v>59</v>
      </c>
      <c r="C27" s="3" t="s">
        <v>78</v>
      </c>
      <c r="D27" s="3" t="s">
        <v>85</v>
      </c>
      <c r="E27" s="3" t="s">
        <v>85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4.7939393939393904</v>
      </c>
      <c r="N27" s="3" t="s">
        <v>62</v>
      </c>
      <c r="O27" s="3" t="s">
        <v>69</v>
      </c>
      <c r="P27" s="3" t="s">
        <v>70</v>
      </c>
      <c r="Q27" s="3">
        <v>1000159769</v>
      </c>
      <c r="R27" s="3">
        <v>40</v>
      </c>
      <c r="S27" s="3" t="s">
        <v>86</v>
      </c>
      <c r="T27" s="3">
        <v>132</v>
      </c>
      <c r="U27" s="3">
        <v>4.7939393939393904</v>
      </c>
      <c r="V27" s="3"/>
      <c r="W27" s="3">
        <v>0</v>
      </c>
      <c r="X27" s="3">
        <v>13.56</v>
      </c>
      <c r="Y27" s="3">
        <v>0</v>
      </c>
    </row>
    <row r="28" spans="1:25" x14ac:dyDescent="0.25">
      <c r="A28" s="2">
        <v>43235</v>
      </c>
      <c r="B28" s="3" t="s">
        <v>59</v>
      </c>
      <c r="C28" s="3" t="s">
        <v>78</v>
      </c>
      <c r="D28" s="3" t="s">
        <v>85</v>
      </c>
      <c r="E28" s="3" t="s">
        <v>85</v>
      </c>
      <c r="F28" s="3">
        <v>0</v>
      </c>
      <c r="G28" s="3">
        <v>22</v>
      </c>
      <c r="H28" s="3">
        <v>0</v>
      </c>
      <c r="I28" s="3">
        <v>9</v>
      </c>
      <c r="J28" s="3">
        <v>198</v>
      </c>
      <c r="K28" s="3">
        <v>0</v>
      </c>
      <c r="L28" s="3">
        <v>0</v>
      </c>
      <c r="M28" s="3">
        <v>4.7939393939393904</v>
      </c>
      <c r="N28" s="3" t="s">
        <v>62</v>
      </c>
      <c r="O28" s="3" t="s">
        <v>87</v>
      </c>
      <c r="P28" s="3" t="s">
        <v>88</v>
      </c>
      <c r="Q28" s="3">
        <v>1000159767</v>
      </c>
      <c r="R28" s="3">
        <v>10</v>
      </c>
      <c r="S28" s="3" t="s">
        <v>89</v>
      </c>
      <c r="T28" s="3">
        <v>66</v>
      </c>
      <c r="U28" s="3">
        <v>4.7939393939393904</v>
      </c>
      <c r="V28" s="3"/>
      <c r="W28" s="3">
        <v>0</v>
      </c>
      <c r="X28" s="3">
        <v>13.56</v>
      </c>
      <c r="Y28" s="3">
        <v>0</v>
      </c>
    </row>
    <row r="29" spans="1:25" x14ac:dyDescent="0.25">
      <c r="A29" s="2">
        <v>43235</v>
      </c>
      <c r="B29" s="3" t="s">
        <v>59</v>
      </c>
      <c r="C29" s="3" t="s">
        <v>78</v>
      </c>
      <c r="D29" s="3" t="s">
        <v>90</v>
      </c>
      <c r="E29" s="3" t="s">
        <v>90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25.339393939393901</v>
      </c>
      <c r="N29" s="3" t="s">
        <v>62</v>
      </c>
      <c r="O29" s="3" t="s">
        <v>69</v>
      </c>
      <c r="P29" s="3" t="s">
        <v>70</v>
      </c>
      <c r="Q29" s="3">
        <v>1000159769</v>
      </c>
      <c r="R29" s="3">
        <v>20</v>
      </c>
      <c r="S29" s="3" t="s">
        <v>91</v>
      </c>
      <c r="T29" s="3">
        <v>160.54050000000001</v>
      </c>
      <c r="U29" s="3">
        <v>25.339400338232402</v>
      </c>
      <c r="V29" s="3"/>
      <c r="W29" s="3">
        <v>180</v>
      </c>
      <c r="X29" s="3">
        <v>13.56</v>
      </c>
      <c r="Y29" s="3">
        <v>40.68</v>
      </c>
    </row>
    <row r="30" spans="1:25" x14ac:dyDescent="0.25">
      <c r="A30" s="2">
        <v>43235</v>
      </c>
      <c r="B30" s="3" t="s">
        <v>59</v>
      </c>
      <c r="C30" s="3" t="s">
        <v>78</v>
      </c>
      <c r="D30" s="3" t="s">
        <v>90</v>
      </c>
      <c r="E30" s="3" t="s">
        <v>90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25.339393939393901</v>
      </c>
      <c r="N30" s="3" t="s">
        <v>62</v>
      </c>
      <c r="O30" s="3" t="s">
        <v>69</v>
      </c>
      <c r="P30" s="3" t="s">
        <v>70</v>
      </c>
      <c r="Q30" s="3">
        <v>1000159769</v>
      </c>
      <c r="R30" s="3">
        <v>40</v>
      </c>
      <c r="S30" s="3" t="s">
        <v>86</v>
      </c>
      <c r="T30" s="3">
        <v>24.972999999999999</v>
      </c>
      <c r="U30" s="3">
        <v>25.339366515837099</v>
      </c>
      <c r="V30" s="3"/>
      <c r="W30" s="3">
        <v>28</v>
      </c>
      <c r="X30" s="3">
        <v>13.56</v>
      </c>
      <c r="Y30" s="3">
        <v>6.3280000000000003</v>
      </c>
    </row>
    <row r="31" spans="1:25" x14ac:dyDescent="0.25">
      <c r="A31" s="2">
        <v>43235</v>
      </c>
      <c r="B31" s="3" t="s">
        <v>59</v>
      </c>
      <c r="C31" s="3" t="s">
        <v>78</v>
      </c>
      <c r="D31" s="3" t="s">
        <v>90</v>
      </c>
      <c r="E31" s="3" t="s">
        <v>90</v>
      </c>
      <c r="F31" s="3">
        <v>0</v>
      </c>
      <c r="G31" s="3">
        <v>22</v>
      </c>
      <c r="H31" s="3">
        <v>3</v>
      </c>
      <c r="I31" s="3">
        <v>9</v>
      </c>
      <c r="J31" s="3">
        <v>198</v>
      </c>
      <c r="K31" s="3">
        <v>0</v>
      </c>
      <c r="L31" s="3">
        <v>0</v>
      </c>
      <c r="M31" s="3">
        <v>25.339393939393901</v>
      </c>
      <c r="N31" s="3" t="s">
        <v>62</v>
      </c>
      <c r="O31" s="3" t="s">
        <v>87</v>
      </c>
      <c r="P31" s="3" t="s">
        <v>88</v>
      </c>
      <c r="Q31" s="3">
        <v>1000159767</v>
      </c>
      <c r="R31" s="3">
        <v>10</v>
      </c>
      <c r="S31" s="3" t="s">
        <v>89</v>
      </c>
      <c r="T31" s="3">
        <v>12.486499999999999</v>
      </c>
      <c r="U31" s="3">
        <v>25.339366515837099</v>
      </c>
      <c r="V31" s="3"/>
      <c r="W31" s="3">
        <v>14</v>
      </c>
      <c r="X31" s="3">
        <v>13.56</v>
      </c>
      <c r="Y31" s="3">
        <v>3.1640000000000001</v>
      </c>
    </row>
    <row r="32" spans="1:25" x14ac:dyDescent="0.25">
      <c r="A32" s="2">
        <v>43235</v>
      </c>
      <c r="B32" s="3" t="s">
        <v>59</v>
      </c>
      <c r="C32" s="3" t="s">
        <v>92</v>
      </c>
      <c r="D32" s="3" t="s">
        <v>93</v>
      </c>
      <c r="E32" s="3" t="s">
        <v>93</v>
      </c>
      <c r="F32" s="3">
        <v>0</v>
      </c>
      <c r="G32" s="3">
        <v>23</v>
      </c>
      <c r="H32" s="3">
        <v>3</v>
      </c>
      <c r="I32" s="3">
        <v>9</v>
      </c>
      <c r="J32" s="3">
        <v>178.45</v>
      </c>
      <c r="K32" s="3">
        <v>0</v>
      </c>
      <c r="L32" s="3">
        <v>0</v>
      </c>
      <c r="M32" s="3">
        <v>65.347156066124896</v>
      </c>
      <c r="N32" s="3" t="s">
        <v>80</v>
      </c>
      <c r="O32" s="3">
        <v>368233</v>
      </c>
      <c r="P32" s="3" t="s">
        <v>94</v>
      </c>
      <c r="Q32" s="3">
        <v>1000128027</v>
      </c>
      <c r="R32" s="3">
        <v>10</v>
      </c>
      <c r="S32" s="3" t="s">
        <v>95</v>
      </c>
      <c r="T32" s="3">
        <v>24.926833333333299</v>
      </c>
      <c r="U32" s="3">
        <v>65.347249617212995</v>
      </c>
      <c r="V32" s="3"/>
      <c r="W32" s="3">
        <v>91</v>
      </c>
      <c r="X32" s="3">
        <v>10.74</v>
      </c>
      <c r="Y32" s="3">
        <v>16.289000000000001</v>
      </c>
    </row>
    <row r="33" spans="1:25" x14ac:dyDescent="0.25">
      <c r="A33" s="2">
        <v>43235</v>
      </c>
      <c r="B33" s="3" t="s">
        <v>59</v>
      </c>
      <c r="C33" s="3" t="s">
        <v>92</v>
      </c>
      <c r="D33" s="3" t="s">
        <v>93</v>
      </c>
      <c r="E33" s="3" t="s">
        <v>93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65.347156066124896</v>
      </c>
      <c r="N33" s="3" t="s">
        <v>80</v>
      </c>
      <c r="O33" s="3">
        <v>368233</v>
      </c>
      <c r="P33" s="3" t="s">
        <v>94</v>
      </c>
      <c r="Q33" s="3">
        <v>1000128027</v>
      </c>
      <c r="R33" s="3">
        <v>20</v>
      </c>
      <c r="S33" s="3" t="s">
        <v>96</v>
      </c>
      <c r="T33" s="3">
        <v>17.530999999999999</v>
      </c>
      <c r="U33" s="3">
        <v>65.347099423877694</v>
      </c>
      <c r="V33" s="3"/>
      <c r="W33" s="3">
        <v>64</v>
      </c>
      <c r="X33" s="3">
        <v>10.74</v>
      </c>
      <c r="Y33" s="3">
        <v>11.456</v>
      </c>
    </row>
    <row r="34" spans="1:25" x14ac:dyDescent="0.25">
      <c r="A34" s="2">
        <v>43235</v>
      </c>
      <c r="B34" s="3" t="s">
        <v>59</v>
      </c>
      <c r="C34" s="3" t="s">
        <v>92</v>
      </c>
      <c r="D34" s="3" t="s">
        <v>93</v>
      </c>
      <c r="E34" s="3" t="s">
        <v>93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65.347156066124896</v>
      </c>
      <c r="N34" s="3" t="s">
        <v>80</v>
      </c>
      <c r="O34" s="3">
        <v>368233</v>
      </c>
      <c r="P34" s="3" t="s">
        <v>94</v>
      </c>
      <c r="Q34" s="3">
        <v>1000128058</v>
      </c>
      <c r="R34" s="3">
        <v>10</v>
      </c>
      <c r="S34" s="3" t="s">
        <v>97</v>
      </c>
      <c r="T34" s="3">
        <v>31.774833333333302</v>
      </c>
      <c r="U34" s="3">
        <v>65.347313649691301</v>
      </c>
      <c r="V34" s="3"/>
      <c r="W34" s="3">
        <v>116</v>
      </c>
      <c r="X34" s="3">
        <v>10.74</v>
      </c>
      <c r="Y34" s="3">
        <v>20.763999999999999</v>
      </c>
    </row>
    <row r="35" spans="1:25" x14ac:dyDescent="0.25">
      <c r="A35" s="2">
        <v>43235</v>
      </c>
      <c r="B35" s="3" t="s">
        <v>59</v>
      </c>
      <c r="C35" s="3" t="s">
        <v>92</v>
      </c>
      <c r="D35" s="3" t="s">
        <v>93</v>
      </c>
      <c r="E35" s="3" t="s">
        <v>93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65.347156066124896</v>
      </c>
      <c r="N35" s="3" t="s">
        <v>80</v>
      </c>
      <c r="O35" s="3">
        <v>368233</v>
      </c>
      <c r="P35" s="3" t="s">
        <v>94</v>
      </c>
      <c r="Q35" s="3">
        <v>1000128058</v>
      </c>
      <c r="R35" s="3">
        <v>20</v>
      </c>
      <c r="S35" s="3" t="s">
        <v>98</v>
      </c>
      <c r="T35" s="3">
        <v>92.311666666666596</v>
      </c>
      <c r="U35" s="3">
        <v>65.347103110838205</v>
      </c>
      <c r="V35" s="3"/>
      <c r="W35" s="3">
        <v>337</v>
      </c>
      <c r="X35" s="3">
        <v>10.74</v>
      </c>
      <c r="Y35" s="3">
        <v>60.323</v>
      </c>
    </row>
    <row r="36" spans="1:25" x14ac:dyDescent="0.25">
      <c r="A36" s="2">
        <v>43235</v>
      </c>
      <c r="B36" s="3" t="s">
        <v>59</v>
      </c>
      <c r="C36" s="3" t="s">
        <v>92</v>
      </c>
      <c r="D36" s="3" t="s">
        <v>93</v>
      </c>
      <c r="E36" s="3" t="s">
        <v>93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65.347156066124896</v>
      </c>
      <c r="N36" s="3" t="s">
        <v>73</v>
      </c>
      <c r="O36" s="3">
        <v>374502</v>
      </c>
      <c r="P36" s="3" t="s">
        <v>99</v>
      </c>
      <c r="Q36" s="3">
        <v>1000145615</v>
      </c>
      <c r="R36" s="3">
        <v>10</v>
      </c>
      <c r="S36" s="3" t="s">
        <v>100</v>
      </c>
      <c r="T36" s="3">
        <v>11.905666666666599</v>
      </c>
      <c r="U36" s="3">
        <v>65.347033625444396</v>
      </c>
      <c r="V36" s="3"/>
      <c r="W36" s="3">
        <v>30</v>
      </c>
      <c r="X36" s="3">
        <v>15.56</v>
      </c>
      <c r="Y36" s="3">
        <v>7.78</v>
      </c>
    </row>
    <row r="37" spans="1:25" x14ac:dyDescent="0.25">
      <c r="A37" s="2">
        <v>43235</v>
      </c>
      <c r="B37" s="3" t="s">
        <v>59</v>
      </c>
      <c r="C37" s="3" t="s">
        <v>92</v>
      </c>
      <c r="D37" s="3" t="s">
        <v>101</v>
      </c>
      <c r="E37" s="3" t="s">
        <v>101</v>
      </c>
      <c r="F37" s="3">
        <v>0</v>
      </c>
      <c r="G37" s="3">
        <v>15</v>
      </c>
      <c r="H37" s="3">
        <v>7</v>
      </c>
      <c r="I37" s="3">
        <v>9</v>
      </c>
      <c r="J37" s="3">
        <v>117</v>
      </c>
      <c r="K37" s="3">
        <v>0</v>
      </c>
      <c r="L37" s="3">
        <v>0</v>
      </c>
      <c r="M37" s="3">
        <v>54.6566951566951</v>
      </c>
      <c r="N37" s="3" t="s">
        <v>62</v>
      </c>
      <c r="O37" s="3" t="s">
        <v>63</v>
      </c>
      <c r="P37" s="3" t="s">
        <v>64</v>
      </c>
      <c r="Q37" s="3">
        <v>1000145794</v>
      </c>
      <c r="R37" s="3">
        <v>90</v>
      </c>
      <c r="S37" s="3" t="s">
        <v>65</v>
      </c>
      <c r="T37" s="3">
        <v>110.095</v>
      </c>
      <c r="U37" s="3">
        <v>54.656735849342198</v>
      </c>
      <c r="V37" s="3"/>
      <c r="W37" s="3">
        <v>574</v>
      </c>
      <c r="X37" s="3">
        <v>6.29</v>
      </c>
      <c r="Y37" s="3">
        <v>60.174333333333301</v>
      </c>
    </row>
    <row r="38" spans="1:25" x14ac:dyDescent="0.25">
      <c r="A38" s="2">
        <v>43235</v>
      </c>
      <c r="B38" s="3" t="s">
        <v>59</v>
      </c>
      <c r="C38" s="3" t="s">
        <v>92</v>
      </c>
      <c r="D38" s="3" t="s">
        <v>101</v>
      </c>
      <c r="E38" s="3" t="s">
        <v>101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54.6566951566951</v>
      </c>
      <c r="N38" s="3" t="s">
        <v>62</v>
      </c>
      <c r="O38" s="3" t="s">
        <v>66</v>
      </c>
      <c r="P38" s="3" t="s">
        <v>64</v>
      </c>
      <c r="Q38" s="3">
        <v>1000145794</v>
      </c>
      <c r="R38" s="3">
        <v>60</v>
      </c>
      <c r="S38" s="3" t="s">
        <v>67</v>
      </c>
      <c r="T38" s="3">
        <v>6.9050000000000002</v>
      </c>
      <c r="U38" s="3">
        <v>54.656046343229498</v>
      </c>
      <c r="V38" s="3"/>
      <c r="W38" s="3">
        <v>36</v>
      </c>
      <c r="X38" s="3">
        <v>6.29</v>
      </c>
      <c r="Y38" s="3">
        <v>3.774</v>
      </c>
    </row>
    <row r="39" spans="1:25" x14ac:dyDescent="0.25">
      <c r="A39" s="2">
        <v>43235</v>
      </c>
      <c r="B39" s="3" t="s">
        <v>59</v>
      </c>
      <c r="C39" s="3" t="s">
        <v>92</v>
      </c>
      <c r="D39" s="3" t="s">
        <v>102</v>
      </c>
      <c r="E39" s="3" t="s">
        <v>102</v>
      </c>
      <c r="F39" s="3">
        <v>0</v>
      </c>
      <c r="G39" s="3">
        <v>16</v>
      </c>
      <c r="H39" s="3">
        <v>0</v>
      </c>
      <c r="I39" s="3">
        <v>9</v>
      </c>
      <c r="J39" s="3">
        <v>126</v>
      </c>
      <c r="K39" s="3">
        <v>0</v>
      </c>
      <c r="L39" s="3">
        <v>0</v>
      </c>
      <c r="M39" s="3">
        <v>62.910846560846501</v>
      </c>
      <c r="N39" s="3" t="s">
        <v>80</v>
      </c>
      <c r="O39" s="3">
        <v>427391</v>
      </c>
      <c r="P39" s="3" t="s">
        <v>103</v>
      </c>
      <c r="Q39" s="3">
        <v>1000145109</v>
      </c>
      <c r="R39" s="3">
        <v>20</v>
      </c>
      <c r="S39" s="3" t="s">
        <v>104</v>
      </c>
      <c r="T39" s="3">
        <v>112.352666666666</v>
      </c>
      <c r="U39" s="3">
        <v>62.910834337117002</v>
      </c>
      <c r="V39" s="3"/>
      <c r="W39" s="3">
        <v>708</v>
      </c>
      <c r="X39" s="3">
        <v>5.99</v>
      </c>
      <c r="Y39" s="3">
        <v>70.682000000000002</v>
      </c>
    </row>
    <row r="40" spans="1:25" x14ac:dyDescent="0.25">
      <c r="A40" s="2">
        <v>43235</v>
      </c>
      <c r="B40" s="3" t="s">
        <v>59</v>
      </c>
      <c r="C40" s="3" t="s">
        <v>92</v>
      </c>
      <c r="D40" s="3" t="s">
        <v>102</v>
      </c>
      <c r="E40" s="3" t="s">
        <v>102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62.910846560846501</v>
      </c>
      <c r="N40" s="3" t="s">
        <v>80</v>
      </c>
      <c r="O40" s="3">
        <v>427392</v>
      </c>
      <c r="P40" s="3" t="s">
        <v>105</v>
      </c>
      <c r="Q40" s="3">
        <v>1000145110</v>
      </c>
      <c r="R40" s="3">
        <v>10</v>
      </c>
      <c r="S40" s="3" t="s">
        <v>106</v>
      </c>
      <c r="T40" s="3">
        <v>13.6473333333333</v>
      </c>
      <c r="U40" s="3">
        <v>62.9109471935909</v>
      </c>
      <c r="V40" s="3"/>
      <c r="W40" s="3">
        <v>86</v>
      </c>
      <c r="X40" s="3">
        <v>5.99</v>
      </c>
      <c r="Y40" s="3">
        <v>8.5856666666666595</v>
      </c>
    </row>
    <row r="41" spans="1:25" x14ac:dyDescent="0.25">
      <c r="A41" s="2">
        <v>43235</v>
      </c>
      <c r="B41" s="3" t="s">
        <v>59</v>
      </c>
      <c r="C41" s="3" t="s">
        <v>92</v>
      </c>
      <c r="D41" s="3" t="s">
        <v>107</v>
      </c>
      <c r="E41" s="3" t="s">
        <v>107</v>
      </c>
      <c r="F41" s="3">
        <v>0</v>
      </c>
      <c r="G41" s="3">
        <v>13</v>
      </c>
      <c r="H41" s="3">
        <v>12</v>
      </c>
      <c r="I41" s="3">
        <v>9</v>
      </c>
      <c r="J41" s="3">
        <v>108</v>
      </c>
      <c r="K41" s="3">
        <v>0</v>
      </c>
      <c r="L41" s="3">
        <v>0</v>
      </c>
      <c r="M41" s="3">
        <v>61.018518518518498</v>
      </c>
      <c r="N41" s="3" t="s">
        <v>80</v>
      </c>
      <c r="O41" s="3">
        <v>368222</v>
      </c>
      <c r="P41" s="3" t="s">
        <v>108</v>
      </c>
      <c r="Q41" s="3">
        <v>1000128023</v>
      </c>
      <c r="R41" s="3">
        <v>10</v>
      </c>
      <c r="S41" s="3" t="s">
        <v>109</v>
      </c>
      <c r="T41" s="3">
        <v>77.681333333333299</v>
      </c>
      <c r="U41" s="3">
        <v>61.018520107790799</v>
      </c>
      <c r="V41" s="3"/>
      <c r="W41" s="3">
        <v>474</v>
      </c>
      <c r="X41" s="3">
        <v>6</v>
      </c>
      <c r="Y41" s="3">
        <v>47.4</v>
      </c>
    </row>
    <row r="42" spans="1:25" x14ac:dyDescent="0.25">
      <c r="A42" s="2">
        <v>43235</v>
      </c>
      <c r="B42" s="3" t="s">
        <v>59</v>
      </c>
      <c r="C42" s="3" t="s">
        <v>92</v>
      </c>
      <c r="D42" s="3" t="s">
        <v>107</v>
      </c>
      <c r="E42" s="3" t="s">
        <v>107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61.018518518518498</v>
      </c>
      <c r="N42" s="3" t="s">
        <v>80</v>
      </c>
      <c r="O42" s="3">
        <v>368222</v>
      </c>
      <c r="P42" s="3" t="s">
        <v>108</v>
      </c>
      <c r="Q42" s="3">
        <v>1000128023</v>
      </c>
      <c r="R42" s="3">
        <v>20</v>
      </c>
      <c r="S42" s="3" t="s">
        <v>110</v>
      </c>
      <c r="T42" s="3">
        <v>15.8968333333333</v>
      </c>
      <c r="U42" s="3">
        <v>61.018441828036998</v>
      </c>
      <c r="V42" s="3"/>
      <c r="W42" s="3">
        <v>97</v>
      </c>
      <c r="X42" s="3">
        <v>6</v>
      </c>
      <c r="Y42" s="3">
        <v>9.6999999999999993</v>
      </c>
    </row>
    <row r="43" spans="1:25" x14ac:dyDescent="0.25">
      <c r="A43" s="2">
        <v>43235</v>
      </c>
      <c r="B43" s="3" t="s">
        <v>59</v>
      </c>
      <c r="C43" s="3" t="s">
        <v>92</v>
      </c>
      <c r="D43" s="3" t="s">
        <v>107</v>
      </c>
      <c r="E43" s="3" t="s">
        <v>107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61.018518518518498</v>
      </c>
      <c r="N43" s="3" t="s">
        <v>80</v>
      </c>
      <c r="O43" s="3">
        <v>368222</v>
      </c>
      <c r="P43" s="3" t="s">
        <v>108</v>
      </c>
      <c r="Q43" s="3">
        <v>1000128042</v>
      </c>
      <c r="R43" s="3">
        <v>10</v>
      </c>
      <c r="S43" s="3" t="s">
        <v>111</v>
      </c>
      <c r="T43" s="3">
        <v>14.4218333333333</v>
      </c>
      <c r="U43" s="3">
        <v>61.018594492147301</v>
      </c>
      <c r="V43" s="3"/>
      <c r="W43" s="3">
        <v>88</v>
      </c>
      <c r="X43" s="3">
        <v>6</v>
      </c>
      <c r="Y43" s="3">
        <v>8.8000000000000007</v>
      </c>
    </row>
    <row r="44" spans="1:25" x14ac:dyDescent="0.25">
      <c r="A44" s="2">
        <v>43235</v>
      </c>
      <c r="B44" s="3" t="s">
        <v>59</v>
      </c>
      <c r="C44" s="3" t="s">
        <v>112</v>
      </c>
      <c r="D44" s="3" t="s">
        <v>113</v>
      </c>
      <c r="E44" s="3" t="s">
        <v>113</v>
      </c>
      <c r="F44" s="3">
        <v>0</v>
      </c>
      <c r="G44" s="3">
        <v>25</v>
      </c>
      <c r="H44" s="3">
        <v>3</v>
      </c>
      <c r="I44" s="3">
        <v>9</v>
      </c>
      <c r="J44" s="3">
        <v>206.2</v>
      </c>
      <c r="K44" s="3">
        <v>0</v>
      </c>
      <c r="L44" s="3">
        <v>0</v>
      </c>
      <c r="M44" s="3">
        <v>18.851600387972798</v>
      </c>
      <c r="N44" s="3" t="s">
        <v>62</v>
      </c>
      <c r="O44" s="3" t="s">
        <v>69</v>
      </c>
      <c r="P44" s="3" t="s">
        <v>70</v>
      </c>
      <c r="Q44" s="3">
        <v>1000159768</v>
      </c>
      <c r="R44" s="3">
        <v>10</v>
      </c>
      <c r="S44" s="3" t="s">
        <v>114</v>
      </c>
      <c r="T44" s="3">
        <v>13.187166666666601</v>
      </c>
      <c r="U44" s="3">
        <v>18.851661337411301</v>
      </c>
      <c r="V44" s="3"/>
      <c r="W44" s="3">
        <v>11</v>
      </c>
      <c r="X44" s="3">
        <v>13.56</v>
      </c>
      <c r="Y44" s="3">
        <v>2.4860000000000002</v>
      </c>
    </row>
    <row r="45" spans="1:25" x14ac:dyDescent="0.25">
      <c r="A45" s="2">
        <v>43235</v>
      </c>
      <c r="B45" s="3" t="s">
        <v>59</v>
      </c>
      <c r="C45" s="3" t="s">
        <v>112</v>
      </c>
      <c r="D45" s="3" t="s">
        <v>113</v>
      </c>
      <c r="E45" s="3" t="s">
        <v>113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18.851600387972798</v>
      </c>
      <c r="N45" s="3" t="s">
        <v>62</v>
      </c>
      <c r="O45" s="3" t="s">
        <v>69</v>
      </c>
      <c r="P45" s="3" t="s">
        <v>70</v>
      </c>
      <c r="Q45" s="3">
        <v>1000159768</v>
      </c>
      <c r="R45" s="3">
        <v>20</v>
      </c>
      <c r="S45" s="3" t="s">
        <v>114</v>
      </c>
      <c r="T45" s="3">
        <v>193.01283333333299</v>
      </c>
      <c r="U45" s="3">
        <v>18.851596223739801</v>
      </c>
      <c r="V45" s="3"/>
      <c r="W45" s="3">
        <v>161</v>
      </c>
      <c r="X45" s="3">
        <v>13.56</v>
      </c>
      <c r="Y45" s="3">
        <v>36.386000000000003</v>
      </c>
    </row>
    <row r="46" spans="1:25" x14ac:dyDescent="0.25">
      <c r="A46" s="2">
        <v>43235</v>
      </c>
      <c r="B46" s="3" t="s">
        <v>59</v>
      </c>
      <c r="C46" s="3" t="s">
        <v>112</v>
      </c>
      <c r="D46" s="3" t="s">
        <v>115</v>
      </c>
      <c r="E46" s="3" t="s">
        <v>115</v>
      </c>
      <c r="F46" s="3">
        <v>0</v>
      </c>
      <c r="G46" s="3">
        <v>19</v>
      </c>
      <c r="H46" s="3">
        <v>6</v>
      </c>
      <c r="I46" s="3">
        <v>9</v>
      </c>
      <c r="J46" s="3">
        <v>162</v>
      </c>
      <c r="K46" s="3">
        <v>0</v>
      </c>
      <c r="L46" s="3">
        <v>0</v>
      </c>
      <c r="M46" s="3">
        <v>39.474279835390902</v>
      </c>
      <c r="N46" s="3" t="s">
        <v>62</v>
      </c>
      <c r="O46" s="3" t="s">
        <v>63</v>
      </c>
      <c r="P46" s="3" t="s">
        <v>64</v>
      </c>
      <c r="Q46" s="3">
        <v>1000145794</v>
      </c>
      <c r="R46" s="3">
        <v>90</v>
      </c>
      <c r="S46" s="3" t="s">
        <v>65</v>
      </c>
      <c r="T46" s="3">
        <v>152.439333333333</v>
      </c>
      <c r="U46" s="3">
        <v>39.4742826654537</v>
      </c>
      <c r="V46" s="3"/>
      <c r="W46" s="3">
        <v>574</v>
      </c>
      <c r="X46" s="3">
        <v>6.29</v>
      </c>
      <c r="Y46" s="3">
        <v>60.174333333333301</v>
      </c>
    </row>
    <row r="47" spans="1:25" x14ac:dyDescent="0.25">
      <c r="A47" s="2">
        <v>43235</v>
      </c>
      <c r="B47" s="3" t="s">
        <v>59</v>
      </c>
      <c r="C47" s="3" t="s">
        <v>112</v>
      </c>
      <c r="D47" s="3" t="s">
        <v>115</v>
      </c>
      <c r="E47" s="3" t="s">
        <v>115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39.474279835390902</v>
      </c>
      <c r="N47" s="3" t="s">
        <v>62</v>
      </c>
      <c r="O47" s="3" t="s">
        <v>66</v>
      </c>
      <c r="P47" s="3" t="s">
        <v>64</v>
      </c>
      <c r="Q47" s="3">
        <v>1000145794</v>
      </c>
      <c r="R47" s="3">
        <v>60</v>
      </c>
      <c r="S47" s="3" t="s">
        <v>67</v>
      </c>
      <c r="T47" s="3">
        <v>9.5606666666666609</v>
      </c>
      <c r="U47" s="3">
        <v>39.474234711665801</v>
      </c>
      <c r="V47" s="3"/>
      <c r="W47" s="3">
        <v>36</v>
      </c>
      <c r="X47" s="3">
        <v>6.29</v>
      </c>
      <c r="Y47" s="3">
        <v>3.774</v>
      </c>
    </row>
    <row r="48" spans="1:25" x14ac:dyDescent="0.25">
      <c r="A48" s="2">
        <v>43235</v>
      </c>
      <c r="B48" s="3" t="s">
        <v>59</v>
      </c>
      <c r="C48" s="3" t="s">
        <v>112</v>
      </c>
      <c r="D48" s="3" t="s">
        <v>116</v>
      </c>
      <c r="E48" s="3" t="s">
        <v>116</v>
      </c>
      <c r="F48" s="3">
        <v>0</v>
      </c>
      <c r="G48" s="3">
        <v>18</v>
      </c>
      <c r="H48" s="3">
        <v>2</v>
      </c>
      <c r="I48" s="3">
        <v>9</v>
      </c>
      <c r="J48" s="3">
        <v>162</v>
      </c>
      <c r="K48" s="3">
        <v>0</v>
      </c>
      <c r="L48" s="3">
        <v>0</v>
      </c>
      <c r="M48" s="3">
        <v>5.1944444444444402</v>
      </c>
      <c r="N48" s="3" t="s">
        <v>117</v>
      </c>
      <c r="O48" s="3" t="s">
        <v>118</v>
      </c>
      <c r="P48" s="3" t="s">
        <v>119</v>
      </c>
      <c r="Q48" s="3">
        <v>1000131506</v>
      </c>
      <c r="R48" s="3">
        <v>20</v>
      </c>
      <c r="S48" s="3" t="s">
        <v>120</v>
      </c>
      <c r="T48" s="3">
        <v>162</v>
      </c>
      <c r="U48" s="3">
        <v>5.1944444444444402</v>
      </c>
      <c r="V48" s="3"/>
      <c r="W48" s="3">
        <v>51</v>
      </c>
      <c r="X48" s="3">
        <v>9.9</v>
      </c>
      <c r="Y48" s="3">
        <v>8.4149999999999991</v>
      </c>
    </row>
    <row r="49" spans="1:25" x14ac:dyDescent="0.25">
      <c r="A49" s="2">
        <v>43235</v>
      </c>
      <c r="B49" s="3" t="s">
        <v>59</v>
      </c>
      <c r="C49" s="3" t="s">
        <v>112</v>
      </c>
      <c r="D49" s="3" t="s">
        <v>121</v>
      </c>
      <c r="E49" s="3" t="s">
        <v>121</v>
      </c>
      <c r="F49" s="3">
        <v>0</v>
      </c>
      <c r="G49" s="3">
        <v>12</v>
      </c>
      <c r="H49" s="3">
        <v>3</v>
      </c>
      <c r="I49" s="3">
        <v>9</v>
      </c>
      <c r="J49" s="3">
        <v>108</v>
      </c>
      <c r="K49" s="3">
        <v>0</v>
      </c>
      <c r="L49" s="3">
        <v>0</v>
      </c>
      <c r="M49" s="3">
        <v>5.7987654320987598</v>
      </c>
      <c r="N49" s="3" t="s">
        <v>29</v>
      </c>
      <c r="O49" s="3" t="s">
        <v>122</v>
      </c>
      <c r="P49" s="3" t="s">
        <v>123</v>
      </c>
      <c r="Q49" s="3">
        <v>2000019931</v>
      </c>
      <c r="R49" s="3">
        <v>130</v>
      </c>
      <c r="S49" s="3" t="s">
        <v>124</v>
      </c>
      <c r="T49" s="3">
        <v>108</v>
      </c>
      <c r="U49" s="3">
        <v>5.7987654320987598</v>
      </c>
      <c r="V49" s="3"/>
      <c r="W49" s="3">
        <v>44</v>
      </c>
      <c r="X49" s="3">
        <v>8.5399999999999991</v>
      </c>
      <c r="Y49" s="3">
        <v>6.2626666666666599</v>
      </c>
    </row>
    <row r="50" spans="1:25" x14ac:dyDescent="0.25">
      <c r="A50" s="2">
        <v>43235</v>
      </c>
      <c r="B50" s="3" t="s">
        <v>59</v>
      </c>
      <c r="C50" s="3" t="s">
        <v>112</v>
      </c>
      <c r="D50" s="3" t="s">
        <v>125</v>
      </c>
      <c r="E50" s="3" t="s">
        <v>125</v>
      </c>
      <c r="F50" s="3">
        <v>0</v>
      </c>
      <c r="G50" s="3">
        <v>22</v>
      </c>
      <c r="H50" s="3">
        <v>9</v>
      </c>
      <c r="I50" s="3">
        <v>9</v>
      </c>
      <c r="J50" s="3">
        <v>198</v>
      </c>
      <c r="K50" s="3">
        <v>0</v>
      </c>
      <c r="L50" s="3">
        <v>0</v>
      </c>
      <c r="M50" s="3">
        <v>29.197727272727199</v>
      </c>
      <c r="N50" s="3" t="s">
        <v>80</v>
      </c>
      <c r="O50" s="3">
        <v>502353</v>
      </c>
      <c r="P50" s="3" t="s">
        <v>126</v>
      </c>
      <c r="Q50" s="3">
        <v>1000127798</v>
      </c>
      <c r="R50" s="3">
        <v>10</v>
      </c>
      <c r="S50" s="3" t="s">
        <v>127</v>
      </c>
      <c r="T50" s="3">
        <v>160.827666666666</v>
      </c>
      <c r="U50" s="3">
        <v>29.197712665523898</v>
      </c>
      <c r="V50" s="3"/>
      <c r="W50" s="3">
        <v>212</v>
      </c>
      <c r="X50" s="3">
        <v>13.29</v>
      </c>
      <c r="Y50" s="3">
        <v>46.957999999999998</v>
      </c>
    </row>
    <row r="51" spans="1:25" x14ac:dyDescent="0.25">
      <c r="A51" s="2">
        <v>43235</v>
      </c>
      <c r="B51" s="3" t="s">
        <v>59</v>
      </c>
      <c r="C51" s="3" t="s">
        <v>112</v>
      </c>
      <c r="D51" s="3" t="s">
        <v>125</v>
      </c>
      <c r="E51" s="3" t="s">
        <v>125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29.197727272727199</v>
      </c>
      <c r="N51" s="3" t="s">
        <v>80</v>
      </c>
      <c r="O51" s="3">
        <v>502353</v>
      </c>
      <c r="P51" s="3" t="s">
        <v>126</v>
      </c>
      <c r="Q51" s="3">
        <v>1000127799</v>
      </c>
      <c r="R51" s="3">
        <v>10</v>
      </c>
      <c r="S51" s="3" t="s">
        <v>128</v>
      </c>
      <c r="T51" s="3">
        <v>37.172333333333299</v>
      </c>
      <c r="U51" s="3">
        <v>29.197790471407899</v>
      </c>
      <c r="V51" s="3"/>
      <c r="W51" s="3">
        <v>49</v>
      </c>
      <c r="X51" s="3">
        <v>13.29</v>
      </c>
      <c r="Y51" s="3">
        <v>10.8535</v>
      </c>
    </row>
    <row r="52" spans="1:25" x14ac:dyDescent="0.25">
      <c r="A52" s="2">
        <v>43235</v>
      </c>
      <c r="B52" s="3" t="s">
        <v>129</v>
      </c>
      <c r="C52" s="3" t="s">
        <v>130</v>
      </c>
      <c r="D52" s="3" t="s">
        <v>131</v>
      </c>
      <c r="E52" s="3" t="s">
        <v>131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47.105172555127403</v>
      </c>
      <c r="N52" s="3" t="s">
        <v>73</v>
      </c>
      <c r="O52" s="3">
        <v>10185930</v>
      </c>
      <c r="P52" s="3" t="s">
        <v>132</v>
      </c>
      <c r="Q52" s="3">
        <v>1000131966</v>
      </c>
      <c r="R52" s="3">
        <v>10</v>
      </c>
      <c r="S52" s="3" t="s">
        <v>133</v>
      </c>
      <c r="T52" s="3">
        <v>190.88483333333301</v>
      </c>
      <c r="U52" s="3">
        <v>47.105191699357903</v>
      </c>
      <c r="V52" s="3"/>
      <c r="W52" s="3">
        <v>500</v>
      </c>
      <c r="X52" s="3">
        <v>10.79</v>
      </c>
      <c r="Y52" s="3">
        <v>89.9166666666666</v>
      </c>
    </row>
    <row r="53" spans="1:25" x14ac:dyDescent="0.25">
      <c r="A53" s="2">
        <v>43235</v>
      </c>
      <c r="B53" s="3" t="s">
        <v>129</v>
      </c>
      <c r="C53" s="3" t="s">
        <v>130</v>
      </c>
      <c r="D53" s="3" t="s">
        <v>131</v>
      </c>
      <c r="E53" s="3" t="s">
        <v>131</v>
      </c>
      <c r="F53" s="3">
        <v>0</v>
      </c>
      <c r="G53" s="3">
        <v>24</v>
      </c>
      <c r="H53" s="3">
        <v>3</v>
      </c>
      <c r="I53" s="3">
        <v>9</v>
      </c>
      <c r="J53" s="3">
        <v>203.31666666666601</v>
      </c>
      <c r="K53" s="3">
        <v>0</v>
      </c>
      <c r="L53" s="3">
        <v>0</v>
      </c>
      <c r="M53" s="3">
        <v>47.105172555127403</v>
      </c>
      <c r="N53" s="3" t="s">
        <v>73</v>
      </c>
      <c r="O53" s="3">
        <v>380646</v>
      </c>
      <c r="P53" s="3" t="s">
        <v>134</v>
      </c>
      <c r="Q53" s="3">
        <v>1000132134</v>
      </c>
      <c r="R53" s="3">
        <v>10</v>
      </c>
      <c r="S53" s="3" t="s">
        <v>135</v>
      </c>
      <c r="T53" s="3">
        <v>12.4318333333333</v>
      </c>
      <c r="U53" s="3">
        <v>47.104878604657301</v>
      </c>
      <c r="V53" s="3"/>
      <c r="W53" s="3">
        <v>32</v>
      </c>
      <c r="X53" s="3">
        <v>10.98</v>
      </c>
      <c r="Y53" s="3">
        <v>5.8559999999999999</v>
      </c>
    </row>
    <row r="54" spans="1:25" x14ac:dyDescent="0.25">
      <c r="A54" s="2">
        <v>43235</v>
      </c>
      <c r="B54" s="3" t="s">
        <v>129</v>
      </c>
      <c r="C54" s="3" t="s">
        <v>130</v>
      </c>
      <c r="D54" s="3" t="s">
        <v>136</v>
      </c>
      <c r="E54" s="3" t="s">
        <v>136</v>
      </c>
      <c r="F54" s="3">
        <v>0</v>
      </c>
      <c r="G54" s="3">
        <v>20</v>
      </c>
      <c r="H54" s="3">
        <v>1</v>
      </c>
      <c r="I54" s="3">
        <v>9</v>
      </c>
      <c r="J54" s="3">
        <v>178.53333333333299</v>
      </c>
      <c r="K54" s="3">
        <v>0</v>
      </c>
      <c r="L54" s="3">
        <v>0</v>
      </c>
      <c r="M54" s="3">
        <v>48.5791635548917</v>
      </c>
      <c r="N54" s="3" t="s">
        <v>73</v>
      </c>
      <c r="O54" s="3">
        <v>10179974</v>
      </c>
      <c r="P54" s="3" t="s">
        <v>137</v>
      </c>
      <c r="Q54" s="3">
        <v>1000152175</v>
      </c>
      <c r="R54" s="3">
        <v>10</v>
      </c>
      <c r="S54" s="3" t="s">
        <v>138</v>
      </c>
      <c r="T54" s="3">
        <v>178.53333333333299</v>
      </c>
      <c r="U54" s="3">
        <v>48.5791635548917</v>
      </c>
      <c r="V54" s="3"/>
      <c r="W54" s="3">
        <v>420</v>
      </c>
      <c r="X54" s="3">
        <v>12.39</v>
      </c>
      <c r="Y54" s="3">
        <v>86.73</v>
      </c>
    </row>
    <row r="55" spans="1:25" x14ac:dyDescent="0.25">
      <c r="A55" s="2">
        <v>43235</v>
      </c>
      <c r="B55" s="3" t="s">
        <v>129</v>
      </c>
      <c r="C55" s="3" t="s">
        <v>130</v>
      </c>
      <c r="D55" s="3" t="s">
        <v>139</v>
      </c>
      <c r="E55" s="3" t="s">
        <v>139</v>
      </c>
      <c r="F55" s="3">
        <v>0</v>
      </c>
      <c r="G55" s="3">
        <v>21</v>
      </c>
      <c r="H55" s="3">
        <v>1</v>
      </c>
      <c r="I55" s="3">
        <v>9</v>
      </c>
      <c r="J55" s="3">
        <v>186.98333333333301</v>
      </c>
      <c r="K55" s="3">
        <v>0</v>
      </c>
      <c r="L55" s="3">
        <v>0</v>
      </c>
      <c r="M55" s="3">
        <v>29.328371512612499</v>
      </c>
      <c r="N55" s="3" t="s">
        <v>140</v>
      </c>
      <c r="O55" s="3">
        <v>10183842</v>
      </c>
      <c r="P55" s="3" t="s">
        <v>141</v>
      </c>
      <c r="Q55" s="3">
        <v>1000150092</v>
      </c>
      <c r="R55" s="3">
        <v>20</v>
      </c>
      <c r="S55" s="3" t="s">
        <v>142</v>
      </c>
      <c r="T55" s="3">
        <v>2.36683333333333</v>
      </c>
      <c r="U55" s="3">
        <v>29.3289204985564</v>
      </c>
      <c r="V55" s="3"/>
      <c r="W55" s="3">
        <v>5</v>
      </c>
      <c r="X55" s="3">
        <v>8.33</v>
      </c>
      <c r="Y55" s="3">
        <v>0.69416666666666604</v>
      </c>
    </row>
    <row r="56" spans="1:25" x14ac:dyDescent="0.25">
      <c r="A56" s="2">
        <v>43235</v>
      </c>
      <c r="B56" s="3" t="s">
        <v>129</v>
      </c>
      <c r="C56" s="3" t="s">
        <v>130</v>
      </c>
      <c r="D56" s="3" t="s">
        <v>139</v>
      </c>
      <c r="E56" s="3" t="s">
        <v>139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29.328371512612499</v>
      </c>
      <c r="N56" s="3" t="s">
        <v>140</v>
      </c>
      <c r="O56" s="3">
        <v>10183842</v>
      </c>
      <c r="P56" s="3" t="s">
        <v>141</v>
      </c>
      <c r="Q56" s="3">
        <v>1000150092</v>
      </c>
      <c r="R56" s="3">
        <v>30</v>
      </c>
      <c r="S56" s="3" t="s">
        <v>143</v>
      </c>
      <c r="T56" s="3">
        <v>184.6165</v>
      </c>
      <c r="U56" s="3">
        <v>29.3283644744646</v>
      </c>
      <c r="V56" s="3"/>
      <c r="W56" s="3">
        <v>390</v>
      </c>
      <c r="X56" s="3">
        <v>8.33</v>
      </c>
      <c r="Y56" s="3">
        <v>54.145000000000003</v>
      </c>
    </row>
    <row r="57" spans="1:25" x14ac:dyDescent="0.25">
      <c r="A57" s="2">
        <v>43235</v>
      </c>
      <c r="B57" s="3" t="s">
        <v>129</v>
      </c>
      <c r="C57" s="3" t="s">
        <v>130</v>
      </c>
      <c r="D57" s="3" t="s">
        <v>144</v>
      </c>
      <c r="E57" s="3" t="s">
        <v>144</v>
      </c>
      <c r="F57" s="3">
        <v>0</v>
      </c>
      <c r="G57" s="3">
        <v>23</v>
      </c>
      <c r="H57" s="3">
        <v>3</v>
      </c>
      <c r="I57" s="3">
        <v>9</v>
      </c>
      <c r="J57" s="3">
        <v>207</v>
      </c>
      <c r="K57" s="3">
        <v>0</v>
      </c>
      <c r="L57" s="3">
        <v>0</v>
      </c>
      <c r="M57" s="3">
        <v>53.6841384863123</v>
      </c>
      <c r="N57" s="3" t="s">
        <v>73</v>
      </c>
      <c r="O57" s="3">
        <v>374465</v>
      </c>
      <c r="P57" s="3" t="s">
        <v>145</v>
      </c>
      <c r="Q57" s="3">
        <v>1000145602</v>
      </c>
      <c r="R57" s="3">
        <v>20</v>
      </c>
      <c r="S57" s="3" t="s">
        <v>146</v>
      </c>
      <c r="T57" s="3">
        <v>120.549833333333</v>
      </c>
      <c r="U57" s="3">
        <v>53.684161045432099</v>
      </c>
      <c r="V57" s="3"/>
      <c r="W57" s="3">
        <v>251</v>
      </c>
      <c r="X57" s="3">
        <v>15.47</v>
      </c>
      <c r="Y57" s="3">
        <v>64.716166666666595</v>
      </c>
    </row>
    <row r="58" spans="1:25" x14ac:dyDescent="0.25">
      <c r="A58" s="2">
        <v>43235</v>
      </c>
      <c r="B58" s="3" t="s">
        <v>129</v>
      </c>
      <c r="C58" s="3" t="s">
        <v>130</v>
      </c>
      <c r="D58" s="3" t="s">
        <v>144</v>
      </c>
      <c r="E58" s="3" t="s">
        <v>144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53.6841384863123</v>
      </c>
      <c r="N58" s="3" t="s">
        <v>73</v>
      </c>
      <c r="O58" s="3">
        <v>374465</v>
      </c>
      <c r="P58" s="3" t="s">
        <v>145</v>
      </c>
      <c r="Q58" s="3">
        <v>1000152220</v>
      </c>
      <c r="R58" s="3">
        <v>10</v>
      </c>
      <c r="S58" s="3" t="s">
        <v>147</v>
      </c>
      <c r="T58" s="3">
        <v>86.450166666666604</v>
      </c>
      <c r="U58" s="3">
        <v>53.684107028904798</v>
      </c>
      <c r="V58" s="3"/>
      <c r="W58" s="3">
        <v>180</v>
      </c>
      <c r="X58" s="3">
        <v>15.47</v>
      </c>
      <c r="Y58" s="3">
        <v>46.41</v>
      </c>
    </row>
    <row r="59" spans="1:25" x14ac:dyDescent="0.25">
      <c r="A59" s="2">
        <v>43235</v>
      </c>
      <c r="B59" s="3" t="s">
        <v>129</v>
      </c>
      <c r="C59" s="3" t="s">
        <v>148</v>
      </c>
      <c r="D59" s="3" t="s">
        <v>149</v>
      </c>
      <c r="E59" s="3" t="s">
        <v>149</v>
      </c>
      <c r="F59" s="3">
        <v>0</v>
      </c>
      <c r="G59" s="3">
        <v>17</v>
      </c>
      <c r="H59" s="3">
        <v>2</v>
      </c>
      <c r="I59" s="3">
        <v>9</v>
      </c>
      <c r="J59" s="3">
        <v>153</v>
      </c>
      <c r="K59" s="3">
        <v>0</v>
      </c>
      <c r="L59" s="3">
        <v>0</v>
      </c>
      <c r="M59" s="3">
        <v>79.825708061002103</v>
      </c>
      <c r="N59" s="3" t="s">
        <v>73</v>
      </c>
      <c r="O59" s="3">
        <v>379856</v>
      </c>
      <c r="P59" s="3" t="s">
        <v>150</v>
      </c>
      <c r="Q59" s="3">
        <v>1000132020</v>
      </c>
      <c r="R59" s="3">
        <v>20</v>
      </c>
      <c r="S59" s="3" t="s">
        <v>151</v>
      </c>
      <c r="T59" s="3">
        <v>153</v>
      </c>
      <c r="U59" s="3">
        <v>79.825708061002103</v>
      </c>
      <c r="V59" s="3"/>
      <c r="W59" s="3">
        <v>800</v>
      </c>
      <c r="X59" s="3">
        <v>9.16</v>
      </c>
      <c r="Y59" s="3">
        <v>122.133333333333</v>
      </c>
    </row>
    <row r="60" spans="1:25" x14ac:dyDescent="0.25">
      <c r="A60" s="2">
        <v>43235</v>
      </c>
      <c r="B60" s="3" t="s">
        <v>129</v>
      </c>
      <c r="C60" s="3" t="s">
        <v>148</v>
      </c>
      <c r="D60" s="3" t="s">
        <v>152</v>
      </c>
      <c r="E60" s="3" t="s">
        <v>152</v>
      </c>
      <c r="F60" s="3">
        <v>0</v>
      </c>
      <c r="G60" s="3">
        <v>19</v>
      </c>
      <c r="H60" s="3">
        <v>5</v>
      </c>
      <c r="I60" s="3">
        <v>9</v>
      </c>
      <c r="J60" s="3">
        <v>171</v>
      </c>
      <c r="K60" s="3">
        <v>0</v>
      </c>
      <c r="L60" s="3">
        <v>0</v>
      </c>
      <c r="M60" s="3">
        <v>42.218323586744603</v>
      </c>
      <c r="N60" s="3" t="s">
        <v>140</v>
      </c>
      <c r="O60" s="3">
        <v>10183842</v>
      </c>
      <c r="P60" s="3" t="s">
        <v>141</v>
      </c>
      <c r="Q60" s="3">
        <v>1000150092</v>
      </c>
      <c r="R60" s="3">
        <v>40</v>
      </c>
      <c r="S60" s="3" t="s">
        <v>142</v>
      </c>
      <c r="T60" s="3">
        <v>171</v>
      </c>
      <c r="U60" s="3">
        <v>42.218323586744603</v>
      </c>
      <c r="V60" s="3"/>
      <c r="W60" s="3">
        <v>520</v>
      </c>
      <c r="X60" s="3">
        <v>8.33</v>
      </c>
      <c r="Y60" s="3">
        <v>72.1933333333333</v>
      </c>
    </row>
    <row r="61" spans="1:25" x14ac:dyDescent="0.25">
      <c r="A61" s="2">
        <v>43235</v>
      </c>
      <c r="B61" s="3" t="s">
        <v>129</v>
      </c>
      <c r="C61" s="3" t="s">
        <v>148</v>
      </c>
      <c r="D61" s="3" t="s">
        <v>153</v>
      </c>
      <c r="E61" s="3" t="s">
        <v>153</v>
      </c>
      <c r="F61" s="3">
        <v>0</v>
      </c>
      <c r="G61" s="3">
        <v>23</v>
      </c>
      <c r="H61" s="3">
        <v>1</v>
      </c>
      <c r="I61" s="3">
        <v>9</v>
      </c>
      <c r="J61" s="3">
        <v>202.13333333333301</v>
      </c>
      <c r="K61" s="3">
        <v>0</v>
      </c>
      <c r="L61" s="3">
        <v>0</v>
      </c>
      <c r="M61" s="3">
        <v>45.972130606860098</v>
      </c>
      <c r="N61" s="3" t="s">
        <v>73</v>
      </c>
      <c r="O61" s="3">
        <v>10179974</v>
      </c>
      <c r="P61" s="3" t="s">
        <v>137</v>
      </c>
      <c r="Q61" s="3">
        <v>1000152175</v>
      </c>
      <c r="R61" s="3">
        <v>10</v>
      </c>
      <c r="S61" s="3" t="s">
        <v>138</v>
      </c>
      <c r="T61" s="3">
        <v>202.13333333333301</v>
      </c>
      <c r="U61" s="3">
        <v>45.972130606860098</v>
      </c>
      <c r="V61" s="3"/>
      <c r="W61" s="3">
        <v>450</v>
      </c>
      <c r="X61" s="3">
        <v>12.39</v>
      </c>
      <c r="Y61" s="3">
        <v>92.924999999999997</v>
      </c>
    </row>
    <row r="62" spans="1:25" x14ac:dyDescent="0.25">
      <c r="A62" s="2">
        <v>43235</v>
      </c>
      <c r="B62" s="3" t="s">
        <v>129</v>
      </c>
      <c r="C62" s="3" t="s">
        <v>148</v>
      </c>
      <c r="D62" s="3" t="s">
        <v>154</v>
      </c>
      <c r="E62" s="3" t="s">
        <v>154</v>
      </c>
      <c r="F62" s="3">
        <v>0</v>
      </c>
      <c r="G62" s="3">
        <v>19</v>
      </c>
      <c r="H62" s="3">
        <v>4</v>
      </c>
      <c r="I62" s="3">
        <v>9</v>
      </c>
      <c r="J62" s="3">
        <v>168.5</v>
      </c>
      <c r="K62" s="3">
        <v>0</v>
      </c>
      <c r="L62" s="3">
        <v>0</v>
      </c>
      <c r="M62" s="3">
        <v>48.612265084075098</v>
      </c>
      <c r="N62" s="3" t="s">
        <v>140</v>
      </c>
      <c r="O62" s="3">
        <v>10183842</v>
      </c>
      <c r="P62" s="3" t="s">
        <v>141</v>
      </c>
      <c r="Q62" s="3">
        <v>1000150092</v>
      </c>
      <c r="R62" s="3">
        <v>30</v>
      </c>
      <c r="S62" s="3" t="s">
        <v>143</v>
      </c>
      <c r="T62" s="3">
        <v>102.8135</v>
      </c>
      <c r="U62" s="3">
        <v>48.612293132711102</v>
      </c>
      <c r="V62" s="3"/>
      <c r="W62" s="3">
        <v>360</v>
      </c>
      <c r="X62" s="3">
        <v>8.33</v>
      </c>
      <c r="Y62" s="3">
        <v>49.98</v>
      </c>
    </row>
    <row r="63" spans="1:25" x14ac:dyDescent="0.25">
      <c r="A63" s="2">
        <v>43235</v>
      </c>
      <c r="B63" s="3" t="s">
        <v>129</v>
      </c>
      <c r="C63" s="3" t="s">
        <v>148</v>
      </c>
      <c r="D63" s="3" t="s">
        <v>154</v>
      </c>
      <c r="E63" s="3" t="s">
        <v>154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48.612265084075098</v>
      </c>
      <c r="N63" s="3" t="s">
        <v>140</v>
      </c>
      <c r="O63" s="3">
        <v>10183842</v>
      </c>
      <c r="P63" s="3" t="s">
        <v>141</v>
      </c>
      <c r="Q63" s="3">
        <v>1000150093</v>
      </c>
      <c r="R63" s="3">
        <v>10</v>
      </c>
      <c r="S63" s="3" t="s">
        <v>155</v>
      </c>
      <c r="T63" s="3">
        <v>37.127166666666596</v>
      </c>
      <c r="U63" s="3">
        <v>48.612202205931801</v>
      </c>
      <c r="V63" s="3"/>
      <c r="W63" s="3">
        <v>130</v>
      </c>
      <c r="X63" s="3">
        <v>8.33</v>
      </c>
      <c r="Y63" s="3">
        <v>18.0483333333333</v>
      </c>
    </row>
    <row r="64" spans="1:25" x14ac:dyDescent="0.25">
      <c r="A64" s="2">
        <v>43235</v>
      </c>
      <c r="B64" s="3" t="s">
        <v>129</v>
      </c>
      <c r="C64" s="3" t="s">
        <v>148</v>
      </c>
      <c r="D64" s="3" t="s">
        <v>154</v>
      </c>
      <c r="E64" s="3" t="s">
        <v>154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48.612265084075098</v>
      </c>
      <c r="N64" s="3" t="s">
        <v>140</v>
      </c>
      <c r="O64" s="3">
        <v>10183842</v>
      </c>
      <c r="P64" s="3" t="s">
        <v>141</v>
      </c>
      <c r="Q64" s="3">
        <v>1000150093</v>
      </c>
      <c r="R64" s="3">
        <v>40</v>
      </c>
      <c r="S64" s="3" t="s">
        <v>155</v>
      </c>
      <c r="T64" s="3">
        <v>28.559333333333299</v>
      </c>
      <c r="U64" s="3">
        <v>48.612245850743399</v>
      </c>
      <c r="V64" s="3"/>
      <c r="W64" s="3">
        <v>100</v>
      </c>
      <c r="X64" s="3">
        <v>8.33</v>
      </c>
      <c r="Y64" s="3">
        <v>13.883333333333301</v>
      </c>
    </row>
    <row r="65" spans="1:25" x14ac:dyDescent="0.25">
      <c r="A65" s="2">
        <v>43235</v>
      </c>
      <c r="B65" s="3" t="s">
        <v>129</v>
      </c>
      <c r="C65" s="3" t="s">
        <v>156</v>
      </c>
      <c r="D65" s="3" t="s">
        <v>157</v>
      </c>
      <c r="E65" s="3" t="s">
        <v>157</v>
      </c>
      <c r="F65" s="3">
        <v>0</v>
      </c>
      <c r="G65" s="3">
        <v>14</v>
      </c>
      <c r="H65" s="3">
        <v>6</v>
      </c>
      <c r="I65" s="3">
        <v>9</v>
      </c>
      <c r="J65" s="3">
        <v>126</v>
      </c>
      <c r="K65" s="3">
        <v>0</v>
      </c>
      <c r="L65" s="3">
        <v>0</v>
      </c>
      <c r="M65" s="3">
        <v>39.936507936507901</v>
      </c>
      <c r="N65" s="3" t="s">
        <v>62</v>
      </c>
      <c r="O65" s="3" t="s">
        <v>158</v>
      </c>
      <c r="P65" s="3" t="s">
        <v>64</v>
      </c>
      <c r="Q65" s="3">
        <v>1000145794</v>
      </c>
      <c r="R65" s="3">
        <v>100</v>
      </c>
      <c r="S65" s="3" t="s">
        <v>159</v>
      </c>
      <c r="T65" s="3">
        <v>126</v>
      </c>
      <c r="U65" s="3">
        <v>39.936507936507901</v>
      </c>
      <c r="V65" s="3"/>
      <c r="W65" s="3">
        <v>480</v>
      </c>
      <c r="X65" s="3">
        <v>6.29</v>
      </c>
      <c r="Y65" s="3">
        <v>50.32</v>
      </c>
    </row>
    <row r="66" spans="1:25" x14ac:dyDescent="0.25">
      <c r="A66" s="2">
        <v>43235</v>
      </c>
      <c r="B66" s="3" t="s">
        <v>129</v>
      </c>
      <c r="C66" s="3" t="s">
        <v>156</v>
      </c>
      <c r="D66" s="3" t="s">
        <v>160</v>
      </c>
      <c r="E66" s="3" t="s">
        <v>160</v>
      </c>
      <c r="F66" s="3">
        <v>0</v>
      </c>
      <c r="G66" s="3">
        <v>20</v>
      </c>
      <c r="H66" s="3">
        <v>1</v>
      </c>
      <c r="I66" s="3">
        <v>9</v>
      </c>
      <c r="J66" s="3">
        <v>171</v>
      </c>
      <c r="K66" s="3">
        <v>0</v>
      </c>
      <c r="L66" s="3">
        <v>0</v>
      </c>
      <c r="M66" s="3">
        <v>43.121637426900499</v>
      </c>
      <c r="N66" s="3" t="s">
        <v>73</v>
      </c>
      <c r="O66" s="3">
        <v>379856</v>
      </c>
      <c r="P66" s="3" t="s">
        <v>150</v>
      </c>
      <c r="Q66" s="3">
        <v>1000132020</v>
      </c>
      <c r="R66" s="3">
        <v>30</v>
      </c>
      <c r="S66" s="3" t="s">
        <v>161</v>
      </c>
      <c r="T66" s="3">
        <v>171</v>
      </c>
      <c r="U66" s="3">
        <v>43.121637426900499</v>
      </c>
      <c r="V66" s="3"/>
      <c r="W66" s="3">
        <v>483</v>
      </c>
      <c r="X66" s="3">
        <v>9.16</v>
      </c>
      <c r="Y66" s="3">
        <v>73.738</v>
      </c>
    </row>
    <row r="67" spans="1:25" x14ac:dyDescent="0.25">
      <c r="A67" s="2">
        <v>43235</v>
      </c>
      <c r="B67" s="3" t="s">
        <v>129</v>
      </c>
      <c r="C67" s="3" t="s">
        <v>156</v>
      </c>
      <c r="D67" s="3" t="s">
        <v>162</v>
      </c>
      <c r="E67" s="3" t="s">
        <v>162</v>
      </c>
      <c r="F67" s="3">
        <v>0</v>
      </c>
      <c r="G67" s="3">
        <v>13</v>
      </c>
      <c r="H67" s="3">
        <v>7</v>
      </c>
      <c r="I67" s="3">
        <v>9</v>
      </c>
      <c r="J67" s="3">
        <v>105.016666666666</v>
      </c>
      <c r="K67" s="3">
        <v>0</v>
      </c>
      <c r="L67" s="3">
        <v>0</v>
      </c>
      <c r="M67" s="3">
        <v>52.024757974924597</v>
      </c>
      <c r="N67" s="3" t="s">
        <v>73</v>
      </c>
      <c r="O67" s="3">
        <v>10180413</v>
      </c>
      <c r="P67" s="3" t="s">
        <v>163</v>
      </c>
      <c r="Q67" s="3">
        <v>1000152176</v>
      </c>
      <c r="R67" s="3">
        <v>20</v>
      </c>
      <c r="S67" s="3" t="s">
        <v>164</v>
      </c>
      <c r="T67" s="3">
        <v>105.016666666666</v>
      </c>
      <c r="U67" s="3">
        <v>52.024757974924597</v>
      </c>
      <c r="V67" s="3"/>
      <c r="W67" s="3">
        <v>788</v>
      </c>
      <c r="X67" s="3">
        <v>4.16</v>
      </c>
      <c r="Y67" s="3">
        <v>54.634666666666597</v>
      </c>
    </row>
    <row r="68" spans="1:25" x14ac:dyDescent="0.25">
      <c r="A68" s="2">
        <v>43235</v>
      </c>
      <c r="B68" s="3" t="s">
        <v>129</v>
      </c>
      <c r="C68" s="3" t="s">
        <v>156</v>
      </c>
      <c r="D68" s="3" t="s">
        <v>165</v>
      </c>
      <c r="E68" s="3" t="s">
        <v>165</v>
      </c>
      <c r="F68" s="3">
        <v>0</v>
      </c>
      <c r="G68" s="3">
        <v>13</v>
      </c>
      <c r="H68" s="3">
        <v>5</v>
      </c>
      <c r="I68" s="3">
        <v>9</v>
      </c>
      <c r="J68" s="3">
        <v>108</v>
      </c>
      <c r="K68" s="3">
        <v>0</v>
      </c>
      <c r="L68" s="3">
        <v>0</v>
      </c>
      <c r="M68" s="3">
        <v>46.592592592592503</v>
      </c>
      <c r="N68" s="3" t="s">
        <v>62</v>
      </c>
      <c r="O68" s="3" t="s">
        <v>158</v>
      </c>
      <c r="P68" s="3" t="s">
        <v>64</v>
      </c>
      <c r="Q68" s="3">
        <v>1000145794</v>
      </c>
      <c r="R68" s="3">
        <v>100</v>
      </c>
      <c r="S68" s="3" t="s">
        <v>159</v>
      </c>
      <c r="T68" s="3">
        <v>108</v>
      </c>
      <c r="U68" s="3">
        <v>46.592592592592503</v>
      </c>
      <c r="V68" s="3"/>
      <c r="W68" s="3">
        <v>480</v>
      </c>
      <c r="X68" s="3">
        <v>6.29</v>
      </c>
      <c r="Y68" s="3">
        <v>50.32</v>
      </c>
    </row>
    <row r="69" spans="1:25" x14ac:dyDescent="0.25">
      <c r="A69" s="2">
        <v>43235</v>
      </c>
      <c r="B69" s="3" t="s">
        <v>129</v>
      </c>
      <c r="C69" s="3" t="s">
        <v>166</v>
      </c>
      <c r="D69" s="3" t="s">
        <v>167</v>
      </c>
      <c r="E69" s="3" t="s">
        <v>167</v>
      </c>
      <c r="F69" s="3">
        <v>0</v>
      </c>
      <c r="G69" s="3">
        <v>23</v>
      </c>
      <c r="H69" s="3">
        <v>5</v>
      </c>
      <c r="I69" s="3">
        <v>9</v>
      </c>
      <c r="J69" s="3">
        <v>205.916666666666</v>
      </c>
      <c r="K69" s="3">
        <v>0</v>
      </c>
      <c r="L69" s="3">
        <v>0</v>
      </c>
      <c r="M69" s="3">
        <v>42.126912181303098</v>
      </c>
      <c r="N69" s="3" t="s">
        <v>73</v>
      </c>
      <c r="O69" s="3">
        <v>379311</v>
      </c>
      <c r="P69" s="3" t="s">
        <v>168</v>
      </c>
      <c r="Q69" s="3">
        <v>1000145760</v>
      </c>
      <c r="R69" s="3">
        <v>50</v>
      </c>
      <c r="S69" s="3" t="s">
        <v>169</v>
      </c>
      <c r="T69" s="3">
        <v>205.916666666666</v>
      </c>
      <c r="U69" s="3">
        <v>42.126912181303098</v>
      </c>
      <c r="V69" s="3"/>
      <c r="W69" s="3">
        <v>329</v>
      </c>
      <c r="X69" s="3">
        <v>15.82</v>
      </c>
      <c r="Y69" s="3">
        <v>86.746333333333297</v>
      </c>
    </row>
    <row r="70" spans="1:25" x14ac:dyDescent="0.25">
      <c r="A70" s="2">
        <v>43235</v>
      </c>
      <c r="B70" s="3" t="s">
        <v>129</v>
      </c>
      <c r="C70" s="3" t="s">
        <v>166</v>
      </c>
      <c r="D70" s="3" t="s">
        <v>170</v>
      </c>
      <c r="E70" s="3" t="s">
        <v>170</v>
      </c>
      <c r="F70" s="3">
        <v>0</v>
      </c>
      <c r="G70" s="3">
        <v>16</v>
      </c>
      <c r="H70" s="3">
        <v>3</v>
      </c>
      <c r="I70" s="3">
        <v>9</v>
      </c>
      <c r="J70" s="3">
        <v>123.283333333333</v>
      </c>
      <c r="K70" s="3">
        <v>0</v>
      </c>
      <c r="L70" s="3">
        <v>0</v>
      </c>
      <c r="M70" s="3">
        <v>44.898201973773098</v>
      </c>
      <c r="N70" s="3" t="s">
        <v>62</v>
      </c>
      <c r="O70" s="3" t="s">
        <v>158</v>
      </c>
      <c r="P70" s="3" t="s">
        <v>64</v>
      </c>
      <c r="Q70" s="3">
        <v>1000145794</v>
      </c>
      <c r="R70" s="3">
        <v>100</v>
      </c>
      <c r="S70" s="3" t="s">
        <v>159</v>
      </c>
      <c r="T70" s="3">
        <v>123.283333333333</v>
      </c>
      <c r="U70" s="3">
        <v>44.898201973773098</v>
      </c>
      <c r="V70" s="3"/>
      <c r="W70" s="3">
        <v>528</v>
      </c>
      <c r="X70" s="3">
        <v>6.29</v>
      </c>
      <c r="Y70" s="3">
        <v>55.351999999999997</v>
      </c>
    </row>
    <row r="71" spans="1:25" x14ac:dyDescent="0.25">
      <c r="A71" s="2">
        <v>43235</v>
      </c>
      <c r="B71" s="3" t="s">
        <v>171</v>
      </c>
      <c r="C71" s="3" t="s">
        <v>172</v>
      </c>
      <c r="D71" s="3" t="s">
        <v>173</v>
      </c>
      <c r="E71" s="3" t="s">
        <v>173</v>
      </c>
      <c r="F71" s="3">
        <v>0</v>
      </c>
      <c r="G71" s="3">
        <v>16</v>
      </c>
      <c r="H71" s="3">
        <v>6</v>
      </c>
      <c r="I71" s="3">
        <v>9</v>
      </c>
      <c r="J71" s="3">
        <v>135</v>
      </c>
      <c r="K71" s="3">
        <v>0</v>
      </c>
      <c r="L71" s="3">
        <v>0</v>
      </c>
      <c r="M71" s="3">
        <v>0.70740740740740704</v>
      </c>
      <c r="N71" s="3" t="s">
        <v>73</v>
      </c>
      <c r="O71" s="3">
        <v>10185912</v>
      </c>
      <c r="P71" s="3" t="s">
        <v>174</v>
      </c>
      <c r="Q71" s="3">
        <v>1000131978</v>
      </c>
      <c r="R71" s="3">
        <v>10</v>
      </c>
      <c r="S71" s="3" t="s">
        <v>175</v>
      </c>
      <c r="T71" s="3">
        <v>135</v>
      </c>
      <c r="U71" s="3">
        <v>0.70740740740740704</v>
      </c>
      <c r="V71" s="3"/>
      <c r="W71" s="3">
        <v>5</v>
      </c>
      <c r="X71" s="3">
        <v>11.46</v>
      </c>
      <c r="Y71" s="3">
        <v>0.95499999999999996</v>
      </c>
    </row>
    <row r="72" spans="1:25" x14ac:dyDescent="0.25">
      <c r="A72" s="2">
        <v>43235</v>
      </c>
      <c r="B72" s="3" t="s">
        <v>171</v>
      </c>
      <c r="C72" s="3" t="s">
        <v>172</v>
      </c>
      <c r="D72" s="3" t="s">
        <v>176</v>
      </c>
      <c r="E72" s="3" t="s">
        <v>176</v>
      </c>
      <c r="F72" s="3">
        <v>0</v>
      </c>
      <c r="G72" s="3">
        <v>26</v>
      </c>
      <c r="H72" s="3">
        <v>7</v>
      </c>
      <c r="I72" s="3">
        <v>9</v>
      </c>
      <c r="J72" s="3">
        <v>231.45</v>
      </c>
      <c r="K72" s="3">
        <v>0</v>
      </c>
      <c r="L72" s="3">
        <v>0</v>
      </c>
      <c r="M72" s="3">
        <v>0</v>
      </c>
      <c r="N72" s="3" t="s">
        <v>177</v>
      </c>
      <c r="O72" s="3" t="s">
        <v>178</v>
      </c>
      <c r="P72" s="3" t="s">
        <v>179</v>
      </c>
      <c r="Q72" s="3">
        <v>1000132096</v>
      </c>
      <c r="R72" s="3">
        <v>10</v>
      </c>
      <c r="S72" s="3" t="s">
        <v>180</v>
      </c>
      <c r="T72" s="3">
        <v>231.45</v>
      </c>
      <c r="U72" s="3">
        <v>0</v>
      </c>
      <c r="V72" s="3"/>
      <c r="W72" s="3">
        <v>0</v>
      </c>
      <c r="X72" s="3">
        <v>0</v>
      </c>
      <c r="Y72" s="3">
        <v>0</v>
      </c>
    </row>
    <row r="73" spans="1:25" x14ac:dyDescent="0.25">
      <c r="A73" s="2">
        <v>43235</v>
      </c>
      <c r="B73" s="3" t="s">
        <v>171</v>
      </c>
      <c r="C73" s="3" t="s">
        <v>172</v>
      </c>
      <c r="D73" s="3" t="s">
        <v>181</v>
      </c>
      <c r="E73" s="3" t="s">
        <v>181</v>
      </c>
      <c r="F73" s="3">
        <v>0</v>
      </c>
      <c r="G73" s="3">
        <v>28</v>
      </c>
      <c r="H73" s="3">
        <v>3</v>
      </c>
      <c r="I73" s="3">
        <v>9</v>
      </c>
      <c r="J73" s="3">
        <v>212.31666666666601</v>
      </c>
      <c r="K73" s="3">
        <v>0</v>
      </c>
      <c r="L73" s="3">
        <v>0</v>
      </c>
      <c r="M73" s="3">
        <v>33.880210377580603</v>
      </c>
      <c r="N73" s="3" t="s">
        <v>73</v>
      </c>
      <c r="O73" s="3">
        <v>10185930</v>
      </c>
      <c r="P73" s="3" t="s">
        <v>132</v>
      </c>
      <c r="Q73" s="3">
        <v>1000131966</v>
      </c>
      <c r="R73" s="3">
        <v>10</v>
      </c>
      <c r="S73" s="3" t="s">
        <v>133</v>
      </c>
      <c r="T73" s="3">
        <v>212.31666666666601</v>
      </c>
      <c r="U73" s="3">
        <v>33.880210377580603</v>
      </c>
      <c r="V73" s="3"/>
      <c r="W73" s="3">
        <v>400</v>
      </c>
      <c r="X73" s="3">
        <v>10.79</v>
      </c>
      <c r="Y73" s="3">
        <v>71.933333333333294</v>
      </c>
    </row>
    <row r="74" spans="1:25" x14ac:dyDescent="0.25">
      <c r="A74" s="2">
        <v>43235</v>
      </c>
      <c r="B74" s="3" t="s">
        <v>171</v>
      </c>
      <c r="C74" s="3" t="s">
        <v>182</v>
      </c>
      <c r="D74" s="3" t="s">
        <v>183</v>
      </c>
      <c r="E74" s="3" t="s">
        <v>183</v>
      </c>
      <c r="F74" s="3">
        <v>0</v>
      </c>
      <c r="G74" s="3">
        <v>10</v>
      </c>
      <c r="H74" s="3">
        <v>0</v>
      </c>
      <c r="I74" s="3">
        <v>9</v>
      </c>
      <c r="J74" s="3">
        <v>90</v>
      </c>
      <c r="K74" s="3">
        <v>0</v>
      </c>
      <c r="L74" s="3">
        <v>0</v>
      </c>
      <c r="M74" s="3">
        <v>0</v>
      </c>
      <c r="N74" s="3" t="s">
        <v>62</v>
      </c>
      <c r="O74" s="3" t="s">
        <v>158</v>
      </c>
      <c r="P74" s="3" t="s">
        <v>64</v>
      </c>
      <c r="Q74" s="3">
        <v>1000145794</v>
      </c>
      <c r="R74" s="3">
        <v>100</v>
      </c>
      <c r="S74" s="3" t="s">
        <v>159</v>
      </c>
      <c r="T74" s="3">
        <v>90</v>
      </c>
      <c r="U74" s="3">
        <v>0</v>
      </c>
      <c r="V74" s="3"/>
      <c r="W74" s="3">
        <v>0</v>
      </c>
      <c r="X74" s="3">
        <v>0</v>
      </c>
      <c r="Y74" s="3">
        <v>0</v>
      </c>
    </row>
    <row r="75" spans="1:25" x14ac:dyDescent="0.25">
      <c r="A75" s="2">
        <v>43235</v>
      </c>
      <c r="B75" s="3" t="s">
        <v>171</v>
      </c>
      <c r="C75" s="3" t="s">
        <v>182</v>
      </c>
      <c r="D75" s="3" t="s">
        <v>184</v>
      </c>
      <c r="E75" s="3" t="s">
        <v>184</v>
      </c>
      <c r="F75" s="3">
        <v>0</v>
      </c>
      <c r="G75" s="3">
        <v>16</v>
      </c>
      <c r="H75" s="3">
        <v>2</v>
      </c>
      <c r="I75" s="3">
        <v>9</v>
      </c>
      <c r="J75" s="3">
        <v>144</v>
      </c>
      <c r="K75" s="3">
        <v>0</v>
      </c>
      <c r="L75" s="3">
        <v>0</v>
      </c>
      <c r="M75" s="3">
        <v>46.2777777777777</v>
      </c>
      <c r="N75" s="3" t="s">
        <v>140</v>
      </c>
      <c r="O75" s="3">
        <v>10183842</v>
      </c>
      <c r="P75" s="3" t="s">
        <v>141</v>
      </c>
      <c r="Q75" s="3">
        <v>1000150093</v>
      </c>
      <c r="R75" s="3">
        <v>10</v>
      </c>
      <c r="S75" s="3" t="s">
        <v>155</v>
      </c>
      <c r="T75" s="3">
        <v>144</v>
      </c>
      <c r="U75" s="3">
        <v>46.2777777777777</v>
      </c>
      <c r="V75" s="3"/>
      <c r="W75" s="3">
        <v>480</v>
      </c>
      <c r="X75" s="3">
        <v>8.33</v>
      </c>
      <c r="Y75" s="3">
        <v>66.64</v>
      </c>
    </row>
    <row r="76" spans="1:25" x14ac:dyDescent="0.25">
      <c r="A76" s="2">
        <v>43235</v>
      </c>
      <c r="B76" s="3" t="s">
        <v>171</v>
      </c>
      <c r="C76" s="3" t="s">
        <v>182</v>
      </c>
      <c r="D76" s="3" t="s">
        <v>185</v>
      </c>
      <c r="E76" s="3" t="s">
        <v>185</v>
      </c>
      <c r="F76" s="3">
        <v>0</v>
      </c>
      <c r="G76" s="3">
        <v>22</v>
      </c>
      <c r="H76" s="3">
        <v>3</v>
      </c>
      <c r="I76" s="3">
        <v>9</v>
      </c>
      <c r="J76" s="3">
        <v>198</v>
      </c>
      <c r="K76" s="3">
        <v>0</v>
      </c>
      <c r="L76" s="3">
        <v>0</v>
      </c>
      <c r="M76" s="3">
        <v>39.090909090909001</v>
      </c>
      <c r="N76" s="3" t="s">
        <v>73</v>
      </c>
      <c r="O76" s="3">
        <v>380640</v>
      </c>
      <c r="P76" s="3" t="s">
        <v>186</v>
      </c>
      <c r="Q76" s="3">
        <v>1000132432</v>
      </c>
      <c r="R76" s="3">
        <v>10</v>
      </c>
      <c r="S76" s="3" t="s">
        <v>187</v>
      </c>
      <c r="T76" s="3">
        <v>198</v>
      </c>
      <c r="U76" s="3">
        <v>39.090909090909001</v>
      </c>
      <c r="V76" s="3"/>
      <c r="W76" s="3">
        <v>300</v>
      </c>
      <c r="X76" s="3">
        <v>15.48</v>
      </c>
      <c r="Y76" s="3">
        <v>77.400000000000006</v>
      </c>
    </row>
    <row r="77" spans="1:25" x14ac:dyDescent="0.25">
      <c r="A77" s="2">
        <v>43235</v>
      </c>
      <c r="B77" s="3" t="s">
        <v>171</v>
      </c>
      <c r="C77" s="3" t="s">
        <v>188</v>
      </c>
      <c r="D77" s="3" t="s">
        <v>189</v>
      </c>
      <c r="E77" s="3" t="s">
        <v>189</v>
      </c>
      <c r="F77" s="3">
        <v>0</v>
      </c>
      <c r="G77" s="3">
        <v>15</v>
      </c>
      <c r="H77" s="3">
        <v>2</v>
      </c>
      <c r="I77" s="3">
        <v>9</v>
      </c>
      <c r="J77" s="3">
        <v>135</v>
      </c>
      <c r="K77" s="3">
        <v>0</v>
      </c>
      <c r="L77" s="3">
        <v>0</v>
      </c>
      <c r="M77" s="3">
        <v>74.134814814814803</v>
      </c>
      <c r="N77" s="3" t="s">
        <v>117</v>
      </c>
      <c r="O77" s="3" t="s">
        <v>190</v>
      </c>
      <c r="P77" s="3" t="s">
        <v>191</v>
      </c>
      <c r="Q77" s="3">
        <v>1000130867</v>
      </c>
      <c r="R77" s="3">
        <v>40</v>
      </c>
      <c r="S77" s="3" t="s">
        <v>192</v>
      </c>
      <c r="T77" s="3">
        <v>67.5</v>
      </c>
      <c r="U77" s="3">
        <v>90.314074074074</v>
      </c>
      <c r="V77" s="3"/>
      <c r="W77" s="3">
        <v>374</v>
      </c>
      <c r="X77" s="3">
        <v>9.7799999999999994</v>
      </c>
      <c r="Y77" s="3">
        <v>60.962000000000003</v>
      </c>
    </row>
    <row r="78" spans="1:25" x14ac:dyDescent="0.25">
      <c r="A78" s="2">
        <v>43235</v>
      </c>
      <c r="B78" s="3" t="s">
        <v>171</v>
      </c>
      <c r="C78" s="3" t="s">
        <v>188</v>
      </c>
      <c r="D78" s="3" t="s">
        <v>189</v>
      </c>
      <c r="E78" s="3" t="s">
        <v>189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74.134814814814803</v>
      </c>
      <c r="N78" s="3" t="s">
        <v>117</v>
      </c>
      <c r="O78" s="3" t="s">
        <v>193</v>
      </c>
      <c r="P78" s="3" t="s">
        <v>194</v>
      </c>
      <c r="Q78" s="3">
        <v>1000130867</v>
      </c>
      <c r="R78" s="3">
        <v>50</v>
      </c>
      <c r="S78" s="3" t="s">
        <v>195</v>
      </c>
      <c r="T78" s="3">
        <v>67.5</v>
      </c>
      <c r="U78" s="3">
        <v>57.955555555555499</v>
      </c>
      <c r="V78" s="3"/>
      <c r="W78" s="3">
        <v>240</v>
      </c>
      <c r="X78" s="3">
        <v>9.7799999999999994</v>
      </c>
      <c r="Y78" s="3">
        <v>39.119999999999997</v>
      </c>
    </row>
    <row r="79" spans="1:25" x14ac:dyDescent="0.25">
      <c r="A79" s="2">
        <v>43235</v>
      </c>
      <c r="B79" s="3" t="s">
        <v>171</v>
      </c>
      <c r="C79" s="3" t="s">
        <v>188</v>
      </c>
      <c r="D79" s="3" t="s">
        <v>196</v>
      </c>
      <c r="E79" s="3" t="s">
        <v>196</v>
      </c>
      <c r="F79" s="3">
        <v>0</v>
      </c>
      <c r="G79" s="3">
        <v>16</v>
      </c>
      <c r="H79" s="3">
        <v>0</v>
      </c>
      <c r="I79" s="3">
        <v>9</v>
      </c>
      <c r="J79" s="3">
        <v>135</v>
      </c>
      <c r="K79" s="3">
        <v>0</v>
      </c>
      <c r="L79" s="3">
        <v>0</v>
      </c>
      <c r="M79" s="3">
        <v>70.115555555555503</v>
      </c>
      <c r="N79" s="3" t="s">
        <v>117</v>
      </c>
      <c r="O79" s="3" t="s">
        <v>197</v>
      </c>
      <c r="P79" s="3" t="s">
        <v>198</v>
      </c>
      <c r="Q79" s="3">
        <v>1000130841</v>
      </c>
      <c r="R79" s="3">
        <v>30</v>
      </c>
      <c r="S79" s="3" t="s">
        <v>199</v>
      </c>
      <c r="T79" s="3">
        <v>11.638</v>
      </c>
      <c r="U79" s="3">
        <v>70.115140058429205</v>
      </c>
      <c r="V79" s="3"/>
      <c r="W79" s="3">
        <v>60</v>
      </c>
      <c r="X79" s="3">
        <v>8.16</v>
      </c>
      <c r="Y79" s="3">
        <v>8.16</v>
      </c>
    </row>
    <row r="80" spans="1:25" x14ac:dyDescent="0.25">
      <c r="A80" s="2">
        <v>43235</v>
      </c>
      <c r="B80" s="3" t="s">
        <v>171</v>
      </c>
      <c r="C80" s="3" t="s">
        <v>188</v>
      </c>
      <c r="D80" s="3" t="s">
        <v>196</v>
      </c>
      <c r="E80" s="3" t="s">
        <v>196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70.115555555555503</v>
      </c>
      <c r="N80" s="3" t="s">
        <v>117</v>
      </c>
      <c r="O80" s="3" t="s">
        <v>197</v>
      </c>
      <c r="P80" s="3" t="s">
        <v>198</v>
      </c>
      <c r="Q80" s="3">
        <v>1000137863</v>
      </c>
      <c r="R80" s="3">
        <v>90</v>
      </c>
      <c r="S80" s="3" t="s">
        <v>200</v>
      </c>
      <c r="T80" s="3">
        <v>104.547333333333</v>
      </c>
      <c r="U80" s="3">
        <v>70.115609516582595</v>
      </c>
      <c r="V80" s="3"/>
      <c r="W80" s="3">
        <v>539</v>
      </c>
      <c r="X80" s="3">
        <v>8.16</v>
      </c>
      <c r="Y80" s="3">
        <v>73.304000000000002</v>
      </c>
    </row>
    <row r="81" spans="1:25" x14ac:dyDescent="0.25">
      <c r="A81" s="2">
        <v>43235</v>
      </c>
      <c r="B81" s="3" t="s">
        <v>171</v>
      </c>
      <c r="C81" s="3" t="s">
        <v>188</v>
      </c>
      <c r="D81" s="3" t="s">
        <v>196</v>
      </c>
      <c r="E81" s="3" t="s">
        <v>196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70.115555555555503</v>
      </c>
      <c r="N81" s="3" t="s">
        <v>117</v>
      </c>
      <c r="O81" s="3" t="s">
        <v>197</v>
      </c>
      <c r="P81" s="3" t="s">
        <v>198</v>
      </c>
      <c r="Q81" s="3">
        <v>1000137865</v>
      </c>
      <c r="R81" s="3">
        <v>100</v>
      </c>
      <c r="S81" s="3" t="s">
        <v>201</v>
      </c>
      <c r="T81" s="3">
        <v>18.8146666666666</v>
      </c>
      <c r="U81" s="3">
        <v>70.115512720572596</v>
      </c>
      <c r="V81" s="3"/>
      <c r="W81" s="3">
        <v>97</v>
      </c>
      <c r="X81" s="3">
        <v>8.16</v>
      </c>
      <c r="Y81" s="3">
        <v>13.192</v>
      </c>
    </row>
    <row r="82" spans="1:25" x14ac:dyDescent="0.25">
      <c r="A82" s="2">
        <v>43235</v>
      </c>
      <c r="B82" s="3" t="s">
        <v>171</v>
      </c>
      <c r="C82" s="3" t="s">
        <v>188</v>
      </c>
      <c r="D82" s="3" t="s">
        <v>202</v>
      </c>
      <c r="E82" s="3" t="s">
        <v>202</v>
      </c>
      <c r="F82" s="3">
        <v>0</v>
      </c>
      <c r="G82" s="3">
        <v>17</v>
      </c>
      <c r="H82" s="3">
        <v>1</v>
      </c>
      <c r="I82" s="3">
        <v>9</v>
      </c>
      <c r="J82" s="3">
        <v>153</v>
      </c>
      <c r="K82" s="3">
        <v>0</v>
      </c>
      <c r="L82" s="3">
        <v>0</v>
      </c>
      <c r="M82" s="3">
        <v>46.368518518518499</v>
      </c>
      <c r="N82" s="3" t="s">
        <v>140</v>
      </c>
      <c r="O82" s="3">
        <v>10183842</v>
      </c>
      <c r="P82" s="3" t="s">
        <v>141</v>
      </c>
      <c r="Q82" s="3">
        <v>1000150092</v>
      </c>
      <c r="R82" s="3">
        <v>20</v>
      </c>
      <c r="S82" s="3" t="s">
        <v>142</v>
      </c>
      <c r="T82" s="3">
        <v>21.258333333333301</v>
      </c>
      <c r="U82" s="3">
        <v>46.368482947863498</v>
      </c>
      <c r="V82" s="3"/>
      <c r="W82" s="3">
        <v>71</v>
      </c>
      <c r="X82" s="3">
        <v>8.33</v>
      </c>
      <c r="Y82" s="3">
        <v>9.8571666666666609</v>
      </c>
    </row>
    <row r="83" spans="1:25" x14ac:dyDescent="0.25">
      <c r="A83" s="2">
        <v>43235</v>
      </c>
      <c r="B83" s="3" t="s">
        <v>171</v>
      </c>
      <c r="C83" s="3" t="s">
        <v>188</v>
      </c>
      <c r="D83" s="3" t="s">
        <v>202</v>
      </c>
      <c r="E83" s="3" t="s">
        <v>202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46.368518518518499</v>
      </c>
      <c r="N83" s="3" t="s">
        <v>140</v>
      </c>
      <c r="O83" s="3">
        <v>10183842</v>
      </c>
      <c r="P83" s="3" t="s">
        <v>141</v>
      </c>
      <c r="Q83" s="3">
        <v>1000150092</v>
      </c>
      <c r="R83" s="3">
        <v>40</v>
      </c>
      <c r="S83" s="3" t="s">
        <v>142</v>
      </c>
      <c r="T83" s="3">
        <v>131.74166666666599</v>
      </c>
      <c r="U83" s="3">
        <v>46.3685242583338</v>
      </c>
      <c r="V83" s="3"/>
      <c r="W83" s="3">
        <v>440</v>
      </c>
      <c r="X83" s="3">
        <v>8.33</v>
      </c>
      <c r="Y83" s="3">
        <v>61.086666666666602</v>
      </c>
    </row>
    <row r="84" spans="1:25" x14ac:dyDescent="0.25">
      <c r="A84" s="2">
        <v>43235</v>
      </c>
      <c r="B84" s="3" t="s">
        <v>171</v>
      </c>
      <c r="C84" s="3" t="s">
        <v>188</v>
      </c>
      <c r="D84" s="3" t="s">
        <v>203</v>
      </c>
      <c r="E84" s="3" t="s">
        <v>203</v>
      </c>
      <c r="F84" s="3">
        <v>0</v>
      </c>
      <c r="G84" s="3">
        <v>13</v>
      </c>
      <c r="H84" s="3">
        <v>0</v>
      </c>
      <c r="I84" s="3">
        <v>9</v>
      </c>
      <c r="J84" s="3">
        <v>117</v>
      </c>
      <c r="K84" s="3">
        <v>0</v>
      </c>
      <c r="L84" s="3">
        <v>0</v>
      </c>
      <c r="M84" s="3">
        <v>45.9282051282051</v>
      </c>
      <c r="N84" s="3" t="s">
        <v>117</v>
      </c>
      <c r="O84" s="3" t="s">
        <v>204</v>
      </c>
      <c r="P84" s="3" t="s">
        <v>205</v>
      </c>
      <c r="Q84" s="3">
        <v>1000137863</v>
      </c>
      <c r="R84" s="3">
        <v>320</v>
      </c>
      <c r="S84" s="3" t="s">
        <v>206</v>
      </c>
      <c r="T84" s="3">
        <v>43.502666666666599</v>
      </c>
      <c r="U84" s="3">
        <v>45.928218959757203</v>
      </c>
      <c r="V84" s="3"/>
      <c r="W84" s="3">
        <v>148</v>
      </c>
      <c r="X84" s="3">
        <v>8.1</v>
      </c>
      <c r="Y84" s="3">
        <v>19.98</v>
      </c>
    </row>
    <row r="85" spans="1:25" x14ac:dyDescent="0.25">
      <c r="A85" s="2">
        <v>43235</v>
      </c>
      <c r="B85" s="3" t="s">
        <v>171</v>
      </c>
      <c r="C85" s="3" t="s">
        <v>188</v>
      </c>
      <c r="D85" s="3" t="s">
        <v>203</v>
      </c>
      <c r="E85" s="3" t="s">
        <v>203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45.9282051282051</v>
      </c>
      <c r="N85" s="3" t="s">
        <v>117</v>
      </c>
      <c r="O85" s="3" t="s">
        <v>207</v>
      </c>
      <c r="P85" s="3" t="s">
        <v>208</v>
      </c>
      <c r="Q85" s="3">
        <v>1000137872</v>
      </c>
      <c r="R85" s="3">
        <v>60</v>
      </c>
      <c r="S85" s="3" t="s">
        <v>209</v>
      </c>
      <c r="T85" s="3">
        <v>63.359833333333299</v>
      </c>
      <c r="U85" s="3">
        <v>45.928151115717299</v>
      </c>
      <c r="V85" s="3"/>
      <c r="W85" s="3">
        <v>200</v>
      </c>
      <c r="X85" s="3">
        <v>8.73</v>
      </c>
      <c r="Y85" s="3">
        <v>29.1</v>
      </c>
    </row>
    <row r="86" spans="1:25" x14ac:dyDescent="0.25">
      <c r="A86" s="2">
        <v>43235</v>
      </c>
      <c r="B86" s="3" t="s">
        <v>171</v>
      </c>
      <c r="C86" s="3" t="s">
        <v>188</v>
      </c>
      <c r="D86" s="3" t="s">
        <v>203</v>
      </c>
      <c r="E86" s="3" t="s">
        <v>203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45.9282051282051</v>
      </c>
      <c r="N86" s="3" t="s">
        <v>117</v>
      </c>
      <c r="O86" s="3" t="s">
        <v>210</v>
      </c>
      <c r="P86" s="3" t="s">
        <v>211</v>
      </c>
      <c r="Q86" s="3">
        <v>1000137865</v>
      </c>
      <c r="R86" s="3">
        <v>50</v>
      </c>
      <c r="S86" s="3" t="s">
        <v>212</v>
      </c>
      <c r="T86" s="3">
        <v>10.137499999999999</v>
      </c>
      <c r="U86" s="3">
        <v>45.928483353883998</v>
      </c>
      <c r="V86" s="3"/>
      <c r="W86" s="3">
        <v>32</v>
      </c>
      <c r="X86" s="3">
        <v>8.73</v>
      </c>
      <c r="Y86" s="3">
        <v>4.6559999999999997</v>
      </c>
    </row>
    <row r="87" spans="1:25" ht="26.25" x14ac:dyDescent="0.25">
      <c r="A87" s="2">
        <v>43235</v>
      </c>
      <c r="B87" s="3" t="s">
        <v>171</v>
      </c>
      <c r="C87" s="3" t="s">
        <v>188</v>
      </c>
      <c r="D87" s="3" t="s">
        <v>213</v>
      </c>
      <c r="E87" s="3" t="s">
        <v>213</v>
      </c>
      <c r="F87" s="3">
        <v>0</v>
      </c>
      <c r="G87" s="3">
        <v>21</v>
      </c>
      <c r="H87" s="3">
        <v>3</v>
      </c>
      <c r="I87" s="3">
        <v>9</v>
      </c>
      <c r="J87" s="3">
        <v>186.73333333333301</v>
      </c>
      <c r="K87" s="3">
        <v>0</v>
      </c>
      <c r="L87" s="3">
        <v>0</v>
      </c>
      <c r="M87" s="3">
        <v>6.8377365226704701</v>
      </c>
      <c r="N87" s="3" t="s">
        <v>214</v>
      </c>
      <c r="O87" s="3" t="s">
        <v>215</v>
      </c>
      <c r="P87" s="3" t="s">
        <v>216</v>
      </c>
      <c r="Q87" s="3">
        <v>1000127598</v>
      </c>
      <c r="R87" s="3">
        <v>50</v>
      </c>
      <c r="S87" s="3" t="s">
        <v>217</v>
      </c>
      <c r="T87" s="3">
        <v>186.73333333333301</v>
      </c>
      <c r="U87" s="3">
        <v>6.8377365226704701</v>
      </c>
      <c r="V87" s="3"/>
      <c r="W87" s="3">
        <v>47</v>
      </c>
      <c r="X87" s="3">
        <v>16.3</v>
      </c>
      <c r="Y87" s="3">
        <v>12.768333333333301</v>
      </c>
    </row>
    <row r="88" spans="1:25" x14ac:dyDescent="0.25">
      <c r="A88" s="2">
        <v>43235</v>
      </c>
      <c r="B88" s="3" t="s">
        <v>171</v>
      </c>
      <c r="C88" s="3" t="s">
        <v>188</v>
      </c>
      <c r="D88" s="3" t="s">
        <v>218</v>
      </c>
      <c r="E88" s="3" t="s">
        <v>218</v>
      </c>
      <c r="F88" s="3">
        <v>0</v>
      </c>
      <c r="G88" s="3">
        <v>16</v>
      </c>
      <c r="H88" s="3">
        <v>1</v>
      </c>
      <c r="I88" s="3">
        <v>9</v>
      </c>
      <c r="J88" s="3">
        <v>142.03333333333299</v>
      </c>
      <c r="K88" s="3">
        <v>0</v>
      </c>
      <c r="L88" s="3">
        <v>0</v>
      </c>
      <c r="M88" s="3">
        <v>44.725416568880497</v>
      </c>
      <c r="N88" s="3" t="s">
        <v>117</v>
      </c>
      <c r="O88" s="3" t="s">
        <v>219</v>
      </c>
      <c r="P88" s="3" t="s">
        <v>220</v>
      </c>
      <c r="Q88" s="3">
        <v>1000137923</v>
      </c>
      <c r="R88" s="3">
        <v>140</v>
      </c>
      <c r="S88" s="3" t="s">
        <v>221</v>
      </c>
      <c r="T88" s="3">
        <v>142.03333333333299</v>
      </c>
      <c r="U88" s="3">
        <v>44.725416568880497</v>
      </c>
      <c r="V88" s="3"/>
      <c r="W88" s="3">
        <v>385</v>
      </c>
      <c r="X88" s="3">
        <v>9.9</v>
      </c>
      <c r="Y88" s="3">
        <v>63.524999999999999</v>
      </c>
    </row>
    <row r="89" spans="1:25" x14ac:dyDescent="0.25">
      <c r="A89" s="2">
        <v>43235</v>
      </c>
      <c r="B89" s="3" t="s">
        <v>171</v>
      </c>
      <c r="C89" s="3" t="s">
        <v>188</v>
      </c>
      <c r="D89" s="3" t="s">
        <v>222</v>
      </c>
      <c r="E89" s="3" t="s">
        <v>222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73.427902621722794</v>
      </c>
      <c r="N89" s="3" t="s">
        <v>117</v>
      </c>
      <c r="O89" s="3" t="s">
        <v>223</v>
      </c>
      <c r="P89" s="3" t="s">
        <v>224</v>
      </c>
      <c r="Q89" s="3">
        <v>1000137863</v>
      </c>
      <c r="R89" s="3">
        <v>100</v>
      </c>
      <c r="S89" s="3" t="s">
        <v>225</v>
      </c>
      <c r="T89" s="3">
        <v>67.909166666666593</v>
      </c>
      <c r="U89" s="3">
        <v>73.427985912554703</v>
      </c>
      <c r="V89" s="3"/>
      <c r="W89" s="3">
        <v>454</v>
      </c>
      <c r="X89" s="3">
        <v>6.59</v>
      </c>
      <c r="Y89" s="3">
        <v>49.864333333333299</v>
      </c>
    </row>
    <row r="90" spans="1:25" x14ac:dyDescent="0.25">
      <c r="A90" s="2">
        <v>43235</v>
      </c>
      <c r="B90" s="3" t="s">
        <v>171</v>
      </c>
      <c r="C90" s="3" t="s">
        <v>188</v>
      </c>
      <c r="D90" s="3" t="s">
        <v>222</v>
      </c>
      <c r="E90" s="3" t="s">
        <v>222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73.427902621722794</v>
      </c>
      <c r="N90" s="3" t="s">
        <v>117</v>
      </c>
      <c r="O90" s="3" t="s">
        <v>223</v>
      </c>
      <c r="P90" s="3" t="s">
        <v>224</v>
      </c>
      <c r="Q90" s="3">
        <v>1000137872</v>
      </c>
      <c r="R90" s="3">
        <v>20</v>
      </c>
      <c r="S90" s="3" t="s">
        <v>226</v>
      </c>
      <c r="T90" s="3">
        <v>29.916</v>
      </c>
      <c r="U90" s="3">
        <v>73.427820118554095</v>
      </c>
      <c r="V90" s="3"/>
      <c r="W90" s="3">
        <v>200</v>
      </c>
      <c r="X90" s="3">
        <v>6.59</v>
      </c>
      <c r="Y90" s="3">
        <v>21.966666666666601</v>
      </c>
    </row>
    <row r="91" spans="1:25" x14ac:dyDescent="0.25">
      <c r="A91" s="2">
        <v>43235</v>
      </c>
      <c r="B91" s="3" t="s">
        <v>171</v>
      </c>
      <c r="C91" s="3" t="s">
        <v>188</v>
      </c>
      <c r="D91" s="3" t="s">
        <v>222</v>
      </c>
      <c r="E91" s="3" t="s">
        <v>222</v>
      </c>
      <c r="F91" s="3">
        <v>0</v>
      </c>
      <c r="G91" s="3">
        <v>13</v>
      </c>
      <c r="H91" s="3">
        <v>1</v>
      </c>
      <c r="I91" s="3">
        <v>9</v>
      </c>
      <c r="J91" s="3">
        <v>106.8</v>
      </c>
      <c r="K91" s="3">
        <v>0</v>
      </c>
      <c r="L91" s="3">
        <v>0</v>
      </c>
      <c r="M91" s="3">
        <v>73.427902621722794</v>
      </c>
      <c r="N91" s="3" t="s">
        <v>117</v>
      </c>
      <c r="O91" s="3" t="s">
        <v>227</v>
      </c>
      <c r="P91" s="3" t="s">
        <v>228</v>
      </c>
      <c r="Q91" s="3">
        <v>1000137863</v>
      </c>
      <c r="R91" s="3">
        <v>240</v>
      </c>
      <c r="S91" s="3" t="s">
        <v>229</v>
      </c>
      <c r="T91" s="3">
        <v>8.9748333333333292</v>
      </c>
      <c r="U91" s="3">
        <v>73.427547401065894</v>
      </c>
      <c r="V91" s="3"/>
      <c r="W91" s="3">
        <v>60</v>
      </c>
      <c r="X91" s="3">
        <v>6.59</v>
      </c>
      <c r="Y91" s="3">
        <v>6.59</v>
      </c>
    </row>
    <row r="92" spans="1:25" x14ac:dyDescent="0.25">
      <c r="A92" s="2">
        <v>43235</v>
      </c>
      <c r="B92" s="3" t="s">
        <v>171</v>
      </c>
      <c r="C92" s="3" t="s">
        <v>188</v>
      </c>
      <c r="D92" s="3" t="s">
        <v>230</v>
      </c>
      <c r="E92" s="3" t="s">
        <v>230</v>
      </c>
      <c r="F92" s="3">
        <v>0</v>
      </c>
      <c r="G92" s="3">
        <v>13</v>
      </c>
      <c r="H92" s="3">
        <v>0</v>
      </c>
      <c r="I92" s="3">
        <v>9</v>
      </c>
      <c r="J92" s="3">
        <v>117</v>
      </c>
      <c r="K92" s="3">
        <v>0</v>
      </c>
      <c r="L92" s="3">
        <v>0</v>
      </c>
      <c r="M92" s="3">
        <v>45.059829059828999</v>
      </c>
      <c r="N92" s="3" t="s">
        <v>117</v>
      </c>
      <c r="O92" s="3" t="s">
        <v>231</v>
      </c>
      <c r="P92" s="3" t="s">
        <v>232</v>
      </c>
      <c r="Q92" s="3">
        <v>1000130752</v>
      </c>
      <c r="R92" s="3">
        <v>150</v>
      </c>
      <c r="S92" s="3" t="s">
        <v>233</v>
      </c>
      <c r="T92" s="3">
        <v>117</v>
      </c>
      <c r="U92" s="3">
        <v>45.059829059828999</v>
      </c>
      <c r="V92" s="3"/>
      <c r="W92" s="3">
        <v>480</v>
      </c>
      <c r="X92" s="3">
        <v>6.59</v>
      </c>
      <c r="Y92" s="3">
        <v>52.72</v>
      </c>
    </row>
    <row r="93" spans="1:25" x14ac:dyDescent="0.25">
      <c r="A93" s="2">
        <v>43235</v>
      </c>
      <c r="B93" s="3" t="s">
        <v>171</v>
      </c>
      <c r="C93" s="3" t="s">
        <v>234</v>
      </c>
      <c r="D93" s="3" t="s">
        <v>235</v>
      </c>
      <c r="E93" s="3" t="s">
        <v>235</v>
      </c>
      <c r="F93" s="3">
        <v>0</v>
      </c>
      <c r="G93" s="3">
        <v>28</v>
      </c>
      <c r="H93" s="3">
        <v>2</v>
      </c>
      <c r="I93" s="3">
        <v>9</v>
      </c>
      <c r="J93" s="3">
        <v>234</v>
      </c>
      <c r="K93" s="3">
        <v>0</v>
      </c>
      <c r="L93" s="3">
        <v>0</v>
      </c>
      <c r="M93" s="3">
        <v>34.763960113960103</v>
      </c>
      <c r="N93" s="3" t="s">
        <v>117</v>
      </c>
      <c r="O93" s="3" t="s">
        <v>236</v>
      </c>
      <c r="P93" s="3" t="s">
        <v>237</v>
      </c>
      <c r="Q93" s="3">
        <v>1000137863</v>
      </c>
      <c r="R93" s="3">
        <v>290</v>
      </c>
      <c r="S93" s="3" t="s">
        <v>238</v>
      </c>
      <c r="T93" s="3">
        <v>1.141</v>
      </c>
      <c r="U93" s="3">
        <v>34.764826175869104</v>
      </c>
      <c r="V93" s="3"/>
      <c r="W93" s="3">
        <v>2</v>
      </c>
      <c r="X93" s="3">
        <v>11.9</v>
      </c>
      <c r="Y93" s="3">
        <v>0.396666666666666</v>
      </c>
    </row>
    <row r="94" spans="1:25" x14ac:dyDescent="0.25">
      <c r="A94" s="2">
        <v>43235</v>
      </c>
      <c r="B94" s="3" t="s">
        <v>171</v>
      </c>
      <c r="C94" s="3" t="s">
        <v>234</v>
      </c>
      <c r="D94" s="3" t="s">
        <v>235</v>
      </c>
      <c r="E94" s="3" t="s">
        <v>235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34.763960113960103</v>
      </c>
      <c r="N94" s="3" t="s">
        <v>117</v>
      </c>
      <c r="O94" s="3" t="s">
        <v>239</v>
      </c>
      <c r="P94" s="3" t="s">
        <v>240</v>
      </c>
      <c r="Q94" s="3">
        <v>1000137863</v>
      </c>
      <c r="R94" s="3">
        <v>310</v>
      </c>
      <c r="S94" s="3" t="s">
        <v>241</v>
      </c>
      <c r="T94" s="3">
        <v>232.85900000000001</v>
      </c>
      <c r="U94" s="3">
        <v>34.763955870290602</v>
      </c>
      <c r="V94" s="3"/>
      <c r="W94" s="3">
        <v>338</v>
      </c>
      <c r="X94" s="3">
        <v>14.37</v>
      </c>
      <c r="Y94" s="3">
        <v>80.950999999999993</v>
      </c>
    </row>
    <row r="95" spans="1:25" x14ac:dyDescent="0.25">
      <c r="A95" s="2">
        <v>43235</v>
      </c>
      <c r="B95" s="3" t="s">
        <v>171</v>
      </c>
      <c r="C95" s="3" t="s">
        <v>234</v>
      </c>
      <c r="D95" s="3" t="s">
        <v>242</v>
      </c>
      <c r="E95" s="3" t="s">
        <v>242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52.750146284376797</v>
      </c>
      <c r="N95" s="3" t="s">
        <v>117</v>
      </c>
      <c r="O95" s="3" t="s">
        <v>219</v>
      </c>
      <c r="P95" s="3" t="s">
        <v>220</v>
      </c>
      <c r="Q95" s="3">
        <v>1000137923</v>
      </c>
      <c r="R95" s="3">
        <v>130</v>
      </c>
      <c r="S95" s="3" t="s">
        <v>221</v>
      </c>
      <c r="T95" s="3">
        <v>32.843499999999999</v>
      </c>
      <c r="U95" s="3">
        <v>52.750163654908803</v>
      </c>
      <c r="V95" s="3"/>
      <c r="W95" s="3">
        <v>105</v>
      </c>
      <c r="X95" s="3">
        <v>9.9</v>
      </c>
      <c r="Y95" s="3">
        <v>17.324999999999999</v>
      </c>
    </row>
    <row r="96" spans="1:25" x14ac:dyDescent="0.25">
      <c r="A96" s="2">
        <v>43235</v>
      </c>
      <c r="B96" s="3" t="s">
        <v>171</v>
      </c>
      <c r="C96" s="3" t="s">
        <v>234</v>
      </c>
      <c r="D96" s="3" t="s">
        <v>242</v>
      </c>
      <c r="E96" s="3" t="s">
        <v>242</v>
      </c>
      <c r="F96" s="3">
        <v>0</v>
      </c>
      <c r="G96" s="3">
        <v>17</v>
      </c>
      <c r="H96" s="3">
        <v>0</v>
      </c>
      <c r="I96" s="3">
        <v>9</v>
      </c>
      <c r="J96" s="3">
        <v>142.416666666666</v>
      </c>
      <c r="K96" s="3">
        <v>0</v>
      </c>
      <c r="L96" s="3">
        <v>0</v>
      </c>
      <c r="M96" s="3">
        <v>52.750146284376797</v>
      </c>
      <c r="N96" s="3" t="s">
        <v>117</v>
      </c>
      <c r="O96" s="3" t="s">
        <v>243</v>
      </c>
      <c r="P96" s="3" t="s">
        <v>244</v>
      </c>
      <c r="Q96" s="3">
        <v>1000131508</v>
      </c>
      <c r="R96" s="3">
        <v>160</v>
      </c>
      <c r="S96" s="3" t="s">
        <v>245</v>
      </c>
      <c r="T96" s="3">
        <v>109.573166666666</v>
      </c>
      <c r="U96" s="3">
        <v>52.750141077727299</v>
      </c>
      <c r="V96" s="3"/>
      <c r="W96" s="3">
        <v>340</v>
      </c>
      <c r="X96" s="3">
        <v>10.199999999999999</v>
      </c>
      <c r="Y96" s="3">
        <v>57.8</v>
      </c>
    </row>
    <row r="97" spans="1:25" x14ac:dyDescent="0.25">
      <c r="A97" s="2">
        <v>43235</v>
      </c>
      <c r="B97" s="3" t="s">
        <v>171</v>
      </c>
      <c r="C97" s="3" t="s">
        <v>234</v>
      </c>
      <c r="D97" s="3" t="s">
        <v>246</v>
      </c>
      <c r="E97" s="3" t="s">
        <v>246</v>
      </c>
      <c r="F97" s="3">
        <v>0</v>
      </c>
      <c r="G97" s="3">
        <v>17</v>
      </c>
      <c r="H97" s="3">
        <v>1</v>
      </c>
      <c r="I97" s="3">
        <v>9</v>
      </c>
      <c r="J97" s="3">
        <v>149.583333333333</v>
      </c>
      <c r="K97" s="3">
        <v>0</v>
      </c>
      <c r="L97" s="3">
        <v>0</v>
      </c>
      <c r="M97" s="3">
        <v>43.161671309192201</v>
      </c>
      <c r="N97" s="3" t="s">
        <v>73</v>
      </c>
      <c r="O97" s="3">
        <v>376648</v>
      </c>
      <c r="P97" s="3" t="s">
        <v>247</v>
      </c>
      <c r="Q97" s="3">
        <v>1000132012</v>
      </c>
      <c r="R97" s="3">
        <v>10</v>
      </c>
      <c r="S97" s="3" t="s">
        <v>248</v>
      </c>
      <c r="T97" s="3">
        <v>113.092166666666</v>
      </c>
      <c r="U97" s="3">
        <v>43.161698496653898</v>
      </c>
      <c r="V97" s="3"/>
      <c r="W97" s="3">
        <v>375</v>
      </c>
      <c r="X97" s="3">
        <v>7.81</v>
      </c>
      <c r="Y97" s="3">
        <v>48.8125</v>
      </c>
    </row>
    <row r="98" spans="1:25" x14ac:dyDescent="0.25">
      <c r="A98" s="2">
        <v>43235</v>
      </c>
      <c r="B98" s="3" t="s">
        <v>171</v>
      </c>
      <c r="C98" s="3" t="s">
        <v>234</v>
      </c>
      <c r="D98" s="3" t="s">
        <v>246</v>
      </c>
      <c r="E98" s="3" t="s">
        <v>246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43.161671309192201</v>
      </c>
      <c r="N98" s="3" t="s">
        <v>73</v>
      </c>
      <c r="O98" s="3">
        <v>376648</v>
      </c>
      <c r="P98" s="3" t="s">
        <v>247</v>
      </c>
      <c r="Q98" s="3">
        <v>1000145613</v>
      </c>
      <c r="R98" s="3">
        <v>10</v>
      </c>
      <c r="S98" s="3" t="s">
        <v>249</v>
      </c>
      <c r="T98" s="3">
        <v>36.491166666666601</v>
      </c>
      <c r="U98" s="3">
        <v>43.1615870507474</v>
      </c>
      <c r="V98" s="3"/>
      <c r="W98" s="3">
        <v>121</v>
      </c>
      <c r="X98" s="3">
        <v>7.81</v>
      </c>
      <c r="Y98" s="3">
        <v>15.750166666666599</v>
      </c>
    </row>
    <row r="99" spans="1:25" x14ac:dyDescent="0.25">
      <c r="A99" s="2">
        <v>43235</v>
      </c>
      <c r="B99" s="3" t="s">
        <v>171</v>
      </c>
      <c r="C99" s="3" t="s">
        <v>234</v>
      </c>
      <c r="D99" s="3" t="s">
        <v>250</v>
      </c>
      <c r="E99" s="3" t="s">
        <v>250</v>
      </c>
      <c r="F99" s="3">
        <v>0</v>
      </c>
      <c r="G99" s="3">
        <v>24</v>
      </c>
      <c r="H99" s="3">
        <v>1</v>
      </c>
      <c r="I99" s="3">
        <v>9</v>
      </c>
      <c r="J99" s="3">
        <v>205.433333333333</v>
      </c>
      <c r="K99" s="3">
        <v>0</v>
      </c>
      <c r="L99" s="3">
        <v>0</v>
      </c>
      <c r="M99" s="3">
        <v>63.081778354697299</v>
      </c>
      <c r="N99" s="3" t="s">
        <v>73</v>
      </c>
      <c r="O99" s="3">
        <v>10184955</v>
      </c>
      <c r="P99" s="3" t="s">
        <v>251</v>
      </c>
      <c r="Q99" s="3">
        <v>1000132065</v>
      </c>
      <c r="R99" s="3">
        <v>20</v>
      </c>
      <c r="S99" s="3" t="s">
        <v>252</v>
      </c>
      <c r="T99" s="3">
        <v>205.433333333333</v>
      </c>
      <c r="U99" s="3">
        <v>63.081778354697299</v>
      </c>
      <c r="V99" s="3"/>
      <c r="W99" s="3">
        <v>594</v>
      </c>
      <c r="X99" s="3">
        <v>13.09</v>
      </c>
      <c r="Y99" s="3">
        <v>129.59100000000001</v>
      </c>
    </row>
    <row r="100" spans="1:25" x14ac:dyDescent="0.25">
      <c r="A100" s="2">
        <v>43235</v>
      </c>
      <c r="B100" s="3" t="s">
        <v>171</v>
      </c>
      <c r="C100" s="3" t="s">
        <v>234</v>
      </c>
      <c r="D100" s="3" t="s">
        <v>253</v>
      </c>
      <c r="E100" s="3" t="s">
        <v>253</v>
      </c>
      <c r="F100" s="3">
        <v>0</v>
      </c>
      <c r="G100" s="3">
        <v>18</v>
      </c>
      <c r="H100" s="3">
        <v>3</v>
      </c>
      <c r="I100" s="3">
        <v>9</v>
      </c>
      <c r="J100" s="3">
        <v>160.61666666666599</v>
      </c>
      <c r="K100" s="3">
        <v>0</v>
      </c>
      <c r="L100" s="3">
        <v>0</v>
      </c>
      <c r="M100" s="3">
        <v>35.030611186053697</v>
      </c>
      <c r="N100" s="3" t="s">
        <v>117</v>
      </c>
      <c r="O100" s="3" t="s">
        <v>219</v>
      </c>
      <c r="P100" s="3" t="s">
        <v>220</v>
      </c>
      <c r="Q100" s="3">
        <v>1000137923</v>
      </c>
      <c r="R100" s="3">
        <v>10</v>
      </c>
      <c r="S100" s="3" t="s">
        <v>221</v>
      </c>
      <c r="T100" s="3">
        <v>0.94199999999999995</v>
      </c>
      <c r="U100" s="3">
        <v>35.0318471337579</v>
      </c>
      <c r="V100" s="3"/>
      <c r="W100" s="3">
        <v>2</v>
      </c>
      <c r="X100" s="3">
        <v>9.9</v>
      </c>
      <c r="Y100" s="3">
        <v>0.33</v>
      </c>
    </row>
    <row r="101" spans="1:25" x14ac:dyDescent="0.25">
      <c r="A101" s="2">
        <v>43235</v>
      </c>
      <c r="B101" s="3" t="s">
        <v>171</v>
      </c>
      <c r="C101" s="3" t="s">
        <v>234</v>
      </c>
      <c r="D101" s="3" t="s">
        <v>253</v>
      </c>
      <c r="E101" s="3" t="s">
        <v>253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35.030611186053697</v>
      </c>
      <c r="N101" s="3" t="s">
        <v>117</v>
      </c>
      <c r="O101" s="3" t="s">
        <v>219</v>
      </c>
      <c r="P101" s="3" t="s">
        <v>220</v>
      </c>
      <c r="Q101" s="3">
        <v>1000137923</v>
      </c>
      <c r="R101" s="3">
        <v>130</v>
      </c>
      <c r="S101" s="3" t="s">
        <v>221</v>
      </c>
      <c r="T101" s="3">
        <v>159.67466666666601</v>
      </c>
      <c r="U101" s="3">
        <v>35.030603894585603</v>
      </c>
      <c r="V101" s="3"/>
      <c r="W101" s="3">
        <v>339</v>
      </c>
      <c r="X101" s="3">
        <v>9.9</v>
      </c>
      <c r="Y101" s="3">
        <v>55.935000000000002</v>
      </c>
    </row>
    <row r="102" spans="1:25" x14ac:dyDescent="0.25">
      <c r="A102" s="2">
        <v>43235</v>
      </c>
      <c r="B102" s="3" t="s">
        <v>171</v>
      </c>
      <c r="C102" s="3" t="s">
        <v>234</v>
      </c>
      <c r="D102" s="3" t="s">
        <v>254</v>
      </c>
      <c r="E102" s="3" t="s">
        <v>254</v>
      </c>
      <c r="F102" s="3">
        <v>0</v>
      </c>
      <c r="G102" s="3">
        <v>23</v>
      </c>
      <c r="H102" s="3">
        <v>2</v>
      </c>
      <c r="I102" s="3">
        <v>9</v>
      </c>
      <c r="J102" s="3">
        <v>190.1</v>
      </c>
      <c r="K102" s="3">
        <v>0</v>
      </c>
      <c r="L102" s="3">
        <v>0</v>
      </c>
      <c r="M102" s="3">
        <v>68.858495528669096</v>
      </c>
      <c r="N102" s="3" t="s">
        <v>73</v>
      </c>
      <c r="O102" s="3">
        <v>10184955</v>
      </c>
      <c r="P102" s="3" t="s">
        <v>251</v>
      </c>
      <c r="Q102" s="3">
        <v>1000132065</v>
      </c>
      <c r="R102" s="3">
        <v>10</v>
      </c>
      <c r="S102" s="3" t="s">
        <v>255</v>
      </c>
      <c r="T102" s="3">
        <v>190.1</v>
      </c>
      <c r="U102" s="3">
        <v>68.858495528669096</v>
      </c>
      <c r="V102" s="3"/>
      <c r="W102" s="3">
        <v>600</v>
      </c>
      <c r="X102" s="3">
        <v>13.09</v>
      </c>
      <c r="Y102" s="3">
        <v>130.9</v>
      </c>
    </row>
    <row r="103" spans="1:25" x14ac:dyDescent="0.25">
      <c r="A103" s="2">
        <v>43235</v>
      </c>
      <c r="B103" s="3" t="s">
        <v>171</v>
      </c>
      <c r="C103" s="3" t="s">
        <v>234</v>
      </c>
      <c r="D103" s="3" t="s">
        <v>256</v>
      </c>
      <c r="E103" s="3" t="s">
        <v>256</v>
      </c>
      <c r="F103" s="3">
        <v>0</v>
      </c>
      <c r="G103" s="3">
        <v>21</v>
      </c>
      <c r="H103" s="3">
        <v>1</v>
      </c>
      <c r="I103" s="3">
        <v>9</v>
      </c>
      <c r="J103" s="3">
        <v>189</v>
      </c>
      <c r="K103" s="3">
        <v>0</v>
      </c>
      <c r="L103" s="3">
        <v>0</v>
      </c>
      <c r="M103" s="3">
        <v>70.9166666666666</v>
      </c>
      <c r="N103" s="3" t="s">
        <v>73</v>
      </c>
      <c r="O103" s="3">
        <v>374478</v>
      </c>
      <c r="P103" s="3" t="s">
        <v>257</v>
      </c>
      <c r="Q103" s="3">
        <v>1000145612</v>
      </c>
      <c r="R103" s="3">
        <v>40</v>
      </c>
      <c r="S103" s="3" t="s">
        <v>258</v>
      </c>
      <c r="T103" s="3">
        <v>189</v>
      </c>
      <c r="U103" s="3">
        <v>70.9166666666666</v>
      </c>
      <c r="V103" s="3"/>
      <c r="W103" s="3">
        <v>851</v>
      </c>
      <c r="X103" s="3">
        <v>9.4499999999999993</v>
      </c>
      <c r="Y103" s="3">
        <v>134.0325</v>
      </c>
    </row>
    <row r="104" spans="1:25" x14ac:dyDescent="0.25">
      <c r="A104" s="2">
        <v>43235</v>
      </c>
      <c r="B104" s="3" t="s">
        <v>171</v>
      </c>
      <c r="C104" s="3" t="s">
        <v>234</v>
      </c>
      <c r="D104" s="3" t="s">
        <v>259</v>
      </c>
      <c r="E104" s="3" t="s">
        <v>259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68.765713362417102</v>
      </c>
      <c r="N104" s="3" t="s">
        <v>117</v>
      </c>
      <c r="O104" s="3" t="s">
        <v>260</v>
      </c>
      <c r="P104" s="3" t="s">
        <v>261</v>
      </c>
      <c r="Q104" s="3">
        <v>1000137863</v>
      </c>
      <c r="R104" s="3">
        <v>10</v>
      </c>
      <c r="S104" s="3" t="s">
        <v>262</v>
      </c>
      <c r="T104" s="3">
        <v>2.6866666666666599</v>
      </c>
      <c r="U104" s="3">
        <v>68.765508684863505</v>
      </c>
      <c r="V104" s="3"/>
      <c r="W104" s="3">
        <v>15</v>
      </c>
      <c r="X104" s="3">
        <v>7.39</v>
      </c>
      <c r="Y104" s="3">
        <v>1.8474999999999999</v>
      </c>
    </row>
    <row r="105" spans="1:25" x14ac:dyDescent="0.25">
      <c r="A105" s="2">
        <v>43235</v>
      </c>
      <c r="B105" s="3" t="s">
        <v>171</v>
      </c>
      <c r="C105" s="3" t="s">
        <v>234</v>
      </c>
      <c r="D105" s="3" t="s">
        <v>259</v>
      </c>
      <c r="E105" s="3" t="s">
        <v>259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68.765713362417102</v>
      </c>
      <c r="N105" s="3" t="s">
        <v>117</v>
      </c>
      <c r="O105" s="3" t="s">
        <v>260</v>
      </c>
      <c r="P105" s="3" t="s">
        <v>261</v>
      </c>
      <c r="Q105" s="3">
        <v>1000137865</v>
      </c>
      <c r="R105" s="3">
        <v>10</v>
      </c>
      <c r="S105" s="3" t="s">
        <v>263</v>
      </c>
      <c r="T105" s="3">
        <v>92.421000000000006</v>
      </c>
      <c r="U105" s="3">
        <v>68.765756700316999</v>
      </c>
      <c r="V105" s="3"/>
      <c r="W105" s="3">
        <v>516</v>
      </c>
      <c r="X105" s="3">
        <v>7.39</v>
      </c>
      <c r="Y105" s="3">
        <v>63.554000000000002</v>
      </c>
    </row>
    <row r="106" spans="1:25" x14ac:dyDescent="0.25">
      <c r="A106" s="2">
        <v>43235</v>
      </c>
      <c r="B106" s="3" t="s">
        <v>171</v>
      </c>
      <c r="C106" s="3" t="s">
        <v>234</v>
      </c>
      <c r="D106" s="3" t="s">
        <v>259</v>
      </c>
      <c r="E106" s="3" t="s">
        <v>259</v>
      </c>
      <c r="F106" s="3">
        <v>0</v>
      </c>
      <c r="G106" s="3">
        <v>12</v>
      </c>
      <c r="H106" s="3">
        <v>2</v>
      </c>
      <c r="I106" s="3">
        <v>9</v>
      </c>
      <c r="J106" s="3">
        <v>103.15</v>
      </c>
      <c r="K106" s="3">
        <v>0</v>
      </c>
      <c r="L106" s="3">
        <v>0</v>
      </c>
      <c r="M106" s="3">
        <v>68.765713362417102</v>
      </c>
      <c r="N106" s="3" t="s">
        <v>117</v>
      </c>
      <c r="O106" s="3" t="s">
        <v>264</v>
      </c>
      <c r="P106" s="3" t="s">
        <v>265</v>
      </c>
      <c r="Q106" s="3">
        <v>1000137863</v>
      </c>
      <c r="R106" s="3">
        <v>200</v>
      </c>
      <c r="S106" s="3" t="s">
        <v>266</v>
      </c>
      <c r="T106" s="3">
        <v>0.34216666666666601</v>
      </c>
      <c r="U106" s="3">
        <v>68.777398928397403</v>
      </c>
      <c r="V106" s="3"/>
      <c r="W106" s="3">
        <v>2</v>
      </c>
      <c r="X106" s="3">
        <v>7.06</v>
      </c>
      <c r="Y106" s="3">
        <v>0.23533333333333301</v>
      </c>
    </row>
    <row r="107" spans="1:25" x14ac:dyDescent="0.25">
      <c r="A107" s="2">
        <v>43235</v>
      </c>
      <c r="B107" s="3" t="s">
        <v>171</v>
      </c>
      <c r="C107" s="3" t="s">
        <v>234</v>
      </c>
      <c r="D107" s="3" t="s">
        <v>259</v>
      </c>
      <c r="E107" s="3" t="s">
        <v>259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68.765713362417102</v>
      </c>
      <c r="N107" s="3" t="s">
        <v>117</v>
      </c>
      <c r="O107" s="3" t="s">
        <v>267</v>
      </c>
      <c r="P107" s="3" t="s">
        <v>268</v>
      </c>
      <c r="Q107" s="3">
        <v>1000137863</v>
      </c>
      <c r="R107" s="3">
        <v>60</v>
      </c>
      <c r="S107" s="3" t="s">
        <v>269</v>
      </c>
      <c r="T107" s="3">
        <v>7.7</v>
      </c>
      <c r="U107" s="3">
        <v>68.766233766233697</v>
      </c>
      <c r="V107" s="3"/>
      <c r="W107" s="3">
        <v>45</v>
      </c>
      <c r="X107" s="3">
        <v>7.06</v>
      </c>
      <c r="Y107" s="3">
        <v>5.2949999999999999</v>
      </c>
    </row>
    <row r="108" spans="1:25" x14ac:dyDescent="0.25">
      <c r="A108" s="2">
        <v>43235</v>
      </c>
      <c r="B108" s="3" t="s">
        <v>171</v>
      </c>
      <c r="C108" s="3" t="s">
        <v>270</v>
      </c>
      <c r="D108" s="3" t="s">
        <v>271</v>
      </c>
      <c r="E108" s="3" t="s">
        <v>271</v>
      </c>
      <c r="F108" s="3">
        <v>0</v>
      </c>
      <c r="G108" s="3">
        <v>16</v>
      </c>
      <c r="H108" s="3">
        <v>5</v>
      </c>
      <c r="I108" s="3">
        <v>9</v>
      </c>
      <c r="J108" s="3">
        <v>130.30000000000001</v>
      </c>
      <c r="K108" s="3">
        <v>0</v>
      </c>
      <c r="L108" s="3">
        <v>0</v>
      </c>
      <c r="M108" s="3">
        <v>42.619595804553498</v>
      </c>
      <c r="N108" s="3" t="s">
        <v>140</v>
      </c>
      <c r="O108" s="3">
        <v>10183842</v>
      </c>
      <c r="P108" s="3" t="s">
        <v>141</v>
      </c>
      <c r="Q108" s="3">
        <v>1000150092</v>
      </c>
      <c r="R108" s="3">
        <v>30</v>
      </c>
      <c r="S108" s="3" t="s">
        <v>143</v>
      </c>
      <c r="T108" s="3">
        <v>130.30000000000001</v>
      </c>
      <c r="U108" s="3">
        <v>42.619595804553498</v>
      </c>
      <c r="V108" s="3"/>
      <c r="W108" s="3">
        <v>400</v>
      </c>
      <c r="X108" s="3">
        <v>8.33</v>
      </c>
      <c r="Y108" s="3">
        <v>55.533333333333303</v>
      </c>
    </row>
    <row r="109" spans="1:25" x14ac:dyDescent="0.25">
      <c r="A109" s="2">
        <v>43235</v>
      </c>
      <c r="B109" s="3" t="s">
        <v>171</v>
      </c>
      <c r="C109" s="3" t="s">
        <v>270</v>
      </c>
      <c r="D109" s="3" t="s">
        <v>272</v>
      </c>
      <c r="E109" s="3" t="s">
        <v>272</v>
      </c>
      <c r="F109" s="3">
        <v>0</v>
      </c>
      <c r="G109" s="3">
        <v>18</v>
      </c>
      <c r="H109" s="3">
        <v>2</v>
      </c>
      <c r="I109" s="3">
        <v>9</v>
      </c>
      <c r="J109" s="3">
        <v>162</v>
      </c>
      <c r="K109" s="3">
        <v>0</v>
      </c>
      <c r="L109" s="3">
        <v>0</v>
      </c>
      <c r="M109" s="3">
        <v>47.991769547325099</v>
      </c>
      <c r="N109" s="3" t="s">
        <v>140</v>
      </c>
      <c r="O109" s="3">
        <v>10183842</v>
      </c>
      <c r="P109" s="3" t="s">
        <v>141</v>
      </c>
      <c r="Q109" s="3">
        <v>1000150092</v>
      </c>
      <c r="R109" s="3">
        <v>30</v>
      </c>
      <c r="S109" s="3" t="s">
        <v>143</v>
      </c>
      <c r="T109" s="3">
        <v>121.5</v>
      </c>
      <c r="U109" s="3">
        <v>47.991769547325099</v>
      </c>
      <c r="V109" s="3"/>
      <c r="W109" s="3">
        <v>420</v>
      </c>
      <c r="X109" s="3">
        <v>8.33</v>
      </c>
      <c r="Y109" s="3">
        <v>58.31</v>
      </c>
    </row>
    <row r="110" spans="1:25" x14ac:dyDescent="0.25">
      <c r="A110" s="2">
        <v>43235</v>
      </c>
      <c r="B110" s="3" t="s">
        <v>171</v>
      </c>
      <c r="C110" s="3" t="s">
        <v>270</v>
      </c>
      <c r="D110" s="3" t="s">
        <v>272</v>
      </c>
      <c r="E110" s="3" t="s">
        <v>272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47.991769547325099</v>
      </c>
      <c r="N110" s="3" t="s">
        <v>140</v>
      </c>
      <c r="O110" s="3">
        <v>10183842</v>
      </c>
      <c r="P110" s="3" t="s">
        <v>141</v>
      </c>
      <c r="Q110" s="3">
        <v>1000150093</v>
      </c>
      <c r="R110" s="3">
        <v>10</v>
      </c>
      <c r="S110" s="3" t="s">
        <v>155</v>
      </c>
      <c r="T110" s="3">
        <v>40.5</v>
      </c>
      <c r="U110" s="3">
        <v>47.991769547325099</v>
      </c>
      <c r="V110" s="3"/>
      <c r="W110" s="3">
        <v>140</v>
      </c>
      <c r="X110" s="3">
        <v>8.33</v>
      </c>
      <c r="Y110" s="3">
        <v>19.4366666666666</v>
      </c>
    </row>
    <row r="111" spans="1:25" x14ac:dyDescent="0.25">
      <c r="A111" s="2">
        <v>43235</v>
      </c>
      <c r="B111" s="3" t="s">
        <v>171</v>
      </c>
      <c r="C111" s="3" t="s">
        <v>270</v>
      </c>
      <c r="D111" s="3" t="s">
        <v>273</v>
      </c>
      <c r="E111" s="3" t="s">
        <v>273</v>
      </c>
      <c r="F111" s="3">
        <v>0</v>
      </c>
      <c r="G111" s="3">
        <v>12</v>
      </c>
      <c r="H111" s="3">
        <v>1</v>
      </c>
      <c r="I111" s="3">
        <v>9</v>
      </c>
      <c r="J111" s="3">
        <v>108</v>
      </c>
      <c r="K111" s="3">
        <v>0</v>
      </c>
      <c r="L111" s="3">
        <v>0</v>
      </c>
      <c r="M111" s="3">
        <v>78.249228395061706</v>
      </c>
      <c r="N111" s="3" t="s">
        <v>117</v>
      </c>
      <c r="O111" s="3" t="s">
        <v>274</v>
      </c>
      <c r="P111" s="3" t="s">
        <v>275</v>
      </c>
      <c r="Q111" s="3">
        <v>1000137872</v>
      </c>
      <c r="R111" s="3">
        <v>40</v>
      </c>
      <c r="S111" s="3" t="s">
        <v>276</v>
      </c>
      <c r="T111" s="3">
        <v>7.12466666666666</v>
      </c>
      <c r="U111" s="3">
        <v>78.2492748198746</v>
      </c>
      <c r="V111" s="3"/>
      <c r="W111" s="3">
        <v>50</v>
      </c>
      <c r="X111" s="3">
        <v>6.69</v>
      </c>
      <c r="Y111" s="3">
        <v>5.5750000000000002</v>
      </c>
    </row>
    <row r="112" spans="1:25" x14ac:dyDescent="0.25">
      <c r="A112" s="2">
        <v>43235</v>
      </c>
      <c r="B112" s="3" t="s">
        <v>171</v>
      </c>
      <c r="C112" s="3" t="s">
        <v>270</v>
      </c>
      <c r="D112" s="3" t="s">
        <v>273</v>
      </c>
      <c r="E112" s="3" t="s">
        <v>273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78.249228395061706</v>
      </c>
      <c r="N112" s="3" t="s">
        <v>117</v>
      </c>
      <c r="O112" s="3" t="s">
        <v>277</v>
      </c>
      <c r="P112" s="3" t="s">
        <v>278</v>
      </c>
      <c r="Q112" s="3">
        <v>1000137863</v>
      </c>
      <c r="R112" s="3">
        <v>160</v>
      </c>
      <c r="S112" s="3" t="s">
        <v>279</v>
      </c>
      <c r="T112" s="3">
        <v>34.483333333333299</v>
      </c>
      <c r="U112" s="3">
        <v>78.249395843402596</v>
      </c>
      <c r="V112" s="3"/>
      <c r="W112" s="3">
        <v>242</v>
      </c>
      <c r="X112" s="3">
        <v>6.69</v>
      </c>
      <c r="Y112" s="3">
        <v>26.983000000000001</v>
      </c>
    </row>
    <row r="113" spans="1:25" x14ac:dyDescent="0.25">
      <c r="A113" s="2">
        <v>43235</v>
      </c>
      <c r="B113" s="3" t="s">
        <v>171</v>
      </c>
      <c r="C113" s="3" t="s">
        <v>270</v>
      </c>
      <c r="D113" s="3" t="s">
        <v>273</v>
      </c>
      <c r="E113" s="3" t="s">
        <v>273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78.249228395061706</v>
      </c>
      <c r="N113" s="3" t="s">
        <v>117</v>
      </c>
      <c r="O113" s="3" t="s">
        <v>280</v>
      </c>
      <c r="P113" s="3" t="s">
        <v>281</v>
      </c>
      <c r="Q113" s="3">
        <v>1000130752</v>
      </c>
      <c r="R113" s="3">
        <v>250</v>
      </c>
      <c r="S113" s="3" t="s">
        <v>282</v>
      </c>
      <c r="T113" s="3">
        <v>66.391999999999996</v>
      </c>
      <c r="U113" s="3">
        <v>78.249136442141605</v>
      </c>
      <c r="V113" s="3"/>
      <c r="W113" s="3">
        <v>473</v>
      </c>
      <c r="X113" s="3">
        <v>6.59</v>
      </c>
      <c r="Y113" s="3">
        <v>51.951166666666602</v>
      </c>
    </row>
    <row r="114" spans="1:25" x14ac:dyDescent="0.25">
      <c r="A114" s="2">
        <v>43235</v>
      </c>
      <c r="B114" s="3" t="s">
        <v>171</v>
      </c>
      <c r="C114" s="3" t="s">
        <v>270</v>
      </c>
      <c r="D114" s="3" t="s">
        <v>283</v>
      </c>
      <c r="E114" s="3" t="s">
        <v>283</v>
      </c>
      <c r="F114" s="3">
        <v>0</v>
      </c>
      <c r="G114" s="3">
        <v>23</v>
      </c>
      <c r="H114" s="3">
        <v>3</v>
      </c>
      <c r="I114" s="3">
        <v>9</v>
      </c>
      <c r="J114" s="3">
        <v>198</v>
      </c>
      <c r="K114" s="3">
        <v>0</v>
      </c>
      <c r="L114" s="3">
        <v>0</v>
      </c>
      <c r="M114" s="3">
        <v>64.673400673400593</v>
      </c>
      <c r="N114" s="3" t="s">
        <v>73</v>
      </c>
      <c r="O114" s="3">
        <v>10180416</v>
      </c>
      <c r="P114" s="3" t="s">
        <v>168</v>
      </c>
      <c r="Q114" s="3">
        <v>1000145329</v>
      </c>
      <c r="R114" s="3">
        <v>10</v>
      </c>
      <c r="S114" s="3" t="s">
        <v>284</v>
      </c>
      <c r="T114" s="3">
        <v>198</v>
      </c>
      <c r="U114" s="3">
        <v>64.673400673400593</v>
      </c>
      <c r="V114" s="3"/>
      <c r="W114" s="3">
        <v>490</v>
      </c>
      <c r="X114" s="3">
        <v>15.68</v>
      </c>
      <c r="Y114" s="3">
        <v>128.053333333333</v>
      </c>
    </row>
    <row r="115" spans="1:25" x14ac:dyDescent="0.25">
      <c r="A115" s="2">
        <v>43235</v>
      </c>
      <c r="B115" s="3" t="s">
        <v>171</v>
      </c>
      <c r="C115" s="3" t="s">
        <v>270</v>
      </c>
      <c r="D115" s="3" t="s">
        <v>285</v>
      </c>
      <c r="E115" s="3" t="s">
        <v>285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52.909090909090899</v>
      </c>
      <c r="N115" s="3" t="s">
        <v>117</v>
      </c>
      <c r="O115" s="3" t="s">
        <v>286</v>
      </c>
      <c r="P115" s="3" t="s">
        <v>287</v>
      </c>
      <c r="Q115" s="3">
        <v>1000137863</v>
      </c>
      <c r="R115" s="3">
        <v>270</v>
      </c>
      <c r="S115" s="3" t="s">
        <v>288</v>
      </c>
      <c r="T115" s="3">
        <v>31.128833333333301</v>
      </c>
      <c r="U115" s="3">
        <v>52.909146396963102</v>
      </c>
      <c r="V115" s="3"/>
      <c r="W115" s="3">
        <v>183</v>
      </c>
      <c r="X115" s="3">
        <v>5.4</v>
      </c>
      <c r="Y115" s="3">
        <v>16.47</v>
      </c>
    </row>
    <row r="116" spans="1:25" x14ac:dyDescent="0.25">
      <c r="A116" s="2">
        <v>43235</v>
      </c>
      <c r="B116" s="3" t="s">
        <v>171</v>
      </c>
      <c r="C116" s="3" t="s">
        <v>270</v>
      </c>
      <c r="D116" s="3" t="s">
        <v>285</v>
      </c>
      <c r="E116" s="3" t="s">
        <v>285</v>
      </c>
      <c r="F116" s="3">
        <v>0</v>
      </c>
      <c r="G116" s="3">
        <v>12</v>
      </c>
      <c r="H116" s="3">
        <v>1</v>
      </c>
      <c r="I116" s="3">
        <v>9</v>
      </c>
      <c r="J116" s="3">
        <v>99</v>
      </c>
      <c r="K116" s="3">
        <v>0</v>
      </c>
      <c r="L116" s="3">
        <v>0</v>
      </c>
      <c r="M116" s="3">
        <v>52.909090909090899</v>
      </c>
      <c r="N116" s="3" t="s">
        <v>117</v>
      </c>
      <c r="O116" s="3" t="s">
        <v>289</v>
      </c>
      <c r="P116" s="3" t="s">
        <v>290</v>
      </c>
      <c r="Q116" s="3">
        <v>1000137863</v>
      </c>
      <c r="R116" s="3">
        <v>280</v>
      </c>
      <c r="S116" s="3" t="s">
        <v>291</v>
      </c>
      <c r="T116" s="3">
        <v>67.871166666666596</v>
      </c>
      <c r="U116" s="3">
        <v>52.9090654598049</v>
      </c>
      <c r="V116" s="3"/>
      <c r="W116" s="3">
        <v>399</v>
      </c>
      <c r="X116" s="3">
        <v>5.4</v>
      </c>
      <c r="Y116" s="3">
        <v>35.909999999999997</v>
      </c>
    </row>
    <row r="117" spans="1:25" x14ac:dyDescent="0.25">
      <c r="A117" s="2">
        <v>43235</v>
      </c>
      <c r="B117" s="3" t="s">
        <v>171</v>
      </c>
      <c r="C117" s="3" t="s">
        <v>270</v>
      </c>
      <c r="D117" s="3" t="s">
        <v>292</v>
      </c>
      <c r="E117" s="3" t="s">
        <v>292</v>
      </c>
      <c r="F117" s="3">
        <v>0</v>
      </c>
      <c r="G117" s="3">
        <v>24</v>
      </c>
      <c r="H117" s="3">
        <v>3</v>
      </c>
      <c r="I117" s="3">
        <v>9</v>
      </c>
      <c r="J117" s="3">
        <v>194.46666666666599</v>
      </c>
      <c r="K117" s="3">
        <v>0</v>
      </c>
      <c r="L117" s="3">
        <v>0</v>
      </c>
      <c r="M117" s="3">
        <v>67.192320877613895</v>
      </c>
      <c r="N117" s="3" t="s">
        <v>73</v>
      </c>
      <c r="O117" s="3">
        <v>10180416</v>
      </c>
      <c r="P117" s="3" t="s">
        <v>168</v>
      </c>
      <c r="Q117" s="3">
        <v>1000145329</v>
      </c>
      <c r="R117" s="3">
        <v>10</v>
      </c>
      <c r="S117" s="3" t="s">
        <v>284</v>
      </c>
      <c r="T117" s="3">
        <v>194.46666666666599</v>
      </c>
      <c r="U117" s="3">
        <v>67.192320877613895</v>
      </c>
      <c r="V117" s="3"/>
      <c r="W117" s="3">
        <v>500</v>
      </c>
      <c r="X117" s="3">
        <v>15.68</v>
      </c>
      <c r="Y117" s="3">
        <v>130.666666666666</v>
      </c>
    </row>
    <row r="118" spans="1:25" x14ac:dyDescent="0.25">
      <c r="A118" s="2">
        <v>43235</v>
      </c>
      <c r="B118" s="3" t="s">
        <v>293</v>
      </c>
      <c r="C118" s="3" t="s">
        <v>294</v>
      </c>
      <c r="D118" s="3" t="s">
        <v>295</v>
      </c>
      <c r="E118" s="3" t="s">
        <v>295</v>
      </c>
      <c r="F118" s="3">
        <v>0</v>
      </c>
      <c r="G118" s="3">
        <v>25</v>
      </c>
      <c r="H118" s="3">
        <v>1</v>
      </c>
      <c r="I118" s="3">
        <v>9</v>
      </c>
      <c r="J118" s="3">
        <v>207</v>
      </c>
      <c r="K118" s="3">
        <v>0</v>
      </c>
      <c r="L118" s="3">
        <v>0</v>
      </c>
      <c r="M118" s="3">
        <v>29.642028985507199</v>
      </c>
      <c r="N118" s="3" t="s">
        <v>29</v>
      </c>
      <c r="O118" s="3" t="s">
        <v>296</v>
      </c>
      <c r="P118" s="3" t="s">
        <v>297</v>
      </c>
      <c r="Q118" s="3">
        <v>1000138280</v>
      </c>
      <c r="R118" s="3">
        <v>10</v>
      </c>
      <c r="S118" s="3" t="s">
        <v>298</v>
      </c>
      <c r="T118" s="3">
        <v>207</v>
      </c>
      <c r="U118" s="3">
        <v>29.642028985507199</v>
      </c>
      <c r="V118" s="3"/>
      <c r="W118" s="3">
        <v>226</v>
      </c>
      <c r="X118" s="3">
        <v>16.29</v>
      </c>
      <c r="Y118" s="3">
        <v>61.359000000000002</v>
      </c>
    </row>
    <row r="119" spans="1:25" x14ac:dyDescent="0.25">
      <c r="A119" s="2">
        <v>43235</v>
      </c>
      <c r="B119" s="3" t="s">
        <v>293</v>
      </c>
      <c r="C119" s="3" t="s">
        <v>294</v>
      </c>
      <c r="D119" s="3" t="s">
        <v>299</v>
      </c>
      <c r="E119" s="3" t="s">
        <v>299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8.0287179487179401</v>
      </c>
      <c r="N119" s="3" t="s">
        <v>29</v>
      </c>
      <c r="O119" s="3" t="s">
        <v>300</v>
      </c>
      <c r="P119" s="3" t="s">
        <v>301</v>
      </c>
      <c r="Q119" s="3">
        <v>2000019934</v>
      </c>
      <c r="R119" s="3">
        <v>70</v>
      </c>
      <c r="S119" s="3" t="s">
        <v>302</v>
      </c>
      <c r="T119" s="3">
        <v>77.912000000000006</v>
      </c>
      <c r="U119" s="3">
        <v>8.0287161584009308</v>
      </c>
      <c r="V119" s="3"/>
      <c r="W119" s="3">
        <v>44</v>
      </c>
      <c r="X119" s="3">
        <v>8.5299999999999994</v>
      </c>
      <c r="Y119" s="3">
        <v>6.2553333333333301</v>
      </c>
    </row>
    <row r="120" spans="1:25" x14ac:dyDescent="0.25">
      <c r="A120" s="2">
        <v>43235</v>
      </c>
      <c r="B120" s="3" t="s">
        <v>293</v>
      </c>
      <c r="C120" s="3" t="s">
        <v>294</v>
      </c>
      <c r="D120" s="3" t="s">
        <v>299</v>
      </c>
      <c r="E120" s="3" t="s">
        <v>299</v>
      </c>
      <c r="F120" s="3">
        <v>0</v>
      </c>
      <c r="G120" s="3">
        <v>21</v>
      </c>
      <c r="H120" s="3">
        <v>2</v>
      </c>
      <c r="I120" s="3">
        <v>9</v>
      </c>
      <c r="J120" s="3">
        <v>178.75</v>
      </c>
      <c r="K120" s="3">
        <v>0</v>
      </c>
      <c r="L120" s="3">
        <v>0</v>
      </c>
      <c r="M120" s="3">
        <v>8.0287179487179401</v>
      </c>
      <c r="N120" s="3" t="s">
        <v>303</v>
      </c>
      <c r="O120" s="3" t="s">
        <v>304</v>
      </c>
      <c r="P120" s="3" t="s">
        <v>304</v>
      </c>
      <c r="Q120" s="3" t="s">
        <v>305</v>
      </c>
      <c r="R120" s="3">
        <v>60</v>
      </c>
      <c r="S120" s="3" t="s">
        <v>306</v>
      </c>
      <c r="T120" s="3">
        <v>100.83799999999999</v>
      </c>
      <c r="U120" s="3">
        <v>8.0287193319978503</v>
      </c>
      <c r="V120" s="3"/>
      <c r="W120" s="3">
        <v>48</v>
      </c>
      <c r="X120" s="3">
        <v>10.119999999999999</v>
      </c>
      <c r="Y120" s="3">
        <v>8.0960000000000001</v>
      </c>
    </row>
    <row r="121" spans="1:25" x14ac:dyDescent="0.25">
      <c r="A121" s="2">
        <v>43235</v>
      </c>
      <c r="B121" s="3" t="s">
        <v>293</v>
      </c>
      <c r="C121" s="3" t="s">
        <v>294</v>
      </c>
      <c r="D121" s="3" t="s">
        <v>307</v>
      </c>
      <c r="E121" s="3" t="s">
        <v>307</v>
      </c>
      <c r="F121" s="3">
        <v>0</v>
      </c>
      <c r="G121" s="3">
        <v>0</v>
      </c>
      <c r="H121" s="3">
        <v>14</v>
      </c>
      <c r="I121" s="3">
        <v>9</v>
      </c>
      <c r="J121" s="3">
        <v>0</v>
      </c>
      <c r="K121" s="3">
        <v>0</v>
      </c>
      <c r="L121" s="3">
        <v>0</v>
      </c>
      <c r="M121" s="3">
        <v>0</v>
      </c>
      <c r="N121" s="3" t="s">
        <v>303</v>
      </c>
      <c r="O121" s="3" t="s">
        <v>304</v>
      </c>
      <c r="P121" s="3" t="s">
        <v>304</v>
      </c>
      <c r="Q121" s="3" t="s">
        <v>305</v>
      </c>
      <c r="R121" s="3">
        <v>60</v>
      </c>
      <c r="S121" s="3" t="s">
        <v>306</v>
      </c>
      <c r="T121" s="3">
        <v>0</v>
      </c>
      <c r="U121" s="3">
        <v>0</v>
      </c>
      <c r="V121" s="3"/>
      <c r="W121" s="3">
        <v>0</v>
      </c>
      <c r="X121" s="3">
        <v>10.119999999999999</v>
      </c>
      <c r="Y121" s="3">
        <v>0</v>
      </c>
    </row>
    <row r="122" spans="1:25" x14ac:dyDescent="0.25">
      <c r="A122" s="2">
        <v>43235</v>
      </c>
      <c r="B122" s="3" t="s">
        <v>293</v>
      </c>
      <c r="C122" s="3" t="s">
        <v>294</v>
      </c>
      <c r="D122" s="3" t="s">
        <v>308</v>
      </c>
      <c r="E122" s="3" t="s">
        <v>308</v>
      </c>
      <c r="F122" s="3">
        <v>0</v>
      </c>
      <c r="G122" s="3">
        <v>22</v>
      </c>
      <c r="H122" s="3">
        <v>2</v>
      </c>
      <c r="I122" s="3">
        <v>9</v>
      </c>
      <c r="J122" s="3">
        <v>198</v>
      </c>
      <c r="K122" s="3">
        <v>0</v>
      </c>
      <c r="L122" s="3">
        <v>0</v>
      </c>
      <c r="M122" s="3">
        <v>8.9868686868686805</v>
      </c>
      <c r="N122" s="3" t="s">
        <v>309</v>
      </c>
      <c r="O122" s="3" t="s">
        <v>310</v>
      </c>
      <c r="P122" s="3" t="s">
        <v>311</v>
      </c>
      <c r="Q122" s="3">
        <v>2000020965</v>
      </c>
      <c r="R122" s="3">
        <v>80</v>
      </c>
      <c r="S122" s="3" t="s">
        <v>312</v>
      </c>
      <c r="T122" s="3">
        <v>198</v>
      </c>
      <c r="U122" s="3">
        <v>8.9868686868686805</v>
      </c>
      <c r="V122" s="3"/>
      <c r="W122" s="3">
        <v>84</v>
      </c>
      <c r="X122" s="3">
        <v>12.71</v>
      </c>
      <c r="Y122" s="3">
        <v>17.794</v>
      </c>
    </row>
    <row r="123" spans="1:25" x14ac:dyDescent="0.25">
      <c r="A123" s="2">
        <v>43235</v>
      </c>
      <c r="B123" s="3" t="s">
        <v>293</v>
      </c>
      <c r="C123" s="3" t="s">
        <v>294</v>
      </c>
      <c r="D123" s="3" t="s">
        <v>313</v>
      </c>
      <c r="E123" s="3" t="s">
        <v>313</v>
      </c>
      <c r="F123" s="3">
        <v>0</v>
      </c>
      <c r="G123" s="3">
        <v>15</v>
      </c>
      <c r="H123" s="3">
        <v>4</v>
      </c>
      <c r="I123" s="3">
        <v>9</v>
      </c>
      <c r="J123" s="3">
        <v>133.13333333333301</v>
      </c>
      <c r="K123" s="3">
        <v>0</v>
      </c>
      <c r="L123" s="3">
        <v>0</v>
      </c>
      <c r="M123" s="3">
        <v>10.440660991487199</v>
      </c>
      <c r="N123" s="3" t="s">
        <v>309</v>
      </c>
      <c r="O123" s="3" t="s">
        <v>314</v>
      </c>
      <c r="P123" s="3" t="s">
        <v>315</v>
      </c>
      <c r="Q123" s="3">
        <v>2000020965</v>
      </c>
      <c r="R123" s="3">
        <v>70</v>
      </c>
      <c r="S123" s="3" t="s">
        <v>316</v>
      </c>
      <c r="T123" s="3">
        <v>133.13333333333301</v>
      </c>
      <c r="U123" s="3">
        <v>10.440660991487199</v>
      </c>
      <c r="V123" s="3"/>
      <c r="W123" s="3">
        <v>75</v>
      </c>
      <c r="X123" s="3">
        <v>11.12</v>
      </c>
      <c r="Y123" s="3">
        <v>13.9</v>
      </c>
    </row>
    <row r="124" spans="1:25" x14ac:dyDescent="0.25">
      <c r="A124" s="2">
        <v>43235</v>
      </c>
      <c r="B124" s="3" t="s">
        <v>293</v>
      </c>
      <c r="C124" s="3" t="s">
        <v>294</v>
      </c>
      <c r="D124" s="3" t="s">
        <v>317</v>
      </c>
      <c r="E124" s="3" t="s">
        <v>317</v>
      </c>
      <c r="F124" s="3">
        <v>0</v>
      </c>
      <c r="G124" s="3">
        <v>18</v>
      </c>
      <c r="H124" s="3">
        <v>1</v>
      </c>
      <c r="I124" s="3">
        <v>9</v>
      </c>
      <c r="J124" s="3">
        <v>162</v>
      </c>
      <c r="K124" s="3">
        <v>0</v>
      </c>
      <c r="L124" s="3">
        <v>0</v>
      </c>
      <c r="M124" s="3">
        <v>50.9444444444444</v>
      </c>
      <c r="N124" s="3" t="s">
        <v>73</v>
      </c>
      <c r="O124" s="3">
        <v>10184954</v>
      </c>
      <c r="P124" s="3" t="s">
        <v>318</v>
      </c>
      <c r="Q124" s="3">
        <v>1000131974</v>
      </c>
      <c r="R124" s="3">
        <v>70</v>
      </c>
      <c r="S124" s="3" t="s">
        <v>319</v>
      </c>
      <c r="T124" s="3">
        <v>162</v>
      </c>
      <c r="U124" s="3">
        <v>50.9444444444444</v>
      </c>
      <c r="V124" s="3"/>
      <c r="W124" s="3">
        <v>540</v>
      </c>
      <c r="X124" s="3">
        <v>9.17</v>
      </c>
      <c r="Y124" s="3">
        <v>82.53</v>
      </c>
    </row>
    <row r="125" spans="1:25" x14ac:dyDescent="0.25">
      <c r="A125" s="2">
        <v>43235</v>
      </c>
      <c r="B125" s="3" t="s">
        <v>293</v>
      </c>
      <c r="C125" s="3" t="s">
        <v>320</v>
      </c>
      <c r="D125" s="3" t="s">
        <v>321</v>
      </c>
      <c r="E125" s="3" t="s">
        <v>321</v>
      </c>
      <c r="F125" s="3">
        <v>0</v>
      </c>
      <c r="G125" s="3">
        <v>21</v>
      </c>
      <c r="H125" s="3">
        <v>4</v>
      </c>
      <c r="I125" s="3">
        <v>9</v>
      </c>
      <c r="J125" s="3">
        <v>189</v>
      </c>
      <c r="K125" s="3">
        <v>0</v>
      </c>
      <c r="L125" s="3">
        <v>0</v>
      </c>
      <c r="M125" s="3">
        <v>0.13315696649029901</v>
      </c>
      <c r="N125" s="3" t="s">
        <v>80</v>
      </c>
      <c r="O125" s="3">
        <v>502577</v>
      </c>
      <c r="P125" s="3" t="s">
        <v>322</v>
      </c>
      <c r="Q125" s="3">
        <v>1000128096</v>
      </c>
      <c r="R125" s="3">
        <v>10</v>
      </c>
      <c r="S125" s="3" t="s">
        <v>323</v>
      </c>
      <c r="T125" s="3">
        <v>189</v>
      </c>
      <c r="U125" s="3">
        <v>0.13315696649029901</v>
      </c>
      <c r="V125" s="3"/>
      <c r="W125" s="3">
        <v>2</v>
      </c>
      <c r="X125" s="3">
        <v>7.55</v>
      </c>
      <c r="Y125" s="3">
        <v>0.25166666666666598</v>
      </c>
    </row>
    <row r="126" spans="1:25" x14ac:dyDescent="0.25">
      <c r="A126" s="2">
        <v>43235</v>
      </c>
      <c r="B126" s="3" t="s">
        <v>293</v>
      </c>
      <c r="C126" s="3" t="s">
        <v>320</v>
      </c>
      <c r="D126" s="3" t="s">
        <v>324</v>
      </c>
      <c r="E126" s="3" t="s">
        <v>324</v>
      </c>
      <c r="F126" s="3">
        <v>0</v>
      </c>
      <c r="G126" s="3">
        <v>17</v>
      </c>
      <c r="H126" s="3">
        <v>9</v>
      </c>
      <c r="I126" s="3">
        <v>9</v>
      </c>
      <c r="J126" s="3">
        <v>153</v>
      </c>
      <c r="K126" s="3">
        <v>0</v>
      </c>
      <c r="L126" s="3">
        <v>0</v>
      </c>
      <c r="M126" s="3">
        <v>47.189542483660098</v>
      </c>
      <c r="N126" s="3" t="s">
        <v>73</v>
      </c>
      <c r="O126" s="3">
        <v>10179977</v>
      </c>
      <c r="P126" s="3" t="s">
        <v>325</v>
      </c>
      <c r="Q126" s="3">
        <v>1000152177</v>
      </c>
      <c r="R126" s="3">
        <v>20</v>
      </c>
      <c r="S126" s="3" t="s">
        <v>326</v>
      </c>
      <c r="T126" s="3">
        <v>153</v>
      </c>
      <c r="U126" s="3">
        <v>47.189542483660098</v>
      </c>
      <c r="V126" s="3"/>
      <c r="W126" s="3">
        <v>400</v>
      </c>
      <c r="X126" s="3">
        <v>10.83</v>
      </c>
      <c r="Y126" s="3">
        <v>72.2</v>
      </c>
    </row>
    <row r="127" spans="1:25" x14ac:dyDescent="0.25">
      <c r="A127" s="2">
        <v>43235</v>
      </c>
      <c r="B127" s="3" t="s">
        <v>293</v>
      </c>
      <c r="C127" s="3" t="s">
        <v>320</v>
      </c>
      <c r="D127" s="3" t="s">
        <v>327</v>
      </c>
      <c r="E127" s="3" t="s">
        <v>327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7.1334422657951997</v>
      </c>
      <c r="N127" s="3" t="s">
        <v>29</v>
      </c>
      <c r="O127" s="3" t="s">
        <v>328</v>
      </c>
      <c r="P127" s="3" t="s">
        <v>329</v>
      </c>
      <c r="Q127" s="3">
        <v>2000019932</v>
      </c>
      <c r="R127" s="3">
        <v>30</v>
      </c>
      <c r="S127" s="3" t="s">
        <v>330</v>
      </c>
      <c r="T127" s="3">
        <v>33.728499999999997</v>
      </c>
      <c r="U127" s="3">
        <v>7.1334331500066703</v>
      </c>
      <c r="V127" s="3"/>
      <c r="W127" s="3">
        <v>18</v>
      </c>
      <c r="X127" s="3">
        <v>8.02</v>
      </c>
      <c r="Y127" s="3">
        <v>2.4060000000000001</v>
      </c>
    </row>
    <row r="128" spans="1:25" x14ac:dyDescent="0.25">
      <c r="A128" s="2">
        <v>43235</v>
      </c>
      <c r="B128" s="3" t="s">
        <v>293</v>
      </c>
      <c r="C128" s="3" t="s">
        <v>320</v>
      </c>
      <c r="D128" s="3" t="s">
        <v>327</v>
      </c>
      <c r="E128" s="3" t="s">
        <v>327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7.1334422657951997</v>
      </c>
      <c r="N128" s="3" t="s">
        <v>29</v>
      </c>
      <c r="O128" s="3" t="s">
        <v>328</v>
      </c>
      <c r="P128" s="3" t="s">
        <v>329</v>
      </c>
      <c r="Q128" s="3">
        <v>2000019932</v>
      </c>
      <c r="R128" s="3">
        <v>40</v>
      </c>
      <c r="S128" s="3" t="s">
        <v>331</v>
      </c>
      <c r="T128" s="3">
        <v>78.699666666666602</v>
      </c>
      <c r="U128" s="3">
        <v>7.1334482568752904</v>
      </c>
      <c r="V128" s="3"/>
      <c r="W128" s="3">
        <v>42</v>
      </c>
      <c r="X128" s="3">
        <v>8.02</v>
      </c>
      <c r="Y128" s="3">
        <v>5.6139999999999999</v>
      </c>
    </row>
    <row r="129" spans="1:25" x14ac:dyDescent="0.25">
      <c r="A129" s="2">
        <v>43235</v>
      </c>
      <c r="B129" s="3" t="s">
        <v>293</v>
      </c>
      <c r="C129" s="3" t="s">
        <v>320</v>
      </c>
      <c r="D129" s="3" t="s">
        <v>327</v>
      </c>
      <c r="E129" s="3" t="s">
        <v>327</v>
      </c>
      <c r="F129" s="3">
        <v>0</v>
      </c>
      <c r="G129" s="3">
        <v>17</v>
      </c>
      <c r="H129" s="3">
        <v>0</v>
      </c>
      <c r="I129" s="3">
        <v>9</v>
      </c>
      <c r="J129" s="3">
        <v>153</v>
      </c>
      <c r="K129" s="3">
        <v>0</v>
      </c>
      <c r="L129" s="3">
        <v>0</v>
      </c>
      <c r="M129" s="3">
        <v>7.1334422657951997</v>
      </c>
      <c r="N129" s="3" t="s">
        <v>80</v>
      </c>
      <c r="O129" s="3">
        <v>502577</v>
      </c>
      <c r="P129" s="3" t="s">
        <v>322</v>
      </c>
      <c r="Q129" s="3">
        <v>1000128096</v>
      </c>
      <c r="R129" s="3">
        <v>10</v>
      </c>
      <c r="S129" s="3" t="s">
        <v>323</v>
      </c>
      <c r="T129" s="3">
        <v>40.571833333333302</v>
      </c>
      <c r="U129" s="3">
        <v>7.1334382227407298</v>
      </c>
      <c r="V129" s="3"/>
      <c r="W129" s="3">
        <v>23</v>
      </c>
      <c r="X129" s="3">
        <v>7.55</v>
      </c>
      <c r="Y129" s="3">
        <v>2.8941666666666599</v>
      </c>
    </row>
    <row r="130" spans="1:25" x14ac:dyDescent="0.25">
      <c r="A130" s="2">
        <v>43235</v>
      </c>
      <c r="B130" s="3" t="s">
        <v>293</v>
      </c>
      <c r="C130" s="3" t="s">
        <v>320</v>
      </c>
      <c r="D130" s="3" t="s">
        <v>332</v>
      </c>
      <c r="E130" s="3" t="s">
        <v>332</v>
      </c>
      <c r="F130" s="3">
        <v>0</v>
      </c>
      <c r="G130" s="3">
        <v>20</v>
      </c>
      <c r="H130" s="3">
        <v>1</v>
      </c>
      <c r="I130" s="3">
        <v>9</v>
      </c>
      <c r="J130" s="3">
        <v>171</v>
      </c>
      <c r="K130" s="3">
        <v>0</v>
      </c>
      <c r="L130" s="3">
        <v>0</v>
      </c>
      <c r="M130" s="3">
        <v>3.82553606237816</v>
      </c>
      <c r="N130" s="3" t="s">
        <v>80</v>
      </c>
      <c r="O130" s="3">
        <v>502577</v>
      </c>
      <c r="P130" s="3" t="s">
        <v>322</v>
      </c>
      <c r="Q130" s="3">
        <v>1000128096</v>
      </c>
      <c r="R130" s="3">
        <v>10</v>
      </c>
      <c r="S130" s="3" t="s">
        <v>323</v>
      </c>
      <c r="T130" s="3">
        <v>105.25749999999999</v>
      </c>
      <c r="U130" s="3">
        <v>3.8255389560522199</v>
      </c>
      <c r="V130" s="3"/>
      <c r="W130" s="3">
        <v>32</v>
      </c>
      <c r="X130" s="3">
        <v>7.55</v>
      </c>
      <c r="Y130" s="3">
        <v>4.0266666666666602</v>
      </c>
    </row>
    <row r="131" spans="1:25" x14ac:dyDescent="0.25">
      <c r="A131" s="2">
        <v>43235</v>
      </c>
      <c r="B131" s="3" t="s">
        <v>293</v>
      </c>
      <c r="C131" s="3" t="s">
        <v>320</v>
      </c>
      <c r="D131" s="3" t="s">
        <v>332</v>
      </c>
      <c r="E131" s="3" t="s">
        <v>332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3.82553606237816</v>
      </c>
      <c r="N131" s="3" t="s">
        <v>309</v>
      </c>
      <c r="O131" s="3" t="s">
        <v>333</v>
      </c>
      <c r="P131" s="3" t="s">
        <v>334</v>
      </c>
      <c r="Q131" s="3">
        <v>2000020966</v>
      </c>
      <c r="R131" s="3">
        <v>40</v>
      </c>
      <c r="S131" s="3" t="s">
        <v>335</v>
      </c>
      <c r="T131" s="3">
        <v>65.742500000000007</v>
      </c>
      <c r="U131" s="3">
        <v>3.8255314294406202</v>
      </c>
      <c r="V131" s="3"/>
      <c r="W131" s="3">
        <v>15</v>
      </c>
      <c r="X131" s="3">
        <v>10.06</v>
      </c>
      <c r="Y131" s="3">
        <v>2.5150000000000001</v>
      </c>
    </row>
    <row r="132" spans="1:25" x14ac:dyDescent="0.25">
      <c r="A132" s="2">
        <v>43235</v>
      </c>
      <c r="B132" s="3" t="s">
        <v>293</v>
      </c>
      <c r="C132" s="3" t="s">
        <v>320</v>
      </c>
      <c r="D132" s="3" t="s">
        <v>336</v>
      </c>
      <c r="E132" s="3" t="s">
        <v>336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 t="s">
        <v>29</v>
      </c>
      <c r="O132" s="3" t="s">
        <v>337</v>
      </c>
      <c r="P132" s="3" t="s">
        <v>338</v>
      </c>
      <c r="Q132" s="3">
        <v>2000020240</v>
      </c>
      <c r="R132" s="3">
        <v>40</v>
      </c>
      <c r="S132" s="3" t="s">
        <v>339</v>
      </c>
      <c r="T132" s="3">
        <v>90</v>
      </c>
      <c r="U132" s="3">
        <v>0</v>
      </c>
      <c r="V132" s="3"/>
      <c r="W132" s="3">
        <v>0</v>
      </c>
      <c r="X132" s="3">
        <v>0</v>
      </c>
      <c r="Y132" s="3">
        <v>0</v>
      </c>
    </row>
    <row r="133" spans="1:25" x14ac:dyDescent="0.25">
      <c r="A133" s="2">
        <v>43235</v>
      </c>
      <c r="B133" s="3" t="s">
        <v>293</v>
      </c>
      <c r="C133" s="3" t="s">
        <v>320</v>
      </c>
      <c r="D133" s="3" t="s">
        <v>336</v>
      </c>
      <c r="E133" s="3" t="s">
        <v>336</v>
      </c>
      <c r="F133" s="3">
        <v>0</v>
      </c>
      <c r="G133" s="3">
        <v>20</v>
      </c>
      <c r="H133" s="3">
        <v>2</v>
      </c>
      <c r="I133" s="3">
        <v>9</v>
      </c>
      <c r="J133" s="3">
        <v>180</v>
      </c>
      <c r="K133" s="3">
        <v>0</v>
      </c>
      <c r="L133" s="3">
        <v>0</v>
      </c>
      <c r="M133" s="3">
        <v>0</v>
      </c>
      <c r="N133" s="3" t="s">
        <v>29</v>
      </c>
      <c r="O133" s="3" t="s">
        <v>337</v>
      </c>
      <c r="P133" s="3" t="s">
        <v>338</v>
      </c>
      <c r="Q133" s="3">
        <v>2000020363</v>
      </c>
      <c r="R133" s="3">
        <v>310</v>
      </c>
      <c r="S133" s="3" t="s">
        <v>339</v>
      </c>
      <c r="T133" s="3">
        <v>90</v>
      </c>
      <c r="U133" s="3">
        <v>0</v>
      </c>
      <c r="V133" s="3"/>
      <c r="W133" s="3">
        <v>0</v>
      </c>
      <c r="X133" s="3">
        <v>0</v>
      </c>
      <c r="Y133" s="3">
        <v>0</v>
      </c>
    </row>
    <row r="134" spans="1:25" x14ac:dyDescent="0.25">
      <c r="A134" s="2">
        <v>43235</v>
      </c>
      <c r="B134" s="3" t="s">
        <v>293</v>
      </c>
      <c r="C134" s="3" t="s">
        <v>340</v>
      </c>
      <c r="D134" s="3" t="s">
        <v>341</v>
      </c>
      <c r="E134" s="3" t="s">
        <v>341</v>
      </c>
      <c r="F134" s="3">
        <v>0</v>
      </c>
      <c r="G134" s="3">
        <v>13</v>
      </c>
      <c r="H134" s="3">
        <v>0</v>
      </c>
      <c r="I134" s="3">
        <v>9</v>
      </c>
      <c r="J134" s="3">
        <v>112.23333333333299</v>
      </c>
      <c r="K134" s="3">
        <v>0</v>
      </c>
      <c r="L134" s="3">
        <v>0</v>
      </c>
      <c r="M134" s="3">
        <v>27.119097119097098</v>
      </c>
      <c r="N134" s="3" t="s">
        <v>73</v>
      </c>
      <c r="O134" s="3">
        <v>374477</v>
      </c>
      <c r="P134" s="3" t="s">
        <v>342</v>
      </c>
      <c r="Q134" s="3">
        <v>1000152239</v>
      </c>
      <c r="R134" s="3">
        <v>30</v>
      </c>
      <c r="S134" s="3" t="s">
        <v>343</v>
      </c>
      <c r="T134" s="3">
        <v>112.23333333333299</v>
      </c>
      <c r="U134" s="3">
        <v>27.119097119097098</v>
      </c>
      <c r="V134" s="3"/>
      <c r="W134" s="3">
        <v>397</v>
      </c>
      <c r="X134" s="3">
        <v>4.5999999999999996</v>
      </c>
      <c r="Y134" s="3">
        <v>30.4366666666666</v>
      </c>
    </row>
    <row r="135" spans="1:25" x14ac:dyDescent="0.25">
      <c r="A135" s="2">
        <v>43235</v>
      </c>
      <c r="B135" s="3" t="s">
        <v>293</v>
      </c>
      <c r="C135" s="3" t="s">
        <v>340</v>
      </c>
      <c r="D135" s="3" t="s">
        <v>344</v>
      </c>
      <c r="E135" s="3" t="s">
        <v>344</v>
      </c>
      <c r="F135" s="3">
        <v>0</v>
      </c>
      <c r="G135" s="3">
        <v>16</v>
      </c>
      <c r="H135" s="3">
        <v>1</v>
      </c>
      <c r="I135" s="3">
        <v>9</v>
      </c>
      <c r="J135" s="3">
        <v>121.75</v>
      </c>
      <c r="K135" s="3">
        <v>0</v>
      </c>
      <c r="L135" s="3">
        <v>0</v>
      </c>
      <c r="M135" s="3">
        <v>47.778781656399701</v>
      </c>
      <c r="N135" s="3" t="s">
        <v>73</v>
      </c>
      <c r="O135" s="3">
        <v>10180413</v>
      </c>
      <c r="P135" s="3" t="s">
        <v>163</v>
      </c>
      <c r="Q135" s="3">
        <v>1000152176</v>
      </c>
      <c r="R135" s="3">
        <v>20</v>
      </c>
      <c r="S135" s="3" t="s">
        <v>164</v>
      </c>
      <c r="T135" s="3">
        <v>121.75</v>
      </c>
      <c r="U135" s="3">
        <v>47.778781656399701</v>
      </c>
      <c r="V135" s="3"/>
      <c r="W135" s="3">
        <v>839</v>
      </c>
      <c r="X135" s="3">
        <v>4.16</v>
      </c>
      <c r="Y135" s="3">
        <v>58.170666666666598</v>
      </c>
    </row>
    <row r="136" spans="1:25" x14ac:dyDescent="0.25">
      <c r="A136" s="2">
        <v>43235</v>
      </c>
      <c r="B136" s="3" t="s">
        <v>293</v>
      </c>
      <c r="C136" s="3" t="s">
        <v>340</v>
      </c>
      <c r="D136" s="3" t="s">
        <v>345</v>
      </c>
      <c r="E136" s="3" t="s">
        <v>345</v>
      </c>
      <c r="F136" s="3">
        <v>0</v>
      </c>
      <c r="G136" s="3">
        <v>15</v>
      </c>
      <c r="H136" s="3">
        <v>0</v>
      </c>
      <c r="I136" s="3">
        <v>9</v>
      </c>
      <c r="J136" s="3">
        <v>135</v>
      </c>
      <c r="K136" s="3">
        <v>0</v>
      </c>
      <c r="L136" s="3">
        <v>0</v>
      </c>
      <c r="M136" s="3">
        <v>4.1481481481481399</v>
      </c>
      <c r="N136" s="3" t="s">
        <v>62</v>
      </c>
      <c r="O136" s="3" t="s">
        <v>158</v>
      </c>
      <c r="P136" s="3" t="s">
        <v>64</v>
      </c>
      <c r="Q136" s="3">
        <v>1000145794</v>
      </c>
      <c r="R136" s="3">
        <v>100</v>
      </c>
      <c r="S136" s="3" t="s">
        <v>159</v>
      </c>
      <c r="T136" s="3">
        <v>135</v>
      </c>
      <c r="U136" s="3">
        <v>4.1481481481481399</v>
      </c>
      <c r="V136" s="3"/>
      <c r="W136" s="3">
        <v>48</v>
      </c>
      <c r="X136" s="3">
        <v>7</v>
      </c>
      <c r="Y136" s="3">
        <v>5.6</v>
      </c>
    </row>
    <row r="137" spans="1:25" x14ac:dyDescent="0.25">
      <c r="A137" s="2">
        <v>43235</v>
      </c>
      <c r="B137" s="3" t="s">
        <v>293</v>
      </c>
      <c r="C137" s="3" t="s">
        <v>340</v>
      </c>
      <c r="D137" s="3" t="s">
        <v>346</v>
      </c>
      <c r="E137" s="3" t="s">
        <v>346</v>
      </c>
      <c r="F137" s="3">
        <v>0</v>
      </c>
      <c r="G137" s="3">
        <v>13</v>
      </c>
      <c r="H137" s="3">
        <v>1</v>
      </c>
      <c r="I137" s="3">
        <v>9</v>
      </c>
      <c r="J137" s="3">
        <v>117</v>
      </c>
      <c r="K137" s="3">
        <v>0</v>
      </c>
      <c r="L137" s="3">
        <v>0</v>
      </c>
      <c r="M137" s="3">
        <v>4.78632478632478</v>
      </c>
      <c r="N137" s="3" t="s">
        <v>62</v>
      </c>
      <c r="O137" s="3" t="s">
        <v>158</v>
      </c>
      <c r="P137" s="3" t="s">
        <v>64</v>
      </c>
      <c r="Q137" s="3">
        <v>1000145794</v>
      </c>
      <c r="R137" s="3">
        <v>100</v>
      </c>
      <c r="S137" s="3" t="s">
        <v>159</v>
      </c>
      <c r="T137" s="3">
        <v>117</v>
      </c>
      <c r="U137" s="3">
        <v>4.78632478632478</v>
      </c>
      <c r="V137" s="3"/>
      <c r="W137" s="3">
        <v>48</v>
      </c>
      <c r="X137" s="3">
        <v>7</v>
      </c>
      <c r="Y137" s="3">
        <v>5.6</v>
      </c>
    </row>
    <row r="138" spans="1:25" x14ac:dyDescent="0.25">
      <c r="A138" s="2">
        <v>43235</v>
      </c>
      <c r="B138" s="3" t="s">
        <v>293</v>
      </c>
      <c r="C138" s="3" t="s">
        <v>340</v>
      </c>
      <c r="D138" s="3" t="s">
        <v>347</v>
      </c>
      <c r="E138" s="3" t="s">
        <v>347</v>
      </c>
      <c r="F138" s="3">
        <v>0</v>
      </c>
      <c r="G138" s="3">
        <v>15</v>
      </c>
      <c r="H138" s="3">
        <v>1</v>
      </c>
      <c r="I138" s="3">
        <v>9</v>
      </c>
      <c r="J138" s="3">
        <v>120.2</v>
      </c>
      <c r="K138" s="3">
        <v>0</v>
      </c>
      <c r="L138" s="3">
        <v>0</v>
      </c>
      <c r="M138" s="3">
        <v>11.9389905712701</v>
      </c>
      <c r="N138" s="3" t="s">
        <v>73</v>
      </c>
      <c r="O138" s="3">
        <v>379856</v>
      </c>
      <c r="P138" s="3" t="s">
        <v>150</v>
      </c>
      <c r="Q138" s="3">
        <v>1000132020</v>
      </c>
      <c r="R138" s="3">
        <v>30</v>
      </c>
      <c r="S138" s="3" t="s">
        <v>161</v>
      </c>
      <c r="T138" s="3">
        <v>120.2</v>
      </c>
      <c r="U138" s="3">
        <v>11.9389905712701</v>
      </c>
      <c r="V138" s="3"/>
      <c r="W138" s="3">
        <v>94</v>
      </c>
      <c r="X138" s="3">
        <v>9.16</v>
      </c>
      <c r="Y138" s="3">
        <v>14.3506666666666</v>
      </c>
    </row>
    <row r="139" spans="1:25" x14ac:dyDescent="0.25">
      <c r="A139" s="2">
        <v>43235</v>
      </c>
      <c r="B139" s="3" t="s">
        <v>293</v>
      </c>
      <c r="C139" s="3" t="s">
        <v>340</v>
      </c>
      <c r="D139" s="3" t="s">
        <v>348</v>
      </c>
      <c r="E139" s="3" t="s">
        <v>348</v>
      </c>
      <c r="F139" s="3">
        <v>0</v>
      </c>
      <c r="G139" s="3">
        <v>13</v>
      </c>
      <c r="H139" s="3">
        <v>1</v>
      </c>
      <c r="I139" s="3">
        <v>9</v>
      </c>
      <c r="J139" s="3">
        <v>115.833333333333</v>
      </c>
      <c r="K139" s="3">
        <v>0</v>
      </c>
      <c r="L139" s="3">
        <v>0</v>
      </c>
      <c r="M139" s="3">
        <v>0</v>
      </c>
      <c r="N139" s="3" t="s">
        <v>309</v>
      </c>
      <c r="O139" s="3" t="s">
        <v>349</v>
      </c>
      <c r="P139" s="3" t="s">
        <v>350</v>
      </c>
      <c r="Q139" s="3">
        <v>2000020965</v>
      </c>
      <c r="R139" s="3">
        <v>150</v>
      </c>
      <c r="S139" s="3" t="s">
        <v>351</v>
      </c>
      <c r="T139" s="3">
        <v>115.833333333333</v>
      </c>
      <c r="U139" s="3">
        <v>0</v>
      </c>
      <c r="V139" s="3"/>
      <c r="W139" s="3">
        <v>0</v>
      </c>
      <c r="X139" s="3">
        <v>0</v>
      </c>
      <c r="Y139" s="3">
        <v>0</v>
      </c>
    </row>
    <row r="140" spans="1:25" x14ac:dyDescent="0.25">
      <c r="A140" s="2">
        <v>43235</v>
      </c>
      <c r="B140" s="3" t="s">
        <v>293</v>
      </c>
      <c r="C140" s="3" t="s">
        <v>340</v>
      </c>
      <c r="D140" s="3" t="s">
        <v>352</v>
      </c>
      <c r="E140" s="3" t="s">
        <v>352</v>
      </c>
      <c r="F140" s="3">
        <v>0</v>
      </c>
      <c r="G140" s="3">
        <v>15</v>
      </c>
      <c r="H140" s="3">
        <v>1</v>
      </c>
      <c r="I140" s="3">
        <v>9</v>
      </c>
      <c r="J140" s="3">
        <v>135</v>
      </c>
      <c r="K140" s="3">
        <v>0</v>
      </c>
      <c r="L140" s="3">
        <v>0</v>
      </c>
      <c r="M140" s="3">
        <v>4.1481481481481399</v>
      </c>
      <c r="N140" s="3" t="s">
        <v>62</v>
      </c>
      <c r="O140" s="3" t="s">
        <v>158</v>
      </c>
      <c r="P140" s="3" t="s">
        <v>64</v>
      </c>
      <c r="Q140" s="3">
        <v>1000145794</v>
      </c>
      <c r="R140" s="3">
        <v>100</v>
      </c>
      <c r="S140" s="3" t="s">
        <v>159</v>
      </c>
      <c r="T140" s="3">
        <v>135</v>
      </c>
      <c r="U140" s="3">
        <v>4.1481481481481399</v>
      </c>
      <c r="V140" s="3"/>
      <c r="W140" s="3">
        <v>48</v>
      </c>
      <c r="X140" s="3">
        <v>7</v>
      </c>
      <c r="Y140" s="3">
        <v>5.6</v>
      </c>
    </row>
    <row r="141" spans="1:25" x14ac:dyDescent="0.25">
      <c r="A141" s="2">
        <v>43235</v>
      </c>
      <c r="B141" s="3" t="s">
        <v>293</v>
      </c>
      <c r="C141" s="3" t="s">
        <v>340</v>
      </c>
      <c r="D141" s="3" t="s">
        <v>353</v>
      </c>
      <c r="E141" s="3" t="s">
        <v>353</v>
      </c>
      <c r="F141" s="3">
        <v>0</v>
      </c>
      <c r="G141" s="3">
        <v>15</v>
      </c>
      <c r="H141" s="3">
        <v>0</v>
      </c>
      <c r="I141" s="3">
        <v>9</v>
      </c>
      <c r="J141" s="3">
        <v>131.80000000000001</v>
      </c>
      <c r="K141" s="3">
        <v>0</v>
      </c>
      <c r="L141" s="3">
        <v>0</v>
      </c>
      <c r="M141" s="3">
        <v>5.93120890237733</v>
      </c>
      <c r="N141" s="3" t="s">
        <v>29</v>
      </c>
      <c r="O141" s="3" t="s">
        <v>354</v>
      </c>
      <c r="P141" s="3" t="s">
        <v>355</v>
      </c>
      <c r="Q141" s="3">
        <v>2000019930</v>
      </c>
      <c r="R141" s="3">
        <v>10</v>
      </c>
      <c r="S141" s="3" t="s">
        <v>356</v>
      </c>
      <c r="T141" s="3">
        <v>131.80000000000001</v>
      </c>
      <c r="U141" s="3">
        <v>5.93120890237733</v>
      </c>
      <c r="V141" s="3"/>
      <c r="W141" s="3">
        <v>44</v>
      </c>
      <c r="X141" s="3">
        <v>10.66</v>
      </c>
      <c r="Y141" s="3">
        <v>7.8173333333333304</v>
      </c>
    </row>
    <row r="142" spans="1:25" x14ac:dyDescent="0.25">
      <c r="A142" s="2">
        <v>43235</v>
      </c>
      <c r="B142" s="3" t="s">
        <v>293</v>
      </c>
      <c r="C142" s="3" t="s">
        <v>340</v>
      </c>
      <c r="D142" s="3" t="s">
        <v>357</v>
      </c>
      <c r="E142" s="3" t="s">
        <v>357</v>
      </c>
      <c r="F142" s="3">
        <v>0</v>
      </c>
      <c r="G142" s="3">
        <v>6</v>
      </c>
      <c r="H142" s="3">
        <v>2</v>
      </c>
      <c r="I142" s="3">
        <v>9</v>
      </c>
      <c r="J142" s="3">
        <v>45</v>
      </c>
      <c r="K142" s="3">
        <v>0</v>
      </c>
      <c r="L142" s="3">
        <v>0</v>
      </c>
      <c r="M142" s="3">
        <v>5.6592592592592501</v>
      </c>
      <c r="N142" s="3" t="s">
        <v>309</v>
      </c>
      <c r="O142" s="3" t="s">
        <v>358</v>
      </c>
      <c r="P142" s="3" t="s">
        <v>359</v>
      </c>
      <c r="Q142" s="3">
        <v>2000020965</v>
      </c>
      <c r="R142" s="3">
        <v>120</v>
      </c>
      <c r="S142" s="3" t="s">
        <v>360</v>
      </c>
      <c r="T142" s="3">
        <v>45</v>
      </c>
      <c r="U142" s="3">
        <v>5.6592592592592501</v>
      </c>
      <c r="V142" s="3"/>
      <c r="W142" s="3">
        <v>40</v>
      </c>
      <c r="X142" s="3">
        <v>3.82</v>
      </c>
      <c r="Y142" s="3">
        <v>2.5466666666666602</v>
      </c>
    </row>
    <row r="143" spans="1:25" x14ac:dyDescent="0.25">
      <c r="A143" s="2">
        <v>43235</v>
      </c>
      <c r="B143" s="3" t="s">
        <v>293</v>
      </c>
      <c r="C143" s="3" t="s">
        <v>340</v>
      </c>
      <c r="D143" s="3" t="s">
        <v>361</v>
      </c>
      <c r="E143" s="3" t="s">
        <v>361</v>
      </c>
      <c r="F143" s="3">
        <v>0</v>
      </c>
      <c r="G143" s="3">
        <v>7</v>
      </c>
      <c r="H143" s="3">
        <v>1</v>
      </c>
      <c r="I143" s="3">
        <v>9</v>
      </c>
      <c r="J143" s="3">
        <v>63</v>
      </c>
      <c r="K143" s="3">
        <v>0</v>
      </c>
      <c r="L143" s="3">
        <v>0</v>
      </c>
      <c r="M143" s="3">
        <v>6.34179894179894</v>
      </c>
      <c r="N143" s="3" t="s">
        <v>309</v>
      </c>
      <c r="O143" s="3" t="s">
        <v>362</v>
      </c>
      <c r="P143" s="3" t="s">
        <v>363</v>
      </c>
      <c r="Q143" s="3">
        <v>2000020965</v>
      </c>
      <c r="R143" s="3">
        <v>50</v>
      </c>
      <c r="S143" s="3" t="s">
        <v>364</v>
      </c>
      <c r="T143" s="3">
        <v>63</v>
      </c>
      <c r="U143" s="3">
        <v>6.34179894179894</v>
      </c>
      <c r="V143" s="3"/>
      <c r="W143" s="3">
        <v>52</v>
      </c>
      <c r="X143" s="3">
        <v>4.6100000000000003</v>
      </c>
      <c r="Y143" s="3">
        <v>3.9953333333333299</v>
      </c>
    </row>
    <row r="144" spans="1:25" x14ac:dyDescent="0.25">
      <c r="A144" s="2">
        <v>43235</v>
      </c>
      <c r="B144" s="3" t="s">
        <v>365</v>
      </c>
      <c r="C144" s="3" t="s">
        <v>366</v>
      </c>
      <c r="D144" s="3" t="s">
        <v>367</v>
      </c>
      <c r="E144" s="3" t="s">
        <v>367</v>
      </c>
      <c r="F144" s="3">
        <v>0</v>
      </c>
      <c r="G144" s="3">
        <v>0</v>
      </c>
      <c r="H144" s="3">
        <v>0</v>
      </c>
      <c r="I144" s="3">
        <v>9</v>
      </c>
      <c r="J144" s="3">
        <v>0</v>
      </c>
      <c r="K144" s="3">
        <v>0</v>
      </c>
      <c r="L144" s="3">
        <v>0</v>
      </c>
      <c r="M144" s="3">
        <v>0</v>
      </c>
      <c r="N144" s="3" t="s">
        <v>368</v>
      </c>
      <c r="O144" s="3">
        <v>9584</v>
      </c>
      <c r="P144" s="3" t="s">
        <v>369</v>
      </c>
      <c r="Q144" s="3">
        <v>1000140482</v>
      </c>
      <c r="R144" s="3">
        <v>20</v>
      </c>
      <c r="S144" s="3" t="s">
        <v>370</v>
      </c>
      <c r="T144" s="3">
        <v>0</v>
      </c>
      <c r="U144" s="3">
        <v>0</v>
      </c>
      <c r="V144" s="3"/>
      <c r="W144" s="3">
        <v>189</v>
      </c>
      <c r="X144" s="3">
        <v>12.2</v>
      </c>
      <c r="Y144" s="3">
        <v>38.43</v>
      </c>
    </row>
    <row r="145" spans="1:25" x14ac:dyDescent="0.25">
      <c r="A145" s="2">
        <v>43235</v>
      </c>
      <c r="B145" s="3" t="s">
        <v>365</v>
      </c>
      <c r="C145" s="3" t="s">
        <v>366</v>
      </c>
      <c r="D145" s="3" t="s">
        <v>371</v>
      </c>
      <c r="E145" s="3" t="s">
        <v>371</v>
      </c>
      <c r="F145" s="3">
        <v>0</v>
      </c>
      <c r="G145" s="3">
        <v>0</v>
      </c>
      <c r="H145" s="3">
        <v>0</v>
      </c>
      <c r="I145" s="3">
        <v>9</v>
      </c>
      <c r="J145" s="3">
        <v>0</v>
      </c>
      <c r="K145" s="3">
        <v>0</v>
      </c>
      <c r="L145" s="3">
        <v>0</v>
      </c>
      <c r="M145" s="3">
        <v>0</v>
      </c>
      <c r="N145" s="3" t="s">
        <v>177</v>
      </c>
      <c r="O145" s="3" t="s">
        <v>372</v>
      </c>
      <c r="P145" s="3" t="s">
        <v>373</v>
      </c>
      <c r="Q145" s="3">
        <v>1000135277</v>
      </c>
      <c r="R145" s="3">
        <v>70</v>
      </c>
      <c r="S145" s="3" t="s">
        <v>374</v>
      </c>
      <c r="T145" s="3">
        <v>0</v>
      </c>
      <c r="U145" s="3">
        <v>0</v>
      </c>
      <c r="V145" s="3"/>
      <c r="W145" s="3">
        <v>444</v>
      </c>
      <c r="X145" s="3">
        <v>9.9</v>
      </c>
      <c r="Y145" s="3">
        <v>73.260000000000005</v>
      </c>
    </row>
    <row r="146" spans="1:25" x14ac:dyDescent="0.25">
      <c r="A146" s="2">
        <v>43235</v>
      </c>
      <c r="B146" s="3" t="s">
        <v>365</v>
      </c>
      <c r="C146" s="3" t="s">
        <v>375</v>
      </c>
      <c r="D146" s="3" t="s">
        <v>376</v>
      </c>
      <c r="E146" s="3" t="s">
        <v>376</v>
      </c>
      <c r="F146" s="3">
        <v>0</v>
      </c>
      <c r="G146" s="3">
        <v>0</v>
      </c>
      <c r="H146" s="3">
        <v>0</v>
      </c>
      <c r="I146" s="3">
        <v>9</v>
      </c>
      <c r="J146" s="3">
        <v>0</v>
      </c>
      <c r="K146" s="3">
        <v>0</v>
      </c>
      <c r="L146" s="3">
        <v>0</v>
      </c>
      <c r="M146" s="3">
        <v>0</v>
      </c>
      <c r="N146" s="3" t="s">
        <v>29</v>
      </c>
      <c r="O146" s="3" t="s">
        <v>377</v>
      </c>
      <c r="P146" s="3" t="s">
        <v>378</v>
      </c>
      <c r="Q146" s="3">
        <v>2000020523</v>
      </c>
      <c r="R146" s="3">
        <v>60</v>
      </c>
      <c r="S146" s="3" t="s">
        <v>379</v>
      </c>
      <c r="T146" s="3">
        <v>0</v>
      </c>
      <c r="U146" s="3">
        <v>0</v>
      </c>
      <c r="V146" s="3"/>
      <c r="W146" s="3">
        <v>3</v>
      </c>
      <c r="X146" s="3">
        <v>6.36</v>
      </c>
      <c r="Y146" s="3">
        <v>0.318</v>
      </c>
    </row>
    <row r="147" spans="1:25" x14ac:dyDescent="0.25">
      <c r="A147" s="2">
        <v>43235</v>
      </c>
      <c r="B147" s="3" t="s">
        <v>365</v>
      </c>
      <c r="C147" s="3" t="s">
        <v>375</v>
      </c>
      <c r="D147" s="3" t="s">
        <v>376</v>
      </c>
      <c r="E147" s="3" t="s">
        <v>376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 t="s">
        <v>29</v>
      </c>
      <c r="O147" s="3" t="s">
        <v>377</v>
      </c>
      <c r="P147" s="3" t="s">
        <v>378</v>
      </c>
      <c r="Q147" s="3">
        <v>2000020523</v>
      </c>
      <c r="R147" s="3">
        <v>70</v>
      </c>
      <c r="S147" s="3" t="s">
        <v>380</v>
      </c>
      <c r="T147" s="3">
        <v>0</v>
      </c>
      <c r="U147" s="3">
        <v>0</v>
      </c>
      <c r="V147" s="3"/>
      <c r="W147" s="3">
        <v>4</v>
      </c>
      <c r="X147" s="3">
        <v>6.36</v>
      </c>
      <c r="Y147" s="3">
        <v>0.42399999999999999</v>
      </c>
    </row>
    <row r="148" spans="1:25" x14ac:dyDescent="0.25">
      <c r="A148" s="2">
        <v>43235</v>
      </c>
      <c r="B148" s="3" t="s">
        <v>365</v>
      </c>
      <c r="C148" s="3" t="s">
        <v>375</v>
      </c>
      <c r="D148" s="3" t="s">
        <v>381</v>
      </c>
      <c r="E148" s="3" t="s">
        <v>381</v>
      </c>
      <c r="F148" s="3">
        <v>0</v>
      </c>
      <c r="G148" s="3">
        <v>0</v>
      </c>
      <c r="H148" s="3">
        <v>0</v>
      </c>
      <c r="I148" s="3">
        <v>9</v>
      </c>
      <c r="J148" s="3">
        <v>0</v>
      </c>
      <c r="K148" s="3">
        <v>0</v>
      </c>
      <c r="L148" s="3">
        <v>0</v>
      </c>
      <c r="M148" s="3">
        <v>0</v>
      </c>
      <c r="N148" s="3" t="s">
        <v>177</v>
      </c>
      <c r="O148" s="3" t="s">
        <v>372</v>
      </c>
      <c r="P148" s="3" t="s">
        <v>373</v>
      </c>
      <c r="Q148" s="3">
        <v>1000135277</v>
      </c>
      <c r="R148" s="3">
        <v>70</v>
      </c>
      <c r="S148" s="3" t="s">
        <v>374</v>
      </c>
      <c r="T148" s="3">
        <v>0</v>
      </c>
      <c r="U148" s="3">
        <v>0</v>
      </c>
      <c r="V148" s="3"/>
      <c r="W148" s="3">
        <v>414</v>
      </c>
      <c r="X148" s="3">
        <v>9.9</v>
      </c>
      <c r="Y148" s="3">
        <v>68.31</v>
      </c>
    </row>
    <row r="149" spans="1:25" x14ac:dyDescent="0.25">
      <c r="A149" s="2">
        <v>43235</v>
      </c>
      <c r="B149" s="3" t="s">
        <v>365</v>
      </c>
      <c r="C149" s="3" t="s">
        <v>375</v>
      </c>
      <c r="D149" s="3" t="s">
        <v>382</v>
      </c>
      <c r="E149" s="3" t="s">
        <v>382</v>
      </c>
      <c r="F149" s="3">
        <v>0</v>
      </c>
      <c r="G149" s="3">
        <v>0</v>
      </c>
      <c r="H149" s="3">
        <v>0</v>
      </c>
      <c r="I149" s="3">
        <v>9</v>
      </c>
      <c r="J149" s="3">
        <v>0</v>
      </c>
      <c r="K149" s="3">
        <v>0</v>
      </c>
      <c r="L149" s="3">
        <v>0</v>
      </c>
      <c r="M149" s="3">
        <v>0</v>
      </c>
      <c r="N149" s="3" t="s">
        <v>177</v>
      </c>
      <c r="O149" s="3" t="s">
        <v>372</v>
      </c>
      <c r="P149" s="3" t="s">
        <v>373</v>
      </c>
      <c r="Q149" s="3">
        <v>1000135277</v>
      </c>
      <c r="R149" s="3">
        <v>10</v>
      </c>
      <c r="S149" s="3" t="s">
        <v>383</v>
      </c>
      <c r="T149" s="3">
        <v>0</v>
      </c>
      <c r="U149" s="3">
        <v>0</v>
      </c>
      <c r="V149" s="3"/>
      <c r="W149" s="3">
        <v>440</v>
      </c>
      <c r="X149" s="3">
        <v>9.74</v>
      </c>
      <c r="Y149" s="3">
        <v>71.426666666666605</v>
      </c>
    </row>
    <row r="150" spans="1:25" x14ac:dyDescent="0.25">
      <c r="A150" s="2">
        <v>43235</v>
      </c>
      <c r="B150" s="3" t="s">
        <v>365</v>
      </c>
      <c r="C150" s="3" t="s">
        <v>375</v>
      </c>
      <c r="D150" s="3" t="s">
        <v>384</v>
      </c>
      <c r="E150" s="3" t="s">
        <v>384</v>
      </c>
      <c r="F150" s="3">
        <v>0</v>
      </c>
      <c r="G150" s="3">
        <v>0</v>
      </c>
      <c r="H150" s="3">
        <v>0</v>
      </c>
      <c r="I150" s="3">
        <v>9</v>
      </c>
      <c r="J150" s="3">
        <v>0</v>
      </c>
      <c r="K150" s="3">
        <v>0</v>
      </c>
      <c r="L150" s="3">
        <v>0</v>
      </c>
      <c r="M150" s="3">
        <v>0</v>
      </c>
      <c r="N150" s="3" t="s">
        <v>29</v>
      </c>
      <c r="O150" s="3" t="s">
        <v>385</v>
      </c>
      <c r="P150" s="3" t="s">
        <v>386</v>
      </c>
      <c r="Q150" s="3">
        <v>2000020522</v>
      </c>
      <c r="R150" s="3">
        <v>90</v>
      </c>
      <c r="S150" s="3" t="s">
        <v>387</v>
      </c>
      <c r="T150" s="3">
        <v>0</v>
      </c>
      <c r="U150" s="3">
        <v>0</v>
      </c>
      <c r="V150" s="3"/>
      <c r="W150" s="3">
        <v>41</v>
      </c>
      <c r="X150" s="3">
        <v>8.1300000000000008</v>
      </c>
      <c r="Y150" s="3">
        <v>5.5555000000000003</v>
      </c>
    </row>
    <row r="151" spans="1:25" x14ac:dyDescent="0.25">
      <c r="A151" s="2">
        <v>43235</v>
      </c>
      <c r="B151" s="3" t="s">
        <v>365</v>
      </c>
      <c r="C151" s="3" t="s">
        <v>375</v>
      </c>
      <c r="D151" s="3" t="s">
        <v>384</v>
      </c>
      <c r="E151" s="3" t="s">
        <v>384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 t="s">
        <v>29</v>
      </c>
      <c r="O151" s="3" t="s">
        <v>385</v>
      </c>
      <c r="P151" s="3" t="s">
        <v>386</v>
      </c>
      <c r="Q151" s="3">
        <v>2000020523</v>
      </c>
      <c r="R151" s="3">
        <v>80</v>
      </c>
      <c r="S151" s="3" t="s">
        <v>388</v>
      </c>
      <c r="T151" s="3">
        <v>0</v>
      </c>
      <c r="U151" s="3">
        <v>0</v>
      </c>
      <c r="V151" s="3"/>
      <c r="W151" s="3">
        <v>4</v>
      </c>
      <c r="X151" s="3">
        <v>8.1300000000000008</v>
      </c>
      <c r="Y151" s="3">
        <v>0.54200000000000004</v>
      </c>
    </row>
    <row r="152" spans="1:25" x14ac:dyDescent="0.25">
      <c r="A152" s="2">
        <v>43235</v>
      </c>
      <c r="B152" s="3" t="s">
        <v>365</v>
      </c>
      <c r="C152" s="3" t="s">
        <v>375</v>
      </c>
      <c r="D152" s="3" t="s">
        <v>384</v>
      </c>
      <c r="E152" s="3" t="s">
        <v>384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 t="s">
        <v>29</v>
      </c>
      <c r="O152" s="3" t="s">
        <v>385</v>
      </c>
      <c r="P152" s="3" t="s">
        <v>386</v>
      </c>
      <c r="Q152" s="3">
        <v>2000020523</v>
      </c>
      <c r="R152" s="3">
        <v>90</v>
      </c>
      <c r="S152" s="3" t="s">
        <v>387</v>
      </c>
      <c r="T152" s="3">
        <v>0</v>
      </c>
      <c r="U152" s="3">
        <v>0</v>
      </c>
      <c r="V152" s="3"/>
      <c r="W152" s="3">
        <v>3</v>
      </c>
      <c r="X152" s="3">
        <v>8.1300000000000008</v>
      </c>
      <c r="Y152" s="3">
        <v>0.40649999999999997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3"/>
  <sheetViews>
    <sheetView tabSelected="1" workbookViewId="0">
      <selection activeCell="F15" sqref="F15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3" width="10" bestFit="1" customWidth="1"/>
    <col min="4" max="4" width="13.28515625" customWidth="1"/>
    <col min="5" max="5" width="9.140625" customWidth="1"/>
    <col min="6" max="6" width="25.42578125" customWidth="1"/>
    <col min="7" max="7" width="18.140625" customWidth="1"/>
    <col min="8" max="8" width="17.5703125" customWidth="1"/>
    <col min="9" max="9" width="19.140625" customWidth="1"/>
    <col min="10" max="10" width="14.42578125" customWidth="1"/>
    <col min="11" max="11" width="21.140625" customWidth="1"/>
    <col min="12" max="12" width="24.28515625" customWidth="1"/>
    <col min="13" max="13" width="17.42578125" customWidth="1"/>
    <col min="14" max="14" width="12.28515625" customWidth="1"/>
    <col min="15" max="15" width="15.28515625" customWidth="1"/>
    <col min="16" max="16" width="36.5703125" customWidth="1"/>
    <col min="17" max="17" width="11.140625" customWidth="1"/>
    <col min="18" max="18" width="4.42578125" customWidth="1"/>
    <col min="19" max="19" width="22.42578125" customWidth="1"/>
    <col min="20" max="20" width="19.140625" customWidth="1"/>
    <col min="21" max="21" width="12" customWidth="1"/>
    <col min="22" max="22" width="7" customWidth="1"/>
    <col min="23" max="23" width="6.7109375" customWidth="1"/>
    <col min="24" max="24" width="15.140625" customWidth="1"/>
  </cols>
  <sheetData>
    <row r="1" spans="1:24" x14ac:dyDescent="0.25">
      <c r="A1" s="5" t="s">
        <v>0</v>
      </c>
      <c r="B1" s="5"/>
    </row>
    <row r="2" spans="1:24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23</v>
      </c>
      <c r="W2" s="9" t="s">
        <v>24</v>
      </c>
      <c r="X2" s="10" t="s">
        <v>25</v>
      </c>
    </row>
    <row r="3" spans="1:24" x14ac:dyDescent="0.25">
      <c r="A3" s="6">
        <v>43235</v>
      </c>
      <c r="B3" s="3" t="s">
        <v>26</v>
      </c>
      <c r="C3" s="3" t="s">
        <v>27</v>
      </c>
      <c r="D3" s="3" t="s">
        <v>28</v>
      </c>
      <c r="E3" s="3" t="s">
        <v>28</v>
      </c>
      <c r="F3" s="3">
        <v>0</v>
      </c>
      <c r="G3" s="3">
        <v>12</v>
      </c>
      <c r="H3" s="3">
        <v>3</v>
      </c>
      <c r="I3" s="3">
        <v>9</v>
      </c>
      <c r="J3" s="4">
        <v>108</v>
      </c>
      <c r="K3" s="4">
        <v>0</v>
      </c>
      <c r="L3" s="4">
        <v>0</v>
      </c>
      <c r="M3" s="4">
        <v>42.459722222222197</v>
      </c>
      <c r="N3" s="4" t="s">
        <v>29</v>
      </c>
      <c r="O3" s="4" t="s">
        <v>30</v>
      </c>
      <c r="P3" s="4" t="s">
        <v>31</v>
      </c>
      <c r="Q3" s="4">
        <v>2000020522</v>
      </c>
      <c r="R3" s="4">
        <v>40</v>
      </c>
      <c r="S3" s="4" t="s">
        <v>32</v>
      </c>
      <c r="T3" s="4">
        <f>108/219*44</f>
        <v>21.698630136986299</v>
      </c>
      <c r="U3" s="3">
        <v>42.459879394116797</v>
      </c>
      <c r="V3" s="3">
        <v>44</v>
      </c>
      <c r="W3" s="3">
        <v>12.85</v>
      </c>
      <c r="X3" s="7">
        <v>9.4233333333333302</v>
      </c>
    </row>
    <row r="4" spans="1:24" x14ac:dyDescent="0.25">
      <c r="A4" s="6">
        <v>43235</v>
      </c>
      <c r="B4" s="3" t="s">
        <v>26</v>
      </c>
      <c r="C4" s="3" t="s">
        <v>27</v>
      </c>
      <c r="D4" s="3" t="s">
        <v>28</v>
      </c>
      <c r="E4" s="3" t="s">
        <v>28</v>
      </c>
      <c r="F4" s="3">
        <v>0</v>
      </c>
      <c r="G4" s="3">
        <v>0</v>
      </c>
      <c r="H4" s="3">
        <v>0</v>
      </c>
      <c r="I4" s="3">
        <v>0</v>
      </c>
      <c r="J4" s="4">
        <v>0</v>
      </c>
      <c r="K4" s="4">
        <v>0</v>
      </c>
      <c r="L4" s="4">
        <v>0</v>
      </c>
      <c r="M4" s="4">
        <v>42.459722222222197</v>
      </c>
      <c r="N4" s="4" t="s">
        <v>29</v>
      </c>
      <c r="O4" s="4" t="s">
        <v>30</v>
      </c>
      <c r="P4" s="4" t="s">
        <v>31</v>
      </c>
      <c r="Q4" s="4">
        <v>2000020522</v>
      </c>
      <c r="R4" s="4">
        <v>50</v>
      </c>
      <c r="S4" s="4" t="s">
        <v>33</v>
      </c>
      <c r="T4" s="4">
        <f>108/219*13</f>
        <v>6.4109589041095889</v>
      </c>
      <c r="U4" s="3">
        <v>42.459903921917402</v>
      </c>
      <c r="V4" s="3">
        <v>13</v>
      </c>
      <c r="W4" s="3">
        <v>12.85</v>
      </c>
      <c r="X4" s="7">
        <v>2.78416666666666</v>
      </c>
    </row>
    <row r="5" spans="1:24" x14ac:dyDescent="0.25">
      <c r="A5" s="6">
        <v>43235</v>
      </c>
      <c r="B5" s="3" t="s">
        <v>26</v>
      </c>
      <c r="C5" s="3" t="s">
        <v>27</v>
      </c>
      <c r="D5" s="3" t="s">
        <v>28</v>
      </c>
      <c r="E5" s="3" t="s">
        <v>28</v>
      </c>
      <c r="F5" s="3">
        <v>0</v>
      </c>
      <c r="G5" s="3">
        <v>0</v>
      </c>
      <c r="H5" s="3">
        <v>0</v>
      </c>
      <c r="I5" s="3">
        <v>0</v>
      </c>
      <c r="J5" s="4">
        <v>0</v>
      </c>
      <c r="K5" s="4">
        <v>0</v>
      </c>
      <c r="L5" s="4">
        <v>0</v>
      </c>
      <c r="M5" s="4">
        <v>42.459722222222197</v>
      </c>
      <c r="N5" s="4" t="s">
        <v>29</v>
      </c>
      <c r="O5" s="4" t="s">
        <v>34</v>
      </c>
      <c r="P5" s="4" t="s">
        <v>35</v>
      </c>
      <c r="Q5" s="4">
        <v>2000019934</v>
      </c>
      <c r="R5" s="4">
        <v>250</v>
      </c>
      <c r="S5" s="4" t="s">
        <v>36</v>
      </c>
      <c r="T5" s="4">
        <f>108/219*12</f>
        <v>5.9178082191780819</v>
      </c>
      <c r="U5" s="3">
        <v>42.4596464258262</v>
      </c>
      <c r="V5" s="3">
        <v>12</v>
      </c>
      <c r="W5" s="3">
        <v>13.81</v>
      </c>
      <c r="X5" s="7">
        <v>2.762</v>
      </c>
    </row>
    <row r="6" spans="1:24" x14ac:dyDescent="0.25">
      <c r="A6" s="6">
        <v>43235</v>
      </c>
      <c r="B6" s="3" t="s">
        <v>26</v>
      </c>
      <c r="C6" s="3" t="s">
        <v>27</v>
      </c>
      <c r="D6" s="3" t="s">
        <v>28</v>
      </c>
      <c r="E6" s="3" t="s">
        <v>28</v>
      </c>
      <c r="F6" s="3">
        <v>0</v>
      </c>
      <c r="G6" s="3">
        <v>0</v>
      </c>
      <c r="H6" s="3">
        <v>0</v>
      </c>
      <c r="I6" s="3">
        <v>0</v>
      </c>
      <c r="J6" s="4">
        <v>0</v>
      </c>
      <c r="K6" s="4">
        <v>0</v>
      </c>
      <c r="L6" s="4">
        <v>0</v>
      </c>
      <c r="M6" s="4">
        <v>42.459722222222197</v>
      </c>
      <c r="N6" s="4" t="s">
        <v>29</v>
      </c>
      <c r="O6" s="4" t="s">
        <v>34</v>
      </c>
      <c r="P6" s="4" t="s">
        <v>35</v>
      </c>
      <c r="Q6" s="4">
        <v>2000019934</v>
      </c>
      <c r="R6" s="4">
        <v>260</v>
      </c>
      <c r="S6" s="4" t="s">
        <v>37</v>
      </c>
      <c r="T6" s="4">
        <f>108/219*49</f>
        <v>24.164383561643834</v>
      </c>
      <c r="U6" s="3">
        <v>42.459779635067598</v>
      </c>
      <c r="V6" s="3">
        <v>49</v>
      </c>
      <c r="W6" s="3">
        <v>13.81</v>
      </c>
      <c r="X6" s="7">
        <v>11.2781666666666</v>
      </c>
    </row>
    <row r="7" spans="1:24" x14ac:dyDescent="0.25">
      <c r="A7" s="6">
        <v>43235</v>
      </c>
      <c r="B7" s="3" t="s">
        <v>26</v>
      </c>
      <c r="C7" s="3" t="s">
        <v>27</v>
      </c>
      <c r="D7" s="3" t="s">
        <v>28</v>
      </c>
      <c r="E7" s="3" t="s">
        <v>28</v>
      </c>
      <c r="F7" s="3">
        <v>0</v>
      </c>
      <c r="G7" s="3">
        <v>0</v>
      </c>
      <c r="H7" s="3">
        <v>0</v>
      </c>
      <c r="I7" s="3">
        <v>0</v>
      </c>
      <c r="J7" s="4">
        <v>0</v>
      </c>
      <c r="K7" s="4">
        <v>0</v>
      </c>
      <c r="L7" s="4">
        <v>0</v>
      </c>
      <c r="M7" s="4">
        <v>42.459722222222197</v>
      </c>
      <c r="N7" s="4" t="s">
        <v>29</v>
      </c>
      <c r="O7" s="4" t="s">
        <v>34</v>
      </c>
      <c r="P7" s="4" t="s">
        <v>35</v>
      </c>
      <c r="Q7" s="4">
        <v>2000019934</v>
      </c>
      <c r="R7" s="4">
        <v>270</v>
      </c>
      <c r="S7" s="4" t="s">
        <v>38</v>
      </c>
      <c r="T7" s="4">
        <f>108/219*44</f>
        <v>21.698630136986299</v>
      </c>
      <c r="U7" s="3">
        <v>42.4596464258262</v>
      </c>
      <c r="V7" s="3">
        <v>44</v>
      </c>
      <c r="W7" s="3">
        <v>13.81</v>
      </c>
      <c r="X7" s="7">
        <v>10.127333333333301</v>
      </c>
    </row>
    <row r="8" spans="1:24" x14ac:dyDescent="0.25">
      <c r="A8" s="6">
        <v>43235</v>
      </c>
      <c r="B8" s="3" t="s">
        <v>26</v>
      </c>
      <c r="C8" s="3" t="s">
        <v>27</v>
      </c>
      <c r="D8" s="3" t="s">
        <v>28</v>
      </c>
      <c r="E8" s="3" t="s">
        <v>28</v>
      </c>
      <c r="F8" s="3">
        <v>0</v>
      </c>
      <c r="G8" s="3">
        <v>0</v>
      </c>
      <c r="H8" s="3">
        <v>0</v>
      </c>
      <c r="I8" s="3">
        <v>0</v>
      </c>
      <c r="J8" s="4">
        <v>0</v>
      </c>
      <c r="K8" s="4">
        <v>0</v>
      </c>
      <c r="L8" s="4">
        <v>0</v>
      </c>
      <c r="M8" s="4">
        <v>42.459722222222197</v>
      </c>
      <c r="N8" s="4" t="s">
        <v>29</v>
      </c>
      <c r="O8" s="4" t="s">
        <v>39</v>
      </c>
      <c r="P8" s="4" t="s">
        <v>40</v>
      </c>
      <c r="Q8" s="4">
        <v>2000019931</v>
      </c>
      <c r="R8" s="4">
        <v>140</v>
      </c>
      <c r="S8" s="4" t="s">
        <v>41</v>
      </c>
      <c r="T8" s="4">
        <f>108/219*49</f>
        <v>24.164383561643834</v>
      </c>
      <c r="U8" s="3">
        <v>42.459651712914798</v>
      </c>
      <c r="V8" s="3">
        <v>49</v>
      </c>
      <c r="W8" s="3">
        <v>10.33</v>
      </c>
      <c r="X8" s="7">
        <v>8.4361666666666597</v>
      </c>
    </row>
    <row r="9" spans="1:24" x14ac:dyDescent="0.25">
      <c r="A9" s="6">
        <v>43235</v>
      </c>
      <c r="B9" s="3" t="s">
        <v>26</v>
      </c>
      <c r="C9" s="3" t="s">
        <v>27</v>
      </c>
      <c r="D9" s="3" t="s">
        <v>28</v>
      </c>
      <c r="E9" s="3" t="s">
        <v>28</v>
      </c>
      <c r="F9" s="3">
        <v>0</v>
      </c>
      <c r="G9" s="3">
        <v>0</v>
      </c>
      <c r="H9" s="3">
        <v>0</v>
      </c>
      <c r="I9" s="3">
        <v>0</v>
      </c>
      <c r="J9" s="4">
        <v>0</v>
      </c>
      <c r="K9" s="4">
        <v>0</v>
      </c>
      <c r="L9" s="4">
        <v>0</v>
      </c>
      <c r="M9" s="4">
        <v>42.459722222222197</v>
      </c>
      <c r="N9" s="4" t="s">
        <v>29</v>
      </c>
      <c r="O9" s="4" t="s">
        <v>42</v>
      </c>
      <c r="P9" s="4" t="s">
        <v>43</v>
      </c>
      <c r="Q9" s="4">
        <v>2000020239</v>
      </c>
      <c r="R9" s="4">
        <v>170</v>
      </c>
      <c r="S9" s="4" t="s">
        <v>44</v>
      </c>
      <c r="T9" s="4">
        <f>108/219*8</f>
        <v>3.9452054794520546</v>
      </c>
      <c r="U9" s="3">
        <v>42.458705659355502</v>
      </c>
      <c r="V9" s="3">
        <v>8</v>
      </c>
      <c r="W9" s="3">
        <v>7.84</v>
      </c>
      <c r="X9" s="7">
        <v>1.0453333333333299</v>
      </c>
    </row>
    <row r="10" spans="1:24" x14ac:dyDescent="0.25">
      <c r="A10" s="6">
        <v>43235</v>
      </c>
      <c r="B10" s="3" t="s">
        <v>26</v>
      </c>
      <c r="C10" s="3" t="s">
        <v>27</v>
      </c>
      <c r="D10" s="3" t="s">
        <v>45</v>
      </c>
      <c r="E10" s="3" t="s">
        <v>45</v>
      </c>
      <c r="F10" s="3">
        <v>0</v>
      </c>
      <c r="G10" s="3">
        <v>8</v>
      </c>
      <c r="H10" s="3">
        <v>0</v>
      </c>
      <c r="I10" s="3">
        <v>9</v>
      </c>
      <c r="J10" s="4">
        <v>72</v>
      </c>
      <c r="K10" s="4">
        <v>0</v>
      </c>
      <c r="L10" s="4">
        <v>0</v>
      </c>
      <c r="M10" s="4">
        <v>50.4409722222222</v>
      </c>
      <c r="N10" s="4" t="s">
        <v>29</v>
      </c>
      <c r="O10" s="4" t="s">
        <v>46</v>
      </c>
      <c r="P10" s="4" t="s">
        <v>47</v>
      </c>
      <c r="Q10" s="4">
        <v>2000019933</v>
      </c>
      <c r="R10" s="4">
        <v>230</v>
      </c>
      <c r="S10" s="4" t="s">
        <v>48</v>
      </c>
      <c r="T10" s="4">
        <f>72/199*13</f>
        <v>4.7035175879396984</v>
      </c>
      <c r="U10" s="3">
        <v>50.441160837673998</v>
      </c>
      <c r="V10" s="3">
        <v>13</v>
      </c>
      <c r="W10" s="3">
        <v>10.95</v>
      </c>
      <c r="X10" s="7">
        <v>2.3725000000000001</v>
      </c>
    </row>
    <row r="11" spans="1:24" x14ac:dyDescent="0.25">
      <c r="A11" s="6">
        <v>43235</v>
      </c>
      <c r="B11" s="3" t="s">
        <v>26</v>
      </c>
      <c r="C11" s="3" t="s">
        <v>27</v>
      </c>
      <c r="D11" s="3" t="s">
        <v>45</v>
      </c>
      <c r="E11" s="3" t="s">
        <v>45</v>
      </c>
      <c r="F11" s="3">
        <v>0</v>
      </c>
      <c r="G11" s="3">
        <v>0</v>
      </c>
      <c r="H11" s="3">
        <v>0</v>
      </c>
      <c r="I11" s="3">
        <v>0</v>
      </c>
      <c r="J11" s="4">
        <v>0</v>
      </c>
      <c r="K11" s="4">
        <v>0</v>
      </c>
      <c r="L11" s="4">
        <v>0</v>
      </c>
      <c r="M11" s="4">
        <v>50.4409722222222</v>
      </c>
      <c r="N11" s="4" t="s">
        <v>29</v>
      </c>
      <c r="O11" s="4" t="s">
        <v>46</v>
      </c>
      <c r="P11" s="4" t="s">
        <v>47</v>
      </c>
      <c r="Q11" s="4">
        <v>2000019933</v>
      </c>
      <c r="R11" s="4">
        <v>340</v>
      </c>
      <c r="S11" s="4" t="s">
        <v>49</v>
      </c>
      <c r="T11" s="4">
        <f>72/199*44</f>
        <v>15.91959798994975</v>
      </c>
      <c r="U11" s="3">
        <v>50.4407546221654</v>
      </c>
      <c r="V11" s="3">
        <v>44</v>
      </c>
      <c r="W11" s="3">
        <v>10.95</v>
      </c>
      <c r="X11" s="7">
        <v>8.0299999999999994</v>
      </c>
    </row>
    <row r="12" spans="1:24" x14ac:dyDescent="0.25">
      <c r="A12" s="6">
        <v>43235</v>
      </c>
      <c r="B12" s="3" t="s">
        <v>26</v>
      </c>
      <c r="C12" s="3" t="s">
        <v>27</v>
      </c>
      <c r="D12" s="3" t="s">
        <v>45</v>
      </c>
      <c r="E12" s="3" t="s">
        <v>45</v>
      </c>
      <c r="F12" s="3">
        <v>0</v>
      </c>
      <c r="G12" s="3">
        <v>0</v>
      </c>
      <c r="H12" s="3">
        <v>0</v>
      </c>
      <c r="I12" s="3">
        <v>0</v>
      </c>
      <c r="J12" s="4">
        <v>0</v>
      </c>
      <c r="K12" s="4">
        <v>0</v>
      </c>
      <c r="L12" s="4">
        <v>0</v>
      </c>
      <c r="M12" s="4">
        <v>50.4409722222222</v>
      </c>
      <c r="N12" s="4" t="s">
        <v>29</v>
      </c>
      <c r="O12" s="4" t="s">
        <v>46</v>
      </c>
      <c r="P12" s="4" t="s">
        <v>47</v>
      </c>
      <c r="Q12" s="4">
        <v>2000019933</v>
      </c>
      <c r="R12" s="4">
        <v>430</v>
      </c>
      <c r="S12" s="4" t="s">
        <v>50</v>
      </c>
      <c r="T12" s="4">
        <f>72/199*43</f>
        <v>15.557788944723619</v>
      </c>
      <c r="U12" s="3">
        <v>50.440828307283503</v>
      </c>
      <c r="V12" s="3">
        <v>43</v>
      </c>
      <c r="W12" s="3">
        <v>10.95</v>
      </c>
      <c r="X12" s="7">
        <v>7.8475000000000001</v>
      </c>
    </row>
    <row r="13" spans="1:24" x14ac:dyDescent="0.25">
      <c r="A13" s="6">
        <v>43235</v>
      </c>
      <c r="B13" s="3" t="s">
        <v>26</v>
      </c>
      <c r="C13" s="3" t="s">
        <v>27</v>
      </c>
      <c r="D13" s="3" t="s">
        <v>45</v>
      </c>
      <c r="E13" s="3" t="s">
        <v>45</v>
      </c>
      <c r="F13" s="3">
        <v>0</v>
      </c>
      <c r="G13" s="3">
        <v>0</v>
      </c>
      <c r="H13" s="3">
        <v>0</v>
      </c>
      <c r="I13" s="3">
        <v>0</v>
      </c>
      <c r="J13" s="4">
        <v>0</v>
      </c>
      <c r="K13" s="4">
        <v>0</v>
      </c>
      <c r="L13" s="4">
        <v>0</v>
      </c>
      <c r="M13" s="4">
        <v>50.4409722222222</v>
      </c>
      <c r="N13" s="4" t="s">
        <v>29</v>
      </c>
      <c r="O13" s="4" t="s">
        <v>46</v>
      </c>
      <c r="P13" s="4" t="s">
        <v>47</v>
      </c>
      <c r="Q13" s="4">
        <v>2000019933</v>
      </c>
      <c r="R13" s="4">
        <v>440</v>
      </c>
      <c r="S13" s="4" t="s">
        <v>51</v>
      </c>
      <c r="T13" s="4">
        <f>72/199*44</f>
        <v>15.91959798994975</v>
      </c>
      <c r="U13" s="3">
        <v>50.4407546221654</v>
      </c>
      <c r="V13" s="3">
        <v>44</v>
      </c>
      <c r="W13" s="3">
        <v>10.95</v>
      </c>
      <c r="X13" s="7">
        <v>8.0299999999999994</v>
      </c>
    </row>
    <row r="14" spans="1:24" x14ac:dyDescent="0.25">
      <c r="A14" s="6">
        <v>43235</v>
      </c>
      <c r="B14" s="3" t="s">
        <v>26</v>
      </c>
      <c r="C14" s="3" t="s">
        <v>27</v>
      </c>
      <c r="D14" s="3" t="s">
        <v>45</v>
      </c>
      <c r="E14" s="3" t="s">
        <v>45</v>
      </c>
      <c r="F14" s="3">
        <v>0</v>
      </c>
      <c r="G14" s="3">
        <v>0</v>
      </c>
      <c r="H14" s="3">
        <v>0</v>
      </c>
      <c r="I14" s="3">
        <v>0</v>
      </c>
      <c r="J14" s="4">
        <v>0</v>
      </c>
      <c r="K14" s="4">
        <v>0</v>
      </c>
      <c r="L14" s="4">
        <v>0</v>
      </c>
      <c r="M14" s="4">
        <v>50.4409722222222</v>
      </c>
      <c r="N14" s="4" t="s">
        <v>29</v>
      </c>
      <c r="O14" s="4" t="s">
        <v>46</v>
      </c>
      <c r="P14" s="4" t="s">
        <v>47</v>
      </c>
      <c r="Q14" s="4">
        <v>2000019933</v>
      </c>
      <c r="R14" s="4">
        <v>450</v>
      </c>
      <c r="S14" s="4" t="s">
        <v>52</v>
      </c>
      <c r="T14" s="4">
        <f>72/199*12</f>
        <v>4.341708542713568</v>
      </c>
      <c r="U14" s="3">
        <v>50.441458733205302</v>
      </c>
      <c r="V14" s="3">
        <v>12</v>
      </c>
      <c r="W14" s="3">
        <v>10.95</v>
      </c>
      <c r="X14" s="7">
        <v>2.19</v>
      </c>
    </row>
    <row r="15" spans="1:24" x14ac:dyDescent="0.25">
      <c r="A15" s="6">
        <v>43235</v>
      </c>
      <c r="B15" s="3" t="s">
        <v>26</v>
      </c>
      <c r="C15" s="3" t="s">
        <v>27</v>
      </c>
      <c r="D15" s="3" t="s">
        <v>45</v>
      </c>
      <c r="E15" s="3" t="s">
        <v>45</v>
      </c>
      <c r="F15" s="3">
        <v>0</v>
      </c>
      <c r="G15" s="3">
        <v>0</v>
      </c>
      <c r="H15" s="3">
        <v>0</v>
      </c>
      <c r="I15" s="3">
        <v>0</v>
      </c>
      <c r="J15" s="4">
        <v>0</v>
      </c>
      <c r="K15" s="4">
        <v>0</v>
      </c>
      <c r="L15" s="4">
        <v>0</v>
      </c>
      <c r="M15" s="4">
        <v>50.4409722222222</v>
      </c>
      <c r="N15" s="4" t="s">
        <v>29</v>
      </c>
      <c r="O15" s="4" t="s">
        <v>46</v>
      </c>
      <c r="P15" s="4" t="s">
        <v>47</v>
      </c>
      <c r="Q15" s="4">
        <v>2000019933</v>
      </c>
      <c r="R15" s="4">
        <v>460</v>
      </c>
      <c r="S15" s="4" t="s">
        <v>50</v>
      </c>
      <c r="T15" s="4">
        <f>72/199*43</f>
        <v>15.557788944723619</v>
      </c>
      <c r="U15" s="3">
        <v>50.440828307283503</v>
      </c>
      <c r="V15" s="3">
        <v>43</v>
      </c>
      <c r="W15" s="3">
        <v>10.95</v>
      </c>
      <c r="X15" s="7">
        <v>7.8475000000000001</v>
      </c>
    </row>
    <row r="16" spans="1:24" x14ac:dyDescent="0.25">
      <c r="A16" s="6">
        <v>43235</v>
      </c>
      <c r="B16" s="3" t="s">
        <v>26</v>
      </c>
      <c r="C16" s="3" t="s">
        <v>27</v>
      </c>
      <c r="D16" s="3" t="s">
        <v>53</v>
      </c>
      <c r="E16" s="3" t="s">
        <v>53</v>
      </c>
      <c r="F16" s="3">
        <v>0</v>
      </c>
      <c r="G16" s="3">
        <v>0</v>
      </c>
      <c r="H16" s="3">
        <v>1</v>
      </c>
      <c r="I16" s="3">
        <v>9</v>
      </c>
      <c r="J16" s="4">
        <v>0</v>
      </c>
      <c r="K16" s="4">
        <v>0</v>
      </c>
      <c r="L16" s="4">
        <v>0</v>
      </c>
      <c r="M16" s="4">
        <v>0</v>
      </c>
      <c r="N16" s="4" t="s">
        <v>29</v>
      </c>
      <c r="O16" s="4" t="s">
        <v>39</v>
      </c>
      <c r="P16" s="4" t="s">
        <v>40</v>
      </c>
      <c r="Q16" s="4">
        <v>2000019931</v>
      </c>
      <c r="R16" s="4">
        <v>140</v>
      </c>
      <c r="S16" s="4" t="s">
        <v>41</v>
      </c>
      <c r="T16" s="4">
        <v>0</v>
      </c>
      <c r="U16" s="3">
        <v>0</v>
      </c>
      <c r="V16" s="3">
        <v>0</v>
      </c>
      <c r="W16" s="3">
        <v>10.33</v>
      </c>
      <c r="X16" s="7">
        <v>0</v>
      </c>
    </row>
    <row r="17" spans="1:24" x14ac:dyDescent="0.25">
      <c r="A17" s="6">
        <v>43235</v>
      </c>
      <c r="B17" s="3" t="s">
        <v>26</v>
      </c>
      <c r="C17" s="3" t="s">
        <v>27</v>
      </c>
      <c r="D17" s="3" t="s">
        <v>54</v>
      </c>
      <c r="E17" s="3" t="s">
        <v>54</v>
      </c>
      <c r="F17" s="3">
        <v>0</v>
      </c>
      <c r="G17" s="3">
        <v>13</v>
      </c>
      <c r="H17" s="3">
        <v>3</v>
      </c>
      <c r="I17" s="3">
        <v>9</v>
      </c>
      <c r="J17" s="4">
        <v>117</v>
      </c>
      <c r="K17" s="4">
        <v>0</v>
      </c>
      <c r="L17" s="4">
        <v>0</v>
      </c>
      <c r="M17" s="4">
        <v>10.320085470085401</v>
      </c>
      <c r="N17" s="4" t="s">
        <v>29</v>
      </c>
      <c r="O17" s="4" t="s">
        <v>55</v>
      </c>
      <c r="P17" s="4" t="s">
        <v>56</v>
      </c>
      <c r="Q17" s="4">
        <v>2000019931</v>
      </c>
      <c r="R17" s="4">
        <v>80</v>
      </c>
      <c r="S17" s="4" t="s">
        <v>57</v>
      </c>
      <c r="T17" s="4">
        <f>117/41*40</f>
        <v>114.14634146341463</v>
      </c>
      <c r="U17" s="3">
        <v>10.320086205134301</v>
      </c>
      <c r="V17" s="3">
        <v>40</v>
      </c>
      <c r="W17" s="3">
        <v>17.670000000000002</v>
      </c>
      <c r="X17" s="7">
        <v>11.78</v>
      </c>
    </row>
    <row r="18" spans="1:24" x14ac:dyDescent="0.25">
      <c r="A18" s="6">
        <v>43235</v>
      </c>
      <c r="B18" s="3" t="s">
        <v>26</v>
      </c>
      <c r="C18" s="3" t="s">
        <v>27</v>
      </c>
      <c r="D18" s="3" t="s">
        <v>54</v>
      </c>
      <c r="E18" s="3" t="s">
        <v>54</v>
      </c>
      <c r="F18" s="3">
        <v>0</v>
      </c>
      <c r="G18" s="3">
        <v>0</v>
      </c>
      <c r="H18" s="3">
        <v>0</v>
      </c>
      <c r="I18" s="3">
        <v>0</v>
      </c>
      <c r="J18" s="4">
        <v>0</v>
      </c>
      <c r="K18" s="4">
        <v>0</v>
      </c>
      <c r="L18" s="4">
        <v>0</v>
      </c>
      <c r="M18" s="4">
        <v>10.320085470085401</v>
      </c>
      <c r="N18" s="4" t="s">
        <v>29</v>
      </c>
      <c r="O18" s="4" t="s">
        <v>55</v>
      </c>
      <c r="P18" s="4" t="s">
        <v>56</v>
      </c>
      <c r="Q18" s="4">
        <v>2000019931</v>
      </c>
      <c r="R18" s="4">
        <v>90</v>
      </c>
      <c r="S18" s="4" t="s">
        <v>58</v>
      </c>
      <c r="T18" s="4">
        <f>117/41*1</f>
        <v>2.8536585365853657</v>
      </c>
      <c r="U18" s="3">
        <v>10.320056068216299</v>
      </c>
      <c r="V18" s="3">
        <v>1</v>
      </c>
      <c r="W18" s="3">
        <v>17.670000000000002</v>
      </c>
      <c r="X18" s="7">
        <v>0.29449999999999998</v>
      </c>
    </row>
    <row r="19" spans="1:24" x14ac:dyDescent="0.25">
      <c r="A19" s="6">
        <v>43235</v>
      </c>
      <c r="B19" s="3" t="s">
        <v>59</v>
      </c>
      <c r="C19" s="3" t="s">
        <v>60</v>
      </c>
      <c r="D19" s="3" t="s">
        <v>61</v>
      </c>
      <c r="E19" s="3" t="s">
        <v>61</v>
      </c>
      <c r="F19" s="3">
        <v>0</v>
      </c>
      <c r="G19" s="3">
        <v>0</v>
      </c>
      <c r="H19" s="3">
        <v>0</v>
      </c>
      <c r="I19" s="3">
        <v>0</v>
      </c>
      <c r="J19" s="4">
        <v>0</v>
      </c>
      <c r="K19" s="4">
        <v>0</v>
      </c>
      <c r="L19" s="4">
        <v>0</v>
      </c>
      <c r="M19" s="4">
        <v>41.796296296296198</v>
      </c>
      <c r="N19" s="4" t="s">
        <v>62</v>
      </c>
      <c r="O19" s="4" t="s">
        <v>63</v>
      </c>
      <c r="P19" s="4" t="s">
        <v>64</v>
      </c>
      <c r="Q19" s="4">
        <v>1000145794</v>
      </c>
      <c r="R19" s="4">
        <v>90</v>
      </c>
      <c r="S19" s="4" t="s">
        <v>65</v>
      </c>
      <c r="T19" s="4">
        <f>153/610*574</f>
        <v>143.97049180327869</v>
      </c>
      <c r="U19" s="3">
        <v>41.7962939166935</v>
      </c>
      <c r="V19" s="3">
        <v>574</v>
      </c>
      <c r="W19" s="3">
        <v>6.29</v>
      </c>
      <c r="X19" s="7">
        <v>60.174333333333301</v>
      </c>
    </row>
    <row r="20" spans="1:24" x14ac:dyDescent="0.25">
      <c r="A20" s="6">
        <v>43235</v>
      </c>
      <c r="B20" s="3" t="s">
        <v>59</v>
      </c>
      <c r="C20" s="3" t="s">
        <v>60</v>
      </c>
      <c r="D20" s="3" t="s">
        <v>61</v>
      </c>
      <c r="E20" s="3" t="s">
        <v>61</v>
      </c>
      <c r="F20" s="3">
        <v>0</v>
      </c>
      <c r="G20" s="3">
        <v>17</v>
      </c>
      <c r="H20" s="3">
        <v>1</v>
      </c>
      <c r="I20" s="3">
        <v>9</v>
      </c>
      <c r="J20" s="4">
        <v>153</v>
      </c>
      <c r="K20" s="4">
        <v>0</v>
      </c>
      <c r="L20" s="4">
        <v>0</v>
      </c>
      <c r="M20" s="4">
        <v>41.796296296296198</v>
      </c>
      <c r="N20" s="4" t="s">
        <v>62</v>
      </c>
      <c r="O20" s="4" t="s">
        <v>66</v>
      </c>
      <c r="P20" s="4" t="s">
        <v>64</v>
      </c>
      <c r="Q20" s="4">
        <v>1000145794</v>
      </c>
      <c r="R20" s="4">
        <v>60</v>
      </c>
      <c r="S20" s="4" t="s">
        <v>67</v>
      </c>
      <c r="T20" s="4">
        <f>153/610*36</f>
        <v>9.0295081967213111</v>
      </c>
      <c r="U20" s="3">
        <v>41.796334237776101</v>
      </c>
      <c r="V20" s="3">
        <v>36</v>
      </c>
      <c r="W20" s="3">
        <v>6.29</v>
      </c>
      <c r="X20" s="7">
        <v>3.774</v>
      </c>
    </row>
    <row r="21" spans="1:24" x14ac:dyDescent="0.25">
      <c r="A21" s="6">
        <v>43235</v>
      </c>
      <c r="B21" s="3" t="s">
        <v>59</v>
      </c>
      <c r="C21" s="3" t="s">
        <v>60</v>
      </c>
      <c r="D21" s="3" t="s">
        <v>68</v>
      </c>
      <c r="E21" s="3" t="s">
        <v>68</v>
      </c>
      <c r="F21" s="3">
        <v>0</v>
      </c>
      <c r="G21" s="3">
        <v>20</v>
      </c>
      <c r="H21" s="3">
        <v>1</v>
      </c>
      <c r="I21" s="3">
        <v>9</v>
      </c>
      <c r="J21" s="4">
        <v>169.766666666666</v>
      </c>
      <c r="K21" s="4">
        <v>0</v>
      </c>
      <c r="L21" s="4">
        <v>0</v>
      </c>
      <c r="M21" s="4">
        <v>15.974867465148201</v>
      </c>
      <c r="N21" s="4" t="s">
        <v>62</v>
      </c>
      <c r="O21" s="4" t="s">
        <v>69</v>
      </c>
      <c r="P21" s="4" t="s">
        <v>70</v>
      </c>
      <c r="Q21" s="4">
        <v>1000159769</v>
      </c>
      <c r="R21" s="4">
        <v>30</v>
      </c>
      <c r="S21" s="4" t="s">
        <v>71</v>
      </c>
      <c r="T21" s="4">
        <v>169.766666666666</v>
      </c>
      <c r="U21" s="3">
        <v>15.974867465148201</v>
      </c>
      <c r="V21" s="3">
        <v>120</v>
      </c>
      <c r="W21" s="3">
        <v>13.56</v>
      </c>
      <c r="X21" s="7">
        <v>27.12</v>
      </c>
    </row>
    <row r="22" spans="1:24" x14ac:dyDescent="0.25">
      <c r="A22" s="6">
        <v>43235</v>
      </c>
      <c r="B22" s="3" t="s">
        <v>59</v>
      </c>
      <c r="C22" s="3" t="s">
        <v>60</v>
      </c>
      <c r="D22" s="3" t="s">
        <v>72</v>
      </c>
      <c r="E22" s="3" t="s">
        <v>72</v>
      </c>
      <c r="F22" s="3">
        <v>0</v>
      </c>
      <c r="G22" s="3">
        <v>16</v>
      </c>
      <c r="H22" s="3">
        <v>0</v>
      </c>
      <c r="I22" s="3">
        <v>9</v>
      </c>
      <c r="J22" s="4">
        <v>104.883333333333</v>
      </c>
      <c r="K22" s="4">
        <v>0</v>
      </c>
      <c r="L22" s="4">
        <v>0</v>
      </c>
      <c r="M22" s="4">
        <v>67.058954393770804</v>
      </c>
      <c r="N22" s="4" t="s">
        <v>73</v>
      </c>
      <c r="O22" s="4">
        <v>374476</v>
      </c>
      <c r="P22" s="4" t="s">
        <v>74</v>
      </c>
      <c r="Q22" s="4">
        <v>1000152226</v>
      </c>
      <c r="R22" s="4">
        <v>20</v>
      </c>
      <c r="S22" s="4" t="s">
        <v>75</v>
      </c>
      <c r="T22" s="4">
        <v>104.883333333333</v>
      </c>
      <c r="U22" s="3">
        <v>67.058954393770804</v>
      </c>
      <c r="V22" s="3">
        <v>701</v>
      </c>
      <c r="W22" s="3">
        <v>6.02</v>
      </c>
      <c r="X22" s="7">
        <v>70.333666666666602</v>
      </c>
    </row>
    <row r="23" spans="1:24" x14ac:dyDescent="0.25">
      <c r="A23" s="6">
        <v>43235</v>
      </c>
      <c r="B23" s="3" t="s">
        <v>59</v>
      </c>
      <c r="C23" s="3" t="s">
        <v>60</v>
      </c>
      <c r="D23" s="3" t="s">
        <v>76</v>
      </c>
      <c r="E23" s="3" t="s">
        <v>76</v>
      </c>
      <c r="F23" s="3">
        <v>0</v>
      </c>
      <c r="G23" s="3">
        <v>25</v>
      </c>
      <c r="H23" s="3">
        <v>4</v>
      </c>
      <c r="I23" s="3">
        <v>9</v>
      </c>
      <c r="J23" s="4">
        <v>214.15</v>
      </c>
      <c r="K23" s="4">
        <v>0</v>
      </c>
      <c r="L23" s="4">
        <v>0</v>
      </c>
      <c r="M23" s="4">
        <v>4.8545412094326403</v>
      </c>
      <c r="N23" s="4" t="s">
        <v>62</v>
      </c>
      <c r="O23" s="4" t="s">
        <v>69</v>
      </c>
      <c r="P23" s="4" t="s">
        <v>70</v>
      </c>
      <c r="Q23" s="4">
        <v>1000159771</v>
      </c>
      <c r="R23" s="4">
        <v>10</v>
      </c>
      <c r="S23" s="4" t="s">
        <v>77</v>
      </c>
      <c r="T23" s="4">
        <v>214.15</v>
      </c>
      <c r="U23" s="3">
        <v>4.8545412094326403</v>
      </c>
      <c r="V23" s="3">
        <v>46</v>
      </c>
      <c r="W23" s="3">
        <v>13.56</v>
      </c>
      <c r="X23" s="7">
        <v>10.396000000000001</v>
      </c>
    </row>
    <row r="24" spans="1:24" x14ac:dyDescent="0.25">
      <c r="A24" s="6">
        <v>43235</v>
      </c>
      <c r="B24" s="3" t="s">
        <v>59</v>
      </c>
      <c r="C24" s="3" t="s">
        <v>78</v>
      </c>
      <c r="D24" s="3" t="s">
        <v>79</v>
      </c>
      <c r="E24" s="3" t="s">
        <v>79</v>
      </c>
      <c r="F24" s="3">
        <v>0</v>
      </c>
      <c r="G24" s="3">
        <v>23</v>
      </c>
      <c r="H24" s="3">
        <v>6</v>
      </c>
      <c r="I24" s="3">
        <v>9</v>
      </c>
      <c r="J24" s="4">
        <v>207</v>
      </c>
      <c r="K24" s="4">
        <v>0</v>
      </c>
      <c r="L24" s="4">
        <v>0</v>
      </c>
      <c r="M24" s="4">
        <v>43.267471819645699</v>
      </c>
      <c r="N24" s="4" t="s">
        <v>80</v>
      </c>
      <c r="O24" s="4">
        <v>502345</v>
      </c>
      <c r="P24" s="4" t="s">
        <v>81</v>
      </c>
      <c r="Q24" s="4">
        <v>1000127774</v>
      </c>
      <c r="R24" s="4">
        <v>10</v>
      </c>
      <c r="S24" s="4" t="s">
        <v>82</v>
      </c>
      <c r="T24" s="4">
        <f>207/424*131</f>
        <v>63.955188679245282</v>
      </c>
      <c r="U24" s="3">
        <v>43.267513487132803</v>
      </c>
      <c r="V24" s="3">
        <v>131</v>
      </c>
      <c r="W24" s="3">
        <v>12.52</v>
      </c>
      <c r="X24" s="7">
        <v>27.335333333333299</v>
      </c>
    </row>
    <row r="25" spans="1:24" x14ac:dyDescent="0.25">
      <c r="A25" s="6">
        <v>43235</v>
      </c>
      <c r="B25" s="3" t="s">
        <v>59</v>
      </c>
      <c r="C25" s="3" t="s">
        <v>78</v>
      </c>
      <c r="D25" s="3" t="s">
        <v>79</v>
      </c>
      <c r="E25" s="3" t="s">
        <v>79</v>
      </c>
      <c r="F25" s="3">
        <v>0</v>
      </c>
      <c r="G25" s="3">
        <v>0</v>
      </c>
      <c r="H25" s="3">
        <v>0</v>
      </c>
      <c r="I25" s="3">
        <v>0</v>
      </c>
      <c r="J25" s="4">
        <v>0</v>
      </c>
      <c r="K25" s="4">
        <v>0</v>
      </c>
      <c r="L25" s="4">
        <v>0</v>
      </c>
      <c r="M25" s="4">
        <v>43.267471819645699</v>
      </c>
      <c r="N25" s="4" t="s">
        <v>80</v>
      </c>
      <c r="O25" s="4">
        <v>502371</v>
      </c>
      <c r="P25" s="4" t="s">
        <v>81</v>
      </c>
      <c r="Q25" s="4">
        <v>1000127775</v>
      </c>
      <c r="R25" s="4">
        <v>10</v>
      </c>
      <c r="S25" s="4" t="s">
        <v>83</v>
      </c>
      <c r="T25" s="4">
        <f>207/424*27</f>
        <v>13.181603773584905</v>
      </c>
      <c r="U25" s="3">
        <v>43.2676527689881</v>
      </c>
      <c r="V25" s="3">
        <v>27</v>
      </c>
      <c r="W25" s="3">
        <v>14.94</v>
      </c>
      <c r="X25" s="7">
        <v>6.7229999999999999</v>
      </c>
    </row>
    <row r="26" spans="1:24" x14ac:dyDescent="0.25">
      <c r="A26" s="6">
        <v>43235</v>
      </c>
      <c r="B26" s="3" t="s">
        <v>59</v>
      </c>
      <c r="C26" s="3" t="s">
        <v>78</v>
      </c>
      <c r="D26" s="3" t="s">
        <v>79</v>
      </c>
      <c r="E26" s="3" t="s">
        <v>79</v>
      </c>
      <c r="F26" s="3">
        <v>0</v>
      </c>
      <c r="G26" s="3">
        <v>0</v>
      </c>
      <c r="H26" s="3">
        <v>0</v>
      </c>
      <c r="I26" s="3">
        <v>0</v>
      </c>
      <c r="J26" s="4">
        <v>0</v>
      </c>
      <c r="K26" s="4">
        <v>0</v>
      </c>
      <c r="L26" s="4">
        <v>0</v>
      </c>
      <c r="M26" s="4">
        <v>43.267471819645699</v>
      </c>
      <c r="N26" s="4" t="s">
        <v>80</v>
      </c>
      <c r="O26" s="4">
        <v>502372</v>
      </c>
      <c r="P26" s="4" t="s">
        <v>81</v>
      </c>
      <c r="Q26" s="4">
        <v>1000127776</v>
      </c>
      <c r="R26" s="4">
        <v>10</v>
      </c>
      <c r="S26" s="4" t="s">
        <v>84</v>
      </c>
      <c r="T26" s="4">
        <f>207/424*266</f>
        <v>129.86320754716979</v>
      </c>
      <c r="U26" s="3">
        <v>43.267485595130601</v>
      </c>
      <c r="V26" s="3">
        <v>266</v>
      </c>
      <c r="W26" s="3">
        <v>12.52</v>
      </c>
      <c r="X26" s="7">
        <v>55.505333333333297</v>
      </c>
    </row>
    <row r="27" spans="1:24" x14ac:dyDescent="0.25">
      <c r="A27" s="6">
        <v>43235</v>
      </c>
      <c r="B27" s="3" t="s">
        <v>59</v>
      </c>
      <c r="C27" s="3" t="s">
        <v>78</v>
      </c>
      <c r="D27" s="3" t="s">
        <v>85</v>
      </c>
      <c r="E27" s="3" t="s">
        <v>85</v>
      </c>
      <c r="F27" s="3">
        <v>0</v>
      </c>
      <c r="G27" s="3">
        <v>0</v>
      </c>
      <c r="H27" s="3">
        <v>0</v>
      </c>
      <c r="I27" s="3">
        <v>0</v>
      </c>
      <c r="J27" s="4">
        <v>0</v>
      </c>
      <c r="K27" s="4">
        <v>0</v>
      </c>
      <c r="L27" s="4">
        <v>0</v>
      </c>
      <c r="M27" s="4">
        <v>4.7939393939393904</v>
      </c>
      <c r="N27" s="4" t="s">
        <v>62</v>
      </c>
      <c r="O27" s="4" t="s">
        <v>69</v>
      </c>
      <c r="P27" s="4" t="s">
        <v>70</v>
      </c>
      <c r="Q27" s="4">
        <v>1000159769</v>
      </c>
      <c r="R27" s="4">
        <v>40</v>
      </c>
      <c r="S27" s="4" t="s">
        <v>86</v>
      </c>
      <c r="T27" s="4">
        <v>0</v>
      </c>
      <c r="U27" s="3">
        <v>4.7939393939393904</v>
      </c>
      <c r="V27" s="3">
        <v>0</v>
      </c>
      <c r="W27" s="3">
        <v>13.56</v>
      </c>
      <c r="X27" s="7">
        <v>0</v>
      </c>
    </row>
    <row r="28" spans="1:24" x14ac:dyDescent="0.25">
      <c r="A28" s="6">
        <v>43235</v>
      </c>
      <c r="B28" s="3" t="s">
        <v>59</v>
      </c>
      <c r="C28" s="3" t="s">
        <v>78</v>
      </c>
      <c r="D28" s="3" t="s">
        <v>85</v>
      </c>
      <c r="E28" s="3" t="s">
        <v>85</v>
      </c>
      <c r="F28" s="3">
        <v>0</v>
      </c>
      <c r="G28" s="3">
        <v>22</v>
      </c>
      <c r="H28" s="3">
        <v>0</v>
      </c>
      <c r="I28" s="3">
        <v>9</v>
      </c>
      <c r="J28" s="4">
        <v>198</v>
      </c>
      <c r="K28" s="4">
        <v>0</v>
      </c>
      <c r="L28" s="4">
        <v>0</v>
      </c>
      <c r="M28" s="4">
        <v>4.7939393939393904</v>
      </c>
      <c r="N28" s="4" t="s">
        <v>62</v>
      </c>
      <c r="O28" s="4" t="s">
        <v>87</v>
      </c>
      <c r="P28" s="4" t="s">
        <v>88</v>
      </c>
      <c r="Q28" s="4">
        <v>1000159767</v>
      </c>
      <c r="R28" s="4">
        <v>10</v>
      </c>
      <c r="S28" s="4" t="s">
        <v>89</v>
      </c>
      <c r="T28" s="4">
        <v>198</v>
      </c>
      <c r="U28" s="3">
        <v>4.7939393939393904</v>
      </c>
      <c r="V28" s="3">
        <v>0</v>
      </c>
      <c r="W28" s="3">
        <v>13.56</v>
      </c>
      <c r="X28" s="7">
        <v>0</v>
      </c>
    </row>
    <row r="29" spans="1:24" x14ac:dyDescent="0.25">
      <c r="A29" s="6">
        <v>43235</v>
      </c>
      <c r="B29" s="3" t="s">
        <v>59</v>
      </c>
      <c r="C29" s="3" t="s">
        <v>78</v>
      </c>
      <c r="D29" s="3" t="s">
        <v>90</v>
      </c>
      <c r="E29" s="3" t="s">
        <v>90</v>
      </c>
      <c r="F29" s="3">
        <v>0</v>
      </c>
      <c r="G29" s="3">
        <v>0</v>
      </c>
      <c r="H29" s="3">
        <v>0</v>
      </c>
      <c r="I29" s="3">
        <v>0</v>
      </c>
      <c r="J29" s="4">
        <v>0</v>
      </c>
      <c r="K29" s="4">
        <v>0</v>
      </c>
      <c r="L29" s="4">
        <v>0</v>
      </c>
      <c r="M29" s="4">
        <v>25.339393939393901</v>
      </c>
      <c r="N29" s="4" t="s">
        <v>62</v>
      </c>
      <c r="O29" s="4" t="s">
        <v>69</v>
      </c>
      <c r="P29" s="4" t="s">
        <v>70</v>
      </c>
      <c r="Q29" s="4">
        <v>1000159769</v>
      </c>
      <c r="R29" s="4">
        <v>20</v>
      </c>
      <c r="S29" s="4" t="s">
        <v>91</v>
      </c>
      <c r="T29" s="4">
        <f>198/222*180</f>
        <v>160.54054054054055</v>
      </c>
      <c r="U29" s="3">
        <v>25.339400338232402</v>
      </c>
      <c r="V29" s="3">
        <v>180</v>
      </c>
      <c r="W29" s="3">
        <v>13.56</v>
      </c>
      <c r="X29" s="7">
        <v>40.68</v>
      </c>
    </row>
    <row r="30" spans="1:24" x14ac:dyDescent="0.25">
      <c r="A30" s="6">
        <v>43235</v>
      </c>
      <c r="B30" s="3" t="s">
        <v>59</v>
      </c>
      <c r="C30" s="3" t="s">
        <v>78</v>
      </c>
      <c r="D30" s="3" t="s">
        <v>90</v>
      </c>
      <c r="E30" s="3" t="s">
        <v>90</v>
      </c>
      <c r="F30" s="3">
        <v>0</v>
      </c>
      <c r="G30" s="3">
        <v>0</v>
      </c>
      <c r="H30" s="3">
        <v>0</v>
      </c>
      <c r="I30" s="3">
        <v>0</v>
      </c>
      <c r="J30" s="4">
        <v>0</v>
      </c>
      <c r="K30" s="4">
        <v>0</v>
      </c>
      <c r="L30" s="4">
        <v>0</v>
      </c>
      <c r="M30" s="4">
        <v>25.339393939393901</v>
      </c>
      <c r="N30" s="4" t="s">
        <v>62</v>
      </c>
      <c r="O30" s="4" t="s">
        <v>69</v>
      </c>
      <c r="P30" s="4" t="s">
        <v>70</v>
      </c>
      <c r="Q30" s="4">
        <v>1000159769</v>
      </c>
      <c r="R30" s="4">
        <v>40</v>
      </c>
      <c r="S30" s="4" t="s">
        <v>86</v>
      </c>
      <c r="T30" s="4">
        <f>198/222*28</f>
        <v>24.972972972972972</v>
      </c>
      <c r="U30" s="3">
        <v>25.339366515837099</v>
      </c>
      <c r="V30" s="3">
        <v>28</v>
      </c>
      <c r="W30" s="3">
        <v>13.56</v>
      </c>
      <c r="X30" s="7">
        <v>6.3280000000000003</v>
      </c>
    </row>
    <row r="31" spans="1:24" x14ac:dyDescent="0.25">
      <c r="A31" s="6">
        <v>43235</v>
      </c>
      <c r="B31" s="3" t="s">
        <v>59</v>
      </c>
      <c r="C31" s="3" t="s">
        <v>78</v>
      </c>
      <c r="D31" s="3" t="s">
        <v>90</v>
      </c>
      <c r="E31" s="3" t="s">
        <v>90</v>
      </c>
      <c r="F31" s="3">
        <v>0</v>
      </c>
      <c r="G31" s="3">
        <v>22</v>
      </c>
      <c r="H31" s="3">
        <v>3</v>
      </c>
      <c r="I31" s="3">
        <v>9</v>
      </c>
      <c r="J31" s="4">
        <v>198</v>
      </c>
      <c r="K31" s="4">
        <v>0</v>
      </c>
      <c r="L31" s="4">
        <v>0</v>
      </c>
      <c r="M31" s="4">
        <v>25.339393939393901</v>
      </c>
      <c r="N31" s="4" t="s">
        <v>62</v>
      </c>
      <c r="O31" s="4" t="s">
        <v>87</v>
      </c>
      <c r="P31" s="4" t="s">
        <v>88</v>
      </c>
      <c r="Q31" s="4">
        <v>1000159767</v>
      </c>
      <c r="R31" s="4">
        <v>10</v>
      </c>
      <c r="S31" s="4" t="s">
        <v>89</v>
      </c>
      <c r="T31" s="4">
        <f>198/222*14</f>
        <v>12.486486486486486</v>
      </c>
      <c r="U31" s="3">
        <v>25.339366515837099</v>
      </c>
      <c r="V31" s="3">
        <v>14</v>
      </c>
      <c r="W31" s="3">
        <v>13.56</v>
      </c>
      <c r="X31" s="7">
        <v>3.1640000000000001</v>
      </c>
    </row>
    <row r="32" spans="1:24" x14ac:dyDescent="0.25">
      <c r="A32" s="6">
        <v>43235</v>
      </c>
      <c r="B32" s="3" t="s">
        <v>59</v>
      </c>
      <c r="C32" s="3" t="s">
        <v>92</v>
      </c>
      <c r="D32" s="3" t="s">
        <v>93</v>
      </c>
      <c r="E32" s="3" t="s">
        <v>93</v>
      </c>
      <c r="F32" s="3">
        <v>0</v>
      </c>
      <c r="G32" s="3">
        <v>23</v>
      </c>
      <c r="H32" s="3">
        <v>3</v>
      </c>
      <c r="I32" s="3">
        <v>9</v>
      </c>
      <c r="J32" s="4">
        <v>178.45</v>
      </c>
      <c r="K32" s="4">
        <v>0</v>
      </c>
      <c r="L32" s="4">
        <v>0</v>
      </c>
      <c r="M32" s="4">
        <v>65.347156066124896</v>
      </c>
      <c r="N32" s="4" t="s">
        <v>80</v>
      </c>
      <c r="O32" s="4">
        <v>368233</v>
      </c>
      <c r="P32" s="4" t="s">
        <v>94</v>
      </c>
      <c r="Q32" s="4">
        <v>1000128027</v>
      </c>
      <c r="R32" s="4">
        <v>10</v>
      </c>
      <c r="S32" s="4" t="s">
        <v>95</v>
      </c>
      <c r="T32" s="4">
        <f>178.45/638*91</f>
        <v>25.452899686520375</v>
      </c>
      <c r="U32" s="3">
        <v>65.347249617212995</v>
      </c>
      <c r="V32" s="3">
        <v>91</v>
      </c>
      <c r="W32" s="3">
        <v>10.74</v>
      </c>
      <c r="X32" s="7">
        <v>16.289000000000001</v>
      </c>
    </row>
    <row r="33" spans="1:24" x14ac:dyDescent="0.25">
      <c r="A33" s="6">
        <v>43235</v>
      </c>
      <c r="B33" s="3" t="s">
        <v>59</v>
      </c>
      <c r="C33" s="3" t="s">
        <v>92</v>
      </c>
      <c r="D33" s="3" t="s">
        <v>93</v>
      </c>
      <c r="E33" s="3" t="s">
        <v>93</v>
      </c>
      <c r="F33" s="3">
        <v>0</v>
      </c>
      <c r="G33" s="3">
        <v>0</v>
      </c>
      <c r="H33" s="3">
        <v>0</v>
      </c>
      <c r="I33" s="3">
        <v>0</v>
      </c>
      <c r="J33" s="4">
        <v>0</v>
      </c>
      <c r="K33" s="4">
        <v>0</v>
      </c>
      <c r="L33" s="4">
        <v>0</v>
      </c>
      <c r="M33" s="4">
        <v>65.347156066124896</v>
      </c>
      <c r="N33" s="4" t="s">
        <v>80</v>
      </c>
      <c r="O33" s="4">
        <v>368233</v>
      </c>
      <c r="P33" s="4" t="s">
        <v>94</v>
      </c>
      <c r="Q33" s="4">
        <v>1000128027</v>
      </c>
      <c r="R33" s="4">
        <v>20</v>
      </c>
      <c r="S33" s="4" t="s">
        <v>96</v>
      </c>
      <c r="T33" s="4">
        <f>178.45/638*64</f>
        <v>17.900940438871473</v>
      </c>
      <c r="U33" s="3">
        <v>65.347099423877694</v>
      </c>
      <c r="V33" s="3">
        <v>64</v>
      </c>
      <c r="W33" s="3">
        <v>10.74</v>
      </c>
      <c r="X33" s="7">
        <v>11.456</v>
      </c>
    </row>
    <row r="34" spans="1:24" x14ac:dyDescent="0.25">
      <c r="A34" s="6">
        <v>43235</v>
      </c>
      <c r="B34" s="3" t="s">
        <v>59</v>
      </c>
      <c r="C34" s="3" t="s">
        <v>92</v>
      </c>
      <c r="D34" s="3" t="s">
        <v>93</v>
      </c>
      <c r="E34" s="3" t="s">
        <v>93</v>
      </c>
      <c r="F34" s="3">
        <v>0</v>
      </c>
      <c r="G34" s="3">
        <v>0</v>
      </c>
      <c r="H34" s="3">
        <v>0</v>
      </c>
      <c r="I34" s="3">
        <v>0</v>
      </c>
      <c r="J34" s="4">
        <v>0</v>
      </c>
      <c r="K34" s="4">
        <v>0</v>
      </c>
      <c r="L34" s="4">
        <v>0</v>
      </c>
      <c r="M34" s="4">
        <v>65.347156066124896</v>
      </c>
      <c r="N34" s="4" t="s">
        <v>80</v>
      </c>
      <c r="O34" s="4">
        <v>368233</v>
      </c>
      <c r="P34" s="4" t="s">
        <v>94</v>
      </c>
      <c r="Q34" s="4">
        <v>1000128058</v>
      </c>
      <c r="R34" s="4">
        <v>10</v>
      </c>
      <c r="S34" s="4" t="s">
        <v>97</v>
      </c>
      <c r="T34" s="4">
        <f>178.45/638*116</f>
        <v>32.445454545454545</v>
      </c>
      <c r="U34" s="3">
        <v>65.347313649691301</v>
      </c>
      <c r="V34" s="3">
        <v>116</v>
      </c>
      <c r="W34" s="3">
        <v>10.74</v>
      </c>
      <c r="X34" s="7">
        <v>20.763999999999999</v>
      </c>
    </row>
    <row r="35" spans="1:24" x14ac:dyDescent="0.25">
      <c r="A35" s="6">
        <v>43235</v>
      </c>
      <c r="B35" s="3" t="s">
        <v>59</v>
      </c>
      <c r="C35" s="3" t="s">
        <v>92</v>
      </c>
      <c r="D35" s="3" t="s">
        <v>93</v>
      </c>
      <c r="E35" s="3" t="s">
        <v>93</v>
      </c>
      <c r="F35" s="3">
        <v>0</v>
      </c>
      <c r="G35" s="3">
        <v>0</v>
      </c>
      <c r="H35" s="3">
        <v>0</v>
      </c>
      <c r="I35" s="3">
        <v>0</v>
      </c>
      <c r="J35" s="4">
        <v>0</v>
      </c>
      <c r="K35" s="4">
        <v>0</v>
      </c>
      <c r="L35" s="4">
        <v>0</v>
      </c>
      <c r="M35" s="4">
        <v>65.347156066124896</v>
      </c>
      <c r="N35" s="4" t="s">
        <v>80</v>
      </c>
      <c r="O35" s="4">
        <v>368233</v>
      </c>
      <c r="P35" s="4" t="s">
        <v>94</v>
      </c>
      <c r="Q35" s="4">
        <v>1000128058</v>
      </c>
      <c r="R35" s="4">
        <v>20</v>
      </c>
      <c r="S35" s="4" t="s">
        <v>98</v>
      </c>
      <c r="T35" s="4">
        <f>178.45/638*337</f>
        <v>94.259639498432605</v>
      </c>
      <c r="U35" s="3">
        <v>65.347103110838205</v>
      </c>
      <c r="V35" s="3">
        <v>337</v>
      </c>
      <c r="W35" s="3">
        <v>10.74</v>
      </c>
      <c r="X35" s="7">
        <v>60.323</v>
      </c>
    </row>
    <row r="36" spans="1:24" x14ac:dyDescent="0.25">
      <c r="A36" s="6">
        <v>43235</v>
      </c>
      <c r="B36" s="3" t="s">
        <v>59</v>
      </c>
      <c r="C36" s="3" t="s">
        <v>92</v>
      </c>
      <c r="D36" s="3" t="s">
        <v>93</v>
      </c>
      <c r="E36" s="3" t="s">
        <v>93</v>
      </c>
      <c r="F36" s="3">
        <v>0</v>
      </c>
      <c r="G36" s="3">
        <v>0</v>
      </c>
      <c r="H36" s="3">
        <v>0</v>
      </c>
      <c r="I36" s="3">
        <v>0</v>
      </c>
      <c r="J36" s="4">
        <v>0</v>
      </c>
      <c r="K36" s="4">
        <v>0</v>
      </c>
      <c r="L36" s="4">
        <v>0</v>
      </c>
      <c r="M36" s="4">
        <v>65.347156066124896</v>
      </c>
      <c r="N36" s="4" t="s">
        <v>73</v>
      </c>
      <c r="O36" s="4">
        <v>374502</v>
      </c>
      <c r="P36" s="4" t="s">
        <v>99</v>
      </c>
      <c r="Q36" s="4">
        <v>1000145615</v>
      </c>
      <c r="R36" s="4">
        <v>10</v>
      </c>
      <c r="S36" s="4" t="s">
        <v>100</v>
      </c>
      <c r="T36" s="4">
        <f>178.45/638*30</f>
        <v>8.3910658307210024</v>
      </c>
      <c r="U36" s="3">
        <v>65.347033625444396</v>
      </c>
      <c r="V36" s="3">
        <v>30</v>
      </c>
      <c r="W36" s="3">
        <v>15.56</v>
      </c>
      <c r="X36" s="7">
        <v>7.78</v>
      </c>
    </row>
    <row r="37" spans="1:24" x14ac:dyDescent="0.25">
      <c r="A37" s="6">
        <v>43235</v>
      </c>
      <c r="B37" s="3" t="s">
        <v>59</v>
      </c>
      <c r="C37" s="3" t="s">
        <v>92</v>
      </c>
      <c r="D37" s="3" t="s">
        <v>101</v>
      </c>
      <c r="E37" s="3" t="s">
        <v>101</v>
      </c>
      <c r="F37" s="3">
        <v>0</v>
      </c>
      <c r="G37" s="3">
        <v>15</v>
      </c>
      <c r="H37" s="3">
        <v>7</v>
      </c>
      <c r="I37" s="3">
        <v>9</v>
      </c>
      <c r="J37" s="4">
        <v>117</v>
      </c>
      <c r="K37" s="4">
        <v>0</v>
      </c>
      <c r="L37" s="4">
        <v>0</v>
      </c>
      <c r="M37" s="4">
        <v>54.6566951566951</v>
      </c>
      <c r="N37" s="4" t="s">
        <v>62</v>
      </c>
      <c r="O37" s="4" t="s">
        <v>63</v>
      </c>
      <c r="P37" s="4" t="s">
        <v>64</v>
      </c>
      <c r="Q37" s="4">
        <v>1000145794</v>
      </c>
      <c r="R37" s="4">
        <v>90</v>
      </c>
      <c r="S37" s="4" t="s">
        <v>65</v>
      </c>
      <c r="T37" s="4">
        <f>117/610*574</f>
        <v>110.09508196721312</v>
      </c>
      <c r="U37" s="3">
        <v>54.656735849342198</v>
      </c>
      <c r="V37" s="3">
        <v>574</v>
      </c>
      <c r="W37" s="3">
        <v>6.29</v>
      </c>
      <c r="X37" s="7">
        <v>60.174333333333301</v>
      </c>
    </row>
    <row r="38" spans="1:24" x14ac:dyDescent="0.25">
      <c r="A38" s="6">
        <v>43235</v>
      </c>
      <c r="B38" s="3" t="s">
        <v>59</v>
      </c>
      <c r="C38" s="3" t="s">
        <v>92</v>
      </c>
      <c r="D38" s="3" t="s">
        <v>101</v>
      </c>
      <c r="E38" s="3" t="s">
        <v>101</v>
      </c>
      <c r="F38" s="3">
        <v>0</v>
      </c>
      <c r="G38" s="3">
        <v>0</v>
      </c>
      <c r="H38" s="3">
        <v>0</v>
      </c>
      <c r="I38" s="3">
        <v>0</v>
      </c>
      <c r="J38" s="4">
        <v>0</v>
      </c>
      <c r="K38" s="4">
        <v>0</v>
      </c>
      <c r="L38" s="4">
        <v>0</v>
      </c>
      <c r="M38" s="4">
        <v>54.6566951566951</v>
      </c>
      <c r="N38" s="4" t="s">
        <v>62</v>
      </c>
      <c r="O38" s="4" t="s">
        <v>66</v>
      </c>
      <c r="P38" s="4" t="s">
        <v>64</v>
      </c>
      <c r="Q38" s="4">
        <v>1000145794</v>
      </c>
      <c r="R38" s="4">
        <v>60</v>
      </c>
      <c r="S38" s="4" t="s">
        <v>67</v>
      </c>
      <c r="T38" s="4">
        <f>117/610*36</f>
        <v>6.9049180327868855</v>
      </c>
      <c r="U38" s="3">
        <v>54.656046343229498</v>
      </c>
      <c r="V38" s="3">
        <v>36</v>
      </c>
      <c r="W38" s="3">
        <v>6.29</v>
      </c>
      <c r="X38" s="7">
        <v>3.774</v>
      </c>
    </row>
    <row r="39" spans="1:24" x14ac:dyDescent="0.25">
      <c r="A39" s="6">
        <v>43235</v>
      </c>
      <c r="B39" s="3" t="s">
        <v>59</v>
      </c>
      <c r="C39" s="3" t="s">
        <v>92</v>
      </c>
      <c r="D39" s="3" t="s">
        <v>102</v>
      </c>
      <c r="E39" s="3" t="s">
        <v>102</v>
      </c>
      <c r="F39" s="3">
        <v>0</v>
      </c>
      <c r="G39" s="3">
        <v>16</v>
      </c>
      <c r="H39" s="3">
        <v>0</v>
      </c>
      <c r="I39" s="3">
        <v>9</v>
      </c>
      <c r="J39" s="4">
        <v>126</v>
      </c>
      <c r="K39" s="4">
        <v>0</v>
      </c>
      <c r="L39" s="4">
        <v>0</v>
      </c>
      <c r="M39" s="4">
        <v>62.910846560846501</v>
      </c>
      <c r="N39" s="4" t="s">
        <v>80</v>
      </c>
      <c r="O39" s="4">
        <v>427391</v>
      </c>
      <c r="P39" s="4" t="s">
        <v>103</v>
      </c>
      <c r="Q39" s="4">
        <v>1000145109</v>
      </c>
      <c r="R39" s="4">
        <v>20</v>
      </c>
      <c r="S39" s="4" t="s">
        <v>104</v>
      </c>
      <c r="T39" s="4">
        <f>126/794*708</f>
        <v>112.35264483627203</v>
      </c>
      <c r="U39" s="3">
        <v>62.910834337117002</v>
      </c>
      <c r="V39" s="3">
        <v>708</v>
      </c>
      <c r="W39" s="3">
        <v>5.99</v>
      </c>
      <c r="X39" s="7">
        <v>70.682000000000002</v>
      </c>
    </row>
    <row r="40" spans="1:24" x14ac:dyDescent="0.25">
      <c r="A40" s="6">
        <v>43235</v>
      </c>
      <c r="B40" s="3" t="s">
        <v>59</v>
      </c>
      <c r="C40" s="3" t="s">
        <v>92</v>
      </c>
      <c r="D40" s="3" t="s">
        <v>102</v>
      </c>
      <c r="E40" s="3" t="s">
        <v>102</v>
      </c>
      <c r="F40" s="3">
        <v>0</v>
      </c>
      <c r="G40" s="3">
        <v>0</v>
      </c>
      <c r="H40" s="3">
        <v>0</v>
      </c>
      <c r="I40" s="3">
        <v>0</v>
      </c>
      <c r="J40" s="4">
        <v>0</v>
      </c>
      <c r="K40" s="4">
        <v>0</v>
      </c>
      <c r="L40" s="4">
        <v>0</v>
      </c>
      <c r="M40" s="4">
        <v>62.910846560846501</v>
      </c>
      <c r="N40" s="4" t="s">
        <v>80</v>
      </c>
      <c r="O40" s="4">
        <v>427392</v>
      </c>
      <c r="P40" s="4" t="s">
        <v>105</v>
      </c>
      <c r="Q40" s="4">
        <v>1000145110</v>
      </c>
      <c r="R40" s="4">
        <v>10</v>
      </c>
      <c r="S40" s="4" t="s">
        <v>106</v>
      </c>
      <c r="T40" s="4">
        <f>126/794*86</f>
        <v>13.64735516372796</v>
      </c>
      <c r="U40" s="3">
        <v>62.9109471935909</v>
      </c>
      <c r="V40" s="3">
        <v>86</v>
      </c>
      <c r="W40" s="3">
        <v>5.99</v>
      </c>
      <c r="X40" s="7">
        <v>8.5856666666666595</v>
      </c>
    </row>
    <row r="41" spans="1:24" x14ac:dyDescent="0.25">
      <c r="A41" s="6">
        <v>43235</v>
      </c>
      <c r="B41" s="3" t="s">
        <v>59</v>
      </c>
      <c r="C41" s="3" t="s">
        <v>92</v>
      </c>
      <c r="D41" s="3" t="s">
        <v>107</v>
      </c>
      <c r="E41" s="3" t="s">
        <v>107</v>
      </c>
      <c r="F41" s="3">
        <v>0</v>
      </c>
      <c r="G41" s="3">
        <v>13</v>
      </c>
      <c r="H41" s="3">
        <v>12</v>
      </c>
      <c r="I41" s="3">
        <v>9</v>
      </c>
      <c r="J41" s="4">
        <v>108</v>
      </c>
      <c r="K41" s="4">
        <v>0</v>
      </c>
      <c r="L41" s="4">
        <v>0</v>
      </c>
      <c r="M41" s="4">
        <v>61.018518518518498</v>
      </c>
      <c r="N41" s="4" t="s">
        <v>80</v>
      </c>
      <c r="O41" s="4">
        <v>368222</v>
      </c>
      <c r="P41" s="4" t="s">
        <v>108</v>
      </c>
      <c r="Q41" s="4">
        <v>1000128023</v>
      </c>
      <c r="R41" s="4">
        <v>10</v>
      </c>
      <c r="S41" s="4" t="s">
        <v>109</v>
      </c>
      <c r="T41" s="4">
        <f>108/659*474</f>
        <v>77.681335356600911</v>
      </c>
      <c r="U41" s="3">
        <v>61.018520107790799</v>
      </c>
      <c r="V41" s="3">
        <v>474</v>
      </c>
      <c r="W41" s="3">
        <v>6</v>
      </c>
      <c r="X41" s="7">
        <v>47.4</v>
      </c>
    </row>
    <row r="42" spans="1:24" x14ac:dyDescent="0.25">
      <c r="A42" s="6">
        <v>43235</v>
      </c>
      <c r="B42" s="3" t="s">
        <v>59</v>
      </c>
      <c r="C42" s="3" t="s">
        <v>92</v>
      </c>
      <c r="D42" s="3" t="s">
        <v>107</v>
      </c>
      <c r="E42" s="3" t="s">
        <v>107</v>
      </c>
      <c r="F42" s="3">
        <v>0</v>
      </c>
      <c r="G42" s="3">
        <v>0</v>
      </c>
      <c r="H42" s="3">
        <v>0</v>
      </c>
      <c r="I42" s="3">
        <v>0</v>
      </c>
      <c r="J42" s="4">
        <v>0</v>
      </c>
      <c r="K42" s="4">
        <v>0</v>
      </c>
      <c r="L42" s="4">
        <v>0</v>
      </c>
      <c r="M42" s="4">
        <v>61.018518518518498</v>
      </c>
      <c r="N42" s="4" t="s">
        <v>80</v>
      </c>
      <c r="O42" s="4">
        <v>368222</v>
      </c>
      <c r="P42" s="4" t="s">
        <v>108</v>
      </c>
      <c r="Q42" s="4">
        <v>1000128023</v>
      </c>
      <c r="R42" s="4">
        <v>20</v>
      </c>
      <c r="S42" s="4" t="s">
        <v>110</v>
      </c>
      <c r="T42" s="4">
        <f>108/659*97</f>
        <v>15.89681335356601</v>
      </c>
      <c r="U42" s="3">
        <v>61.018441828036998</v>
      </c>
      <c r="V42" s="3">
        <v>97</v>
      </c>
      <c r="W42" s="3">
        <v>6</v>
      </c>
      <c r="X42" s="7">
        <v>9.6999999999999993</v>
      </c>
    </row>
    <row r="43" spans="1:24" x14ac:dyDescent="0.25">
      <c r="A43" s="6">
        <v>43235</v>
      </c>
      <c r="B43" s="3" t="s">
        <v>59</v>
      </c>
      <c r="C43" s="3" t="s">
        <v>92</v>
      </c>
      <c r="D43" s="3" t="s">
        <v>107</v>
      </c>
      <c r="E43" s="3" t="s">
        <v>107</v>
      </c>
      <c r="F43" s="3">
        <v>0</v>
      </c>
      <c r="G43" s="3">
        <v>0</v>
      </c>
      <c r="H43" s="3">
        <v>0</v>
      </c>
      <c r="I43" s="3">
        <v>0</v>
      </c>
      <c r="J43" s="4">
        <v>0</v>
      </c>
      <c r="K43" s="4">
        <v>0</v>
      </c>
      <c r="L43" s="4">
        <v>0</v>
      </c>
      <c r="M43" s="4">
        <v>61.018518518518498</v>
      </c>
      <c r="N43" s="4" t="s">
        <v>80</v>
      </c>
      <c r="O43" s="4">
        <v>368222</v>
      </c>
      <c r="P43" s="4" t="s">
        <v>108</v>
      </c>
      <c r="Q43" s="4">
        <v>1000128042</v>
      </c>
      <c r="R43" s="4">
        <v>10</v>
      </c>
      <c r="S43" s="4" t="s">
        <v>111</v>
      </c>
      <c r="T43" s="4">
        <f>108/659*88</f>
        <v>14.421851289833082</v>
      </c>
      <c r="U43" s="3">
        <v>61.018594492147301</v>
      </c>
      <c r="V43" s="3">
        <v>88</v>
      </c>
      <c r="W43" s="3">
        <v>6</v>
      </c>
      <c r="X43" s="7">
        <v>8.8000000000000007</v>
      </c>
    </row>
    <row r="44" spans="1:24" x14ac:dyDescent="0.25">
      <c r="A44" s="6">
        <v>43235</v>
      </c>
      <c r="B44" s="3" t="s">
        <v>59</v>
      </c>
      <c r="C44" s="3" t="s">
        <v>112</v>
      </c>
      <c r="D44" s="3" t="s">
        <v>113</v>
      </c>
      <c r="E44" s="3" t="s">
        <v>113</v>
      </c>
      <c r="F44" s="3">
        <v>0</v>
      </c>
      <c r="G44" s="3">
        <v>25</v>
      </c>
      <c r="H44" s="3">
        <v>3</v>
      </c>
      <c r="I44" s="3">
        <v>9</v>
      </c>
      <c r="J44" s="4">
        <v>206.2</v>
      </c>
      <c r="K44" s="4">
        <v>0</v>
      </c>
      <c r="L44" s="4">
        <v>0</v>
      </c>
      <c r="M44" s="4">
        <v>18.851600387972798</v>
      </c>
      <c r="N44" s="4" t="s">
        <v>62</v>
      </c>
      <c r="O44" s="4" t="s">
        <v>69</v>
      </c>
      <c r="P44" s="4" t="s">
        <v>70</v>
      </c>
      <c r="Q44" s="4">
        <v>1000159768</v>
      </c>
      <c r="R44" s="4">
        <v>10</v>
      </c>
      <c r="S44" s="4" t="s">
        <v>114</v>
      </c>
      <c r="T44" s="4">
        <f>206.2/172*11</f>
        <v>13.187209302325583</v>
      </c>
      <c r="U44" s="3">
        <v>18.851661337411301</v>
      </c>
      <c r="V44" s="3">
        <v>11</v>
      </c>
      <c r="W44" s="3">
        <v>13.56</v>
      </c>
      <c r="X44" s="7">
        <v>2.4860000000000002</v>
      </c>
    </row>
    <row r="45" spans="1:24" x14ac:dyDescent="0.25">
      <c r="A45" s="6">
        <v>43235</v>
      </c>
      <c r="B45" s="3" t="s">
        <v>59</v>
      </c>
      <c r="C45" s="3" t="s">
        <v>112</v>
      </c>
      <c r="D45" s="3" t="s">
        <v>113</v>
      </c>
      <c r="E45" s="3" t="s">
        <v>113</v>
      </c>
      <c r="F45" s="3">
        <v>0</v>
      </c>
      <c r="G45" s="3">
        <v>0</v>
      </c>
      <c r="H45" s="3">
        <v>0</v>
      </c>
      <c r="I45" s="3">
        <v>0</v>
      </c>
      <c r="J45" s="4">
        <v>0</v>
      </c>
      <c r="K45" s="4">
        <v>0</v>
      </c>
      <c r="L45" s="4">
        <v>0</v>
      </c>
      <c r="M45" s="4">
        <v>18.851600387972798</v>
      </c>
      <c r="N45" s="4" t="s">
        <v>62</v>
      </c>
      <c r="O45" s="4" t="s">
        <v>69</v>
      </c>
      <c r="P45" s="4" t="s">
        <v>70</v>
      </c>
      <c r="Q45" s="4">
        <v>1000159768</v>
      </c>
      <c r="R45" s="4">
        <v>20</v>
      </c>
      <c r="S45" s="4" t="s">
        <v>114</v>
      </c>
      <c r="T45" s="4">
        <f>206.2/172*161</f>
        <v>193.01279069767443</v>
      </c>
      <c r="U45" s="3">
        <v>18.851596223739801</v>
      </c>
      <c r="V45" s="3">
        <v>161</v>
      </c>
      <c r="W45" s="3">
        <v>13.56</v>
      </c>
      <c r="X45" s="7">
        <v>36.386000000000003</v>
      </c>
    </row>
    <row r="46" spans="1:24" x14ac:dyDescent="0.25">
      <c r="A46" s="6">
        <v>43235</v>
      </c>
      <c r="B46" s="3" t="s">
        <v>59</v>
      </c>
      <c r="C46" s="3" t="s">
        <v>112</v>
      </c>
      <c r="D46" s="3" t="s">
        <v>115</v>
      </c>
      <c r="E46" s="3" t="s">
        <v>115</v>
      </c>
      <c r="F46" s="3">
        <v>0</v>
      </c>
      <c r="G46" s="3">
        <v>19</v>
      </c>
      <c r="H46" s="3">
        <v>6</v>
      </c>
      <c r="I46" s="3">
        <v>9</v>
      </c>
      <c r="J46" s="4">
        <v>162</v>
      </c>
      <c r="K46" s="4">
        <v>0</v>
      </c>
      <c r="L46" s="4">
        <v>0</v>
      </c>
      <c r="M46" s="4">
        <v>39.474279835390902</v>
      </c>
      <c r="N46" s="4" t="s">
        <v>62</v>
      </c>
      <c r="O46" s="4" t="s">
        <v>63</v>
      </c>
      <c r="P46" s="4" t="s">
        <v>64</v>
      </c>
      <c r="Q46" s="4">
        <v>1000145794</v>
      </c>
      <c r="R46" s="4">
        <v>90</v>
      </c>
      <c r="S46" s="4" t="s">
        <v>65</v>
      </c>
      <c r="T46" s="4">
        <f>162/610*574</f>
        <v>152.43934426229507</v>
      </c>
      <c r="U46" s="3">
        <v>39.4742826654537</v>
      </c>
      <c r="V46" s="3">
        <v>574</v>
      </c>
      <c r="W46" s="3">
        <v>6.29</v>
      </c>
      <c r="X46" s="7">
        <v>60.174333333333301</v>
      </c>
    </row>
    <row r="47" spans="1:24" x14ac:dyDescent="0.25">
      <c r="A47" s="6">
        <v>43235</v>
      </c>
      <c r="B47" s="3" t="s">
        <v>59</v>
      </c>
      <c r="C47" s="3" t="s">
        <v>112</v>
      </c>
      <c r="D47" s="3" t="s">
        <v>115</v>
      </c>
      <c r="E47" s="3" t="s">
        <v>115</v>
      </c>
      <c r="F47" s="3">
        <v>0</v>
      </c>
      <c r="G47" s="3">
        <v>0</v>
      </c>
      <c r="H47" s="3">
        <v>0</v>
      </c>
      <c r="I47" s="3">
        <v>0</v>
      </c>
      <c r="J47" s="4">
        <v>0</v>
      </c>
      <c r="K47" s="4">
        <v>0</v>
      </c>
      <c r="L47" s="4">
        <v>0</v>
      </c>
      <c r="M47" s="4">
        <v>39.474279835390902</v>
      </c>
      <c r="N47" s="4" t="s">
        <v>62</v>
      </c>
      <c r="O47" s="4" t="s">
        <v>66</v>
      </c>
      <c r="P47" s="4" t="s">
        <v>64</v>
      </c>
      <c r="Q47" s="4">
        <v>1000145794</v>
      </c>
      <c r="R47" s="4">
        <v>60</v>
      </c>
      <c r="S47" s="4" t="s">
        <v>67</v>
      </c>
      <c r="T47" s="4">
        <f>162/610*36</f>
        <v>9.5606557377049164</v>
      </c>
      <c r="U47" s="3">
        <v>39.474234711665801</v>
      </c>
      <c r="V47" s="3">
        <v>36</v>
      </c>
      <c r="W47" s="3">
        <v>6.29</v>
      </c>
      <c r="X47" s="7">
        <v>3.774</v>
      </c>
    </row>
    <row r="48" spans="1:24" x14ac:dyDescent="0.25">
      <c r="A48" s="6">
        <v>43235</v>
      </c>
      <c r="B48" s="3" t="s">
        <v>59</v>
      </c>
      <c r="C48" s="3" t="s">
        <v>112</v>
      </c>
      <c r="D48" s="3" t="s">
        <v>116</v>
      </c>
      <c r="E48" s="3" t="s">
        <v>116</v>
      </c>
      <c r="F48" s="3">
        <v>0</v>
      </c>
      <c r="G48" s="3">
        <v>18</v>
      </c>
      <c r="H48" s="3">
        <v>2</v>
      </c>
      <c r="I48" s="3">
        <v>9</v>
      </c>
      <c r="J48" s="4">
        <v>162</v>
      </c>
      <c r="K48" s="4">
        <v>0</v>
      </c>
      <c r="L48" s="4">
        <v>0</v>
      </c>
      <c r="M48" s="4">
        <v>5.1944444444444402</v>
      </c>
      <c r="N48" s="4" t="s">
        <v>117</v>
      </c>
      <c r="O48" s="4" t="s">
        <v>118</v>
      </c>
      <c r="P48" s="4" t="s">
        <v>119</v>
      </c>
      <c r="Q48" s="4">
        <v>1000131506</v>
      </c>
      <c r="R48" s="4">
        <v>20</v>
      </c>
      <c r="S48" s="4" t="s">
        <v>120</v>
      </c>
      <c r="T48" s="4">
        <v>162</v>
      </c>
      <c r="U48" s="3">
        <v>5.1944444444444402</v>
      </c>
      <c r="V48" s="3">
        <v>51</v>
      </c>
      <c r="W48" s="3">
        <v>9.9</v>
      </c>
      <c r="X48" s="7">
        <v>8.4149999999999991</v>
      </c>
    </row>
    <row r="49" spans="1:24" x14ac:dyDescent="0.25">
      <c r="A49" s="6">
        <v>43235</v>
      </c>
      <c r="B49" s="3" t="s">
        <v>59</v>
      </c>
      <c r="C49" s="3" t="s">
        <v>112</v>
      </c>
      <c r="D49" s="3" t="s">
        <v>121</v>
      </c>
      <c r="E49" s="3" t="s">
        <v>121</v>
      </c>
      <c r="F49" s="3">
        <v>0</v>
      </c>
      <c r="G49" s="3">
        <v>12</v>
      </c>
      <c r="H49" s="3">
        <v>3</v>
      </c>
      <c r="I49" s="3">
        <v>9</v>
      </c>
      <c r="J49" s="4">
        <v>108</v>
      </c>
      <c r="K49" s="4">
        <v>0</v>
      </c>
      <c r="L49" s="4">
        <v>0</v>
      </c>
      <c r="M49" s="4">
        <v>5.7987654320987598</v>
      </c>
      <c r="N49" s="4" t="s">
        <v>29</v>
      </c>
      <c r="O49" s="4" t="s">
        <v>122</v>
      </c>
      <c r="P49" s="4" t="s">
        <v>123</v>
      </c>
      <c r="Q49" s="4">
        <v>2000019931</v>
      </c>
      <c r="R49" s="4">
        <v>130</v>
      </c>
      <c r="S49" s="4" t="s">
        <v>124</v>
      </c>
      <c r="T49" s="4">
        <v>108</v>
      </c>
      <c r="U49" s="3">
        <v>5.7987654320987598</v>
      </c>
      <c r="V49" s="3">
        <v>44</v>
      </c>
      <c r="W49" s="3">
        <v>8.5399999999999991</v>
      </c>
      <c r="X49" s="7">
        <v>6.2626666666666599</v>
      </c>
    </row>
    <row r="50" spans="1:24" x14ac:dyDescent="0.25">
      <c r="A50" s="6">
        <v>43235</v>
      </c>
      <c r="B50" s="3" t="s">
        <v>59</v>
      </c>
      <c r="C50" s="3" t="s">
        <v>112</v>
      </c>
      <c r="D50" s="3" t="s">
        <v>125</v>
      </c>
      <c r="E50" s="3" t="s">
        <v>125</v>
      </c>
      <c r="F50" s="3">
        <v>0</v>
      </c>
      <c r="G50" s="3">
        <v>22</v>
      </c>
      <c r="H50" s="3">
        <v>9</v>
      </c>
      <c r="I50" s="3">
        <v>9</v>
      </c>
      <c r="J50" s="4">
        <v>198</v>
      </c>
      <c r="K50" s="4">
        <v>0</v>
      </c>
      <c r="L50" s="4">
        <v>0</v>
      </c>
      <c r="M50" s="4">
        <v>29.197727272727199</v>
      </c>
      <c r="N50" s="4" t="s">
        <v>80</v>
      </c>
      <c r="O50" s="4">
        <v>502353</v>
      </c>
      <c r="P50" s="4" t="s">
        <v>126</v>
      </c>
      <c r="Q50" s="4">
        <v>1000127798</v>
      </c>
      <c r="R50" s="4">
        <v>10</v>
      </c>
      <c r="S50" s="4" t="s">
        <v>127</v>
      </c>
      <c r="T50" s="4">
        <f>198/261*212</f>
        <v>160.82758620689654</v>
      </c>
      <c r="U50" s="3">
        <v>29.197712665523898</v>
      </c>
      <c r="V50" s="3">
        <v>212</v>
      </c>
      <c r="W50" s="3">
        <v>13.29</v>
      </c>
      <c r="X50" s="7">
        <v>46.957999999999998</v>
      </c>
    </row>
    <row r="51" spans="1:24" x14ac:dyDescent="0.25">
      <c r="A51" s="6">
        <v>43235</v>
      </c>
      <c r="B51" s="3" t="s">
        <v>59</v>
      </c>
      <c r="C51" s="3" t="s">
        <v>112</v>
      </c>
      <c r="D51" s="3" t="s">
        <v>125</v>
      </c>
      <c r="E51" s="3" t="s">
        <v>125</v>
      </c>
      <c r="F51" s="3">
        <v>0</v>
      </c>
      <c r="G51" s="3">
        <v>0</v>
      </c>
      <c r="H51" s="3">
        <v>0</v>
      </c>
      <c r="I51" s="3">
        <v>0</v>
      </c>
      <c r="J51" s="4">
        <v>0</v>
      </c>
      <c r="K51" s="4">
        <v>0</v>
      </c>
      <c r="L51" s="4">
        <v>0</v>
      </c>
      <c r="M51" s="4">
        <v>29.197727272727199</v>
      </c>
      <c r="N51" s="4" t="s">
        <v>80</v>
      </c>
      <c r="O51" s="4">
        <v>502353</v>
      </c>
      <c r="P51" s="4" t="s">
        <v>126</v>
      </c>
      <c r="Q51" s="4">
        <v>1000127799</v>
      </c>
      <c r="R51" s="4">
        <v>10</v>
      </c>
      <c r="S51" s="4" t="s">
        <v>128</v>
      </c>
      <c r="T51" s="4">
        <f>198/261*49</f>
        <v>37.172413793103445</v>
      </c>
      <c r="U51" s="3">
        <v>29.197790471407899</v>
      </c>
      <c r="V51" s="3">
        <v>49</v>
      </c>
      <c r="W51" s="3">
        <v>13.29</v>
      </c>
      <c r="X51" s="7">
        <v>10.8535</v>
      </c>
    </row>
    <row r="52" spans="1:24" x14ac:dyDescent="0.25">
      <c r="A52" s="6">
        <v>43235</v>
      </c>
      <c r="B52" s="3" t="s">
        <v>129</v>
      </c>
      <c r="C52" s="3" t="s">
        <v>130</v>
      </c>
      <c r="D52" s="3" t="s">
        <v>131</v>
      </c>
      <c r="E52" s="3" t="s">
        <v>131</v>
      </c>
      <c r="F52" s="3">
        <v>0</v>
      </c>
      <c r="G52" s="3">
        <v>0</v>
      </c>
      <c r="H52" s="3">
        <v>0</v>
      </c>
      <c r="I52" s="3">
        <v>0</v>
      </c>
      <c r="J52" s="4">
        <v>0</v>
      </c>
      <c r="K52" s="4">
        <v>0</v>
      </c>
      <c r="L52" s="4">
        <v>0</v>
      </c>
      <c r="M52" s="4">
        <v>47.105172555127403</v>
      </c>
      <c r="N52" s="4" t="s">
        <v>73</v>
      </c>
      <c r="O52" s="4">
        <v>10185930</v>
      </c>
      <c r="P52" s="4" t="s">
        <v>132</v>
      </c>
      <c r="Q52" s="4">
        <v>1000131966</v>
      </c>
      <c r="R52" s="4">
        <v>10</v>
      </c>
      <c r="S52" s="4" t="s">
        <v>133</v>
      </c>
      <c r="T52" s="4">
        <f>203.3166667/532*500</f>
        <v>191.0870927631579</v>
      </c>
      <c r="U52" s="3">
        <v>47.105191699357903</v>
      </c>
      <c r="V52" s="3">
        <v>500</v>
      </c>
      <c r="W52" s="3">
        <v>10.79</v>
      </c>
      <c r="X52" s="7">
        <v>89.9166666666666</v>
      </c>
    </row>
    <row r="53" spans="1:24" x14ac:dyDescent="0.25">
      <c r="A53" s="6">
        <v>43235</v>
      </c>
      <c r="B53" s="3" t="s">
        <v>129</v>
      </c>
      <c r="C53" s="3" t="s">
        <v>130</v>
      </c>
      <c r="D53" s="3" t="s">
        <v>131</v>
      </c>
      <c r="E53" s="3" t="s">
        <v>131</v>
      </c>
      <c r="F53" s="3">
        <v>0</v>
      </c>
      <c r="G53" s="3">
        <v>24</v>
      </c>
      <c r="H53" s="3">
        <v>3</v>
      </c>
      <c r="I53" s="3">
        <v>9</v>
      </c>
      <c r="J53" s="4">
        <v>203.31666666666601</v>
      </c>
      <c r="K53" s="4">
        <v>0</v>
      </c>
      <c r="L53" s="4">
        <v>0</v>
      </c>
      <c r="M53" s="4">
        <v>47.105172555127403</v>
      </c>
      <c r="N53" s="4" t="s">
        <v>73</v>
      </c>
      <c r="O53" s="4">
        <v>380646</v>
      </c>
      <c r="P53" s="4" t="s">
        <v>134</v>
      </c>
      <c r="Q53" s="4">
        <v>1000132134</v>
      </c>
      <c r="R53" s="4">
        <v>10</v>
      </c>
      <c r="S53" s="4" t="s">
        <v>135</v>
      </c>
      <c r="T53" s="4">
        <f>203.3166667/532*32</f>
        <v>12.229573936842106</v>
      </c>
      <c r="U53" s="3">
        <v>47.104878604657301</v>
      </c>
      <c r="V53" s="3">
        <v>32</v>
      </c>
      <c r="W53" s="3">
        <v>10.98</v>
      </c>
      <c r="X53" s="7">
        <v>5.8559999999999999</v>
      </c>
    </row>
    <row r="54" spans="1:24" x14ac:dyDescent="0.25">
      <c r="A54" s="6">
        <v>43235</v>
      </c>
      <c r="B54" s="3" t="s">
        <v>129</v>
      </c>
      <c r="C54" s="3" t="s">
        <v>130</v>
      </c>
      <c r="D54" s="3" t="s">
        <v>136</v>
      </c>
      <c r="E54" s="3" t="s">
        <v>136</v>
      </c>
      <c r="F54" s="3">
        <v>0</v>
      </c>
      <c r="G54" s="3">
        <v>20</v>
      </c>
      <c r="H54" s="3">
        <v>1</v>
      </c>
      <c r="I54" s="3">
        <v>9</v>
      </c>
      <c r="J54" s="4">
        <v>178.53333333333299</v>
      </c>
      <c r="K54" s="4">
        <v>0</v>
      </c>
      <c r="L54" s="4">
        <v>0</v>
      </c>
      <c r="M54" s="4">
        <v>48.5791635548917</v>
      </c>
      <c r="N54" s="4" t="s">
        <v>73</v>
      </c>
      <c r="O54" s="4">
        <v>10179974</v>
      </c>
      <c r="P54" s="4" t="s">
        <v>137</v>
      </c>
      <c r="Q54" s="4">
        <v>1000152175</v>
      </c>
      <c r="R54" s="4">
        <v>10</v>
      </c>
      <c r="S54" s="4" t="s">
        <v>138</v>
      </c>
      <c r="T54" s="4">
        <v>178.53333333333299</v>
      </c>
      <c r="U54" s="3">
        <v>48.5791635548917</v>
      </c>
      <c r="V54" s="3">
        <v>420</v>
      </c>
      <c r="W54" s="3">
        <v>12.39</v>
      </c>
      <c r="X54" s="7">
        <v>86.73</v>
      </c>
    </row>
    <row r="55" spans="1:24" x14ac:dyDescent="0.25">
      <c r="A55" s="6">
        <v>43235</v>
      </c>
      <c r="B55" s="3" t="s">
        <v>129</v>
      </c>
      <c r="C55" s="3" t="s">
        <v>130</v>
      </c>
      <c r="D55" s="3" t="s">
        <v>139</v>
      </c>
      <c r="E55" s="3" t="s">
        <v>139</v>
      </c>
      <c r="F55" s="3">
        <v>0</v>
      </c>
      <c r="G55" s="3">
        <v>21</v>
      </c>
      <c r="H55" s="3">
        <v>1</v>
      </c>
      <c r="I55" s="3">
        <v>9</v>
      </c>
      <c r="J55" s="4">
        <v>186.98333333333301</v>
      </c>
      <c r="K55" s="4">
        <v>0</v>
      </c>
      <c r="L55" s="4">
        <v>0</v>
      </c>
      <c r="M55" s="4">
        <v>29.328371512612499</v>
      </c>
      <c r="N55" s="4" t="s">
        <v>140</v>
      </c>
      <c r="O55" s="4">
        <v>10183842</v>
      </c>
      <c r="P55" s="4" t="s">
        <v>141</v>
      </c>
      <c r="Q55" s="4">
        <v>1000150092</v>
      </c>
      <c r="R55" s="4">
        <v>20</v>
      </c>
      <c r="S55" s="4" t="s">
        <v>142</v>
      </c>
      <c r="T55" s="4">
        <f>186.983333/395*5</f>
        <v>2.3668776329113923</v>
      </c>
      <c r="U55" s="3">
        <v>29.3289204985564</v>
      </c>
      <c r="V55" s="3">
        <v>5</v>
      </c>
      <c r="W55" s="3">
        <v>8.33</v>
      </c>
      <c r="X55" s="7">
        <v>0.69416666666666604</v>
      </c>
    </row>
    <row r="56" spans="1:24" x14ac:dyDescent="0.25">
      <c r="A56" s="6">
        <v>43235</v>
      </c>
      <c r="B56" s="3" t="s">
        <v>129</v>
      </c>
      <c r="C56" s="3" t="s">
        <v>130</v>
      </c>
      <c r="D56" s="3" t="s">
        <v>139</v>
      </c>
      <c r="E56" s="3" t="s">
        <v>139</v>
      </c>
      <c r="F56" s="3">
        <v>0</v>
      </c>
      <c r="G56" s="3">
        <v>0</v>
      </c>
      <c r="H56" s="3">
        <v>0</v>
      </c>
      <c r="I56" s="3">
        <v>0</v>
      </c>
      <c r="J56" s="4">
        <v>0</v>
      </c>
      <c r="K56" s="4">
        <v>0</v>
      </c>
      <c r="L56" s="4">
        <v>0</v>
      </c>
      <c r="M56" s="4">
        <v>29.328371512612499</v>
      </c>
      <c r="N56" s="4" t="s">
        <v>140</v>
      </c>
      <c r="O56" s="4">
        <v>10183842</v>
      </c>
      <c r="P56" s="4" t="s">
        <v>141</v>
      </c>
      <c r="Q56" s="4">
        <v>1000150092</v>
      </c>
      <c r="R56" s="4">
        <v>30</v>
      </c>
      <c r="S56" s="4" t="s">
        <v>143</v>
      </c>
      <c r="T56" s="4">
        <f>186.983333/395*390</f>
        <v>184.61645536708861</v>
      </c>
      <c r="U56" s="3">
        <v>29.3283644744646</v>
      </c>
      <c r="V56" s="3">
        <v>390</v>
      </c>
      <c r="W56" s="3">
        <v>8.33</v>
      </c>
      <c r="X56" s="7">
        <v>54.145000000000003</v>
      </c>
    </row>
    <row r="57" spans="1:24" x14ac:dyDescent="0.25">
      <c r="A57" s="6">
        <v>43235</v>
      </c>
      <c r="B57" s="3" t="s">
        <v>129</v>
      </c>
      <c r="C57" s="3" t="s">
        <v>130</v>
      </c>
      <c r="D57" s="3" t="s">
        <v>144</v>
      </c>
      <c r="E57" s="3" t="s">
        <v>144</v>
      </c>
      <c r="F57" s="3">
        <v>0</v>
      </c>
      <c r="G57" s="3">
        <v>23</v>
      </c>
      <c r="H57" s="3">
        <v>3</v>
      </c>
      <c r="I57" s="3">
        <v>9</v>
      </c>
      <c r="J57" s="4">
        <v>207</v>
      </c>
      <c r="K57" s="4">
        <v>0</v>
      </c>
      <c r="L57" s="4">
        <v>0</v>
      </c>
      <c r="M57" s="4">
        <v>53.6841384863123</v>
      </c>
      <c r="N57" s="4" t="s">
        <v>73</v>
      </c>
      <c r="O57" s="4">
        <v>374465</v>
      </c>
      <c r="P57" s="4" t="s">
        <v>145</v>
      </c>
      <c r="Q57" s="4">
        <v>1000145602</v>
      </c>
      <c r="R57" s="4">
        <v>20</v>
      </c>
      <c r="S57" s="4" t="s">
        <v>146</v>
      </c>
      <c r="T57" s="4">
        <f>207/431*251</f>
        <v>120.54988399071927</v>
      </c>
      <c r="U57" s="3">
        <v>53.684161045432099</v>
      </c>
      <c r="V57" s="3">
        <v>251</v>
      </c>
      <c r="W57" s="3">
        <v>15.47</v>
      </c>
      <c r="X57" s="7">
        <v>64.716166666666595</v>
      </c>
    </row>
    <row r="58" spans="1:24" x14ac:dyDescent="0.25">
      <c r="A58" s="6">
        <v>43235</v>
      </c>
      <c r="B58" s="3" t="s">
        <v>129</v>
      </c>
      <c r="C58" s="3" t="s">
        <v>130</v>
      </c>
      <c r="D58" s="3" t="s">
        <v>144</v>
      </c>
      <c r="E58" s="3" t="s">
        <v>144</v>
      </c>
      <c r="F58" s="3">
        <v>0</v>
      </c>
      <c r="G58" s="3">
        <v>0</v>
      </c>
      <c r="H58" s="3">
        <v>0</v>
      </c>
      <c r="I58" s="3">
        <v>0</v>
      </c>
      <c r="J58" s="4">
        <v>0</v>
      </c>
      <c r="K58" s="4">
        <v>0</v>
      </c>
      <c r="L58" s="4">
        <v>0</v>
      </c>
      <c r="M58" s="4">
        <v>53.6841384863123</v>
      </c>
      <c r="N58" s="4" t="s">
        <v>73</v>
      </c>
      <c r="O58" s="4">
        <v>374465</v>
      </c>
      <c r="P58" s="4" t="s">
        <v>145</v>
      </c>
      <c r="Q58" s="4">
        <v>1000152220</v>
      </c>
      <c r="R58" s="4">
        <v>10</v>
      </c>
      <c r="S58" s="4" t="s">
        <v>147</v>
      </c>
      <c r="T58" s="4">
        <f>207/431*180</f>
        <v>86.450116009280748</v>
      </c>
      <c r="U58" s="3">
        <v>53.684107028904798</v>
      </c>
      <c r="V58" s="3">
        <v>180</v>
      </c>
      <c r="W58" s="3">
        <v>15.47</v>
      </c>
      <c r="X58" s="7">
        <v>46.41</v>
      </c>
    </row>
    <row r="59" spans="1:24" x14ac:dyDescent="0.25">
      <c r="A59" s="6">
        <v>43235</v>
      </c>
      <c r="B59" s="3" t="s">
        <v>129</v>
      </c>
      <c r="C59" s="3" t="s">
        <v>148</v>
      </c>
      <c r="D59" s="3" t="s">
        <v>149</v>
      </c>
      <c r="E59" s="3" t="s">
        <v>149</v>
      </c>
      <c r="F59" s="3">
        <v>0</v>
      </c>
      <c r="G59" s="3">
        <v>17</v>
      </c>
      <c r="H59" s="3">
        <v>2</v>
      </c>
      <c r="I59" s="3">
        <v>9</v>
      </c>
      <c r="J59" s="4">
        <v>153</v>
      </c>
      <c r="K59" s="4">
        <v>0</v>
      </c>
      <c r="L59" s="4">
        <v>0</v>
      </c>
      <c r="M59" s="4">
        <v>79.825708061002103</v>
      </c>
      <c r="N59" s="4" t="s">
        <v>73</v>
      </c>
      <c r="O59" s="4">
        <v>379856</v>
      </c>
      <c r="P59" s="4" t="s">
        <v>150</v>
      </c>
      <c r="Q59" s="4">
        <v>1000132020</v>
      </c>
      <c r="R59" s="4">
        <v>20</v>
      </c>
      <c r="S59" s="4" t="s">
        <v>151</v>
      </c>
      <c r="T59" s="4">
        <v>153</v>
      </c>
      <c r="U59" s="3">
        <v>79.825708061002103</v>
      </c>
      <c r="V59" s="3">
        <v>800</v>
      </c>
      <c r="W59" s="3">
        <v>9.16</v>
      </c>
      <c r="X59" s="7">
        <v>122.133333333333</v>
      </c>
    </row>
    <row r="60" spans="1:24" x14ac:dyDescent="0.25">
      <c r="A60" s="6">
        <v>43235</v>
      </c>
      <c r="B60" s="3" t="s">
        <v>129</v>
      </c>
      <c r="C60" s="3" t="s">
        <v>148</v>
      </c>
      <c r="D60" s="3" t="s">
        <v>152</v>
      </c>
      <c r="E60" s="3" t="s">
        <v>152</v>
      </c>
      <c r="F60" s="3">
        <v>0</v>
      </c>
      <c r="G60" s="3">
        <v>19</v>
      </c>
      <c r="H60" s="3">
        <v>5</v>
      </c>
      <c r="I60" s="3">
        <v>9</v>
      </c>
      <c r="J60" s="4">
        <v>171</v>
      </c>
      <c r="K60" s="4">
        <v>0</v>
      </c>
      <c r="L60" s="4">
        <v>0</v>
      </c>
      <c r="M60" s="4">
        <v>42.218323586744603</v>
      </c>
      <c r="N60" s="4" t="s">
        <v>140</v>
      </c>
      <c r="O60" s="4">
        <v>10183842</v>
      </c>
      <c r="P60" s="4" t="s">
        <v>141</v>
      </c>
      <c r="Q60" s="4">
        <v>1000150092</v>
      </c>
      <c r="R60" s="4">
        <v>40</v>
      </c>
      <c r="S60" s="4" t="s">
        <v>142</v>
      </c>
      <c r="T60" s="4">
        <v>171</v>
      </c>
      <c r="U60" s="3">
        <v>42.218323586744603</v>
      </c>
      <c r="V60" s="3">
        <v>520</v>
      </c>
      <c r="W60" s="3">
        <v>8.33</v>
      </c>
      <c r="X60" s="7">
        <v>72.1933333333333</v>
      </c>
    </row>
    <row r="61" spans="1:24" x14ac:dyDescent="0.25">
      <c r="A61" s="6">
        <v>43235</v>
      </c>
      <c r="B61" s="3" t="s">
        <v>129</v>
      </c>
      <c r="C61" s="3" t="s">
        <v>148</v>
      </c>
      <c r="D61" s="3" t="s">
        <v>153</v>
      </c>
      <c r="E61" s="3" t="s">
        <v>153</v>
      </c>
      <c r="F61" s="3">
        <v>0</v>
      </c>
      <c r="G61" s="3">
        <v>23</v>
      </c>
      <c r="H61" s="3">
        <v>1</v>
      </c>
      <c r="I61" s="3">
        <v>9</v>
      </c>
      <c r="J61" s="4">
        <v>202.13333333333301</v>
      </c>
      <c r="K61" s="4">
        <v>0</v>
      </c>
      <c r="L61" s="4">
        <v>0</v>
      </c>
      <c r="M61" s="4">
        <v>45.972130606860098</v>
      </c>
      <c r="N61" s="4" t="s">
        <v>73</v>
      </c>
      <c r="O61" s="4">
        <v>10179974</v>
      </c>
      <c r="P61" s="4" t="s">
        <v>137</v>
      </c>
      <c r="Q61" s="4">
        <v>1000152175</v>
      </c>
      <c r="R61" s="4">
        <v>10</v>
      </c>
      <c r="S61" s="4" t="s">
        <v>138</v>
      </c>
      <c r="T61" s="4">
        <v>202.13333333333301</v>
      </c>
      <c r="U61" s="3">
        <v>45.972130606860098</v>
      </c>
      <c r="V61" s="3">
        <v>450</v>
      </c>
      <c r="W61" s="3">
        <v>12.39</v>
      </c>
      <c r="X61" s="7">
        <v>92.924999999999997</v>
      </c>
    </row>
    <row r="62" spans="1:24" x14ac:dyDescent="0.25">
      <c r="A62" s="6">
        <v>43235</v>
      </c>
      <c r="B62" s="3" t="s">
        <v>129</v>
      </c>
      <c r="C62" s="3" t="s">
        <v>148</v>
      </c>
      <c r="D62" s="3" t="s">
        <v>154</v>
      </c>
      <c r="E62" s="3" t="s">
        <v>154</v>
      </c>
      <c r="F62" s="3">
        <v>0</v>
      </c>
      <c r="G62" s="3">
        <v>19</v>
      </c>
      <c r="H62" s="3">
        <v>4</v>
      </c>
      <c r="I62" s="3">
        <v>9</v>
      </c>
      <c r="J62" s="4">
        <v>168.5</v>
      </c>
      <c r="K62" s="4">
        <v>0</v>
      </c>
      <c r="L62" s="4">
        <v>0</v>
      </c>
      <c r="M62" s="4">
        <v>48.612265084075098</v>
      </c>
      <c r="N62" s="4" t="s">
        <v>140</v>
      </c>
      <c r="O62" s="4">
        <v>10183842</v>
      </c>
      <c r="P62" s="4" t="s">
        <v>141</v>
      </c>
      <c r="Q62" s="4">
        <v>1000150092</v>
      </c>
      <c r="R62" s="4">
        <v>30</v>
      </c>
      <c r="S62" s="4" t="s">
        <v>143</v>
      </c>
      <c r="T62" s="4">
        <f>168.5/590*360</f>
        <v>102.8135593220339</v>
      </c>
      <c r="U62" s="3">
        <v>48.612293132711102</v>
      </c>
      <c r="V62" s="3">
        <v>360</v>
      </c>
      <c r="W62" s="3">
        <v>8.33</v>
      </c>
      <c r="X62" s="7">
        <v>49.98</v>
      </c>
    </row>
    <row r="63" spans="1:24" x14ac:dyDescent="0.25">
      <c r="A63" s="6">
        <v>43235</v>
      </c>
      <c r="B63" s="3" t="s">
        <v>129</v>
      </c>
      <c r="C63" s="3" t="s">
        <v>148</v>
      </c>
      <c r="D63" s="3" t="s">
        <v>154</v>
      </c>
      <c r="E63" s="3" t="s">
        <v>154</v>
      </c>
      <c r="F63" s="3">
        <v>0</v>
      </c>
      <c r="G63" s="3">
        <v>0</v>
      </c>
      <c r="H63" s="3">
        <v>0</v>
      </c>
      <c r="I63" s="3">
        <v>0</v>
      </c>
      <c r="J63" s="4">
        <v>0</v>
      </c>
      <c r="K63" s="4">
        <v>0</v>
      </c>
      <c r="L63" s="4">
        <v>0</v>
      </c>
      <c r="M63" s="4">
        <v>48.612265084075098</v>
      </c>
      <c r="N63" s="4" t="s">
        <v>140</v>
      </c>
      <c r="O63" s="4">
        <v>10183842</v>
      </c>
      <c r="P63" s="4" t="s">
        <v>141</v>
      </c>
      <c r="Q63" s="4">
        <v>1000150093</v>
      </c>
      <c r="R63" s="4">
        <v>10</v>
      </c>
      <c r="S63" s="4" t="s">
        <v>155</v>
      </c>
      <c r="T63" s="4">
        <f>168.5/590*130</f>
        <v>37.127118644067792</v>
      </c>
      <c r="U63" s="3">
        <v>48.612202205931801</v>
      </c>
      <c r="V63" s="3">
        <v>130</v>
      </c>
      <c r="W63" s="3">
        <v>8.33</v>
      </c>
      <c r="X63" s="7">
        <v>18.0483333333333</v>
      </c>
    </row>
    <row r="64" spans="1:24" x14ac:dyDescent="0.25">
      <c r="A64" s="6">
        <v>43235</v>
      </c>
      <c r="B64" s="3" t="s">
        <v>129</v>
      </c>
      <c r="C64" s="3" t="s">
        <v>148</v>
      </c>
      <c r="D64" s="3" t="s">
        <v>154</v>
      </c>
      <c r="E64" s="3" t="s">
        <v>154</v>
      </c>
      <c r="F64" s="3">
        <v>0</v>
      </c>
      <c r="G64" s="3">
        <v>0</v>
      </c>
      <c r="H64" s="3">
        <v>0</v>
      </c>
      <c r="I64" s="3">
        <v>0</v>
      </c>
      <c r="J64" s="4">
        <v>0</v>
      </c>
      <c r="K64" s="4">
        <v>0</v>
      </c>
      <c r="L64" s="4">
        <v>0</v>
      </c>
      <c r="M64" s="4">
        <v>48.612265084075098</v>
      </c>
      <c r="N64" s="4" t="s">
        <v>140</v>
      </c>
      <c r="O64" s="4">
        <v>10183842</v>
      </c>
      <c r="P64" s="4" t="s">
        <v>141</v>
      </c>
      <c r="Q64" s="4">
        <v>1000150093</v>
      </c>
      <c r="R64" s="4">
        <v>40</v>
      </c>
      <c r="S64" s="4" t="s">
        <v>155</v>
      </c>
      <c r="T64" s="4">
        <f>168.5/590*100</f>
        <v>28.559322033898304</v>
      </c>
      <c r="U64" s="3">
        <v>48.612245850743399</v>
      </c>
      <c r="V64" s="3">
        <v>100</v>
      </c>
      <c r="W64" s="3">
        <v>8.33</v>
      </c>
      <c r="X64" s="7">
        <v>13.883333333333301</v>
      </c>
    </row>
    <row r="65" spans="1:24" x14ac:dyDescent="0.25">
      <c r="A65" s="6">
        <v>43235</v>
      </c>
      <c r="B65" s="3" t="s">
        <v>129</v>
      </c>
      <c r="C65" s="3" t="s">
        <v>156</v>
      </c>
      <c r="D65" s="3" t="s">
        <v>157</v>
      </c>
      <c r="E65" s="3" t="s">
        <v>157</v>
      </c>
      <c r="F65" s="3">
        <v>0</v>
      </c>
      <c r="G65" s="3">
        <v>14</v>
      </c>
      <c r="H65" s="3">
        <v>6</v>
      </c>
      <c r="I65" s="3">
        <v>9</v>
      </c>
      <c r="J65" s="4">
        <v>126</v>
      </c>
      <c r="K65" s="4">
        <v>0</v>
      </c>
      <c r="L65" s="4">
        <v>0</v>
      </c>
      <c r="M65" s="4">
        <v>39.936507936507901</v>
      </c>
      <c r="N65" s="4" t="s">
        <v>62</v>
      </c>
      <c r="O65" s="4" t="s">
        <v>158</v>
      </c>
      <c r="P65" s="4" t="s">
        <v>64</v>
      </c>
      <c r="Q65" s="4">
        <v>1000145794</v>
      </c>
      <c r="R65" s="4">
        <v>100</v>
      </c>
      <c r="S65" s="4" t="s">
        <v>159</v>
      </c>
      <c r="T65" s="4">
        <v>126</v>
      </c>
      <c r="U65" s="3">
        <v>39.936507936507901</v>
      </c>
      <c r="V65" s="3">
        <v>480</v>
      </c>
      <c r="W65" s="3">
        <v>6.29</v>
      </c>
      <c r="X65" s="7">
        <v>50.32</v>
      </c>
    </row>
    <row r="66" spans="1:24" x14ac:dyDescent="0.25">
      <c r="A66" s="6">
        <v>43235</v>
      </c>
      <c r="B66" s="3" t="s">
        <v>129</v>
      </c>
      <c r="C66" s="3" t="s">
        <v>156</v>
      </c>
      <c r="D66" s="3" t="s">
        <v>160</v>
      </c>
      <c r="E66" s="3" t="s">
        <v>160</v>
      </c>
      <c r="F66" s="3">
        <v>0</v>
      </c>
      <c r="G66" s="3">
        <v>20</v>
      </c>
      <c r="H66" s="3">
        <v>1</v>
      </c>
      <c r="I66" s="3">
        <v>9</v>
      </c>
      <c r="J66" s="4">
        <v>171</v>
      </c>
      <c r="K66" s="4">
        <v>0</v>
      </c>
      <c r="L66" s="4">
        <v>0</v>
      </c>
      <c r="M66" s="4">
        <v>43.121637426900499</v>
      </c>
      <c r="N66" s="4" t="s">
        <v>73</v>
      </c>
      <c r="O66" s="4">
        <v>379856</v>
      </c>
      <c r="P66" s="4" t="s">
        <v>150</v>
      </c>
      <c r="Q66" s="4">
        <v>1000132020</v>
      </c>
      <c r="R66" s="4">
        <v>30</v>
      </c>
      <c r="S66" s="4" t="s">
        <v>161</v>
      </c>
      <c r="T66" s="4">
        <v>171</v>
      </c>
      <c r="U66" s="3">
        <v>43.121637426900499</v>
      </c>
      <c r="V66" s="3">
        <v>483</v>
      </c>
      <c r="W66" s="3">
        <v>9.16</v>
      </c>
      <c r="X66" s="7">
        <v>73.738</v>
      </c>
    </row>
    <row r="67" spans="1:24" x14ac:dyDescent="0.25">
      <c r="A67" s="6">
        <v>43235</v>
      </c>
      <c r="B67" s="3" t="s">
        <v>129</v>
      </c>
      <c r="C67" s="3" t="s">
        <v>156</v>
      </c>
      <c r="D67" s="3" t="s">
        <v>162</v>
      </c>
      <c r="E67" s="3" t="s">
        <v>162</v>
      </c>
      <c r="F67" s="3">
        <v>0</v>
      </c>
      <c r="G67" s="3">
        <v>13</v>
      </c>
      <c r="H67" s="3">
        <v>7</v>
      </c>
      <c r="I67" s="3">
        <v>9</v>
      </c>
      <c r="J67" s="4">
        <v>105.016666666666</v>
      </c>
      <c r="K67" s="4">
        <v>0</v>
      </c>
      <c r="L67" s="4">
        <v>0</v>
      </c>
      <c r="M67" s="4">
        <v>52.024757974924597</v>
      </c>
      <c r="N67" s="4" t="s">
        <v>73</v>
      </c>
      <c r="O67" s="4">
        <v>10180413</v>
      </c>
      <c r="P67" s="4" t="s">
        <v>163</v>
      </c>
      <c r="Q67" s="4">
        <v>1000152176</v>
      </c>
      <c r="R67" s="4">
        <v>20</v>
      </c>
      <c r="S67" s="4" t="s">
        <v>164</v>
      </c>
      <c r="T67" s="4">
        <v>105.016666666666</v>
      </c>
      <c r="U67" s="3">
        <v>52.024757974924597</v>
      </c>
      <c r="V67" s="3">
        <v>788</v>
      </c>
      <c r="W67" s="3">
        <v>4.16</v>
      </c>
      <c r="X67" s="7">
        <v>54.634666666666597</v>
      </c>
    </row>
    <row r="68" spans="1:24" x14ac:dyDescent="0.25">
      <c r="A68" s="6">
        <v>43235</v>
      </c>
      <c r="B68" s="3" t="s">
        <v>129</v>
      </c>
      <c r="C68" s="3" t="s">
        <v>156</v>
      </c>
      <c r="D68" s="3" t="s">
        <v>165</v>
      </c>
      <c r="E68" s="3" t="s">
        <v>165</v>
      </c>
      <c r="F68" s="3">
        <v>0</v>
      </c>
      <c r="G68" s="3">
        <v>13</v>
      </c>
      <c r="H68" s="3">
        <v>5</v>
      </c>
      <c r="I68" s="3">
        <v>9</v>
      </c>
      <c r="J68" s="4">
        <v>108</v>
      </c>
      <c r="K68" s="4">
        <v>0</v>
      </c>
      <c r="L68" s="4">
        <v>0</v>
      </c>
      <c r="M68" s="4">
        <v>46.592592592592503</v>
      </c>
      <c r="N68" s="4" t="s">
        <v>62</v>
      </c>
      <c r="O68" s="4" t="s">
        <v>158</v>
      </c>
      <c r="P68" s="4" t="s">
        <v>64</v>
      </c>
      <c r="Q68" s="4">
        <v>1000145794</v>
      </c>
      <c r="R68" s="4">
        <v>100</v>
      </c>
      <c r="S68" s="4" t="s">
        <v>159</v>
      </c>
      <c r="T68" s="4">
        <v>108</v>
      </c>
      <c r="U68" s="3">
        <v>46.592592592592503</v>
      </c>
      <c r="V68" s="3">
        <v>480</v>
      </c>
      <c r="W68" s="3">
        <v>6.29</v>
      </c>
      <c r="X68" s="7">
        <v>50.32</v>
      </c>
    </row>
    <row r="69" spans="1:24" x14ac:dyDescent="0.25">
      <c r="A69" s="6">
        <v>43235</v>
      </c>
      <c r="B69" s="3" t="s">
        <v>129</v>
      </c>
      <c r="C69" s="3" t="s">
        <v>166</v>
      </c>
      <c r="D69" s="3" t="s">
        <v>167</v>
      </c>
      <c r="E69" s="3" t="s">
        <v>167</v>
      </c>
      <c r="F69" s="3">
        <v>0</v>
      </c>
      <c r="G69" s="3">
        <v>23</v>
      </c>
      <c r="H69" s="3">
        <v>5</v>
      </c>
      <c r="I69" s="3">
        <v>9</v>
      </c>
      <c r="J69" s="4">
        <v>205.916666666666</v>
      </c>
      <c r="K69" s="4">
        <v>0</v>
      </c>
      <c r="L69" s="4">
        <v>0</v>
      </c>
      <c r="M69" s="4">
        <v>42.126912181303098</v>
      </c>
      <c r="N69" s="4" t="s">
        <v>73</v>
      </c>
      <c r="O69" s="4">
        <v>379311</v>
      </c>
      <c r="P69" s="4" t="s">
        <v>168</v>
      </c>
      <c r="Q69" s="4">
        <v>1000145760</v>
      </c>
      <c r="R69" s="4">
        <v>50</v>
      </c>
      <c r="S69" s="4" t="s">
        <v>169</v>
      </c>
      <c r="T69" s="4">
        <v>205.916666666666</v>
      </c>
      <c r="U69" s="3">
        <v>42.126912181303098</v>
      </c>
      <c r="V69" s="3">
        <v>329</v>
      </c>
      <c r="W69" s="3">
        <v>15.82</v>
      </c>
      <c r="X69" s="7">
        <v>86.746333333333297</v>
      </c>
    </row>
    <row r="70" spans="1:24" x14ac:dyDescent="0.25">
      <c r="A70" s="6">
        <v>43235</v>
      </c>
      <c r="B70" s="3" t="s">
        <v>129</v>
      </c>
      <c r="C70" s="3" t="s">
        <v>166</v>
      </c>
      <c r="D70" s="3" t="s">
        <v>170</v>
      </c>
      <c r="E70" s="3" t="s">
        <v>170</v>
      </c>
      <c r="F70" s="3">
        <v>0</v>
      </c>
      <c r="G70" s="3">
        <v>16</v>
      </c>
      <c r="H70" s="3">
        <v>3</v>
      </c>
      <c r="I70" s="3">
        <v>9</v>
      </c>
      <c r="J70" s="4">
        <v>123.283333333333</v>
      </c>
      <c r="K70" s="4">
        <v>0</v>
      </c>
      <c r="L70" s="4">
        <v>0</v>
      </c>
      <c r="M70" s="4">
        <v>44.898201973773098</v>
      </c>
      <c r="N70" s="4" t="s">
        <v>62</v>
      </c>
      <c r="O70" s="4" t="s">
        <v>158</v>
      </c>
      <c r="P70" s="4" t="s">
        <v>64</v>
      </c>
      <c r="Q70" s="4">
        <v>1000145794</v>
      </c>
      <c r="R70" s="4">
        <v>100</v>
      </c>
      <c r="S70" s="4" t="s">
        <v>159</v>
      </c>
      <c r="T70" s="4">
        <v>123.283333333333</v>
      </c>
      <c r="U70" s="3">
        <v>44.898201973773098</v>
      </c>
      <c r="V70" s="3">
        <v>528</v>
      </c>
      <c r="W70" s="3">
        <v>6.29</v>
      </c>
      <c r="X70" s="7">
        <v>55.351999999999997</v>
      </c>
    </row>
    <row r="71" spans="1:24" x14ac:dyDescent="0.25">
      <c r="A71" s="6">
        <v>43235</v>
      </c>
      <c r="B71" s="3" t="s">
        <v>171</v>
      </c>
      <c r="C71" s="3" t="s">
        <v>172</v>
      </c>
      <c r="D71" s="3" t="s">
        <v>173</v>
      </c>
      <c r="E71" s="3" t="s">
        <v>173</v>
      </c>
      <c r="F71" s="3">
        <v>0</v>
      </c>
      <c r="G71" s="3">
        <v>16</v>
      </c>
      <c r="H71" s="3">
        <v>6</v>
      </c>
      <c r="I71" s="3">
        <v>9</v>
      </c>
      <c r="J71" s="4">
        <v>135</v>
      </c>
      <c r="K71" s="4">
        <v>0</v>
      </c>
      <c r="L71" s="4">
        <v>0</v>
      </c>
      <c r="M71" s="4">
        <v>0.70740740740740704</v>
      </c>
      <c r="N71" s="4" t="s">
        <v>73</v>
      </c>
      <c r="O71" s="4">
        <v>10185912</v>
      </c>
      <c r="P71" s="4" t="s">
        <v>174</v>
      </c>
      <c r="Q71" s="4">
        <v>1000131978</v>
      </c>
      <c r="R71" s="4">
        <v>10</v>
      </c>
      <c r="S71" s="4" t="s">
        <v>175</v>
      </c>
      <c r="T71" s="4">
        <v>135</v>
      </c>
      <c r="U71" s="3">
        <v>0.70740740740740704</v>
      </c>
      <c r="V71" s="3">
        <v>5</v>
      </c>
      <c r="W71" s="3">
        <v>11.46</v>
      </c>
      <c r="X71" s="7">
        <v>0.95499999999999996</v>
      </c>
    </row>
    <row r="72" spans="1:24" x14ac:dyDescent="0.25">
      <c r="A72" s="6">
        <v>43235</v>
      </c>
      <c r="B72" s="3" t="s">
        <v>171</v>
      </c>
      <c r="C72" s="3" t="s">
        <v>172</v>
      </c>
      <c r="D72" s="3" t="s">
        <v>176</v>
      </c>
      <c r="E72" s="3" t="s">
        <v>176</v>
      </c>
      <c r="F72" s="3">
        <v>0</v>
      </c>
      <c r="G72" s="3">
        <v>26</v>
      </c>
      <c r="H72" s="3">
        <v>7</v>
      </c>
      <c r="I72" s="3">
        <v>9</v>
      </c>
      <c r="J72" s="4">
        <v>231.45</v>
      </c>
      <c r="K72" s="4">
        <v>0</v>
      </c>
      <c r="L72" s="4">
        <v>0</v>
      </c>
      <c r="M72" s="4">
        <v>0</v>
      </c>
      <c r="N72" s="4" t="s">
        <v>177</v>
      </c>
      <c r="O72" s="4" t="s">
        <v>178</v>
      </c>
      <c r="P72" s="4" t="s">
        <v>179</v>
      </c>
      <c r="Q72" s="4">
        <v>1000132096</v>
      </c>
      <c r="R72" s="4">
        <v>10</v>
      </c>
      <c r="S72" s="4" t="s">
        <v>180</v>
      </c>
      <c r="T72" s="4">
        <v>231.45</v>
      </c>
      <c r="U72" s="3">
        <v>0</v>
      </c>
      <c r="V72" s="3">
        <v>0</v>
      </c>
      <c r="W72" s="3">
        <v>0</v>
      </c>
      <c r="X72" s="7">
        <v>0</v>
      </c>
    </row>
    <row r="73" spans="1:24" x14ac:dyDescent="0.25">
      <c r="A73" s="6">
        <v>43235</v>
      </c>
      <c r="B73" s="3" t="s">
        <v>171</v>
      </c>
      <c r="C73" s="3" t="s">
        <v>172</v>
      </c>
      <c r="D73" s="3" t="s">
        <v>181</v>
      </c>
      <c r="E73" s="3" t="s">
        <v>181</v>
      </c>
      <c r="F73" s="3">
        <v>0</v>
      </c>
      <c r="G73" s="3">
        <v>28</v>
      </c>
      <c r="H73" s="3">
        <v>3</v>
      </c>
      <c r="I73" s="3">
        <v>9</v>
      </c>
      <c r="J73" s="4">
        <v>212.31666666666601</v>
      </c>
      <c r="K73" s="4">
        <v>0</v>
      </c>
      <c r="L73" s="4">
        <v>0</v>
      </c>
      <c r="M73" s="4">
        <v>33.880210377580603</v>
      </c>
      <c r="N73" s="4" t="s">
        <v>73</v>
      </c>
      <c r="O73" s="4">
        <v>10185930</v>
      </c>
      <c r="P73" s="4" t="s">
        <v>132</v>
      </c>
      <c r="Q73" s="4">
        <v>1000131966</v>
      </c>
      <c r="R73" s="4">
        <v>10</v>
      </c>
      <c r="S73" s="4" t="s">
        <v>133</v>
      </c>
      <c r="T73" s="4">
        <v>212.31666666666601</v>
      </c>
      <c r="U73" s="3">
        <v>33.880210377580603</v>
      </c>
      <c r="V73" s="3">
        <v>400</v>
      </c>
      <c r="W73" s="3">
        <v>10.79</v>
      </c>
      <c r="X73" s="7">
        <v>71.933333333333294</v>
      </c>
    </row>
    <row r="74" spans="1:24" x14ac:dyDescent="0.25">
      <c r="A74" s="6">
        <v>43235</v>
      </c>
      <c r="B74" s="3" t="s">
        <v>171</v>
      </c>
      <c r="C74" s="3" t="s">
        <v>182</v>
      </c>
      <c r="D74" s="3" t="s">
        <v>183</v>
      </c>
      <c r="E74" s="3" t="s">
        <v>183</v>
      </c>
      <c r="F74" s="3">
        <v>0</v>
      </c>
      <c r="G74" s="3">
        <v>10</v>
      </c>
      <c r="H74" s="3">
        <v>0</v>
      </c>
      <c r="I74" s="3">
        <v>9</v>
      </c>
      <c r="J74" s="4">
        <v>90</v>
      </c>
      <c r="K74" s="4">
        <v>0</v>
      </c>
      <c r="L74" s="4">
        <v>0</v>
      </c>
      <c r="M74" s="4">
        <v>0</v>
      </c>
      <c r="N74" s="4" t="s">
        <v>62</v>
      </c>
      <c r="O74" s="4" t="s">
        <v>158</v>
      </c>
      <c r="P74" s="4" t="s">
        <v>64</v>
      </c>
      <c r="Q74" s="4">
        <v>1000145794</v>
      </c>
      <c r="R74" s="4">
        <v>100</v>
      </c>
      <c r="S74" s="4" t="s">
        <v>159</v>
      </c>
      <c r="T74" s="4">
        <v>90</v>
      </c>
      <c r="U74" s="3">
        <v>0</v>
      </c>
      <c r="V74" s="3">
        <v>0</v>
      </c>
      <c r="W74" s="3">
        <v>0</v>
      </c>
      <c r="X74" s="7">
        <v>0</v>
      </c>
    </row>
    <row r="75" spans="1:24" x14ac:dyDescent="0.25">
      <c r="A75" s="6">
        <v>43235</v>
      </c>
      <c r="B75" s="3" t="s">
        <v>171</v>
      </c>
      <c r="C75" s="3" t="s">
        <v>182</v>
      </c>
      <c r="D75" s="3" t="s">
        <v>184</v>
      </c>
      <c r="E75" s="3" t="s">
        <v>184</v>
      </c>
      <c r="F75" s="3">
        <v>0</v>
      </c>
      <c r="G75" s="3">
        <v>16</v>
      </c>
      <c r="H75" s="3">
        <v>2</v>
      </c>
      <c r="I75" s="3">
        <v>9</v>
      </c>
      <c r="J75" s="4">
        <v>144</v>
      </c>
      <c r="K75" s="4">
        <v>0</v>
      </c>
      <c r="L75" s="4">
        <v>0</v>
      </c>
      <c r="M75" s="4">
        <v>46.2777777777777</v>
      </c>
      <c r="N75" s="4" t="s">
        <v>140</v>
      </c>
      <c r="O75" s="4">
        <v>10183842</v>
      </c>
      <c r="P75" s="4" t="s">
        <v>141</v>
      </c>
      <c r="Q75" s="4">
        <v>1000150093</v>
      </c>
      <c r="R75" s="4">
        <v>10</v>
      </c>
      <c r="S75" s="4" t="s">
        <v>155</v>
      </c>
      <c r="T75" s="4">
        <v>144</v>
      </c>
      <c r="U75" s="3">
        <v>46.2777777777777</v>
      </c>
      <c r="V75" s="3">
        <v>480</v>
      </c>
      <c r="W75" s="3">
        <v>8.33</v>
      </c>
      <c r="X75" s="7">
        <v>66.64</v>
      </c>
    </row>
    <row r="76" spans="1:24" x14ac:dyDescent="0.25">
      <c r="A76" s="6">
        <v>43235</v>
      </c>
      <c r="B76" s="3" t="s">
        <v>171</v>
      </c>
      <c r="C76" s="3" t="s">
        <v>182</v>
      </c>
      <c r="D76" s="3" t="s">
        <v>185</v>
      </c>
      <c r="E76" s="3" t="s">
        <v>185</v>
      </c>
      <c r="F76" s="3">
        <v>0</v>
      </c>
      <c r="G76" s="3">
        <v>22</v>
      </c>
      <c r="H76" s="3">
        <v>3</v>
      </c>
      <c r="I76" s="3">
        <v>9</v>
      </c>
      <c r="J76" s="4">
        <v>198</v>
      </c>
      <c r="K76" s="4">
        <v>0</v>
      </c>
      <c r="L76" s="4">
        <v>0</v>
      </c>
      <c r="M76" s="4">
        <v>39.090909090909001</v>
      </c>
      <c r="N76" s="4" t="s">
        <v>73</v>
      </c>
      <c r="O76" s="4">
        <v>380640</v>
      </c>
      <c r="P76" s="4" t="s">
        <v>186</v>
      </c>
      <c r="Q76" s="4">
        <v>1000132432</v>
      </c>
      <c r="R76" s="4">
        <v>10</v>
      </c>
      <c r="S76" s="4" t="s">
        <v>187</v>
      </c>
      <c r="T76" s="4">
        <v>198</v>
      </c>
      <c r="U76" s="3">
        <v>39.090909090909001</v>
      </c>
      <c r="V76" s="3">
        <v>300</v>
      </c>
      <c r="W76" s="3">
        <v>15.48</v>
      </c>
      <c r="X76" s="7">
        <v>77.400000000000006</v>
      </c>
    </row>
    <row r="77" spans="1:24" x14ac:dyDescent="0.25">
      <c r="A77" s="6">
        <v>43235</v>
      </c>
      <c r="B77" s="3" t="s">
        <v>171</v>
      </c>
      <c r="C77" s="3" t="s">
        <v>188</v>
      </c>
      <c r="D77" s="3" t="s">
        <v>189</v>
      </c>
      <c r="E77" s="3" t="s">
        <v>189</v>
      </c>
      <c r="F77" s="3">
        <v>0</v>
      </c>
      <c r="G77" s="3">
        <v>15</v>
      </c>
      <c r="H77" s="3">
        <v>2</v>
      </c>
      <c r="I77" s="3">
        <v>9</v>
      </c>
      <c r="J77" s="4">
        <v>135</v>
      </c>
      <c r="K77" s="4">
        <v>0</v>
      </c>
      <c r="L77" s="4">
        <v>0</v>
      </c>
      <c r="M77" s="4">
        <v>74.134814814814803</v>
      </c>
      <c r="N77" s="4" t="s">
        <v>117</v>
      </c>
      <c r="O77" s="4" t="s">
        <v>190</v>
      </c>
      <c r="P77" s="4" t="s">
        <v>191</v>
      </c>
      <c r="Q77" s="4">
        <v>1000130867</v>
      </c>
      <c r="R77" s="4">
        <v>40</v>
      </c>
      <c r="S77" s="4" t="s">
        <v>192</v>
      </c>
      <c r="T77" s="4">
        <f>135/614*374</f>
        <v>82.23127035830619</v>
      </c>
      <c r="U77" s="3">
        <v>90.314074074074</v>
      </c>
      <c r="V77" s="3">
        <v>374</v>
      </c>
      <c r="W77" s="3">
        <v>9.7799999999999994</v>
      </c>
      <c r="X77" s="7">
        <v>60.962000000000003</v>
      </c>
    </row>
    <row r="78" spans="1:24" x14ac:dyDescent="0.25">
      <c r="A78" s="6">
        <v>43235</v>
      </c>
      <c r="B78" s="3" t="s">
        <v>171</v>
      </c>
      <c r="C78" s="3" t="s">
        <v>188</v>
      </c>
      <c r="D78" s="3" t="s">
        <v>189</v>
      </c>
      <c r="E78" s="3" t="s">
        <v>189</v>
      </c>
      <c r="F78" s="3">
        <v>0</v>
      </c>
      <c r="G78" s="3">
        <v>0</v>
      </c>
      <c r="H78" s="3">
        <v>0</v>
      </c>
      <c r="I78" s="3">
        <v>0</v>
      </c>
      <c r="J78" s="4">
        <v>0</v>
      </c>
      <c r="K78" s="4">
        <v>0</v>
      </c>
      <c r="L78" s="4">
        <v>0</v>
      </c>
      <c r="M78" s="4">
        <v>74.134814814814803</v>
      </c>
      <c r="N78" s="4" t="s">
        <v>117</v>
      </c>
      <c r="O78" s="4" t="s">
        <v>193</v>
      </c>
      <c r="P78" s="4" t="s">
        <v>194</v>
      </c>
      <c r="Q78" s="4">
        <v>1000130867</v>
      </c>
      <c r="R78" s="4">
        <v>50</v>
      </c>
      <c r="S78" s="4" t="s">
        <v>195</v>
      </c>
      <c r="T78" s="4">
        <f>135/614*240</f>
        <v>52.76872964169381</v>
      </c>
      <c r="U78" s="3">
        <v>57.955555555555499</v>
      </c>
      <c r="V78" s="3">
        <v>240</v>
      </c>
      <c r="W78" s="3">
        <v>9.7799999999999994</v>
      </c>
      <c r="X78" s="7">
        <v>39.119999999999997</v>
      </c>
    </row>
    <row r="79" spans="1:24" x14ac:dyDescent="0.25">
      <c r="A79" s="6">
        <v>43235</v>
      </c>
      <c r="B79" s="3" t="s">
        <v>171</v>
      </c>
      <c r="C79" s="3" t="s">
        <v>188</v>
      </c>
      <c r="D79" s="3" t="s">
        <v>196</v>
      </c>
      <c r="E79" s="3" t="s">
        <v>196</v>
      </c>
      <c r="F79" s="3">
        <v>0</v>
      </c>
      <c r="G79" s="3">
        <v>16</v>
      </c>
      <c r="H79" s="3">
        <v>0</v>
      </c>
      <c r="I79" s="3">
        <v>9</v>
      </c>
      <c r="J79" s="4">
        <v>135</v>
      </c>
      <c r="K79" s="4">
        <v>0</v>
      </c>
      <c r="L79" s="4">
        <v>0</v>
      </c>
      <c r="M79" s="4">
        <v>70.115555555555503</v>
      </c>
      <c r="N79" s="4" t="s">
        <v>117</v>
      </c>
      <c r="O79" s="4" t="s">
        <v>197</v>
      </c>
      <c r="P79" s="4" t="s">
        <v>198</v>
      </c>
      <c r="Q79" s="4">
        <v>1000130841</v>
      </c>
      <c r="R79" s="4">
        <v>30</v>
      </c>
      <c r="S79" s="4" t="s">
        <v>199</v>
      </c>
      <c r="T79" s="4">
        <f>135/696*60</f>
        <v>11.637931034482758</v>
      </c>
      <c r="U79" s="3">
        <v>70.115140058429205</v>
      </c>
      <c r="V79" s="3">
        <v>60</v>
      </c>
      <c r="W79" s="3">
        <v>8.16</v>
      </c>
      <c r="X79" s="7">
        <v>8.16</v>
      </c>
    </row>
    <row r="80" spans="1:24" x14ac:dyDescent="0.25">
      <c r="A80" s="6">
        <v>43235</v>
      </c>
      <c r="B80" s="3" t="s">
        <v>171</v>
      </c>
      <c r="C80" s="3" t="s">
        <v>188</v>
      </c>
      <c r="D80" s="3" t="s">
        <v>196</v>
      </c>
      <c r="E80" s="3" t="s">
        <v>196</v>
      </c>
      <c r="F80" s="3">
        <v>0</v>
      </c>
      <c r="G80" s="3">
        <v>0</v>
      </c>
      <c r="H80" s="3">
        <v>0</v>
      </c>
      <c r="I80" s="3">
        <v>0</v>
      </c>
      <c r="J80" s="4">
        <v>0</v>
      </c>
      <c r="K80" s="4">
        <v>0</v>
      </c>
      <c r="L80" s="4">
        <v>0</v>
      </c>
      <c r="M80" s="4">
        <v>70.115555555555503</v>
      </c>
      <c r="N80" s="4" t="s">
        <v>117</v>
      </c>
      <c r="O80" s="4" t="s">
        <v>197</v>
      </c>
      <c r="P80" s="4" t="s">
        <v>198</v>
      </c>
      <c r="Q80" s="4">
        <v>1000137863</v>
      </c>
      <c r="R80" s="4">
        <v>90</v>
      </c>
      <c r="S80" s="4" t="s">
        <v>200</v>
      </c>
      <c r="T80" s="4">
        <f>135/696*539</f>
        <v>104.54741379310344</v>
      </c>
      <c r="U80" s="3">
        <v>70.115609516582595</v>
      </c>
      <c r="V80" s="3">
        <v>539</v>
      </c>
      <c r="W80" s="3">
        <v>8.16</v>
      </c>
      <c r="X80" s="7">
        <v>73.304000000000002</v>
      </c>
    </row>
    <row r="81" spans="1:24" x14ac:dyDescent="0.25">
      <c r="A81" s="6">
        <v>43235</v>
      </c>
      <c r="B81" s="3" t="s">
        <v>171</v>
      </c>
      <c r="C81" s="3" t="s">
        <v>188</v>
      </c>
      <c r="D81" s="3" t="s">
        <v>196</v>
      </c>
      <c r="E81" s="3" t="s">
        <v>196</v>
      </c>
      <c r="F81" s="3">
        <v>0</v>
      </c>
      <c r="G81" s="3">
        <v>0</v>
      </c>
      <c r="H81" s="3">
        <v>0</v>
      </c>
      <c r="I81" s="3">
        <v>0</v>
      </c>
      <c r="J81" s="4">
        <v>0</v>
      </c>
      <c r="K81" s="4">
        <v>0</v>
      </c>
      <c r="L81" s="4">
        <v>0</v>
      </c>
      <c r="M81" s="4">
        <v>70.115555555555503</v>
      </c>
      <c r="N81" s="4" t="s">
        <v>117</v>
      </c>
      <c r="O81" s="4" t="s">
        <v>197</v>
      </c>
      <c r="P81" s="4" t="s">
        <v>198</v>
      </c>
      <c r="Q81" s="4">
        <v>1000137865</v>
      </c>
      <c r="R81" s="4">
        <v>100</v>
      </c>
      <c r="S81" s="4" t="s">
        <v>201</v>
      </c>
      <c r="T81" s="4">
        <f>135/696*97</f>
        <v>18.814655172413794</v>
      </c>
      <c r="U81" s="3">
        <v>70.115512720572596</v>
      </c>
      <c r="V81" s="3">
        <v>97</v>
      </c>
      <c r="W81" s="3">
        <v>8.16</v>
      </c>
      <c r="X81" s="7">
        <v>13.192</v>
      </c>
    </row>
    <row r="82" spans="1:24" x14ac:dyDescent="0.25">
      <c r="A82" s="6">
        <v>43235</v>
      </c>
      <c r="B82" s="3" t="s">
        <v>171</v>
      </c>
      <c r="C82" s="3" t="s">
        <v>188</v>
      </c>
      <c r="D82" s="3" t="s">
        <v>202</v>
      </c>
      <c r="E82" s="3" t="s">
        <v>202</v>
      </c>
      <c r="F82" s="3">
        <v>0</v>
      </c>
      <c r="G82" s="3">
        <v>17</v>
      </c>
      <c r="H82" s="3">
        <v>1</v>
      </c>
      <c r="I82" s="3">
        <v>9</v>
      </c>
      <c r="J82" s="4">
        <v>153</v>
      </c>
      <c r="K82" s="4">
        <v>0</v>
      </c>
      <c r="L82" s="4">
        <v>0</v>
      </c>
      <c r="M82" s="4">
        <v>46.368518518518499</v>
      </c>
      <c r="N82" s="4" t="s">
        <v>140</v>
      </c>
      <c r="O82" s="4">
        <v>10183842</v>
      </c>
      <c r="P82" s="4" t="s">
        <v>141</v>
      </c>
      <c r="Q82" s="4">
        <v>1000150092</v>
      </c>
      <c r="R82" s="4">
        <v>20</v>
      </c>
      <c r="S82" s="4" t="s">
        <v>142</v>
      </c>
      <c r="T82" s="4">
        <f>153/511*71</f>
        <v>21.258317025440313</v>
      </c>
      <c r="U82" s="3">
        <v>46.368482947863498</v>
      </c>
      <c r="V82" s="3">
        <v>71</v>
      </c>
      <c r="W82" s="3">
        <v>8.33</v>
      </c>
      <c r="X82" s="7">
        <v>9.8571666666666609</v>
      </c>
    </row>
    <row r="83" spans="1:24" x14ac:dyDescent="0.25">
      <c r="A83" s="6">
        <v>43235</v>
      </c>
      <c r="B83" s="3" t="s">
        <v>171</v>
      </c>
      <c r="C83" s="3" t="s">
        <v>188</v>
      </c>
      <c r="D83" s="3" t="s">
        <v>202</v>
      </c>
      <c r="E83" s="3" t="s">
        <v>202</v>
      </c>
      <c r="F83" s="3">
        <v>0</v>
      </c>
      <c r="G83" s="3">
        <v>0</v>
      </c>
      <c r="H83" s="3">
        <v>0</v>
      </c>
      <c r="I83" s="3">
        <v>0</v>
      </c>
      <c r="J83" s="4">
        <v>0</v>
      </c>
      <c r="K83" s="4">
        <v>0</v>
      </c>
      <c r="L83" s="4">
        <v>0</v>
      </c>
      <c r="M83" s="4">
        <v>46.368518518518499</v>
      </c>
      <c r="N83" s="4" t="s">
        <v>140</v>
      </c>
      <c r="O83" s="4">
        <v>10183842</v>
      </c>
      <c r="P83" s="4" t="s">
        <v>141</v>
      </c>
      <c r="Q83" s="4">
        <v>1000150092</v>
      </c>
      <c r="R83" s="4">
        <v>40</v>
      </c>
      <c r="S83" s="4" t="s">
        <v>142</v>
      </c>
      <c r="T83" s="4">
        <f>153/511*440</f>
        <v>131.74168297455967</v>
      </c>
      <c r="U83" s="3">
        <v>46.3685242583338</v>
      </c>
      <c r="V83" s="3">
        <v>440</v>
      </c>
      <c r="W83" s="3">
        <v>8.33</v>
      </c>
      <c r="X83" s="7">
        <v>61.086666666666602</v>
      </c>
    </row>
    <row r="84" spans="1:24" x14ac:dyDescent="0.25">
      <c r="A84" s="6">
        <v>43235</v>
      </c>
      <c r="B84" s="3" t="s">
        <v>171</v>
      </c>
      <c r="C84" s="3" t="s">
        <v>188</v>
      </c>
      <c r="D84" s="3" t="s">
        <v>203</v>
      </c>
      <c r="E84" s="3" t="s">
        <v>203</v>
      </c>
      <c r="F84" s="3">
        <v>0</v>
      </c>
      <c r="G84" s="3">
        <v>13</v>
      </c>
      <c r="H84" s="3">
        <v>0</v>
      </c>
      <c r="I84" s="3">
        <v>9</v>
      </c>
      <c r="J84" s="4">
        <v>117</v>
      </c>
      <c r="K84" s="4">
        <v>0</v>
      </c>
      <c r="L84" s="4">
        <v>0</v>
      </c>
      <c r="M84" s="4">
        <v>45.9282051282051</v>
      </c>
      <c r="N84" s="4" t="s">
        <v>117</v>
      </c>
      <c r="O84" s="4" t="s">
        <v>204</v>
      </c>
      <c r="P84" s="4" t="s">
        <v>205</v>
      </c>
      <c r="Q84" s="4">
        <v>1000137863</v>
      </c>
      <c r="R84" s="4">
        <v>320</v>
      </c>
      <c r="S84" s="4" t="s">
        <v>206</v>
      </c>
      <c r="T84" s="4">
        <f>117/380*148</f>
        <v>45.568421052631578</v>
      </c>
      <c r="U84" s="3">
        <v>45.928218959757203</v>
      </c>
      <c r="V84" s="3">
        <v>148</v>
      </c>
      <c r="W84" s="3">
        <v>8.1</v>
      </c>
      <c r="X84" s="7">
        <v>19.98</v>
      </c>
    </row>
    <row r="85" spans="1:24" x14ac:dyDescent="0.25">
      <c r="A85" s="6">
        <v>43235</v>
      </c>
      <c r="B85" s="3" t="s">
        <v>171</v>
      </c>
      <c r="C85" s="3" t="s">
        <v>188</v>
      </c>
      <c r="D85" s="3" t="s">
        <v>203</v>
      </c>
      <c r="E85" s="3" t="s">
        <v>203</v>
      </c>
      <c r="F85" s="3">
        <v>0</v>
      </c>
      <c r="G85" s="3">
        <v>0</v>
      </c>
      <c r="H85" s="3">
        <v>0</v>
      </c>
      <c r="I85" s="3">
        <v>0</v>
      </c>
      <c r="J85" s="4">
        <v>0</v>
      </c>
      <c r="K85" s="4">
        <v>0</v>
      </c>
      <c r="L85" s="4">
        <v>0</v>
      </c>
      <c r="M85" s="4">
        <v>45.9282051282051</v>
      </c>
      <c r="N85" s="4" t="s">
        <v>117</v>
      </c>
      <c r="O85" s="4" t="s">
        <v>207</v>
      </c>
      <c r="P85" s="4" t="s">
        <v>208</v>
      </c>
      <c r="Q85" s="4">
        <v>1000137872</v>
      </c>
      <c r="R85" s="4">
        <v>60</v>
      </c>
      <c r="S85" s="4" t="s">
        <v>209</v>
      </c>
      <c r="T85" s="4">
        <f>117/380*200</f>
        <v>61.578947368421055</v>
      </c>
      <c r="U85" s="3">
        <v>45.928151115717299</v>
      </c>
      <c r="V85" s="3">
        <v>200</v>
      </c>
      <c r="W85" s="3">
        <v>8.73</v>
      </c>
      <c r="X85" s="7">
        <v>29.1</v>
      </c>
    </row>
    <row r="86" spans="1:24" x14ac:dyDescent="0.25">
      <c r="A86" s="6">
        <v>43235</v>
      </c>
      <c r="B86" s="3" t="s">
        <v>171</v>
      </c>
      <c r="C86" s="3" t="s">
        <v>188</v>
      </c>
      <c r="D86" s="3" t="s">
        <v>203</v>
      </c>
      <c r="E86" s="3" t="s">
        <v>203</v>
      </c>
      <c r="F86" s="3">
        <v>0</v>
      </c>
      <c r="G86" s="3">
        <v>0</v>
      </c>
      <c r="H86" s="3">
        <v>0</v>
      </c>
      <c r="I86" s="3">
        <v>0</v>
      </c>
      <c r="J86" s="4">
        <v>0</v>
      </c>
      <c r="K86" s="4">
        <v>0</v>
      </c>
      <c r="L86" s="4">
        <v>0</v>
      </c>
      <c r="M86" s="4">
        <v>45.9282051282051</v>
      </c>
      <c r="N86" s="4" t="s">
        <v>117</v>
      </c>
      <c r="O86" s="4" t="s">
        <v>210</v>
      </c>
      <c r="P86" s="4" t="s">
        <v>211</v>
      </c>
      <c r="Q86" s="4">
        <v>1000137865</v>
      </c>
      <c r="R86" s="4">
        <v>50</v>
      </c>
      <c r="S86" s="4" t="s">
        <v>212</v>
      </c>
      <c r="T86" s="4">
        <f>117/380*32</f>
        <v>9.8526315789473689</v>
      </c>
      <c r="U86" s="3">
        <v>45.928483353883998</v>
      </c>
      <c r="V86" s="3">
        <v>32</v>
      </c>
      <c r="W86" s="3">
        <v>8.73</v>
      </c>
      <c r="X86" s="7">
        <v>4.6559999999999997</v>
      </c>
    </row>
    <row r="87" spans="1:24" ht="26.25" x14ac:dyDescent="0.25">
      <c r="A87" s="6">
        <v>43235</v>
      </c>
      <c r="B87" s="3" t="s">
        <v>171</v>
      </c>
      <c r="C87" s="3" t="s">
        <v>188</v>
      </c>
      <c r="D87" s="3" t="s">
        <v>213</v>
      </c>
      <c r="E87" s="3" t="s">
        <v>213</v>
      </c>
      <c r="F87" s="3">
        <v>0</v>
      </c>
      <c r="G87" s="3">
        <v>21</v>
      </c>
      <c r="H87" s="3">
        <v>3</v>
      </c>
      <c r="I87" s="3">
        <v>9</v>
      </c>
      <c r="J87" s="4">
        <v>186.73333333333301</v>
      </c>
      <c r="K87" s="4">
        <v>0</v>
      </c>
      <c r="L87" s="4">
        <v>0</v>
      </c>
      <c r="M87" s="4">
        <v>6.8377365226704701</v>
      </c>
      <c r="N87" s="4" t="s">
        <v>214</v>
      </c>
      <c r="O87" s="4" t="s">
        <v>215</v>
      </c>
      <c r="P87" s="4" t="s">
        <v>216</v>
      </c>
      <c r="Q87" s="4">
        <v>1000127598</v>
      </c>
      <c r="R87" s="4">
        <v>50</v>
      </c>
      <c r="S87" s="4" t="s">
        <v>217</v>
      </c>
      <c r="T87" s="4">
        <v>186.73333333333301</v>
      </c>
      <c r="U87" s="3">
        <v>6.8377365226704701</v>
      </c>
      <c r="V87" s="3">
        <v>47</v>
      </c>
      <c r="W87" s="3">
        <v>16.3</v>
      </c>
      <c r="X87" s="7">
        <v>12.768333333333301</v>
      </c>
    </row>
    <row r="88" spans="1:24" x14ac:dyDescent="0.25">
      <c r="A88" s="6">
        <v>43235</v>
      </c>
      <c r="B88" s="3" t="s">
        <v>171</v>
      </c>
      <c r="C88" s="3" t="s">
        <v>188</v>
      </c>
      <c r="D88" s="3" t="s">
        <v>218</v>
      </c>
      <c r="E88" s="3" t="s">
        <v>218</v>
      </c>
      <c r="F88" s="3">
        <v>0</v>
      </c>
      <c r="G88" s="3">
        <v>16</v>
      </c>
      <c r="H88" s="3">
        <v>1</v>
      </c>
      <c r="I88" s="3">
        <v>9</v>
      </c>
      <c r="J88" s="4">
        <v>142.03333333333299</v>
      </c>
      <c r="K88" s="4">
        <v>0</v>
      </c>
      <c r="L88" s="4">
        <v>0</v>
      </c>
      <c r="M88" s="4">
        <v>44.725416568880497</v>
      </c>
      <c r="N88" s="4" t="s">
        <v>117</v>
      </c>
      <c r="O88" s="4" t="s">
        <v>219</v>
      </c>
      <c r="P88" s="4" t="s">
        <v>220</v>
      </c>
      <c r="Q88" s="4">
        <v>1000137923</v>
      </c>
      <c r="R88" s="4">
        <v>140</v>
      </c>
      <c r="S88" s="4" t="s">
        <v>221</v>
      </c>
      <c r="T88" s="4">
        <v>142.03333333333299</v>
      </c>
      <c r="U88" s="3">
        <v>44.725416568880497</v>
      </c>
      <c r="V88" s="3">
        <v>385</v>
      </c>
      <c r="W88" s="3">
        <v>9.9</v>
      </c>
      <c r="X88" s="7">
        <v>63.524999999999999</v>
      </c>
    </row>
    <row r="89" spans="1:24" x14ac:dyDescent="0.25">
      <c r="A89" s="6">
        <v>43235</v>
      </c>
      <c r="B89" s="3" t="s">
        <v>171</v>
      </c>
      <c r="C89" s="3" t="s">
        <v>188</v>
      </c>
      <c r="D89" s="3" t="s">
        <v>222</v>
      </c>
      <c r="E89" s="3" t="s">
        <v>222</v>
      </c>
      <c r="F89" s="3">
        <v>0</v>
      </c>
      <c r="G89" s="3">
        <v>0</v>
      </c>
      <c r="H89" s="3">
        <v>0</v>
      </c>
      <c r="I89" s="3">
        <v>0</v>
      </c>
      <c r="J89" s="4">
        <v>0</v>
      </c>
      <c r="K89" s="4">
        <v>0</v>
      </c>
      <c r="L89" s="4">
        <v>0</v>
      </c>
      <c r="M89" s="4">
        <v>73.427902621722794</v>
      </c>
      <c r="N89" s="4" t="s">
        <v>117</v>
      </c>
      <c r="O89" s="4" t="s">
        <v>223</v>
      </c>
      <c r="P89" s="4" t="s">
        <v>224</v>
      </c>
      <c r="Q89" s="4">
        <v>1000137863</v>
      </c>
      <c r="R89" s="4">
        <v>100</v>
      </c>
      <c r="S89" s="4" t="s">
        <v>225</v>
      </c>
      <c r="T89" s="4">
        <f>106.8/714*454</f>
        <v>67.909243697478985</v>
      </c>
      <c r="U89" s="3">
        <v>73.427985912554703</v>
      </c>
      <c r="V89" s="3">
        <v>454</v>
      </c>
      <c r="W89" s="3">
        <v>6.59</v>
      </c>
      <c r="X89" s="7">
        <v>49.864333333333299</v>
      </c>
    </row>
    <row r="90" spans="1:24" x14ac:dyDescent="0.25">
      <c r="A90" s="6">
        <v>43235</v>
      </c>
      <c r="B90" s="3" t="s">
        <v>171</v>
      </c>
      <c r="C90" s="3" t="s">
        <v>188</v>
      </c>
      <c r="D90" s="3" t="s">
        <v>222</v>
      </c>
      <c r="E90" s="3" t="s">
        <v>222</v>
      </c>
      <c r="F90" s="3">
        <v>0</v>
      </c>
      <c r="G90" s="3">
        <v>0</v>
      </c>
      <c r="H90" s="3">
        <v>0</v>
      </c>
      <c r="I90" s="3">
        <v>0</v>
      </c>
      <c r="J90" s="4">
        <v>0</v>
      </c>
      <c r="K90" s="4">
        <v>0</v>
      </c>
      <c r="L90" s="4">
        <v>0</v>
      </c>
      <c r="M90" s="4">
        <v>73.427902621722794</v>
      </c>
      <c r="N90" s="4" t="s">
        <v>117</v>
      </c>
      <c r="O90" s="4" t="s">
        <v>223</v>
      </c>
      <c r="P90" s="4" t="s">
        <v>224</v>
      </c>
      <c r="Q90" s="4">
        <v>1000137872</v>
      </c>
      <c r="R90" s="4">
        <v>20</v>
      </c>
      <c r="S90" s="4" t="s">
        <v>226</v>
      </c>
      <c r="T90" s="4">
        <f>106.8/714*200</f>
        <v>29.915966386554622</v>
      </c>
      <c r="U90" s="3">
        <v>73.427820118554095</v>
      </c>
      <c r="V90" s="3">
        <v>200</v>
      </c>
      <c r="W90" s="3">
        <v>6.59</v>
      </c>
      <c r="X90" s="7">
        <v>21.966666666666601</v>
      </c>
    </row>
    <row r="91" spans="1:24" x14ac:dyDescent="0.25">
      <c r="A91" s="6">
        <v>43235</v>
      </c>
      <c r="B91" s="3" t="s">
        <v>171</v>
      </c>
      <c r="C91" s="3" t="s">
        <v>188</v>
      </c>
      <c r="D91" s="3" t="s">
        <v>222</v>
      </c>
      <c r="E91" s="3" t="s">
        <v>222</v>
      </c>
      <c r="F91" s="3">
        <v>0</v>
      </c>
      <c r="G91" s="3">
        <v>13</v>
      </c>
      <c r="H91" s="3">
        <v>1</v>
      </c>
      <c r="I91" s="3">
        <v>9</v>
      </c>
      <c r="J91" s="4">
        <v>106.8</v>
      </c>
      <c r="K91" s="4">
        <v>0</v>
      </c>
      <c r="L91" s="4">
        <v>0</v>
      </c>
      <c r="M91" s="4">
        <v>73.427902621722794</v>
      </c>
      <c r="N91" s="4" t="s">
        <v>117</v>
      </c>
      <c r="O91" s="4" t="s">
        <v>227</v>
      </c>
      <c r="P91" s="4" t="s">
        <v>228</v>
      </c>
      <c r="Q91" s="4">
        <v>1000137863</v>
      </c>
      <c r="R91" s="4">
        <v>240</v>
      </c>
      <c r="S91" s="4" t="s">
        <v>229</v>
      </c>
      <c r="T91" s="4">
        <f>106.8/714*60</f>
        <v>8.9747899159663866</v>
      </c>
      <c r="U91" s="3">
        <v>73.427547401065894</v>
      </c>
      <c r="V91" s="3">
        <v>60</v>
      </c>
      <c r="W91" s="3">
        <v>6.59</v>
      </c>
      <c r="X91" s="7">
        <v>6.59</v>
      </c>
    </row>
    <row r="92" spans="1:24" x14ac:dyDescent="0.25">
      <c r="A92" s="6">
        <v>43235</v>
      </c>
      <c r="B92" s="3" t="s">
        <v>171</v>
      </c>
      <c r="C92" s="3" t="s">
        <v>188</v>
      </c>
      <c r="D92" s="3" t="s">
        <v>230</v>
      </c>
      <c r="E92" s="3" t="s">
        <v>230</v>
      </c>
      <c r="F92" s="3">
        <v>0</v>
      </c>
      <c r="G92" s="3">
        <v>13</v>
      </c>
      <c r="H92" s="3">
        <v>0</v>
      </c>
      <c r="I92" s="3">
        <v>9</v>
      </c>
      <c r="J92" s="4">
        <v>117</v>
      </c>
      <c r="K92" s="4">
        <v>0</v>
      </c>
      <c r="L92" s="4">
        <v>0</v>
      </c>
      <c r="M92" s="4">
        <v>45.059829059828999</v>
      </c>
      <c r="N92" s="4" t="s">
        <v>117</v>
      </c>
      <c r="O92" s="4" t="s">
        <v>231</v>
      </c>
      <c r="P92" s="4" t="s">
        <v>232</v>
      </c>
      <c r="Q92" s="4">
        <v>1000130752</v>
      </c>
      <c r="R92" s="4">
        <v>150</v>
      </c>
      <c r="S92" s="4" t="s">
        <v>233</v>
      </c>
      <c r="T92" s="4">
        <v>117</v>
      </c>
      <c r="U92" s="3">
        <v>45.059829059828999</v>
      </c>
      <c r="V92" s="3">
        <v>480</v>
      </c>
      <c r="W92" s="3">
        <v>6.59</v>
      </c>
      <c r="X92" s="7">
        <v>52.72</v>
      </c>
    </row>
    <row r="93" spans="1:24" x14ac:dyDescent="0.25">
      <c r="A93" s="6">
        <v>43235</v>
      </c>
      <c r="B93" s="3" t="s">
        <v>171</v>
      </c>
      <c r="C93" s="3" t="s">
        <v>234</v>
      </c>
      <c r="D93" s="3" t="s">
        <v>235</v>
      </c>
      <c r="E93" s="3" t="s">
        <v>235</v>
      </c>
      <c r="F93" s="3">
        <v>0</v>
      </c>
      <c r="G93" s="3">
        <v>28</v>
      </c>
      <c r="H93" s="3">
        <v>2</v>
      </c>
      <c r="I93" s="3">
        <v>9</v>
      </c>
      <c r="J93" s="4">
        <v>234</v>
      </c>
      <c r="K93" s="4">
        <v>0</v>
      </c>
      <c r="L93" s="4">
        <v>0</v>
      </c>
      <c r="M93" s="4">
        <v>34.763960113960103</v>
      </c>
      <c r="N93" s="4" t="s">
        <v>117</v>
      </c>
      <c r="O93" s="4" t="s">
        <v>236</v>
      </c>
      <c r="P93" s="4" t="s">
        <v>237</v>
      </c>
      <c r="Q93" s="4">
        <v>1000137863</v>
      </c>
      <c r="R93" s="4">
        <v>290</v>
      </c>
      <c r="S93" s="4" t="s">
        <v>238</v>
      </c>
      <c r="T93" s="4">
        <f>234/340*2</f>
        <v>1.3764705882352941</v>
      </c>
      <c r="U93" s="3">
        <v>34.764826175869104</v>
      </c>
      <c r="V93" s="3">
        <v>2</v>
      </c>
      <c r="W93" s="3">
        <v>11.9</v>
      </c>
      <c r="X93" s="7">
        <v>0.396666666666666</v>
      </c>
    </row>
    <row r="94" spans="1:24" x14ac:dyDescent="0.25">
      <c r="A94" s="6">
        <v>43235</v>
      </c>
      <c r="B94" s="3" t="s">
        <v>171</v>
      </c>
      <c r="C94" s="3" t="s">
        <v>234</v>
      </c>
      <c r="D94" s="3" t="s">
        <v>235</v>
      </c>
      <c r="E94" s="3" t="s">
        <v>235</v>
      </c>
      <c r="F94" s="3">
        <v>0</v>
      </c>
      <c r="G94" s="3">
        <v>0</v>
      </c>
      <c r="H94" s="3">
        <v>0</v>
      </c>
      <c r="I94" s="3">
        <v>0</v>
      </c>
      <c r="J94" s="4">
        <v>0</v>
      </c>
      <c r="K94" s="4">
        <v>0</v>
      </c>
      <c r="L94" s="4">
        <v>0</v>
      </c>
      <c r="M94" s="4">
        <v>34.763960113960103</v>
      </c>
      <c r="N94" s="4" t="s">
        <v>117</v>
      </c>
      <c r="O94" s="4" t="s">
        <v>239</v>
      </c>
      <c r="P94" s="4" t="s">
        <v>240</v>
      </c>
      <c r="Q94" s="4">
        <v>1000137863</v>
      </c>
      <c r="R94" s="4">
        <v>310</v>
      </c>
      <c r="S94" s="4" t="s">
        <v>241</v>
      </c>
      <c r="T94" s="4">
        <f>234/340*338</f>
        <v>232.62352941176471</v>
      </c>
      <c r="U94" s="3">
        <v>34.763955870290602</v>
      </c>
      <c r="V94" s="3">
        <v>338</v>
      </c>
      <c r="W94" s="3">
        <v>14.37</v>
      </c>
      <c r="X94" s="7">
        <v>80.950999999999993</v>
      </c>
    </row>
    <row r="95" spans="1:24" x14ac:dyDescent="0.25">
      <c r="A95" s="6">
        <v>43235</v>
      </c>
      <c r="B95" s="3" t="s">
        <v>171</v>
      </c>
      <c r="C95" s="3" t="s">
        <v>234</v>
      </c>
      <c r="D95" s="3" t="s">
        <v>242</v>
      </c>
      <c r="E95" s="3" t="s">
        <v>242</v>
      </c>
      <c r="F95" s="3">
        <v>0</v>
      </c>
      <c r="G95" s="3">
        <v>0</v>
      </c>
      <c r="H95" s="3">
        <v>0</v>
      </c>
      <c r="I95" s="3">
        <v>0</v>
      </c>
      <c r="J95" s="4">
        <v>0</v>
      </c>
      <c r="K95" s="4">
        <v>0</v>
      </c>
      <c r="L95" s="4">
        <v>0</v>
      </c>
      <c r="M95" s="4">
        <v>52.750146284376797</v>
      </c>
      <c r="N95" s="4" t="s">
        <v>117</v>
      </c>
      <c r="O95" s="4" t="s">
        <v>219</v>
      </c>
      <c r="P95" s="4" t="s">
        <v>220</v>
      </c>
      <c r="Q95" s="4">
        <v>1000137923</v>
      </c>
      <c r="R95" s="4">
        <v>130</v>
      </c>
      <c r="S95" s="4" t="s">
        <v>221</v>
      </c>
      <c r="T95" s="4">
        <f>142.416667/445*105</f>
        <v>33.603932662921345</v>
      </c>
      <c r="U95" s="3">
        <v>52.750163654908803</v>
      </c>
      <c r="V95" s="3">
        <v>105</v>
      </c>
      <c r="W95" s="3">
        <v>9.9</v>
      </c>
      <c r="X95" s="7">
        <v>17.324999999999999</v>
      </c>
    </row>
    <row r="96" spans="1:24" x14ac:dyDescent="0.25">
      <c r="A96" s="6">
        <v>43235</v>
      </c>
      <c r="B96" s="3" t="s">
        <v>171</v>
      </c>
      <c r="C96" s="3" t="s">
        <v>234</v>
      </c>
      <c r="D96" s="3" t="s">
        <v>242</v>
      </c>
      <c r="E96" s="3" t="s">
        <v>242</v>
      </c>
      <c r="F96" s="3">
        <v>0</v>
      </c>
      <c r="G96" s="3">
        <v>17</v>
      </c>
      <c r="H96" s="3">
        <v>0</v>
      </c>
      <c r="I96" s="3">
        <v>9</v>
      </c>
      <c r="J96" s="4">
        <v>142.416666666666</v>
      </c>
      <c r="K96" s="4">
        <v>0</v>
      </c>
      <c r="L96" s="4">
        <v>0</v>
      </c>
      <c r="M96" s="4">
        <v>52.750146284376797</v>
      </c>
      <c r="N96" s="4" t="s">
        <v>117</v>
      </c>
      <c r="O96" s="4" t="s">
        <v>243</v>
      </c>
      <c r="P96" s="4" t="s">
        <v>244</v>
      </c>
      <c r="Q96" s="4">
        <v>1000131508</v>
      </c>
      <c r="R96" s="4">
        <v>160</v>
      </c>
      <c r="S96" s="4" t="s">
        <v>245</v>
      </c>
      <c r="T96" s="4">
        <f>142.416667/445*340</f>
        <v>108.81273433707865</v>
      </c>
      <c r="U96" s="3">
        <v>52.750141077727299</v>
      </c>
      <c r="V96" s="3">
        <v>340</v>
      </c>
      <c r="W96" s="3">
        <v>10.199999999999999</v>
      </c>
      <c r="X96" s="7">
        <v>57.8</v>
      </c>
    </row>
    <row r="97" spans="1:24" x14ac:dyDescent="0.25">
      <c r="A97" s="6">
        <v>43235</v>
      </c>
      <c r="B97" s="3" t="s">
        <v>171</v>
      </c>
      <c r="C97" s="3" t="s">
        <v>234</v>
      </c>
      <c r="D97" s="3" t="s">
        <v>246</v>
      </c>
      <c r="E97" s="3" t="s">
        <v>246</v>
      </c>
      <c r="F97" s="3">
        <v>0</v>
      </c>
      <c r="G97" s="3">
        <v>17</v>
      </c>
      <c r="H97" s="3">
        <v>1</v>
      </c>
      <c r="I97" s="3">
        <v>9</v>
      </c>
      <c r="J97" s="4">
        <v>149.583333333333</v>
      </c>
      <c r="K97" s="4">
        <v>0</v>
      </c>
      <c r="L97" s="4">
        <v>0</v>
      </c>
      <c r="M97" s="4">
        <v>43.161671309192201</v>
      </c>
      <c r="N97" s="4" t="s">
        <v>73</v>
      </c>
      <c r="O97" s="4">
        <v>376648</v>
      </c>
      <c r="P97" s="4" t="s">
        <v>247</v>
      </c>
      <c r="Q97" s="4">
        <v>1000132012</v>
      </c>
      <c r="R97" s="4">
        <v>10</v>
      </c>
      <c r="S97" s="4" t="s">
        <v>248</v>
      </c>
      <c r="T97" s="4">
        <f>149.58333/496*375</f>
        <v>113.09223538306452</v>
      </c>
      <c r="U97" s="3">
        <v>43.161698496653898</v>
      </c>
      <c r="V97" s="3">
        <v>375</v>
      </c>
      <c r="W97" s="3">
        <v>7.81</v>
      </c>
      <c r="X97" s="7">
        <v>48.8125</v>
      </c>
    </row>
    <row r="98" spans="1:24" x14ac:dyDescent="0.25">
      <c r="A98" s="6">
        <v>43235</v>
      </c>
      <c r="B98" s="3" t="s">
        <v>171</v>
      </c>
      <c r="C98" s="3" t="s">
        <v>234</v>
      </c>
      <c r="D98" s="3" t="s">
        <v>246</v>
      </c>
      <c r="E98" s="3" t="s">
        <v>246</v>
      </c>
      <c r="F98" s="3">
        <v>0</v>
      </c>
      <c r="G98" s="3">
        <v>0</v>
      </c>
      <c r="H98" s="3">
        <v>0</v>
      </c>
      <c r="I98" s="3">
        <v>0</v>
      </c>
      <c r="J98" s="4">
        <v>0</v>
      </c>
      <c r="K98" s="4">
        <v>0</v>
      </c>
      <c r="L98" s="4">
        <v>0</v>
      </c>
      <c r="M98" s="4">
        <v>43.161671309192201</v>
      </c>
      <c r="N98" s="4" t="s">
        <v>73</v>
      </c>
      <c r="O98" s="4">
        <v>376648</v>
      </c>
      <c r="P98" s="4" t="s">
        <v>247</v>
      </c>
      <c r="Q98" s="4">
        <v>1000145613</v>
      </c>
      <c r="R98" s="4">
        <v>10</v>
      </c>
      <c r="S98" s="4" t="s">
        <v>249</v>
      </c>
      <c r="T98" s="4">
        <f>149.58333/496*121</f>
        <v>36.491094616935484</v>
      </c>
      <c r="U98" s="3">
        <v>43.1615870507474</v>
      </c>
      <c r="V98" s="3">
        <v>121</v>
      </c>
      <c r="W98" s="3">
        <v>7.81</v>
      </c>
      <c r="X98" s="7">
        <v>15.750166666666599</v>
      </c>
    </row>
    <row r="99" spans="1:24" x14ac:dyDescent="0.25">
      <c r="A99" s="6">
        <v>43235</v>
      </c>
      <c r="B99" s="3" t="s">
        <v>171</v>
      </c>
      <c r="C99" s="3" t="s">
        <v>234</v>
      </c>
      <c r="D99" s="3" t="s">
        <v>250</v>
      </c>
      <c r="E99" s="3" t="s">
        <v>250</v>
      </c>
      <c r="F99" s="3">
        <v>0</v>
      </c>
      <c r="G99" s="3">
        <v>24</v>
      </c>
      <c r="H99" s="3">
        <v>1</v>
      </c>
      <c r="I99" s="3">
        <v>9</v>
      </c>
      <c r="J99" s="4">
        <v>205.433333333333</v>
      </c>
      <c r="K99" s="4">
        <v>0</v>
      </c>
      <c r="L99" s="4">
        <v>0</v>
      </c>
      <c r="M99" s="4">
        <v>63.081778354697299</v>
      </c>
      <c r="N99" s="4" t="s">
        <v>73</v>
      </c>
      <c r="O99" s="4">
        <v>10184955</v>
      </c>
      <c r="P99" s="4" t="s">
        <v>251</v>
      </c>
      <c r="Q99" s="4">
        <v>1000132065</v>
      </c>
      <c r="R99" s="4">
        <v>20</v>
      </c>
      <c r="S99" s="4" t="s">
        <v>252</v>
      </c>
      <c r="T99" s="4">
        <v>205.433333333333</v>
      </c>
      <c r="U99" s="3">
        <v>63.081778354697299</v>
      </c>
      <c r="V99" s="3">
        <v>594</v>
      </c>
      <c r="W99" s="3">
        <v>13.09</v>
      </c>
      <c r="X99" s="7">
        <v>129.59100000000001</v>
      </c>
    </row>
    <row r="100" spans="1:24" x14ac:dyDescent="0.25">
      <c r="A100" s="6">
        <v>43235</v>
      </c>
      <c r="B100" s="3" t="s">
        <v>171</v>
      </c>
      <c r="C100" s="3" t="s">
        <v>234</v>
      </c>
      <c r="D100" s="3" t="s">
        <v>253</v>
      </c>
      <c r="E100" s="3" t="s">
        <v>253</v>
      </c>
      <c r="F100" s="3">
        <v>0</v>
      </c>
      <c r="G100" s="3">
        <v>18</v>
      </c>
      <c r="H100" s="3">
        <v>3</v>
      </c>
      <c r="I100" s="3">
        <v>9</v>
      </c>
      <c r="J100" s="4">
        <v>160.61666666666599</v>
      </c>
      <c r="K100" s="4">
        <v>0</v>
      </c>
      <c r="L100" s="4">
        <v>0</v>
      </c>
      <c r="M100" s="4">
        <v>35.030611186053697</v>
      </c>
      <c r="N100" s="4" t="s">
        <v>117</v>
      </c>
      <c r="O100" s="4" t="s">
        <v>219</v>
      </c>
      <c r="P100" s="4" t="s">
        <v>220</v>
      </c>
      <c r="Q100" s="4">
        <v>1000137923</v>
      </c>
      <c r="R100" s="4">
        <v>10</v>
      </c>
      <c r="S100" s="4" t="s">
        <v>221</v>
      </c>
      <c r="T100" s="4">
        <f>160.616667/341*2</f>
        <v>0.94203323753665691</v>
      </c>
      <c r="U100" s="3">
        <v>35.0318471337579</v>
      </c>
      <c r="V100" s="3">
        <v>2</v>
      </c>
      <c r="W100" s="3">
        <v>9.9</v>
      </c>
      <c r="X100" s="7">
        <v>0.33</v>
      </c>
    </row>
    <row r="101" spans="1:24" x14ac:dyDescent="0.25">
      <c r="A101" s="6">
        <v>43235</v>
      </c>
      <c r="B101" s="3" t="s">
        <v>171</v>
      </c>
      <c r="C101" s="3" t="s">
        <v>234</v>
      </c>
      <c r="D101" s="3" t="s">
        <v>253</v>
      </c>
      <c r="E101" s="3" t="s">
        <v>253</v>
      </c>
      <c r="F101" s="3">
        <v>0</v>
      </c>
      <c r="G101" s="3">
        <v>0</v>
      </c>
      <c r="H101" s="3">
        <v>0</v>
      </c>
      <c r="I101" s="3">
        <v>0</v>
      </c>
      <c r="J101" s="4">
        <v>0</v>
      </c>
      <c r="K101" s="4">
        <v>0</v>
      </c>
      <c r="L101" s="4">
        <v>0</v>
      </c>
      <c r="M101" s="4">
        <v>35.030611186053697</v>
      </c>
      <c r="N101" s="4" t="s">
        <v>117</v>
      </c>
      <c r="O101" s="4" t="s">
        <v>219</v>
      </c>
      <c r="P101" s="4" t="s">
        <v>220</v>
      </c>
      <c r="Q101" s="4">
        <v>1000137923</v>
      </c>
      <c r="R101" s="4">
        <v>130</v>
      </c>
      <c r="S101" s="4" t="s">
        <v>221</v>
      </c>
      <c r="T101" s="4">
        <f>160.616667/341*339</f>
        <v>159.67463376246334</v>
      </c>
      <c r="U101" s="3">
        <v>35.030603894585603</v>
      </c>
      <c r="V101" s="3">
        <v>339</v>
      </c>
      <c r="W101" s="3">
        <v>9.9</v>
      </c>
      <c r="X101" s="7">
        <v>55.935000000000002</v>
      </c>
    </row>
    <row r="102" spans="1:24" x14ac:dyDescent="0.25">
      <c r="A102" s="6">
        <v>43235</v>
      </c>
      <c r="B102" s="3" t="s">
        <v>171</v>
      </c>
      <c r="C102" s="3" t="s">
        <v>234</v>
      </c>
      <c r="D102" s="3" t="s">
        <v>254</v>
      </c>
      <c r="E102" s="3" t="s">
        <v>254</v>
      </c>
      <c r="F102" s="3">
        <v>0</v>
      </c>
      <c r="G102" s="3">
        <v>23</v>
      </c>
      <c r="H102" s="3">
        <v>2</v>
      </c>
      <c r="I102" s="3">
        <v>9</v>
      </c>
      <c r="J102" s="4">
        <v>190.1</v>
      </c>
      <c r="K102" s="4">
        <v>0</v>
      </c>
      <c r="L102" s="4">
        <v>0</v>
      </c>
      <c r="M102" s="4">
        <v>68.858495528669096</v>
      </c>
      <c r="N102" s="4" t="s">
        <v>73</v>
      </c>
      <c r="O102" s="4">
        <v>10184955</v>
      </c>
      <c r="P102" s="4" t="s">
        <v>251</v>
      </c>
      <c r="Q102" s="4">
        <v>1000132065</v>
      </c>
      <c r="R102" s="4">
        <v>10</v>
      </c>
      <c r="S102" s="4" t="s">
        <v>255</v>
      </c>
      <c r="T102" s="4">
        <v>190.1</v>
      </c>
      <c r="U102" s="3">
        <v>68.858495528669096</v>
      </c>
      <c r="V102" s="3">
        <v>600</v>
      </c>
      <c r="W102" s="3">
        <v>13.09</v>
      </c>
      <c r="X102" s="7">
        <v>130.9</v>
      </c>
    </row>
    <row r="103" spans="1:24" x14ac:dyDescent="0.25">
      <c r="A103" s="6">
        <v>43235</v>
      </c>
      <c r="B103" s="3" t="s">
        <v>171</v>
      </c>
      <c r="C103" s="3" t="s">
        <v>234</v>
      </c>
      <c r="D103" s="3" t="s">
        <v>256</v>
      </c>
      <c r="E103" s="3" t="s">
        <v>256</v>
      </c>
      <c r="F103" s="3">
        <v>0</v>
      </c>
      <c r="G103" s="3">
        <v>21</v>
      </c>
      <c r="H103" s="3">
        <v>1</v>
      </c>
      <c r="I103" s="3">
        <v>9</v>
      </c>
      <c r="J103" s="4">
        <v>189</v>
      </c>
      <c r="K103" s="4">
        <v>0</v>
      </c>
      <c r="L103" s="4">
        <v>0</v>
      </c>
      <c r="M103" s="4">
        <v>70.9166666666666</v>
      </c>
      <c r="N103" s="4" t="s">
        <v>73</v>
      </c>
      <c r="O103" s="4">
        <v>374478</v>
      </c>
      <c r="P103" s="4" t="s">
        <v>257</v>
      </c>
      <c r="Q103" s="4">
        <v>1000145612</v>
      </c>
      <c r="R103" s="4">
        <v>40</v>
      </c>
      <c r="S103" s="4" t="s">
        <v>258</v>
      </c>
      <c r="T103" s="4">
        <v>189</v>
      </c>
      <c r="U103" s="3">
        <v>70.9166666666666</v>
      </c>
      <c r="V103" s="3">
        <v>851</v>
      </c>
      <c r="W103" s="3">
        <v>9.4499999999999993</v>
      </c>
      <c r="X103" s="7">
        <v>134.0325</v>
      </c>
    </row>
    <row r="104" spans="1:24" x14ac:dyDescent="0.25">
      <c r="A104" s="6">
        <v>43235</v>
      </c>
      <c r="B104" s="3" t="s">
        <v>171</v>
      </c>
      <c r="C104" s="3" t="s">
        <v>234</v>
      </c>
      <c r="D104" s="3" t="s">
        <v>259</v>
      </c>
      <c r="E104" s="3" t="s">
        <v>259</v>
      </c>
      <c r="F104" s="3">
        <v>0</v>
      </c>
      <c r="G104" s="3">
        <v>0</v>
      </c>
      <c r="H104" s="3">
        <v>0</v>
      </c>
      <c r="I104" s="3">
        <v>0</v>
      </c>
      <c r="J104" s="4">
        <v>0</v>
      </c>
      <c r="K104" s="4">
        <v>0</v>
      </c>
      <c r="L104" s="4">
        <v>0</v>
      </c>
      <c r="M104" s="4">
        <v>68.765713362417102</v>
      </c>
      <c r="N104" s="4" t="s">
        <v>117</v>
      </c>
      <c r="O104" s="4" t="s">
        <v>260</v>
      </c>
      <c r="P104" s="4" t="s">
        <v>261</v>
      </c>
      <c r="Q104" s="4">
        <v>1000137863</v>
      </c>
      <c r="R104" s="4">
        <v>10</v>
      </c>
      <c r="S104" s="4" t="s">
        <v>262</v>
      </c>
      <c r="T104" s="4">
        <f>103.15/578*15</f>
        <v>2.6769031141868513</v>
      </c>
      <c r="U104" s="3">
        <v>68.765508684863505</v>
      </c>
      <c r="V104" s="3">
        <v>15</v>
      </c>
      <c r="W104" s="3">
        <v>7.39</v>
      </c>
      <c r="X104" s="7">
        <v>1.8474999999999999</v>
      </c>
    </row>
    <row r="105" spans="1:24" x14ac:dyDescent="0.25">
      <c r="A105" s="6">
        <v>43235</v>
      </c>
      <c r="B105" s="3" t="s">
        <v>171</v>
      </c>
      <c r="C105" s="3" t="s">
        <v>234</v>
      </c>
      <c r="D105" s="3" t="s">
        <v>259</v>
      </c>
      <c r="E105" s="3" t="s">
        <v>259</v>
      </c>
      <c r="F105" s="3">
        <v>0</v>
      </c>
      <c r="G105" s="3">
        <v>0</v>
      </c>
      <c r="H105" s="3">
        <v>0</v>
      </c>
      <c r="I105" s="3">
        <v>0</v>
      </c>
      <c r="J105" s="4">
        <v>0</v>
      </c>
      <c r="K105" s="4">
        <v>0</v>
      </c>
      <c r="L105" s="4">
        <v>0</v>
      </c>
      <c r="M105" s="4">
        <v>68.765713362417102</v>
      </c>
      <c r="N105" s="4" t="s">
        <v>117</v>
      </c>
      <c r="O105" s="4" t="s">
        <v>260</v>
      </c>
      <c r="P105" s="4" t="s">
        <v>261</v>
      </c>
      <c r="Q105" s="4">
        <v>1000137865</v>
      </c>
      <c r="R105" s="4">
        <v>10</v>
      </c>
      <c r="S105" s="4" t="s">
        <v>263</v>
      </c>
      <c r="T105" s="4">
        <f>103.15/578*516</f>
        <v>92.085467128027688</v>
      </c>
      <c r="U105" s="3">
        <v>68.765756700316999</v>
      </c>
      <c r="V105" s="3">
        <v>516</v>
      </c>
      <c r="W105" s="3">
        <v>7.39</v>
      </c>
      <c r="X105" s="7">
        <v>63.554000000000002</v>
      </c>
    </row>
    <row r="106" spans="1:24" x14ac:dyDescent="0.25">
      <c r="A106" s="6">
        <v>43235</v>
      </c>
      <c r="B106" s="3" t="s">
        <v>171</v>
      </c>
      <c r="C106" s="3" t="s">
        <v>234</v>
      </c>
      <c r="D106" s="3" t="s">
        <v>259</v>
      </c>
      <c r="E106" s="3" t="s">
        <v>259</v>
      </c>
      <c r="F106" s="3">
        <v>0</v>
      </c>
      <c r="G106" s="3">
        <v>12</v>
      </c>
      <c r="H106" s="3">
        <v>2</v>
      </c>
      <c r="I106" s="3">
        <v>9</v>
      </c>
      <c r="J106" s="4">
        <v>103.15</v>
      </c>
      <c r="K106" s="4">
        <v>0</v>
      </c>
      <c r="L106" s="4">
        <v>0</v>
      </c>
      <c r="M106" s="4">
        <v>68.765713362417102</v>
      </c>
      <c r="N106" s="4" t="s">
        <v>117</v>
      </c>
      <c r="O106" s="4" t="s">
        <v>264</v>
      </c>
      <c r="P106" s="4" t="s">
        <v>265</v>
      </c>
      <c r="Q106" s="4">
        <v>1000137863</v>
      </c>
      <c r="R106" s="4">
        <v>200</v>
      </c>
      <c r="S106" s="4" t="s">
        <v>266</v>
      </c>
      <c r="T106" s="4">
        <f>103.15/578*2</f>
        <v>0.35692041522491352</v>
      </c>
      <c r="U106" s="3">
        <v>68.777398928397403</v>
      </c>
      <c r="V106" s="3">
        <v>2</v>
      </c>
      <c r="W106" s="3">
        <v>7.06</v>
      </c>
      <c r="X106" s="7">
        <v>0.23533333333333301</v>
      </c>
    </row>
    <row r="107" spans="1:24" x14ac:dyDescent="0.25">
      <c r="A107" s="6">
        <v>43235</v>
      </c>
      <c r="B107" s="3" t="s">
        <v>171</v>
      </c>
      <c r="C107" s="3" t="s">
        <v>234</v>
      </c>
      <c r="D107" s="3" t="s">
        <v>259</v>
      </c>
      <c r="E107" s="3" t="s">
        <v>259</v>
      </c>
      <c r="F107" s="3">
        <v>0</v>
      </c>
      <c r="G107" s="3">
        <v>0</v>
      </c>
      <c r="H107" s="3">
        <v>0</v>
      </c>
      <c r="I107" s="3">
        <v>0</v>
      </c>
      <c r="J107" s="4">
        <v>0</v>
      </c>
      <c r="K107" s="4">
        <v>0</v>
      </c>
      <c r="L107" s="4">
        <v>0</v>
      </c>
      <c r="M107" s="4">
        <v>68.765713362417102</v>
      </c>
      <c r="N107" s="4" t="s">
        <v>117</v>
      </c>
      <c r="O107" s="4" t="s">
        <v>267</v>
      </c>
      <c r="P107" s="4" t="s">
        <v>268</v>
      </c>
      <c r="Q107" s="4">
        <v>1000137863</v>
      </c>
      <c r="R107" s="4">
        <v>60</v>
      </c>
      <c r="S107" s="4" t="s">
        <v>269</v>
      </c>
      <c r="T107" s="4">
        <f>103.15/578*45</f>
        <v>8.030709342560554</v>
      </c>
      <c r="U107" s="3">
        <v>68.766233766233697</v>
      </c>
      <c r="V107" s="3">
        <v>45</v>
      </c>
      <c r="W107" s="3">
        <v>7.06</v>
      </c>
      <c r="X107" s="7">
        <v>5.2949999999999999</v>
      </c>
    </row>
    <row r="108" spans="1:24" x14ac:dyDescent="0.25">
      <c r="A108" s="6">
        <v>43235</v>
      </c>
      <c r="B108" s="3" t="s">
        <v>171</v>
      </c>
      <c r="C108" s="3" t="s">
        <v>270</v>
      </c>
      <c r="D108" s="3" t="s">
        <v>271</v>
      </c>
      <c r="E108" s="3" t="s">
        <v>271</v>
      </c>
      <c r="F108" s="3">
        <v>0</v>
      </c>
      <c r="G108" s="3">
        <v>16</v>
      </c>
      <c r="H108" s="3">
        <v>5</v>
      </c>
      <c r="I108" s="3">
        <v>9</v>
      </c>
      <c r="J108" s="4">
        <v>130.30000000000001</v>
      </c>
      <c r="K108" s="4">
        <v>0</v>
      </c>
      <c r="L108" s="4">
        <v>0</v>
      </c>
      <c r="M108" s="4">
        <v>42.619595804553498</v>
      </c>
      <c r="N108" s="4" t="s">
        <v>140</v>
      </c>
      <c r="O108" s="4">
        <v>10183842</v>
      </c>
      <c r="P108" s="4" t="s">
        <v>141</v>
      </c>
      <c r="Q108" s="4">
        <v>1000150092</v>
      </c>
      <c r="R108" s="4">
        <v>30</v>
      </c>
      <c r="S108" s="4" t="s">
        <v>143</v>
      </c>
      <c r="T108" s="4">
        <v>130.30000000000001</v>
      </c>
      <c r="U108" s="3">
        <v>42.619595804553498</v>
      </c>
      <c r="V108" s="3">
        <v>400</v>
      </c>
      <c r="W108" s="3">
        <v>8.33</v>
      </c>
      <c r="X108" s="7">
        <v>55.533333333333303</v>
      </c>
    </row>
    <row r="109" spans="1:24" x14ac:dyDescent="0.25">
      <c r="A109" s="6">
        <v>43235</v>
      </c>
      <c r="B109" s="3" t="s">
        <v>171</v>
      </c>
      <c r="C109" s="3" t="s">
        <v>270</v>
      </c>
      <c r="D109" s="3" t="s">
        <v>272</v>
      </c>
      <c r="E109" s="3" t="s">
        <v>272</v>
      </c>
      <c r="F109" s="3">
        <v>0</v>
      </c>
      <c r="G109" s="3">
        <v>18</v>
      </c>
      <c r="H109" s="3">
        <v>2</v>
      </c>
      <c r="I109" s="3">
        <v>9</v>
      </c>
      <c r="J109" s="4">
        <v>162</v>
      </c>
      <c r="K109" s="4">
        <v>0</v>
      </c>
      <c r="L109" s="4">
        <v>0</v>
      </c>
      <c r="M109" s="4">
        <v>47.991769547325099</v>
      </c>
      <c r="N109" s="4" t="s">
        <v>140</v>
      </c>
      <c r="O109" s="4">
        <v>10183842</v>
      </c>
      <c r="P109" s="4" t="s">
        <v>141</v>
      </c>
      <c r="Q109" s="4">
        <v>1000150092</v>
      </c>
      <c r="R109" s="4">
        <v>30</v>
      </c>
      <c r="S109" s="4" t="s">
        <v>143</v>
      </c>
      <c r="T109" s="4">
        <f>162/560*420</f>
        <v>121.50000000000001</v>
      </c>
      <c r="U109" s="3">
        <v>47.991769547325099</v>
      </c>
      <c r="V109" s="3">
        <v>420</v>
      </c>
      <c r="W109" s="3">
        <v>8.33</v>
      </c>
      <c r="X109" s="7">
        <v>58.31</v>
      </c>
    </row>
    <row r="110" spans="1:24" x14ac:dyDescent="0.25">
      <c r="A110" s="6">
        <v>43235</v>
      </c>
      <c r="B110" s="3" t="s">
        <v>171</v>
      </c>
      <c r="C110" s="3" t="s">
        <v>270</v>
      </c>
      <c r="D110" s="3" t="s">
        <v>272</v>
      </c>
      <c r="E110" s="3" t="s">
        <v>272</v>
      </c>
      <c r="F110" s="3">
        <v>0</v>
      </c>
      <c r="G110" s="3">
        <v>0</v>
      </c>
      <c r="H110" s="3">
        <v>0</v>
      </c>
      <c r="I110" s="3">
        <v>0</v>
      </c>
      <c r="J110" s="4">
        <v>0</v>
      </c>
      <c r="K110" s="4">
        <v>0</v>
      </c>
      <c r="L110" s="4">
        <v>0</v>
      </c>
      <c r="M110" s="4">
        <v>47.991769547325099</v>
      </c>
      <c r="N110" s="4" t="s">
        <v>140</v>
      </c>
      <c r="O110" s="4">
        <v>10183842</v>
      </c>
      <c r="P110" s="4" t="s">
        <v>141</v>
      </c>
      <c r="Q110" s="4">
        <v>1000150093</v>
      </c>
      <c r="R110" s="4">
        <v>10</v>
      </c>
      <c r="S110" s="4" t="s">
        <v>155</v>
      </c>
      <c r="T110" s="4">
        <f>162/560*140</f>
        <v>40.500000000000007</v>
      </c>
      <c r="U110" s="3">
        <v>47.991769547325099</v>
      </c>
      <c r="V110" s="3">
        <v>140</v>
      </c>
      <c r="W110" s="3">
        <v>8.33</v>
      </c>
      <c r="X110" s="7">
        <v>19.4366666666666</v>
      </c>
    </row>
    <row r="111" spans="1:24" x14ac:dyDescent="0.25">
      <c r="A111" s="6">
        <v>43235</v>
      </c>
      <c r="B111" s="3" t="s">
        <v>171</v>
      </c>
      <c r="C111" s="3" t="s">
        <v>270</v>
      </c>
      <c r="D111" s="3" t="s">
        <v>273</v>
      </c>
      <c r="E111" s="3" t="s">
        <v>273</v>
      </c>
      <c r="F111" s="3">
        <v>0</v>
      </c>
      <c r="G111" s="3">
        <v>12</v>
      </c>
      <c r="H111" s="3">
        <v>1</v>
      </c>
      <c r="I111" s="3">
        <v>9</v>
      </c>
      <c r="J111" s="4">
        <v>108</v>
      </c>
      <c r="K111" s="4">
        <v>0</v>
      </c>
      <c r="L111" s="4">
        <v>0</v>
      </c>
      <c r="M111" s="4">
        <v>78.249228395061706</v>
      </c>
      <c r="N111" s="4" t="s">
        <v>117</v>
      </c>
      <c r="O111" s="4" t="s">
        <v>274</v>
      </c>
      <c r="P111" s="4" t="s">
        <v>275</v>
      </c>
      <c r="Q111" s="4">
        <v>1000137872</v>
      </c>
      <c r="R111" s="4">
        <v>40</v>
      </c>
      <c r="S111" s="4" t="s">
        <v>276</v>
      </c>
      <c r="T111" s="4">
        <f>108/765*50</f>
        <v>7.0588235294117645</v>
      </c>
      <c r="U111" s="3">
        <v>78.2492748198746</v>
      </c>
      <c r="V111" s="3">
        <v>50</v>
      </c>
      <c r="W111" s="3">
        <v>6.69</v>
      </c>
      <c r="X111" s="7">
        <v>5.5750000000000002</v>
      </c>
    </row>
    <row r="112" spans="1:24" x14ac:dyDescent="0.25">
      <c r="A112" s="6">
        <v>43235</v>
      </c>
      <c r="B112" s="3" t="s">
        <v>171</v>
      </c>
      <c r="C112" s="3" t="s">
        <v>270</v>
      </c>
      <c r="D112" s="3" t="s">
        <v>273</v>
      </c>
      <c r="E112" s="3" t="s">
        <v>273</v>
      </c>
      <c r="F112" s="3">
        <v>0</v>
      </c>
      <c r="G112" s="3">
        <v>0</v>
      </c>
      <c r="H112" s="3">
        <v>0</v>
      </c>
      <c r="I112" s="3">
        <v>0</v>
      </c>
      <c r="J112" s="4">
        <v>0</v>
      </c>
      <c r="K112" s="4">
        <v>0</v>
      </c>
      <c r="L112" s="4">
        <v>0</v>
      </c>
      <c r="M112" s="4">
        <v>78.249228395061706</v>
      </c>
      <c r="N112" s="4" t="s">
        <v>117</v>
      </c>
      <c r="O112" s="4" t="s">
        <v>277</v>
      </c>
      <c r="P112" s="4" t="s">
        <v>278</v>
      </c>
      <c r="Q112" s="4">
        <v>1000137863</v>
      </c>
      <c r="R112" s="4">
        <v>160</v>
      </c>
      <c r="S112" s="4" t="s">
        <v>279</v>
      </c>
      <c r="T112" s="4">
        <f>108/765*242</f>
        <v>34.164705882352941</v>
      </c>
      <c r="U112" s="3">
        <v>78.249395843402596</v>
      </c>
      <c r="V112" s="3">
        <v>242</v>
      </c>
      <c r="W112" s="3">
        <v>6.69</v>
      </c>
      <c r="X112" s="7">
        <v>26.983000000000001</v>
      </c>
    </row>
    <row r="113" spans="1:24" x14ac:dyDescent="0.25">
      <c r="A113" s="6">
        <v>43235</v>
      </c>
      <c r="B113" s="3" t="s">
        <v>171</v>
      </c>
      <c r="C113" s="3" t="s">
        <v>270</v>
      </c>
      <c r="D113" s="3" t="s">
        <v>273</v>
      </c>
      <c r="E113" s="3" t="s">
        <v>273</v>
      </c>
      <c r="F113" s="3">
        <v>0</v>
      </c>
      <c r="G113" s="3">
        <v>0</v>
      </c>
      <c r="H113" s="3">
        <v>0</v>
      </c>
      <c r="I113" s="3">
        <v>0</v>
      </c>
      <c r="J113" s="4">
        <v>0</v>
      </c>
      <c r="K113" s="4">
        <v>0</v>
      </c>
      <c r="L113" s="4">
        <v>0</v>
      </c>
      <c r="M113" s="4">
        <v>78.249228395061706</v>
      </c>
      <c r="N113" s="4" t="s">
        <v>117</v>
      </c>
      <c r="O113" s="4" t="s">
        <v>280</v>
      </c>
      <c r="P113" s="4" t="s">
        <v>281</v>
      </c>
      <c r="Q113" s="4">
        <v>1000130752</v>
      </c>
      <c r="R113" s="4">
        <v>250</v>
      </c>
      <c r="S113" s="4" t="s">
        <v>282</v>
      </c>
      <c r="T113" s="4">
        <f>108/765*473</f>
        <v>66.776470588235298</v>
      </c>
      <c r="U113" s="3">
        <v>78.249136442141605</v>
      </c>
      <c r="V113" s="3">
        <v>473</v>
      </c>
      <c r="W113" s="3">
        <v>6.59</v>
      </c>
      <c r="X113" s="7">
        <v>51.951166666666602</v>
      </c>
    </row>
    <row r="114" spans="1:24" x14ac:dyDescent="0.25">
      <c r="A114" s="6">
        <v>43235</v>
      </c>
      <c r="B114" s="3" t="s">
        <v>171</v>
      </c>
      <c r="C114" s="3" t="s">
        <v>270</v>
      </c>
      <c r="D114" s="3" t="s">
        <v>283</v>
      </c>
      <c r="E114" s="3" t="s">
        <v>283</v>
      </c>
      <c r="F114" s="3">
        <v>0</v>
      </c>
      <c r="G114" s="3">
        <v>23</v>
      </c>
      <c r="H114" s="3">
        <v>3</v>
      </c>
      <c r="I114" s="3">
        <v>9</v>
      </c>
      <c r="J114" s="4">
        <v>198</v>
      </c>
      <c r="K114" s="4">
        <v>0</v>
      </c>
      <c r="L114" s="4">
        <v>0</v>
      </c>
      <c r="M114" s="4">
        <v>64.673400673400593</v>
      </c>
      <c r="N114" s="4" t="s">
        <v>73</v>
      </c>
      <c r="O114" s="4">
        <v>10180416</v>
      </c>
      <c r="P114" s="4" t="s">
        <v>168</v>
      </c>
      <c r="Q114" s="4">
        <v>1000145329</v>
      </c>
      <c r="R114" s="4">
        <v>10</v>
      </c>
      <c r="S114" s="4" t="s">
        <v>284</v>
      </c>
      <c r="T114" s="4">
        <v>198</v>
      </c>
      <c r="U114" s="3">
        <v>64.673400673400593</v>
      </c>
      <c r="V114" s="3">
        <v>490</v>
      </c>
      <c r="W114" s="3">
        <v>15.68</v>
      </c>
      <c r="X114" s="7">
        <v>128.053333333333</v>
      </c>
    </row>
    <row r="115" spans="1:24" x14ac:dyDescent="0.25">
      <c r="A115" s="6">
        <v>43235</v>
      </c>
      <c r="B115" s="3" t="s">
        <v>171</v>
      </c>
      <c r="C115" s="3" t="s">
        <v>270</v>
      </c>
      <c r="D115" s="3" t="s">
        <v>285</v>
      </c>
      <c r="E115" s="3" t="s">
        <v>285</v>
      </c>
      <c r="F115" s="3">
        <v>0</v>
      </c>
      <c r="G115" s="3">
        <v>0</v>
      </c>
      <c r="H115" s="3">
        <v>0</v>
      </c>
      <c r="I115" s="3">
        <v>0</v>
      </c>
      <c r="J115" s="4">
        <v>0</v>
      </c>
      <c r="K115" s="4">
        <v>0</v>
      </c>
      <c r="L115" s="4">
        <v>0</v>
      </c>
      <c r="M115" s="4">
        <v>52.909090909090899</v>
      </c>
      <c r="N115" s="4" t="s">
        <v>117</v>
      </c>
      <c r="O115" s="4" t="s">
        <v>286</v>
      </c>
      <c r="P115" s="4" t="s">
        <v>287</v>
      </c>
      <c r="Q115" s="4">
        <v>1000137863</v>
      </c>
      <c r="R115" s="4">
        <v>270</v>
      </c>
      <c r="S115" s="4" t="s">
        <v>288</v>
      </c>
      <c r="T115" s="4">
        <f>99/582*183</f>
        <v>31.128865979381445</v>
      </c>
      <c r="U115" s="3">
        <v>52.909146396963102</v>
      </c>
      <c r="V115" s="3">
        <v>183</v>
      </c>
      <c r="W115" s="3">
        <v>5.4</v>
      </c>
      <c r="X115" s="7">
        <v>16.47</v>
      </c>
    </row>
    <row r="116" spans="1:24" x14ac:dyDescent="0.25">
      <c r="A116" s="6">
        <v>43235</v>
      </c>
      <c r="B116" s="3" t="s">
        <v>171</v>
      </c>
      <c r="C116" s="3" t="s">
        <v>270</v>
      </c>
      <c r="D116" s="3" t="s">
        <v>285</v>
      </c>
      <c r="E116" s="3" t="s">
        <v>285</v>
      </c>
      <c r="F116" s="3">
        <v>0</v>
      </c>
      <c r="G116" s="3">
        <v>12</v>
      </c>
      <c r="H116" s="3">
        <v>1</v>
      </c>
      <c r="I116" s="3">
        <v>9</v>
      </c>
      <c r="J116" s="4">
        <v>99</v>
      </c>
      <c r="K116" s="4">
        <v>0</v>
      </c>
      <c r="L116" s="4">
        <v>0</v>
      </c>
      <c r="M116" s="4">
        <v>52.909090909090899</v>
      </c>
      <c r="N116" s="4" t="s">
        <v>117</v>
      </c>
      <c r="O116" s="4" t="s">
        <v>289</v>
      </c>
      <c r="P116" s="4" t="s">
        <v>290</v>
      </c>
      <c r="Q116" s="4">
        <v>1000137863</v>
      </c>
      <c r="R116" s="4">
        <v>280</v>
      </c>
      <c r="S116" s="4" t="s">
        <v>291</v>
      </c>
      <c r="T116" s="4">
        <f>99/582*399</f>
        <v>67.871134020618555</v>
      </c>
      <c r="U116" s="3">
        <v>52.9090654598049</v>
      </c>
      <c r="V116" s="3">
        <v>399</v>
      </c>
      <c r="W116" s="3">
        <v>5.4</v>
      </c>
      <c r="X116" s="7">
        <v>35.909999999999997</v>
      </c>
    </row>
    <row r="117" spans="1:24" x14ac:dyDescent="0.25">
      <c r="A117" s="6">
        <v>43235</v>
      </c>
      <c r="B117" s="3" t="s">
        <v>171</v>
      </c>
      <c r="C117" s="3" t="s">
        <v>270</v>
      </c>
      <c r="D117" s="3" t="s">
        <v>292</v>
      </c>
      <c r="E117" s="3" t="s">
        <v>292</v>
      </c>
      <c r="F117" s="3">
        <v>0</v>
      </c>
      <c r="G117" s="3">
        <v>24</v>
      </c>
      <c r="H117" s="3">
        <v>3</v>
      </c>
      <c r="I117" s="3">
        <v>9</v>
      </c>
      <c r="J117" s="4">
        <v>194.46666666666599</v>
      </c>
      <c r="K117" s="4">
        <v>0</v>
      </c>
      <c r="L117" s="4">
        <v>0</v>
      </c>
      <c r="M117" s="4">
        <v>67.192320877613895</v>
      </c>
      <c r="N117" s="4" t="s">
        <v>73</v>
      </c>
      <c r="O117" s="4">
        <v>10180416</v>
      </c>
      <c r="P117" s="4" t="s">
        <v>168</v>
      </c>
      <c r="Q117" s="4">
        <v>1000145329</v>
      </c>
      <c r="R117" s="4">
        <v>10</v>
      </c>
      <c r="S117" s="4" t="s">
        <v>284</v>
      </c>
      <c r="T117" s="4">
        <v>194.46666666666599</v>
      </c>
      <c r="U117" s="3">
        <v>67.192320877613895</v>
      </c>
      <c r="V117" s="3">
        <v>500</v>
      </c>
      <c r="W117" s="3">
        <v>15.68</v>
      </c>
      <c r="X117" s="7">
        <v>130.666666666666</v>
      </c>
    </row>
    <row r="118" spans="1:24" x14ac:dyDescent="0.25">
      <c r="A118" s="6">
        <v>43235</v>
      </c>
      <c r="B118" s="3" t="s">
        <v>293</v>
      </c>
      <c r="C118" s="3" t="s">
        <v>294</v>
      </c>
      <c r="D118" s="3" t="s">
        <v>295</v>
      </c>
      <c r="E118" s="3" t="s">
        <v>295</v>
      </c>
      <c r="F118" s="3">
        <v>0</v>
      </c>
      <c r="G118" s="3">
        <v>25</v>
      </c>
      <c r="H118" s="3">
        <v>1</v>
      </c>
      <c r="I118" s="3">
        <v>9</v>
      </c>
      <c r="J118" s="4">
        <v>207</v>
      </c>
      <c r="K118" s="4">
        <v>0</v>
      </c>
      <c r="L118" s="4">
        <v>0</v>
      </c>
      <c r="M118" s="4">
        <v>29.642028985507199</v>
      </c>
      <c r="N118" s="4" t="s">
        <v>29</v>
      </c>
      <c r="O118" s="4" t="s">
        <v>296</v>
      </c>
      <c r="P118" s="4" t="s">
        <v>297</v>
      </c>
      <c r="Q118" s="4">
        <v>1000138280</v>
      </c>
      <c r="R118" s="4">
        <v>10</v>
      </c>
      <c r="S118" s="4" t="s">
        <v>298</v>
      </c>
      <c r="T118" s="4">
        <v>207</v>
      </c>
      <c r="U118" s="3">
        <v>29.642028985507199</v>
      </c>
      <c r="V118" s="3">
        <v>226</v>
      </c>
      <c r="W118" s="3">
        <v>16.29</v>
      </c>
      <c r="X118" s="7">
        <v>61.359000000000002</v>
      </c>
    </row>
    <row r="119" spans="1:24" x14ac:dyDescent="0.25">
      <c r="A119" s="6">
        <v>43235</v>
      </c>
      <c r="B119" s="3" t="s">
        <v>293</v>
      </c>
      <c r="C119" s="3" t="s">
        <v>294</v>
      </c>
      <c r="D119" s="3" t="s">
        <v>299</v>
      </c>
      <c r="E119" s="3" t="s">
        <v>299</v>
      </c>
      <c r="F119" s="3">
        <v>0</v>
      </c>
      <c r="G119" s="3">
        <v>0</v>
      </c>
      <c r="H119" s="3">
        <v>0</v>
      </c>
      <c r="I119" s="3">
        <v>0</v>
      </c>
      <c r="J119" s="4">
        <v>0</v>
      </c>
      <c r="K119" s="4">
        <v>0</v>
      </c>
      <c r="L119" s="4">
        <v>0</v>
      </c>
      <c r="M119" s="4">
        <v>8.0287179487179401</v>
      </c>
      <c r="N119" s="4" t="s">
        <v>29</v>
      </c>
      <c r="O119" s="4" t="s">
        <v>300</v>
      </c>
      <c r="P119" s="4" t="s">
        <v>301</v>
      </c>
      <c r="Q119" s="4">
        <v>2000019934</v>
      </c>
      <c r="R119" s="4">
        <v>70</v>
      </c>
      <c r="S119" s="4" t="s">
        <v>302</v>
      </c>
      <c r="T119" s="4">
        <f>178.75/92*44</f>
        <v>85.489130434782609</v>
      </c>
      <c r="U119" s="3">
        <v>8.0287161584009308</v>
      </c>
      <c r="V119" s="3">
        <v>44</v>
      </c>
      <c r="W119" s="3">
        <v>8.5299999999999994</v>
      </c>
      <c r="X119" s="7">
        <v>6.2553333333333301</v>
      </c>
    </row>
    <row r="120" spans="1:24" x14ac:dyDescent="0.25">
      <c r="A120" s="6">
        <v>43235</v>
      </c>
      <c r="B120" s="3" t="s">
        <v>293</v>
      </c>
      <c r="C120" s="3" t="s">
        <v>294</v>
      </c>
      <c r="D120" s="3" t="s">
        <v>299</v>
      </c>
      <c r="E120" s="3" t="s">
        <v>299</v>
      </c>
      <c r="F120" s="3">
        <v>0</v>
      </c>
      <c r="G120" s="3">
        <v>21</v>
      </c>
      <c r="H120" s="3">
        <v>2</v>
      </c>
      <c r="I120" s="3">
        <v>9</v>
      </c>
      <c r="J120" s="4">
        <v>178.75</v>
      </c>
      <c r="K120" s="4">
        <v>0</v>
      </c>
      <c r="L120" s="4">
        <v>0</v>
      </c>
      <c r="M120" s="4">
        <v>8.0287179487179401</v>
      </c>
      <c r="N120" s="4" t="s">
        <v>303</v>
      </c>
      <c r="O120" s="4" t="s">
        <v>304</v>
      </c>
      <c r="P120" s="4" t="s">
        <v>304</v>
      </c>
      <c r="Q120" s="4" t="s">
        <v>305</v>
      </c>
      <c r="R120" s="4">
        <v>60</v>
      </c>
      <c r="S120" s="4" t="s">
        <v>306</v>
      </c>
      <c r="T120" s="4">
        <f>178.75/92*48</f>
        <v>93.260869565217391</v>
      </c>
      <c r="U120" s="3">
        <v>8.0287193319978503</v>
      </c>
      <c r="V120" s="3">
        <v>48</v>
      </c>
      <c r="W120" s="3">
        <v>10.119999999999999</v>
      </c>
      <c r="X120" s="7">
        <v>8.0960000000000001</v>
      </c>
    </row>
    <row r="121" spans="1:24" x14ac:dyDescent="0.25">
      <c r="A121" s="6">
        <v>43235</v>
      </c>
      <c r="B121" s="3" t="s">
        <v>293</v>
      </c>
      <c r="C121" s="3" t="s">
        <v>294</v>
      </c>
      <c r="D121" s="3" t="s">
        <v>307</v>
      </c>
      <c r="E121" s="3" t="s">
        <v>307</v>
      </c>
      <c r="F121" s="3">
        <v>0</v>
      </c>
      <c r="G121" s="3">
        <v>0</v>
      </c>
      <c r="H121" s="3">
        <v>14</v>
      </c>
      <c r="I121" s="3">
        <v>9</v>
      </c>
      <c r="J121" s="4">
        <v>0</v>
      </c>
      <c r="K121" s="4">
        <v>0</v>
      </c>
      <c r="L121" s="4">
        <v>0</v>
      </c>
      <c r="M121" s="4">
        <v>0</v>
      </c>
      <c r="N121" s="4" t="s">
        <v>303</v>
      </c>
      <c r="O121" s="4" t="s">
        <v>304</v>
      </c>
      <c r="P121" s="4" t="s">
        <v>304</v>
      </c>
      <c r="Q121" s="4" t="s">
        <v>305</v>
      </c>
      <c r="R121" s="4">
        <v>60</v>
      </c>
      <c r="S121" s="4" t="s">
        <v>306</v>
      </c>
      <c r="T121" s="4">
        <v>0</v>
      </c>
      <c r="U121" s="3">
        <v>0</v>
      </c>
      <c r="V121" s="3">
        <v>0</v>
      </c>
      <c r="W121" s="3">
        <v>10.119999999999999</v>
      </c>
      <c r="X121" s="7">
        <v>0</v>
      </c>
    </row>
    <row r="122" spans="1:24" x14ac:dyDescent="0.25">
      <c r="A122" s="6">
        <v>43235</v>
      </c>
      <c r="B122" s="3" t="s">
        <v>293</v>
      </c>
      <c r="C122" s="3" t="s">
        <v>294</v>
      </c>
      <c r="D122" s="3" t="s">
        <v>308</v>
      </c>
      <c r="E122" s="3" t="s">
        <v>308</v>
      </c>
      <c r="F122" s="3">
        <v>0</v>
      </c>
      <c r="G122" s="3">
        <v>22</v>
      </c>
      <c r="H122" s="3">
        <v>2</v>
      </c>
      <c r="I122" s="3">
        <v>9</v>
      </c>
      <c r="J122" s="4">
        <v>198</v>
      </c>
      <c r="K122" s="4">
        <v>0</v>
      </c>
      <c r="L122" s="4">
        <v>0</v>
      </c>
      <c r="M122" s="4">
        <v>8.9868686868686805</v>
      </c>
      <c r="N122" s="4" t="s">
        <v>309</v>
      </c>
      <c r="O122" s="4" t="s">
        <v>310</v>
      </c>
      <c r="P122" s="4" t="s">
        <v>311</v>
      </c>
      <c r="Q122" s="4">
        <v>2000020965</v>
      </c>
      <c r="R122" s="4">
        <v>80</v>
      </c>
      <c r="S122" s="4" t="s">
        <v>312</v>
      </c>
      <c r="T122" s="4">
        <v>198</v>
      </c>
      <c r="U122" s="3">
        <v>8.9868686868686805</v>
      </c>
      <c r="V122" s="3">
        <v>84</v>
      </c>
      <c r="W122" s="3">
        <v>12.71</v>
      </c>
      <c r="X122" s="7">
        <v>17.794</v>
      </c>
    </row>
    <row r="123" spans="1:24" x14ac:dyDescent="0.25">
      <c r="A123" s="6">
        <v>43235</v>
      </c>
      <c r="B123" s="3" t="s">
        <v>293</v>
      </c>
      <c r="C123" s="3" t="s">
        <v>294</v>
      </c>
      <c r="D123" s="3" t="s">
        <v>313</v>
      </c>
      <c r="E123" s="3" t="s">
        <v>313</v>
      </c>
      <c r="F123" s="3">
        <v>0</v>
      </c>
      <c r="G123" s="3">
        <v>15</v>
      </c>
      <c r="H123" s="3">
        <v>4</v>
      </c>
      <c r="I123" s="3">
        <v>9</v>
      </c>
      <c r="J123" s="4">
        <v>133.13333333333301</v>
      </c>
      <c r="K123" s="4">
        <v>0</v>
      </c>
      <c r="L123" s="4">
        <v>0</v>
      </c>
      <c r="M123" s="4">
        <v>10.440660991487199</v>
      </c>
      <c r="N123" s="4" t="s">
        <v>309</v>
      </c>
      <c r="O123" s="4" t="s">
        <v>314</v>
      </c>
      <c r="P123" s="4" t="s">
        <v>315</v>
      </c>
      <c r="Q123" s="4">
        <v>2000020965</v>
      </c>
      <c r="R123" s="4">
        <v>70</v>
      </c>
      <c r="S123" s="4" t="s">
        <v>316</v>
      </c>
      <c r="T123" s="4">
        <v>133.13333333333301</v>
      </c>
      <c r="U123" s="3">
        <v>10.440660991487199</v>
      </c>
      <c r="V123" s="3">
        <v>75</v>
      </c>
      <c r="W123" s="3">
        <v>11.12</v>
      </c>
      <c r="X123" s="7">
        <v>13.9</v>
      </c>
    </row>
    <row r="124" spans="1:24" x14ac:dyDescent="0.25">
      <c r="A124" s="6">
        <v>43235</v>
      </c>
      <c r="B124" s="3" t="s">
        <v>293</v>
      </c>
      <c r="C124" s="3" t="s">
        <v>294</v>
      </c>
      <c r="D124" s="3" t="s">
        <v>317</v>
      </c>
      <c r="E124" s="3" t="s">
        <v>317</v>
      </c>
      <c r="F124" s="3">
        <v>0</v>
      </c>
      <c r="G124" s="3">
        <v>18</v>
      </c>
      <c r="H124" s="3">
        <v>1</v>
      </c>
      <c r="I124" s="3">
        <v>9</v>
      </c>
      <c r="J124" s="4">
        <v>162</v>
      </c>
      <c r="K124" s="4">
        <v>0</v>
      </c>
      <c r="L124" s="4">
        <v>0</v>
      </c>
      <c r="M124" s="4">
        <v>50.9444444444444</v>
      </c>
      <c r="N124" s="4" t="s">
        <v>73</v>
      </c>
      <c r="O124" s="4">
        <v>10184954</v>
      </c>
      <c r="P124" s="4" t="s">
        <v>318</v>
      </c>
      <c r="Q124" s="4">
        <v>1000131974</v>
      </c>
      <c r="R124" s="4">
        <v>70</v>
      </c>
      <c r="S124" s="4" t="s">
        <v>319</v>
      </c>
      <c r="T124" s="4">
        <v>162</v>
      </c>
      <c r="U124" s="3">
        <v>50.9444444444444</v>
      </c>
      <c r="V124" s="3">
        <v>540</v>
      </c>
      <c r="W124" s="3">
        <v>9.17</v>
      </c>
      <c r="X124" s="7">
        <v>82.53</v>
      </c>
    </row>
    <row r="125" spans="1:24" x14ac:dyDescent="0.25">
      <c r="A125" s="6">
        <v>43235</v>
      </c>
      <c r="B125" s="3" t="s">
        <v>293</v>
      </c>
      <c r="C125" s="3" t="s">
        <v>320</v>
      </c>
      <c r="D125" s="3" t="s">
        <v>321</v>
      </c>
      <c r="E125" s="3" t="s">
        <v>321</v>
      </c>
      <c r="F125" s="3">
        <v>0</v>
      </c>
      <c r="G125" s="3">
        <v>21</v>
      </c>
      <c r="H125" s="3">
        <v>4</v>
      </c>
      <c r="I125" s="3">
        <v>9</v>
      </c>
      <c r="J125" s="4">
        <v>189</v>
      </c>
      <c r="K125" s="4">
        <v>0</v>
      </c>
      <c r="L125" s="4">
        <v>0</v>
      </c>
      <c r="M125" s="4">
        <v>0.13315696649029901</v>
      </c>
      <c r="N125" s="4" t="s">
        <v>80</v>
      </c>
      <c r="O125" s="4">
        <v>502577</v>
      </c>
      <c r="P125" s="4" t="s">
        <v>322</v>
      </c>
      <c r="Q125" s="4">
        <v>1000128096</v>
      </c>
      <c r="R125" s="4">
        <v>10</v>
      </c>
      <c r="S125" s="4" t="s">
        <v>323</v>
      </c>
      <c r="T125" s="4">
        <v>189</v>
      </c>
      <c r="U125" s="3">
        <v>0.13315696649029901</v>
      </c>
      <c r="V125" s="3">
        <v>2</v>
      </c>
      <c r="W125" s="3">
        <v>7.55</v>
      </c>
      <c r="X125" s="7">
        <v>0.25166666666666598</v>
      </c>
    </row>
    <row r="126" spans="1:24" x14ac:dyDescent="0.25">
      <c r="A126" s="6">
        <v>43235</v>
      </c>
      <c r="B126" s="3" t="s">
        <v>293</v>
      </c>
      <c r="C126" s="3" t="s">
        <v>320</v>
      </c>
      <c r="D126" s="3" t="s">
        <v>324</v>
      </c>
      <c r="E126" s="3" t="s">
        <v>324</v>
      </c>
      <c r="F126" s="3">
        <v>0</v>
      </c>
      <c r="G126" s="3">
        <v>17</v>
      </c>
      <c r="H126" s="3">
        <v>9</v>
      </c>
      <c r="I126" s="3">
        <v>9</v>
      </c>
      <c r="J126" s="4">
        <v>153</v>
      </c>
      <c r="K126" s="4">
        <v>0</v>
      </c>
      <c r="L126" s="4">
        <v>0</v>
      </c>
      <c r="M126" s="4">
        <v>47.189542483660098</v>
      </c>
      <c r="N126" s="4" t="s">
        <v>73</v>
      </c>
      <c r="O126" s="4">
        <v>10179977</v>
      </c>
      <c r="P126" s="4" t="s">
        <v>325</v>
      </c>
      <c r="Q126" s="4">
        <v>1000152177</v>
      </c>
      <c r="R126" s="4">
        <v>20</v>
      </c>
      <c r="S126" s="4" t="s">
        <v>326</v>
      </c>
      <c r="T126" s="4">
        <v>153</v>
      </c>
      <c r="U126" s="3">
        <v>47.189542483660098</v>
      </c>
      <c r="V126" s="3">
        <v>400</v>
      </c>
      <c r="W126" s="3">
        <v>10.83</v>
      </c>
      <c r="X126" s="7">
        <v>72.2</v>
      </c>
    </row>
    <row r="127" spans="1:24" x14ac:dyDescent="0.25">
      <c r="A127" s="6">
        <v>43235</v>
      </c>
      <c r="B127" s="3" t="s">
        <v>293</v>
      </c>
      <c r="C127" s="3" t="s">
        <v>320</v>
      </c>
      <c r="D127" s="3" t="s">
        <v>327</v>
      </c>
      <c r="E127" s="3" t="s">
        <v>327</v>
      </c>
      <c r="F127" s="3">
        <v>0</v>
      </c>
      <c r="G127" s="3">
        <v>0</v>
      </c>
      <c r="H127" s="3">
        <v>0</v>
      </c>
      <c r="I127" s="3">
        <v>0</v>
      </c>
      <c r="J127" s="4">
        <v>0</v>
      </c>
      <c r="K127" s="4">
        <v>0</v>
      </c>
      <c r="L127" s="4">
        <v>0</v>
      </c>
      <c r="M127" s="4">
        <v>7.1334422657951997</v>
      </c>
      <c r="N127" s="4" t="s">
        <v>29</v>
      </c>
      <c r="O127" s="4" t="s">
        <v>328</v>
      </c>
      <c r="P127" s="4" t="s">
        <v>329</v>
      </c>
      <c r="Q127" s="4">
        <v>2000019932</v>
      </c>
      <c r="R127" s="4">
        <v>30</v>
      </c>
      <c r="S127" s="4" t="s">
        <v>330</v>
      </c>
      <c r="T127" s="4">
        <f>153/83*18</f>
        <v>33.180722891566269</v>
      </c>
      <c r="U127" s="3">
        <v>7.1334331500066703</v>
      </c>
      <c r="V127" s="3">
        <v>18</v>
      </c>
      <c r="W127" s="3">
        <v>8.02</v>
      </c>
      <c r="X127" s="7">
        <v>2.4060000000000001</v>
      </c>
    </row>
    <row r="128" spans="1:24" x14ac:dyDescent="0.25">
      <c r="A128" s="6">
        <v>43235</v>
      </c>
      <c r="B128" s="3" t="s">
        <v>293</v>
      </c>
      <c r="C128" s="3" t="s">
        <v>320</v>
      </c>
      <c r="D128" s="3" t="s">
        <v>327</v>
      </c>
      <c r="E128" s="3" t="s">
        <v>327</v>
      </c>
      <c r="F128" s="3">
        <v>0</v>
      </c>
      <c r="G128" s="3">
        <v>0</v>
      </c>
      <c r="H128" s="3">
        <v>0</v>
      </c>
      <c r="I128" s="3">
        <v>0</v>
      </c>
      <c r="J128" s="4">
        <v>0</v>
      </c>
      <c r="K128" s="4">
        <v>0</v>
      </c>
      <c r="L128" s="4">
        <v>0</v>
      </c>
      <c r="M128" s="4">
        <v>7.1334422657951997</v>
      </c>
      <c r="N128" s="4" t="s">
        <v>29</v>
      </c>
      <c r="O128" s="4" t="s">
        <v>328</v>
      </c>
      <c r="P128" s="4" t="s">
        <v>329</v>
      </c>
      <c r="Q128" s="4">
        <v>2000019932</v>
      </c>
      <c r="R128" s="4">
        <v>40</v>
      </c>
      <c r="S128" s="4" t="s">
        <v>331</v>
      </c>
      <c r="T128" s="4">
        <f>153/83*42</f>
        <v>77.421686746987959</v>
      </c>
      <c r="U128" s="3">
        <v>7.1334482568752904</v>
      </c>
      <c r="V128" s="3">
        <v>42</v>
      </c>
      <c r="W128" s="3">
        <v>8.02</v>
      </c>
      <c r="X128" s="7">
        <v>5.6139999999999999</v>
      </c>
    </row>
    <row r="129" spans="1:24" x14ac:dyDescent="0.25">
      <c r="A129" s="6">
        <v>43235</v>
      </c>
      <c r="B129" s="3" t="s">
        <v>293</v>
      </c>
      <c r="C129" s="3" t="s">
        <v>320</v>
      </c>
      <c r="D129" s="3" t="s">
        <v>327</v>
      </c>
      <c r="E129" s="3" t="s">
        <v>327</v>
      </c>
      <c r="F129" s="3">
        <v>0</v>
      </c>
      <c r="G129" s="3">
        <v>17</v>
      </c>
      <c r="H129" s="3">
        <v>0</v>
      </c>
      <c r="I129" s="3">
        <v>9</v>
      </c>
      <c r="J129" s="4">
        <v>153</v>
      </c>
      <c r="K129" s="4">
        <v>0</v>
      </c>
      <c r="L129" s="4">
        <v>0</v>
      </c>
      <c r="M129" s="4">
        <v>7.1334422657951997</v>
      </c>
      <c r="N129" s="4" t="s">
        <v>80</v>
      </c>
      <c r="O129" s="4">
        <v>502577</v>
      </c>
      <c r="P129" s="4" t="s">
        <v>322</v>
      </c>
      <c r="Q129" s="4">
        <v>1000128096</v>
      </c>
      <c r="R129" s="4">
        <v>10</v>
      </c>
      <c r="S129" s="4" t="s">
        <v>323</v>
      </c>
      <c r="T129" s="4">
        <f>153/83*23</f>
        <v>42.397590361445786</v>
      </c>
      <c r="U129" s="3">
        <v>7.1334382227407298</v>
      </c>
      <c r="V129" s="3">
        <v>23</v>
      </c>
      <c r="W129" s="3">
        <v>7.55</v>
      </c>
      <c r="X129" s="7">
        <v>2.8941666666666599</v>
      </c>
    </row>
    <row r="130" spans="1:24" x14ac:dyDescent="0.25">
      <c r="A130" s="6">
        <v>43235</v>
      </c>
      <c r="B130" s="3" t="s">
        <v>293</v>
      </c>
      <c r="C130" s="3" t="s">
        <v>320</v>
      </c>
      <c r="D130" s="3" t="s">
        <v>332</v>
      </c>
      <c r="E130" s="3" t="s">
        <v>332</v>
      </c>
      <c r="F130" s="3">
        <v>0</v>
      </c>
      <c r="G130" s="3">
        <v>20</v>
      </c>
      <c r="H130" s="3">
        <v>1</v>
      </c>
      <c r="I130" s="3">
        <v>9</v>
      </c>
      <c r="J130" s="4">
        <v>171</v>
      </c>
      <c r="K130" s="4">
        <v>0</v>
      </c>
      <c r="L130" s="4">
        <v>0</v>
      </c>
      <c r="M130" s="4">
        <v>3.82553606237816</v>
      </c>
      <c r="N130" s="4" t="s">
        <v>80</v>
      </c>
      <c r="O130" s="4">
        <v>502577</v>
      </c>
      <c r="P130" s="4" t="s">
        <v>322</v>
      </c>
      <c r="Q130" s="4">
        <v>1000128096</v>
      </c>
      <c r="R130" s="4">
        <v>10</v>
      </c>
      <c r="S130" s="4" t="s">
        <v>323</v>
      </c>
      <c r="T130" s="4">
        <f>171/47*32</f>
        <v>116.42553191489361</v>
      </c>
      <c r="U130" s="3">
        <v>3.8255389560522199</v>
      </c>
      <c r="V130" s="3">
        <v>32</v>
      </c>
      <c r="W130" s="3">
        <v>7.55</v>
      </c>
      <c r="X130" s="7">
        <v>4.0266666666666602</v>
      </c>
    </row>
    <row r="131" spans="1:24" x14ac:dyDescent="0.25">
      <c r="A131" s="6">
        <v>43235</v>
      </c>
      <c r="B131" s="3" t="s">
        <v>293</v>
      </c>
      <c r="C131" s="3" t="s">
        <v>320</v>
      </c>
      <c r="D131" s="3" t="s">
        <v>332</v>
      </c>
      <c r="E131" s="3" t="s">
        <v>332</v>
      </c>
      <c r="F131" s="3">
        <v>0</v>
      </c>
      <c r="G131" s="3">
        <v>0</v>
      </c>
      <c r="H131" s="3">
        <v>0</v>
      </c>
      <c r="I131" s="3">
        <v>0</v>
      </c>
      <c r="J131" s="4">
        <v>0</v>
      </c>
      <c r="K131" s="4">
        <v>0</v>
      </c>
      <c r="L131" s="4">
        <v>0</v>
      </c>
      <c r="M131" s="4">
        <v>3.82553606237816</v>
      </c>
      <c r="N131" s="4" t="s">
        <v>309</v>
      </c>
      <c r="O131" s="4" t="s">
        <v>333</v>
      </c>
      <c r="P131" s="4" t="s">
        <v>334</v>
      </c>
      <c r="Q131" s="4">
        <v>2000020966</v>
      </c>
      <c r="R131" s="4">
        <v>40</v>
      </c>
      <c r="S131" s="4" t="s">
        <v>335</v>
      </c>
      <c r="T131" s="4">
        <f>171/47*15</f>
        <v>54.574468085106382</v>
      </c>
      <c r="U131" s="3">
        <v>3.8255314294406202</v>
      </c>
      <c r="V131" s="3">
        <v>15</v>
      </c>
      <c r="W131" s="3">
        <v>10.06</v>
      </c>
      <c r="X131" s="7">
        <v>2.5150000000000001</v>
      </c>
    </row>
    <row r="132" spans="1:24" x14ac:dyDescent="0.25">
      <c r="A132" s="6">
        <v>43235</v>
      </c>
      <c r="B132" s="3" t="s">
        <v>293</v>
      </c>
      <c r="C132" s="3" t="s">
        <v>320</v>
      </c>
      <c r="D132" s="3" t="s">
        <v>336</v>
      </c>
      <c r="E132" s="3" t="s">
        <v>336</v>
      </c>
      <c r="F132" s="3">
        <v>0</v>
      </c>
      <c r="G132" s="3">
        <v>0</v>
      </c>
      <c r="H132" s="3">
        <v>0</v>
      </c>
      <c r="I132" s="3">
        <v>0</v>
      </c>
      <c r="J132" s="4">
        <v>0</v>
      </c>
      <c r="K132" s="4">
        <v>0</v>
      </c>
      <c r="L132" s="4">
        <v>0</v>
      </c>
      <c r="M132" s="4">
        <v>0</v>
      </c>
      <c r="N132" s="4" t="s">
        <v>29</v>
      </c>
      <c r="O132" s="4" t="s">
        <v>337</v>
      </c>
      <c r="P132" s="4" t="s">
        <v>338</v>
      </c>
      <c r="Q132" s="4">
        <v>2000020240</v>
      </c>
      <c r="R132" s="4">
        <v>40</v>
      </c>
      <c r="S132" s="4" t="s">
        <v>339</v>
      </c>
      <c r="T132" s="4">
        <v>0</v>
      </c>
      <c r="U132" s="3">
        <v>0</v>
      </c>
      <c r="V132" s="3">
        <v>0</v>
      </c>
      <c r="W132" s="3">
        <v>0</v>
      </c>
      <c r="X132" s="7">
        <v>0</v>
      </c>
    </row>
    <row r="133" spans="1:24" x14ac:dyDescent="0.25">
      <c r="A133" s="6">
        <v>43235</v>
      </c>
      <c r="B133" s="3" t="s">
        <v>293</v>
      </c>
      <c r="C133" s="3" t="s">
        <v>320</v>
      </c>
      <c r="D133" s="3" t="s">
        <v>336</v>
      </c>
      <c r="E133" s="3" t="s">
        <v>336</v>
      </c>
      <c r="F133" s="3">
        <v>0</v>
      </c>
      <c r="G133" s="3">
        <v>20</v>
      </c>
      <c r="H133" s="3">
        <v>2</v>
      </c>
      <c r="I133" s="3">
        <v>9</v>
      </c>
      <c r="J133" s="4">
        <v>180</v>
      </c>
      <c r="K133" s="4">
        <v>0</v>
      </c>
      <c r="L133" s="4">
        <v>0</v>
      </c>
      <c r="M133" s="4">
        <v>0</v>
      </c>
      <c r="N133" s="4" t="s">
        <v>29</v>
      </c>
      <c r="O133" s="4" t="s">
        <v>337</v>
      </c>
      <c r="P133" s="4" t="s">
        <v>338</v>
      </c>
      <c r="Q133" s="4">
        <v>2000020363</v>
      </c>
      <c r="R133" s="4">
        <v>310</v>
      </c>
      <c r="S133" s="4" t="s">
        <v>339</v>
      </c>
      <c r="T133" s="4">
        <v>180</v>
      </c>
      <c r="U133" s="3">
        <v>0</v>
      </c>
      <c r="V133" s="3">
        <v>0</v>
      </c>
      <c r="W133" s="3">
        <v>0</v>
      </c>
      <c r="X133" s="7">
        <v>0</v>
      </c>
    </row>
    <row r="134" spans="1:24" x14ac:dyDescent="0.25">
      <c r="A134" s="6">
        <v>43235</v>
      </c>
      <c r="B134" s="3" t="s">
        <v>293</v>
      </c>
      <c r="C134" s="3" t="s">
        <v>340</v>
      </c>
      <c r="D134" s="3" t="s">
        <v>341</v>
      </c>
      <c r="E134" s="3" t="s">
        <v>341</v>
      </c>
      <c r="F134" s="3">
        <v>0</v>
      </c>
      <c r="G134" s="3">
        <v>13</v>
      </c>
      <c r="H134" s="3">
        <v>0</v>
      </c>
      <c r="I134" s="3">
        <v>9</v>
      </c>
      <c r="J134" s="4">
        <v>112.23333333333299</v>
      </c>
      <c r="K134" s="4">
        <v>0</v>
      </c>
      <c r="L134" s="4">
        <v>0</v>
      </c>
      <c r="M134" s="4">
        <v>27.119097119097098</v>
      </c>
      <c r="N134" s="4" t="s">
        <v>73</v>
      </c>
      <c r="O134" s="4">
        <v>374477</v>
      </c>
      <c r="P134" s="4" t="s">
        <v>342</v>
      </c>
      <c r="Q134" s="4">
        <v>1000152239</v>
      </c>
      <c r="R134" s="4">
        <v>30</v>
      </c>
      <c r="S134" s="4" t="s">
        <v>343</v>
      </c>
      <c r="T134" s="4">
        <v>112.23333333333299</v>
      </c>
      <c r="U134" s="3">
        <v>27.119097119097098</v>
      </c>
      <c r="V134" s="3">
        <v>397</v>
      </c>
      <c r="W134" s="3">
        <v>4.5999999999999996</v>
      </c>
      <c r="X134" s="7">
        <v>30.4366666666666</v>
      </c>
    </row>
    <row r="135" spans="1:24" x14ac:dyDescent="0.25">
      <c r="A135" s="6">
        <v>43235</v>
      </c>
      <c r="B135" s="3" t="s">
        <v>293</v>
      </c>
      <c r="C135" s="3" t="s">
        <v>340</v>
      </c>
      <c r="D135" s="3" t="s">
        <v>344</v>
      </c>
      <c r="E135" s="3" t="s">
        <v>344</v>
      </c>
      <c r="F135" s="3">
        <v>0</v>
      </c>
      <c r="G135" s="3">
        <v>16</v>
      </c>
      <c r="H135" s="3">
        <v>1</v>
      </c>
      <c r="I135" s="3">
        <v>9</v>
      </c>
      <c r="J135" s="4">
        <v>121.75</v>
      </c>
      <c r="K135" s="4">
        <v>0</v>
      </c>
      <c r="L135" s="4">
        <v>0</v>
      </c>
      <c r="M135" s="4">
        <v>47.778781656399701</v>
      </c>
      <c r="N135" s="4" t="s">
        <v>73</v>
      </c>
      <c r="O135" s="4">
        <v>10180413</v>
      </c>
      <c r="P135" s="4" t="s">
        <v>163</v>
      </c>
      <c r="Q135" s="4">
        <v>1000152176</v>
      </c>
      <c r="R135" s="4">
        <v>20</v>
      </c>
      <c r="S135" s="4" t="s">
        <v>164</v>
      </c>
      <c r="T135" s="4">
        <v>121.75</v>
      </c>
      <c r="U135" s="3">
        <v>47.778781656399701</v>
      </c>
      <c r="V135" s="3">
        <v>839</v>
      </c>
      <c r="W135" s="3">
        <v>4.16</v>
      </c>
      <c r="X135" s="7">
        <v>58.170666666666598</v>
      </c>
    </row>
    <row r="136" spans="1:24" x14ac:dyDescent="0.25">
      <c r="A136" s="6">
        <v>43235</v>
      </c>
      <c r="B136" s="3" t="s">
        <v>293</v>
      </c>
      <c r="C136" s="3" t="s">
        <v>340</v>
      </c>
      <c r="D136" s="3" t="s">
        <v>345</v>
      </c>
      <c r="E136" s="3" t="s">
        <v>345</v>
      </c>
      <c r="F136" s="3">
        <v>0</v>
      </c>
      <c r="G136" s="3">
        <v>15</v>
      </c>
      <c r="H136" s="3">
        <v>0</v>
      </c>
      <c r="I136" s="3">
        <v>9</v>
      </c>
      <c r="J136" s="4">
        <v>135</v>
      </c>
      <c r="K136" s="4">
        <v>0</v>
      </c>
      <c r="L136" s="4">
        <v>0</v>
      </c>
      <c r="M136" s="4">
        <v>4.1481481481481399</v>
      </c>
      <c r="N136" s="4" t="s">
        <v>62</v>
      </c>
      <c r="O136" s="4" t="s">
        <v>158</v>
      </c>
      <c r="P136" s="4" t="s">
        <v>64</v>
      </c>
      <c r="Q136" s="4">
        <v>1000145794</v>
      </c>
      <c r="R136" s="4">
        <v>100</v>
      </c>
      <c r="S136" s="4" t="s">
        <v>159</v>
      </c>
      <c r="T136" s="4">
        <v>135</v>
      </c>
      <c r="U136" s="3">
        <v>4.1481481481481399</v>
      </c>
      <c r="V136" s="3">
        <v>48</v>
      </c>
      <c r="W136" s="3">
        <v>7</v>
      </c>
      <c r="X136" s="7">
        <v>5.6</v>
      </c>
    </row>
    <row r="137" spans="1:24" x14ac:dyDescent="0.25">
      <c r="A137" s="6">
        <v>43235</v>
      </c>
      <c r="B137" s="3" t="s">
        <v>293</v>
      </c>
      <c r="C137" s="3" t="s">
        <v>340</v>
      </c>
      <c r="D137" s="3" t="s">
        <v>346</v>
      </c>
      <c r="E137" s="3" t="s">
        <v>346</v>
      </c>
      <c r="F137" s="3">
        <v>0</v>
      </c>
      <c r="G137" s="3">
        <v>13</v>
      </c>
      <c r="H137" s="3">
        <v>1</v>
      </c>
      <c r="I137" s="3">
        <v>9</v>
      </c>
      <c r="J137" s="4">
        <v>117</v>
      </c>
      <c r="K137" s="4">
        <v>0</v>
      </c>
      <c r="L137" s="4">
        <v>0</v>
      </c>
      <c r="M137" s="4">
        <v>4.78632478632478</v>
      </c>
      <c r="N137" s="4" t="s">
        <v>62</v>
      </c>
      <c r="O137" s="4" t="s">
        <v>158</v>
      </c>
      <c r="P137" s="4" t="s">
        <v>64</v>
      </c>
      <c r="Q137" s="4">
        <v>1000145794</v>
      </c>
      <c r="R137" s="4">
        <v>100</v>
      </c>
      <c r="S137" s="4" t="s">
        <v>159</v>
      </c>
      <c r="T137" s="4">
        <v>117</v>
      </c>
      <c r="U137" s="3">
        <v>4.78632478632478</v>
      </c>
      <c r="V137" s="3">
        <v>48</v>
      </c>
      <c r="W137" s="3">
        <v>7</v>
      </c>
      <c r="X137" s="7">
        <v>5.6</v>
      </c>
    </row>
    <row r="138" spans="1:24" x14ac:dyDescent="0.25">
      <c r="A138" s="6">
        <v>43235</v>
      </c>
      <c r="B138" s="3" t="s">
        <v>293</v>
      </c>
      <c r="C138" s="3" t="s">
        <v>340</v>
      </c>
      <c r="D138" s="3" t="s">
        <v>347</v>
      </c>
      <c r="E138" s="3" t="s">
        <v>347</v>
      </c>
      <c r="F138" s="3">
        <v>0</v>
      </c>
      <c r="G138" s="3">
        <v>15</v>
      </c>
      <c r="H138" s="3">
        <v>1</v>
      </c>
      <c r="I138" s="3">
        <v>9</v>
      </c>
      <c r="J138" s="4">
        <v>120.2</v>
      </c>
      <c r="K138" s="4">
        <v>0</v>
      </c>
      <c r="L138" s="4">
        <v>0</v>
      </c>
      <c r="M138" s="4">
        <v>11.9389905712701</v>
      </c>
      <c r="N138" s="4" t="s">
        <v>73</v>
      </c>
      <c r="O138" s="4">
        <v>379856</v>
      </c>
      <c r="P138" s="4" t="s">
        <v>150</v>
      </c>
      <c r="Q138" s="4">
        <v>1000132020</v>
      </c>
      <c r="R138" s="4">
        <v>30</v>
      </c>
      <c r="S138" s="4" t="s">
        <v>161</v>
      </c>
      <c r="T138" s="4">
        <v>120.2</v>
      </c>
      <c r="U138" s="3">
        <v>11.9389905712701</v>
      </c>
      <c r="V138" s="3">
        <v>94</v>
      </c>
      <c r="W138" s="3">
        <v>9.16</v>
      </c>
      <c r="X138" s="7">
        <v>14.3506666666666</v>
      </c>
    </row>
    <row r="139" spans="1:24" x14ac:dyDescent="0.25">
      <c r="A139" s="6">
        <v>43235</v>
      </c>
      <c r="B139" s="3" t="s">
        <v>293</v>
      </c>
      <c r="C139" s="3" t="s">
        <v>340</v>
      </c>
      <c r="D139" s="3" t="s">
        <v>348</v>
      </c>
      <c r="E139" s="3" t="s">
        <v>348</v>
      </c>
      <c r="F139" s="3">
        <v>0</v>
      </c>
      <c r="G139" s="3">
        <v>13</v>
      </c>
      <c r="H139" s="3">
        <v>1</v>
      </c>
      <c r="I139" s="3">
        <v>9</v>
      </c>
      <c r="J139" s="4">
        <v>115.833333333333</v>
      </c>
      <c r="K139" s="4">
        <v>0</v>
      </c>
      <c r="L139" s="4">
        <v>0</v>
      </c>
      <c r="M139" s="4">
        <v>0</v>
      </c>
      <c r="N139" s="4" t="s">
        <v>309</v>
      </c>
      <c r="O139" s="4" t="s">
        <v>349</v>
      </c>
      <c r="P139" s="4" t="s">
        <v>350</v>
      </c>
      <c r="Q139" s="4">
        <v>2000020965</v>
      </c>
      <c r="R139" s="4">
        <v>150</v>
      </c>
      <c r="S139" s="4" t="s">
        <v>351</v>
      </c>
      <c r="T139" s="4">
        <v>115.833333333333</v>
      </c>
      <c r="U139" s="3">
        <v>0</v>
      </c>
      <c r="V139" s="3">
        <v>0</v>
      </c>
      <c r="W139" s="3">
        <v>0</v>
      </c>
      <c r="X139" s="7">
        <v>0</v>
      </c>
    </row>
    <row r="140" spans="1:24" x14ac:dyDescent="0.25">
      <c r="A140" s="6">
        <v>43235</v>
      </c>
      <c r="B140" s="3" t="s">
        <v>293</v>
      </c>
      <c r="C140" s="3" t="s">
        <v>340</v>
      </c>
      <c r="D140" s="3" t="s">
        <v>352</v>
      </c>
      <c r="E140" s="3" t="s">
        <v>352</v>
      </c>
      <c r="F140" s="3">
        <v>0</v>
      </c>
      <c r="G140" s="3">
        <v>15</v>
      </c>
      <c r="H140" s="3">
        <v>1</v>
      </c>
      <c r="I140" s="3">
        <v>9</v>
      </c>
      <c r="J140" s="4">
        <v>135</v>
      </c>
      <c r="K140" s="4">
        <v>0</v>
      </c>
      <c r="L140" s="4">
        <v>0</v>
      </c>
      <c r="M140" s="4">
        <v>4.1481481481481399</v>
      </c>
      <c r="N140" s="4" t="s">
        <v>62</v>
      </c>
      <c r="O140" s="4" t="s">
        <v>158</v>
      </c>
      <c r="P140" s="4" t="s">
        <v>64</v>
      </c>
      <c r="Q140" s="4">
        <v>1000145794</v>
      </c>
      <c r="R140" s="4">
        <v>100</v>
      </c>
      <c r="S140" s="4" t="s">
        <v>159</v>
      </c>
      <c r="T140" s="4">
        <v>135</v>
      </c>
      <c r="U140" s="3">
        <v>4.1481481481481399</v>
      </c>
      <c r="V140" s="3">
        <v>48</v>
      </c>
      <c r="W140" s="3">
        <v>7</v>
      </c>
      <c r="X140" s="7">
        <v>5.6</v>
      </c>
    </row>
    <row r="141" spans="1:24" x14ac:dyDescent="0.25">
      <c r="A141" s="6">
        <v>43235</v>
      </c>
      <c r="B141" s="3" t="s">
        <v>293</v>
      </c>
      <c r="C141" s="3" t="s">
        <v>340</v>
      </c>
      <c r="D141" s="3" t="s">
        <v>353</v>
      </c>
      <c r="E141" s="3" t="s">
        <v>353</v>
      </c>
      <c r="F141" s="3">
        <v>0</v>
      </c>
      <c r="G141" s="3">
        <v>15</v>
      </c>
      <c r="H141" s="3">
        <v>0</v>
      </c>
      <c r="I141" s="3">
        <v>9</v>
      </c>
      <c r="J141" s="4">
        <v>131.80000000000001</v>
      </c>
      <c r="K141" s="4">
        <v>0</v>
      </c>
      <c r="L141" s="4">
        <v>0</v>
      </c>
      <c r="M141" s="4">
        <v>5.93120890237733</v>
      </c>
      <c r="N141" s="4" t="s">
        <v>29</v>
      </c>
      <c r="O141" s="4" t="s">
        <v>354</v>
      </c>
      <c r="P141" s="4" t="s">
        <v>355</v>
      </c>
      <c r="Q141" s="4">
        <v>2000019930</v>
      </c>
      <c r="R141" s="4">
        <v>10</v>
      </c>
      <c r="S141" s="4" t="s">
        <v>356</v>
      </c>
      <c r="T141" s="4">
        <v>131.80000000000001</v>
      </c>
      <c r="U141" s="3">
        <v>5.93120890237733</v>
      </c>
      <c r="V141" s="3">
        <v>44</v>
      </c>
      <c r="W141" s="3">
        <v>10.66</v>
      </c>
      <c r="X141" s="7">
        <v>7.8173333333333304</v>
      </c>
    </row>
    <row r="142" spans="1:24" x14ac:dyDescent="0.25">
      <c r="A142" s="6">
        <v>43235</v>
      </c>
      <c r="B142" s="3" t="s">
        <v>293</v>
      </c>
      <c r="C142" s="3" t="s">
        <v>340</v>
      </c>
      <c r="D142" s="3" t="s">
        <v>357</v>
      </c>
      <c r="E142" s="3" t="s">
        <v>357</v>
      </c>
      <c r="F142" s="3">
        <v>0</v>
      </c>
      <c r="G142" s="3">
        <v>6</v>
      </c>
      <c r="H142" s="3">
        <v>2</v>
      </c>
      <c r="I142" s="3">
        <v>9</v>
      </c>
      <c r="J142" s="4">
        <v>45</v>
      </c>
      <c r="K142" s="4">
        <v>0</v>
      </c>
      <c r="L142" s="4">
        <v>0</v>
      </c>
      <c r="M142" s="4">
        <v>5.6592592592592501</v>
      </c>
      <c r="N142" s="4" t="s">
        <v>309</v>
      </c>
      <c r="O142" s="4" t="s">
        <v>358</v>
      </c>
      <c r="P142" s="4" t="s">
        <v>359</v>
      </c>
      <c r="Q142" s="4">
        <v>2000020965</v>
      </c>
      <c r="R142" s="4">
        <v>120</v>
      </c>
      <c r="S142" s="4" t="s">
        <v>360</v>
      </c>
      <c r="T142" s="4">
        <v>45</v>
      </c>
      <c r="U142" s="3">
        <v>5.6592592592592501</v>
      </c>
      <c r="V142" s="3">
        <v>40</v>
      </c>
      <c r="W142" s="3">
        <v>3.82</v>
      </c>
      <c r="X142" s="7">
        <v>2.5466666666666602</v>
      </c>
    </row>
    <row r="143" spans="1:24" x14ac:dyDescent="0.25">
      <c r="A143" s="11">
        <v>43235</v>
      </c>
      <c r="B143" s="12" t="s">
        <v>293</v>
      </c>
      <c r="C143" s="12" t="s">
        <v>340</v>
      </c>
      <c r="D143" s="12" t="s">
        <v>361</v>
      </c>
      <c r="E143" s="12" t="s">
        <v>361</v>
      </c>
      <c r="F143" s="12">
        <v>0</v>
      </c>
      <c r="G143" s="12">
        <v>7</v>
      </c>
      <c r="H143" s="12">
        <v>1</v>
      </c>
      <c r="I143" s="12">
        <v>9</v>
      </c>
      <c r="J143" s="13">
        <v>63</v>
      </c>
      <c r="K143" s="13">
        <v>0</v>
      </c>
      <c r="L143" s="13">
        <v>0</v>
      </c>
      <c r="M143" s="13">
        <v>6.34179894179894</v>
      </c>
      <c r="N143" s="13" t="s">
        <v>309</v>
      </c>
      <c r="O143" s="13" t="s">
        <v>362</v>
      </c>
      <c r="P143" s="13" t="s">
        <v>363</v>
      </c>
      <c r="Q143" s="13">
        <v>2000020965</v>
      </c>
      <c r="R143" s="13">
        <v>50</v>
      </c>
      <c r="S143" s="13" t="s">
        <v>364</v>
      </c>
      <c r="T143" s="13">
        <v>63</v>
      </c>
      <c r="U143" s="12">
        <v>6.34179894179894</v>
      </c>
      <c r="V143" s="12">
        <v>52</v>
      </c>
      <c r="W143" s="12">
        <v>4.6100000000000003</v>
      </c>
      <c r="X143" s="14">
        <v>3.9953333333333299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A432CDCA6834490413717BFF102FD" ma:contentTypeVersion="5" ma:contentTypeDescription="Create a new document." ma:contentTypeScope="" ma:versionID="432a192378dfefdde4154fa5074bb254">
  <xsd:schema xmlns:xsd="http://www.w3.org/2001/XMLSchema" xmlns:xs="http://www.w3.org/2001/XMLSchema" xmlns:p="http://schemas.microsoft.com/office/2006/metadata/properties" xmlns:ns2="6e1cc7d8-1d82-428b-94eb-a5bb868a9338" xmlns:ns3="f73621c4-6bd4-4fda-9d72-9d268665bede" targetNamespace="http://schemas.microsoft.com/office/2006/metadata/properties" ma:root="true" ma:fieldsID="144a904dda3e397447f8dbc7e440eb31" ns2:_="" ns3:_="">
    <xsd:import namespace="6e1cc7d8-1d82-428b-94eb-a5bb868a9338"/>
    <xsd:import namespace="f73621c4-6bd4-4fda-9d72-9d268665b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cc7d8-1d82-428b-94eb-a5bb868a9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621c4-6bd4-4fda-9d72-9d268665b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B65329-B2D8-47AE-943F-D80483ED7D5C}"/>
</file>

<file path=customXml/itemProps2.xml><?xml version="1.0" encoding="utf-8"?>
<ds:datastoreItem xmlns:ds="http://schemas.openxmlformats.org/officeDocument/2006/customXml" ds:itemID="{94C0BCFC-603B-4F99-A0C2-1E215E29E944}"/>
</file>

<file path=customXml/itemProps3.xml><?xml version="1.0" encoding="utf-8"?>
<ds:datastoreItem xmlns:ds="http://schemas.openxmlformats.org/officeDocument/2006/customXml" ds:itemID="{2BCEF3B5-8341-45ED-99A9-E4BAC7C1CF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2018-5-15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2018-05-23T07:10:38Z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0x0101001D5A432CDCA6834490413717BFF102FD</vt:lpwstr>
  </property>
</Properties>
</file>