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ena\Documents\Primeiro Dashboard\"/>
    </mc:Choice>
  </mc:AlternateContent>
  <xr:revisionPtr revIDLastSave="0" documentId="8_{30F97A09-A5B6-4C7F-AAD4-9F4FD2764C20}" xr6:coauthVersionLast="47" xr6:coauthVersionMax="47" xr10:uidLastSave="{00000000-0000-0000-0000-000000000000}"/>
  <bookViews>
    <workbookView xWindow="-108" yWindow="-108" windowWidth="23256" windowHeight="12456" firstSheet="1" activeTab="3" xr2:uid="{5F4E46A7-D252-4461-8A9E-4533237AA941}"/>
  </bookViews>
  <sheets>
    <sheet name="Indiretos" sheetId="2" r:id="rId1"/>
    <sheet name="Contabilidade" sheetId="10" r:id="rId2"/>
    <sheet name="Funcionários" sheetId="1" r:id="rId3"/>
    <sheet name="Gasto Mensal" sheetId="9" r:id="rId4"/>
    <sheet name="Geral" sheetId="12" r:id="rId5"/>
    <sheet name="Entradas" sheetId="14" r:id="rId6"/>
    <sheet name="Gastos Mínimos" sheetId="13" r:id="rId7"/>
    <sheet name="Balanceamento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2" l="1"/>
  <c r="F5" i="12"/>
  <c r="F19" i="12"/>
  <c r="F20" i="12"/>
  <c r="F21" i="12"/>
  <c r="F22" i="12"/>
  <c r="F23" i="12"/>
  <c r="F24" i="12"/>
  <c r="F25" i="12"/>
  <c r="C3" i="15"/>
  <c r="E18" i="13"/>
  <c r="E5" i="13"/>
  <c r="E4" i="13"/>
  <c r="E3" i="13"/>
  <c r="F8" i="1"/>
  <c r="F7" i="1"/>
  <c r="F6" i="1"/>
  <c r="C5" i="1"/>
  <c r="F5" i="1" s="1"/>
  <c r="F4" i="1"/>
  <c r="F3" i="1"/>
  <c r="D3" i="15" l="1"/>
  <c r="E3" i="15" s="1"/>
  <c r="H3" i="15" s="1"/>
  <c r="K3" i="15" s="1" a="1"/>
  <c r="K3" i="15" s="1"/>
  <c r="G3" i="15"/>
  <c r="I3" i="15" s="1"/>
  <c r="J3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<sst xmlns="http://schemas.openxmlformats.org/spreadsheetml/2006/main" count="775" uniqueCount="182">
  <si>
    <t>Nome</t>
  </si>
  <si>
    <t>Salário</t>
  </si>
  <si>
    <t>Departamento</t>
  </si>
  <si>
    <t>Financeiro</t>
  </si>
  <si>
    <t>Produção</t>
  </si>
  <si>
    <t>Engenharia</t>
  </si>
  <si>
    <t>Água</t>
  </si>
  <si>
    <t>Categoria</t>
  </si>
  <si>
    <t>Luz</t>
  </si>
  <si>
    <t>Internet</t>
  </si>
  <si>
    <t>Aluguel</t>
  </si>
  <si>
    <t>Benefícios</t>
  </si>
  <si>
    <t>DAS MEI</t>
  </si>
  <si>
    <t>Prefeitura</t>
  </si>
  <si>
    <t>Regularize</t>
  </si>
  <si>
    <t>Valor Mensal</t>
  </si>
  <si>
    <t>Segurados</t>
  </si>
  <si>
    <t>Nome do Cliente</t>
  </si>
  <si>
    <t>Dívida Ativa</t>
  </si>
  <si>
    <t>Serviço</t>
  </si>
  <si>
    <t>Total</t>
  </si>
  <si>
    <t>Indiretos</t>
  </si>
  <si>
    <t>Material</t>
  </si>
  <si>
    <t>Logística</t>
  </si>
  <si>
    <t>Valor</t>
  </si>
  <si>
    <t>Mensalidade</t>
  </si>
  <si>
    <t>Contabilidade</t>
  </si>
  <si>
    <t>Funcionário</t>
  </si>
  <si>
    <t>Data</t>
  </si>
  <si>
    <t>Tipo</t>
  </si>
  <si>
    <t>Subcategoria</t>
  </si>
  <si>
    <t>Descrição</t>
  </si>
  <si>
    <t>Saída</t>
  </si>
  <si>
    <t>Contador</t>
  </si>
  <si>
    <t>Governo</t>
  </si>
  <si>
    <t>Sabesp</t>
  </si>
  <si>
    <t>Edp</t>
  </si>
  <si>
    <t>Vivo</t>
  </si>
  <si>
    <t>TecnoQuali</t>
  </si>
  <si>
    <t>Entrada</t>
  </si>
  <si>
    <t xml:space="preserve">Vale Transporte </t>
  </si>
  <si>
    <t>Cesta Básica</t>
  </si>
  <si>
    <t>Data Pagamento</t>
  </si>
  <si>
    <t>M Sessa</t>
  </si>
  <si>
    <t>Fornecedor</t>
  </si>
  <si>
    <t>L M Parafusos e Ferramentas</t>
  </si>
  <si>
    <t>Casa dos Cooler</t>
  </si>
  <si>
    <t>Taboão Center</t>
  </si>
  <si>
    <t>Jaques Setubal</t>
  </si>
  <si>
    <t>Alimentação</t>
  </si>
  <si>
    <t>Ifood</t>
  </si>
  <si>
    <t>Digel Elétrica</t>
  </si>
  <si>
    <t>Leandro</t>
  </si>
  <si>
    <t>Sincrobelt</t>
  </si>
  <si>
    <t>Gasolina</t>
  </si>
  <si>
    <t>Posto de Gasolina</t>
  </si>
  <si>
    <t>Jose Aires Monthay</t>
  </si>
  <si>
    <t>Mercadão do Ferro</t>
  </si>
  <si>
    <t>J F Motores</t>
  </si>
  <si>
    <t>Margetec</t>
  </si>
  <si>
    <t>Mercado Livre</t>
  </si>
  <si>
    <t>Iti Malia Papelaria</t>
  </si>
  <si>
    <t>Roller Sul</t>
  </si>
  <si>
    <t>Fratelli Tintas</t>
  </si>
  <si>
    <t>Guarupar</t>
  </si>
  <si>
    <t>Casa</t>
  </si>
  <si>
    <t>Estacionamento</t>
  </si>
  <si>
    <t>Shopping</t>
  </si>
  <si>
    <t>Mult Comercial</t>
  </si>
  <si>
    <t>Leandro Ezequiel</t>
  </si>
  <si>
    <t>Contas</t>
  </si>
  <si>
    <t>Plano de Saúde</t>
  </si>
  <si>
    <t>Eder Lima</t>
  </si>
  <si>
    <t>Silvia Cristina</t>
  </si>
  <si>
    <t>Vagner Aparecido</t>
  </si>
  <si>
    <t>Diária</t>
  </si>
  <si>
    <t>Santander</t>
  </si>
  <si>
    <t>Adiantamento</t>
  </si>
  <si>
    <t>Ali Express</t>
  </si>
  <si>
    <t>Curto Circuito</t>
  </si>
  <si>
    <t>Nossa Terra Rica</t>
  </si>
  <si>
    <t>Coferraze</t>
  </si>
  <si>
    <t>OC Automação</t>
  </si>
  <si>
    <t>JVP Automação</t>
  </si>
  <si>
    <t>Rei do Coco</t>
  </si>
  <si>
    <t>EDP</t>
  </si>
  <si>
    <t>Centro Automotivo</t>
  </si>
  <si>
    <t>Remédio</t>
  </si>
  <si>
    <t>Drogaria SP</t>
  </si>
  <si>
    <t>Centerligas</t>
  </si>
  <si>
    <t>Sagres</t>
  </si>
  <si>
    <t xml:space="preserve">AFS Montagem </t>
  </si>
  <si>
    <t>Rogerio Fernandes</t>
  </si>
  <si>
    <t>Renner</t>
  </si>
  <si>
    <t xml:space="preserve">MVEX </t>
  </si>
  <si>
    <t>Iromar</t>
  </si>
  <si>
    <t>Wanderley</t>
  </si>
  <si>
    <t>DAS</t>
  </si>
  <si>
    <t>Roberto</t>
  </si>
  <si>
    <t>Foquito</t>
  </si>
  <si>
    <t>Lore Atacadista</t>
  </si>
  <si>
    <t>Olist Tiny</t>
  </si>
  <si>
    <t>Elanio</t>
  </si>
  <si>
    <t>Sebastião</t>
  </si>
  <si>
    <t>JE Company</t>
  </si>
  <si>
    <t>Auto Peças Mercemil</t>
  </si>
  <si>
    <t>Matheus Araujo</t>
  </si>
  <si>
    <t>Drogaria Diamantes</t>
  </si>
  <si>
    <t>Tecno Quali</t>
  </si>
  <si>
    <t>Barbosa</t>
  </si>
  <si>
    <t>Mão de Obra</t>
  </si>
  <si>
    <t>Serasa</t>
  </si>
  <si>
    <t>Dívida</t>
  </si>
  <si>
    <t>Materiais</t>
  </si>
  <si>
    <t>Compra de Materiais</t>
  </si>
  <si>
    <t>Uber/99/Transportadora</t>
  </si>
  <si>
    <t>Transporte de Materiais ou Máquinas</t>
  </si>
  <si>
    <t>Gastos com carro</t>
  </si>
  <si>
    <t>Contas de casa</t>
  </si>
  <si>
    <t>Alimentação/Contas</t>
  </si>
  <si>
    <t>Externo</t>
  </si>
  <si>
    <t>Mês</t>
  </si>
  <si>
    <t>Abril</t>
  </si>
  <si>
    <t>Venda</t>
  </si>
  <si>
    <t>Serviços</t>
  </si>
  <si>
    <t>Categoria de Entrada</t>
  </si>
  <si>
    <t>Carro</t>
  </si>
  <si>
    <t>Tarifas</t>
  </si>
  <si>
    <t>Parcelamentos</t>
  </si>
  <si>
    <t>Valor de Entrada</t>
  </si>
  <si>
    <t>Entradas</t>
  </si>
  <si>
    <t>Saídas</t>
  </si>
  <si>
    <t>Meta</t>
  </si>
  <si>
    <t>Média de Saídas</t>
  </si>
  <si>
    <t>Lucro Real</t>
  </si>
  <si>
    <t>Lucro Ideal</t>
  </si>
  <si>
    <t>Variação Lucro</t>
  </si>
  <si>
    <t>Variação Saídas</t>
  </si>
  <si>
    <t>Resultado</t>
  </si>
  <si>
    <t>Funcionário A</t>
  </si>
  <si>
    <t>Funcionário B</t>
  </si>
  <si>
    <t>Funcionário C</t>
  </si>
  <si>
    <t>Funcionário D</t>
  </si>
  <si>
    <t>Funcionário E</t>
  </si>
  <si>
    <t>Funcionário F</t>
  </si>
  <si>
    <t>Fornecedor 2</t>
  </si>
  <si>
    <t>Fornecedor 1</t>
  </si>
  <si>
    <t>Fornecedor 3</t>
  </si>
  <si>
    <t>Fornecedor 4</t>
  </si>
  <si>
    <t>Fornecedor 5</t>
  </si>
  <si>
    <t>Fornecedor 6</t>
  </si>
  <si>
    <t>Fornecedor 7</t>
  </si>
  <si>
    <t>Fornecedor 8</t>
  </si>
  <si>
    <t>Fornecedor 9</t>
  </si>
  <si>
    <t>Cliente A</t>
  </si>
  <si>
    <t>Cliente B</t>
  </si>
  <si>
    <t>Cliente C</t>
  </si>
  <si>
    <t>Cliente D</t>
  </si>
  <si>
    <t>Cliente E</t>
  </si>
  <si>
    <t>Cliente F</t>
  </si>
  <si>
    <t>Cliente G</t>
  </si>
  <si>
    <t>Cliente H</t>
  </si>
  <si>
    <t>Cliente I</t>
  </si>
  <si>
    <t>Cliente J</t>
  </si>
  <si>
    <t>Cliente K</t>
  </si>
  <si>
    <t>Cliente L</t>
  </si>
  <si>
    <t>Cliente M</t>
  </si>
  <si>
    <t>Cliente N</t>
  </si>
  <si>
    <t>Cliente O</t>
  </si>
  <si>
    <t>Cliente P</t>
  </si>
  <si>
    <t>Cliente Q</t>
  </si>
  <si>
    <t>Cliente R</t>
  </si>
  <si>
    <t>Cliente S</t>
  </si>
  <si>
    <t>Máquinas/Peças</t>
  </si>
  <si>
    <t>Manutenção</t>
  </si>
  <si>
    <t>25,Uber/99</t>
  </si>
  <si>
    <t>1477,Uber/99</t>
  </si>
  <si>
    <t>69,Uber/99</t>
  </si>
  <si>
    <t>11,Uber/99</t>
  </si>
  <si>
    <t>Uber/99</t>
  </si>
  <si>
    <t>Diversos Fornecedores</t>
  </si>
  <si>
    <t>Diversos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</si>
</sst>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83CCEB"/>
        <bgColor rgb="FF83CCEB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1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5" borderId="2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4" fontId="0" fillId="4" borderId="2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4" fontId="0" fillId="5" borderId="4" xfId="1" applyFont="1" applyFill="1" applyBorder="1" applyAlignment="1">
      <alignment horizontal="center" vertical="center"/>
    </xf>
    <xf numFmtId="0" fontId="3" fillId="8" borderId="5" xfId="0" applyFont="1" applyFill="1" applyBorder="1"/>
    <xf numFmtId="0" fontId="3" fillId="8" borderId="6" xfId="0" applyFont="1" applyFill="1" applyBorder="1"/>
    <xf numFmtId="0" fontId="3" fillId="8" borderId="7" xfId="0" applyFont="1" applyFill="1" applyBorder="1"/>
    <xf numFmtId="49" fontId="4" fillId="9" borderId="8" xfId="0" applyNumberFormat="1" applyFont="1" applyFill="1" applyBorder="1"/>
    <xf numFmtId="49" fontId="4" fillId="9" borderId="9" xfId="0" applyNumberFormat="1" applyFont="1" applyFill="1" applyBorder="1"/>
    <xf numFmtId="44" fontId="4" fillId="9" borderId="9" xfId="0" applyNumberFormat="1" applyFont="1" applyFill="1" applyBorder="1"/>
    <xf numFmtId="14" fontId="4" fillId="9" borderId="10" xfId="0" applyNumberFormat="1" applyFont="1" applyFill="1" applyBorder="1"/>
    <xf numFmtId="49" fontId="4" fillId="10" borderId="8" xfId="0" applyNumberFormat="1" applyFont="1" applyFill="1" applyBorder="1"/>
    <xf numFmtId="49" fontId="4" fillId="10" borderId="9" xfId="0" applyNumberFormat="1" applyFont="1" applyFill="1" applyBorder="1"/>
    <xf numFmtId="44" fontId="4" fillId="10" borderId="9" xfId="0" applyNumberFormat="1" applyFont="1" applyFill="1" applyBorder="1"/>
    <xf numFmtId="14" fontId="4" fillId="10" borderId="10" xfId="0" applyNumberFormat="1" applyFont="1" applyFill="1" applyBorder="1"/>
    <xf numFmtId="49" fontId="4" fillId="9" borderId="11" xfId="0" applyNumberFormat="1" applyFont="1" applyFill="1" applyBorder="1"/>
    <xf numFmtId="49" fontId="4" fillId="9" borderId="12" xfId="0" applyNumberFormat="1" applyFont="1" applyFill="1" applyBorder="1"/>
    <xf numFmtId="44" fontId="4" fillId="9" borderId="12" xfId="0" applyNumberFormat="1" applyFont="1" applyFill="1" applyBorder="1"/>
    <xf numFmtId="14" fontId="4" fillId="9" borderId="13" xfId="0" applyNumberFormat="1" applyFont="1" applyFill="1" applyBorder="1"/>
    <xf numFmtId="44" fontId="0" fillId="0" borderId="14" xfId="1" applyFont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2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0" fillId="2" borderId="2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4" fontId="0" fillId="3" borderId="4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rgb="FF83CCEB"/>
          <bgColor rgb="FF83CCEB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rgb="FF83CCEB"/>
          <bgColor rgb="FF83CCEB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fill>
        <patternFill patternType="solid">
          <fgColor rgb="FF83CCEB"/>
          <bgColor rgb="FF83CCEB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fill>
        <patternFill patternType="solid">
          <fgColor rgb="FF83CCEB"/>
          <bgColor rgb="FF83CCEB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325B0-7796-4C21-B833-9530420C21E3}" name="Tabela2" displayName="Tabela2" ref="B2:C7" totalsRowShown="0" headerRowDxfId="1" dataDxfId="0">
  <autoFilter ref="B2:C7" xr:uid="{184325B0-7796-4C21-B833-9530420C21E3}"/>
  <tableColumns count="2">
    <tableColumn id="1" xr3:uid="{ACE2F4C6-0AD7-4276-9AA6-8EDC17DBDC65}" name="Categoria" dataDxfId="3"/>
    <tableColumn id="2" xr3:uid="{3AB7EC84-0533-4B67-84A1-65E451B18B5B}" name="Valor Mensal" dataDxfId="2" dataCellStyle="Moe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882C80-8C94-44AA-A193-615ED9B6A16B}" name="Tabela5" displayName="Tabela5" ref="B2:C8" totalsRowShown="0" headerRowDxfId="5" dataDxfId="4">
  <autoFilter ref="B2:C8" xr:uid="{C2882C80-8C94-44AA-A193-615ED9B6A16B}"/>
  <tableColumns count="2">
    <tableColumn id="1" xr3:uid="{6408562C-CAA5-4E6B-A9F5-1F40E51ABF33}" name="Categoria" dataDxfId="7"/>
    <tableColumn id="2" xr3:uid="{F0741C27-AB1E-44FB-BDE3-D77F298C8F55}" name="Valor" dataDxfId="6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2B09D6-0255-4C1F-87C3-3D02D5DAB2EC}" name="Tabela15" displayName="Tabela15" ref="B2:F8" totalsRowShown="0" headerRowDxfId="9" dataDxfId="8">
  <autoFilter ref="B2:F8" xr:uid="{A82B09D6-0255-4C1F-87C3-3D02D5DAB2EC}"/>
  <tableColumns count="5">
    <tableColumn id="1" xr3:uid="{51D93D3C-A918-4EB9-88C7-3D91AAE77C4D}" name="Nome" dataDxfId="14"/>
    <tableColumn id="2" xr3:uid="{7A6B659C-D531-48FB-9511-9D81F04BC744}" name="Salário" dataDxfId="13" dataCellStyle="Moeda"/>
    <tableColumn id="3" xr3:uid="{55144162-9032-4DDB-AE9D-EC1E283C143F}" name="Departamento" dataDxfId="12"/>
    <tableColumn id="4" xr3:uid="{74C059CE-8888-4F4F-8230-530A76206949}" name="Benefícios" dataDxfId="11" dataCellStyle="Moeda"/>
    <tableColumn id="5" xr3:uid="{17929101-055E-475E-9CC2-BEA256CE6B34}" name="Total" dataDxfId="10">
      <calculatedColumnFormula>SUM(Tabela15[[#This Row],[Salário]]+Tabela15[[#This Row],[Benefícios]])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66C543-0277-41DB-A396-6F1FC4BA7E70}" name="Tabela8" displayName="Tabela8" ref="C2:G173" totalsRowShown="0" headerRowDxfId="16" dataDxfId="15">
  <autoFilter ref="C2:G173" xr:uid="{FA66C543-0277-41DB-A396-6F1FC4BA7E7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B097DB-1DF9-4162-A1C7-1560AE8A02D1}" name="Data" dataDxfId="21"/>
    <tableColumn id="2" xr3:uid="{0E39F1A7-9670-4BE7-8649-FBB99446636F}" name="Categoria" dataDxfId="20"/>
    <tableColumn id="3" xr3:uid="{F129D38D-AE53-4987-AF19-93E7A2EF132A}" name="Subcategoria" dataDxfId="19"/>
    <tableColumn id="4" xr3:uid="{E5ACA5D1-2B93-432C-B6F1-18452DBEA718}" name="Fornecedor" dataDxfId="18"/>
    <tableColumn id="5" xr3:uid="{FF7C1C25-A3FA-48F8-A87D-434517294A7A}" name="Valor" dataDxfId="17" dataCellStyle="Moed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9D93B-58E8-4288-8E50-5E199EF750C8}" name="Tb_tdapack" displayName="Tb_tdapack" ref="B2:G25" headerRowDxfId="47" dataDxfId="46">
  <autoFilter ref="B2:G25" xr:uid="{C209D93B-58E8-4288-8E50-5E199EF750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C057CF-715D-4282-A41F-04FAA8025DC8}" name="Tipo" totalsRowLabel="Total" dataDxfId="45"/>
    <tableColumn id="2" xr3:uid="{74B16EC0-F16D-4BA6-9F8A-B0DFE8DA6D1A}" name="Categoria" dataDxfId="44"/>
    <tableColumn id="3" xr3:uid="{D94B9557-365E-4C7C-A34E-2076954C30FB}" name="Subcategoria" dataDxfId="43"/>
    <tableColumn id="4" xr3:uid="{ECB1F336-B97C-4549-9128-467720145305}" name="Descrição" dataDxfId="42"/>
    <tableColumn id="5" xr3:uid="{B47A0AFD-44D4-4773-AB21-6F06DBCEA2ED}" name="Valor" dataDxfId="41" totalsRowDxfId="40" dataCellStyle="Moeda"/>
    <tableColumn id="6" xr3:uid="{922CE6AB-A523-473A-80BB-CBA8C960F9C9}" name="Mês" dataDxfId="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63205C-92FA-48D0-9551-CA13E17FE4C5}" name="Tabela3" displayName="Tabela3" ref="C2:F26" totalsRowShown="0" headerRowDxfId="38" headerRowBorderDxfId="37">
  <autoFilter ref="C2:F26" xr:uid="{8C63205C-92FA-48D0-9551-CA13E17FE4C5}"/>
  <sortState xmlns:xlrd2="http://schemas.microsoft.com/office/spreadsheetml/2017/richdata2" ref="C3:F26">
    <sortCondition ref="F2:F26"/>
  </sortState>
  <tableColumns count="4">
    <tableColumn id="1" xr3:uid="{ED9F4AEE-4620-43CA-A50A-6C07859DBF19}" name="Nome do Cliente" dataDxfId="36"/>
    <tableColumn id="2" xr3:uid="{D4783F12-A191-4048-AAE0-ED71EB0D8E39}" name="Categoria de Entrada" dataDxfId="35"/>
    <tableColumn id="3" xr3:uid="{F6435CC8-9885-4AAA-AB94-73B4394002BD}" name="Valor de Entrada" dataDxfId="34"/>
    <tableColumn id="4" xr3:uid="{0BACE45A-75D3-4B6F-8AA4-0509798260DD}" name="Data Pagamento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9E88BE-6063-4254-8867-D11E7E285B67}" name="Tabela10" displayName="Tabela10" ref="C2:E19" totalsRowShown="0" headerRowDxfId="32" dataDxfId="31">
  <autoFilter ref="C2:E19" xr:uid="{DE9E88BE-6063-4254-8867-D11E7E285B67}"/>
  <tableColumns count="3">
    <tableColumn id="1" xr3:uid="{F52705B0-A1B0-4164-8262-8B1F7B77CE16}" name="Categoria" dataDxfId="30"/>
    <tableColumn id="2" xr3:uid="{BE1363B0-ABFC-4587-A93C-16373E878538}" name="Subcategoria" dataDxfId="29"/>
    <tableColumn id="3" xr3:uid="{CFE819B8-A0F2-4D1B-93B1-61CC04EFA193}" name="Valor" dataDxfId="28" dataCellStyle="Moeda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B54387-18AA-4554-A382-28955895F1C9}" name="Tabela11" displayName="Tabela11" ref="B2:K3" totalsRowShown="0" headerRowDxfId="27" headerRowBorderDxfId="26" tableBorderDxfId="25">
  <autoFilter ref="B2:K3" xr:uid="{65B54387-18AA-4554-A382-28955895F1C9}"/>
  <tableColumns count="10">
    <tableColumn id="1" xr3:uid="{929FDEB5-13FD-4589-BC6D-AA6E8CA9E36C}" name="Mês"/>
    <tableColumn id="2" xr3:uid="{E7A183AB-47D2-49FF-BB68-CADDA91653C8}" name="Entradas" dataCellStyle="Moeda">
      <calculatedColumnFormula>SUMIFS(Tb_tdapack[Valor],Tb_tdapack[Tipo],"Entrada",Tb_tdapack[Mês],"Maio")</calculatedColumnFormula>
    </tableColumn>
    <tableColumn id="3" xr3:uid="{3A2CFA2F-7D66-4D9D-A9B8-CBD6DFBFA535}" name="Saídas" dataCellStyle="Moeda">
      <calculatedColumnFormula>SUMIFS(Tb_tdapack[Valor],Tb_tdapack[Tipo],"Saída",Tb_tdapack[Mês],"Maio")</calculatedColumnFormula>
    </tableColumn>
    <tableColumn id="4" xr3:uid="{4D03A44C-4B18-4D8D-9685-DF03D92ACFE0}" name="Lucro Real" dataCellStyle="Moeda">
      <calculatedColumnFormula>C3-D3</calculatedColumnFormula>
    </tableColumn>
    <tableColumn id="5" xr3:uid="{34CA1C3A-51B4-4535-A716-0C1CD9E819F9}" name="Média de Saídas" dataDxfId="24" dataCellStyle="Moeda"/>
    <tableColumn id="6" xr3:uid="{64CF1018-8FC7-4C95-90C2-1189C68BC3ED}" name="Meta" dataDxfId="23" dataCellStyle="Moeda"/>
    <tableColumn id="7" xr3:uid="{A7045030-368F-4DA9-9F9F-BC072B16AB49}" name="Variação Lucro" dataCellStyle="Moeda">
      <calculatedColumnFormula>E3-I2</calculatedColumnFormula>
    </tableColumn>
    <tableColumn id="8" xr3:uid="{DFDCE6C8-5004-4561-87D3-5B35773A9057}" name="Lucro Ideal" dataDxfId="22" dataCellStyle="Moeda"/>
    <tableColumn id="9" xr3:uid="{BB37E8C6-038B-4224-B24A-4ED28701A72A}" name="Variação Saídas" dataCellStyle="Moeda">
      <calculatedColumnFormula>D3-F2</calculatedColumnFormula>
    </tableColumn>
    <tableColumn id="10" xr3:uid="{C1361D9E-C539-4205-8042-422C64DAE760}" name="Resultado">
      <calculatedColumnFormula array="1">_xlfn.IFS(Tabela11[[#This Row],[Variação Lucro]]&lt;0,"Atenção! O lucro foi abaixo da meta!",Tabela11[[#This Row],[Variação Lucro]]&gt;0,"Mês positivo!")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B3C2-A673-4AE4-B8BE-9BD3469677C7}">
  <dimension ref="B2:C7"/>
  <sheetViews>
    <sheetView workbookViewId="0">
      <selection activeCell="B2" sqref="B2:C7"/>
    </sheetView>
  </sheetViews>
  <sheetFormatPr defaultRowHeight="14.4" x14ac:dyDescent="0.3"/>
  <cols>
    <col min="2" max="2" width="12.109375" bestFit="1" customWidth="1"/>
    <col min="3" max="3" width="13.77734375" bestFit="1" customWidth="1"/>
  </cols>
  <sheetData>
    <row r="2" spans="2:3" x14ac:dyDescent="0.3">
      <c r="B2" s="3" t="s">
        <v>7</v>
      </c>
      <c r="C2" s="3" t="s">
        <v>15</v>
      </c>
    </row>
    <row r="3" spans="2:3" x14ac:dyDescent="0.3">
      <c r="B3" s="3" t="s">
        <v>10</v>
      </c>
      <c r="C3" s="4">
        <v>1400</v>
      </c>
    </row>
    <row r="4" spans="2:3" x14ac:dyDescent="0.3">
      <c r="B4" s="3" t="s">
        <v>127</v>
      </c>
      <c r="C4" s="4">
        <v>262.58</v>
      </c>
    </row>
    <row r="5" spans="2:3" x14ac:dyDescent="0.3">
      <c r="B5" s="3" t="s">
        <v>9</v>
      </c>
      <c r="C5" s="4">
        <v>200</v>
      </c>
    </row>
    <row r="6" spans="2:3" x14ac:dyDescent="0.3">
      <c r="B6" s="3" t="s">
        <v>8</v>
      </c>
      <c r="C6" s="4">
        <v>331.46</v>
      </c>
    </row>
    <row r="7" spans="2:3" x14ac:dyDescent="0.3">
      <c r="B7" s="3" t="s">
        <v>6</v>
      </c>
      <c r="C7" s="4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C1BC-AB5F-4CC7-BB80-353278329A74}">
  <dimension ref="B2:C8"/>
  <sheetViews>
    <sheetView workbookViewId="0">
      <selection activeCell="B2" sqref="B2:C8"/>
    </sheetView>
  </sheetViews>
  <sheetFormatPr defaultRowHeight="14.4" x14ac:dyDescent="0.3"/>
  <cols>
    <col min="2" max="2" width="11.21875" bestFit="1" customWidth="1"/>
    <col min="3" max="3" width="10.33203125" bestFit="1" customWidth="1"/>
  </cols>
  <sheetData>
    <row r="2" spans="2:3" x14ac:dyDescent="0.3">
      <c r="B2" s="3" t="s">
        <v>7</v>
      </c>
      <c r="C2" s="3" t="s">
        <v>24</v>
      </c>
    </row>
    <row r="3" spans="2:3" x14ac:dyDescent="0.3">
      <c r="B3" s="3" t="s">
        <v>25</v>
      </c>
      <c r="C3" s="4">
        <v>150</v>
      </c>
    </row>
    <row r="4" spans="2:3" x14ac:dyDescent="0.3">
      <c r="B4" s="36" t="s">
        <v>12</v>
      </c>
      <c r="C4" s="37">
        <v>310.44</v>
      </c>
    </row>
    <row r="5" spans="2:3" x14ac:dyDescent="0.3">
      <c r="B5" s="38" t="s">
        <v>13</v>
      </c>
      <c r="C5" s="39">
        <v>98.04</v>
      </c>
    </row>
    <row r="6" spans="2:3" x14ac:dyDescent="0.3">
      <c r="B6" s="36" t="s">
        <v>14</v>
      </c>
      <c r="C6" s="37">
        <v>95.65</v>
      </c>
    </row>
    <row r="7" spans="2:3" x14ac:dyDescent="0.3">
      <c r="B7" s="38" t="s">
        <v>18</v>
      </c>
      <c r="C7" s="39">
        <v>327.44</v>
      </c>
    </row>
    <row r="8" spans="2:3" x14ac:dyDescent="0.3">
      <c r="B8" s="40" t="s">
        <v>16</v>
      </c>
      <c r="C8" s="41">
        <v>166.98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0AB-7BA0-4E9B-845E-8C0428BEF6D0}">
  <dimension ref="B2:F8"/>
  <sheetViews>
    <sheetView workbookViewId="0">
      <selection activeCell="B2" sqref="B2:F8"/>
    </sheetView>
  </sheetViews>
  <sheetFormatPr defaultRowHeight="14.4" x14ac:dyDescent="0.3"/>
  <cols>
    <col min="2" max="2" width="17.5546875" bestFit="1" customWidth="1"/>
    <col min="3" max="3" width="13.21875" bestFit="1" customWidth="1"/>
    <col min="4" max="4" width="15.33203125" bestFit="1" customWidth="1"/>
    <col min="5" max="6" width="11.88671875" bestFit="1" customWidth="1"/>
  </cols>
  <sheetData>
    <row r="2" spans="2:6" x14ac:dyDescent="0.3">
      <c r="B2" s="3" t="s">
        <v>0</v>
      </c>
      <c r="C2" s="3" t="s">
        <v>1</v>
      </c>
      <c r="D2" s="3" t="s">
        <v>2</v>
      </c>
      <c r="E2" s="3" t="s">
        <v>11</v>
      </c>
      <c r="F2" s="3" t="s">
        <v>20</v>
      </c>
    </row>
    <row r="3" spans="2:6" x14ac:dyDescent="0.3">
      <c r="B3" s="3" t="s">
        <v>142</v>
      </c>
      <c r="C3" s="4">
        <v>1650</v>
      </c>
      <c r="D3" s="3" t="s">
        <v>3</v>
      </c>
      <c r="E3" s="4"/>
      <c r="F3" s="35">
        <f>SUM(Tabela15[[#This Row],[Salário]]+Tabela15[[#This Row],[Benefícios]])</f>
        <v>1650</v>
      </c>
    </row>
    <row r="4" spans="2:6" x14ac:dyDescent="0.3">
      <c r="B4" s="3" t="s">
        <v>140</v>
      </c>
      <c r="C4" s="4">
        <v>3000</v>
      </c>
      <c r="D4" s="3" t="s">
        <v>4</v>
      </c>
      <c r="E4" s="4">
        <v>360</v>
      </c>
      <c r="F4" s="35">
        <f>SUM(Tabela15[[#This Row],[Salário]]+Tabela15[[#This Row],[Benefícios]])</f>
        <v>3360</v>
      </c>
    </row>
    <row r="5" spans="2:6" x14ac:dyDescent="0.3">
      <c r="B5" s="3" t="s">
        <v>141</v>
      </c>
      <c r="C5" s="4">
        <f>(170*6)</f>
        <v>1020</v>
      </c>
      <c r="D5" s="3" t="s">
        <v>5</v>
      </c>
      <c r="E5" s="4"/>
      <c r="F5" s="35">
        <f>SUM(Tabela15[[#This Row],[Salário]]+Tabela15[[#This Row],[Benefícios]])</f>
        <v>1020</v>
      </c>
    </row>
    <row r="6" spans="2:6" x14ac:dyDescent="0.3">
      <c r="B6" s="3" t="s">
        <v>139</v>
      </c>
      <c r="C6" s="4">
        <v>2000</v>
      </c>
      <c r="D6" s="3" t="s">
        <v>4</v>
      </c>
      <c r="E6" s="4">
        <v>360</v>
      </c>
      <c r="F6" s="35">
        <f>SUM(Tabela15[[#This Row],[Salário]]+Tabela15[[#This Row],[Benefícios]])</f>
        <v>2360</v>
      </c>
    </row>
    <row r="7" spans="2:6" x14ac:dyDescent="0.3">
      <c r="B7" s="3" t="s">
        <v>143</v>
      </c>
      <c r="C7" s="4"/>
      <c r="D7" s="3" t="s">
        <v>120</v>
      </c>
      <c r="E7" s="4"/>
      <c r="F7" s="35">
        <f>SUM(Tabela15[[#This Row],[Salário]]+Tabela15[[#This Row],[Benefícios]])</f>
        <v>0</v>
      </c>
    </row>
    <row r="8" spans="2:6" x14ac:dyDescent="0.3">
      <c r="B8" s="3" t="s">
        <v>144</v>
      </c>
      <c r="C8" s="4"/>
      <c r="D8" s="3" t="s">
        <v>120</v>
      </c>
      <c r="E8" s="4"/>
      <c r="F8" s="35">
        <f>SUM(Tabela15[[#This Row],[Salário]]+Tabela15[[#This Row],[Benefícios]])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8858-3E97-41A4-B562-83CFBE23D7BE}">
  <dimension ref="C2:G173"/>
  <sheetViews>
    <sheetView tabSelected="1" workbookViewId="0">
      <selection activeCell="H10" sqref="H10"/>
    </sheetView>
  </sheetViews>
  <sheetFormatPr defaultRowHeight="14.4" x14ac:dyDescent="0.3"/>
  <cols>
    <col min="3" max="3" width="10.33203125" bestFit="1" customWidth="1"/>
    <col min="4" max="4" width="12.109375" bestFit="1" customWidth="1"/>
    <col min="5" max="5" width="16.5546875" bestFit="1" customWidth="1"/>
    <col min="6" max="6" width="24.44140625" bestFit="1" customWidth="1"/>
    <col min="7" max="7" width="11.88671875" style="1" bestFit="1" customWidth="1"/>
  </cols>
  <sheetData>
    <row r="2" spans="3:7" x14ac:dyDescent="0.3">
      <c r="C2" s="3" t="s">
        <v>28</v>
      </c>
      <c r="D2" s="3" t="s">
        <v>7</v>
      </c>
      <c r="E2" s="3" t="s">
        <v>30</v>
      </c>
      <c r="F2" s="3" t="s">
        <v>44</v>
      </c>
      <c r="G2" s="4" t="s">
        <v>24</v>
      </c>
    </row>
    <row r="3" spans="3:7" x14ac:dyDescent="0.3">
      <c r="C3" s="33">
        <v>45748</v>
      </c>
      <c r="D3" s="3" t="s">
        <v>22</v>
      </c>
      <c r="E3" s="3" t="s">
        <v>113</v>
      </c>
      <c r="F3" s="3" t="s">
        <v>45</v>
      </c>
      <c r="G3" s="4">
        <v>63</v>
      </c>
    </row>
    <row r="4" spans="3:7" x14ac:dyDescent="0.3">
      <c r="C4" s="33">
        <v>45748</v>
      </c>
      <c r="D4" s="3" t="s">
        <v>22</v>
      </c>
      <c r="E4" s="3" t="s">
        <v>113</v>
      </c>
      <c r="F4" s="3" t="s">
        <v>46</v>
      </c>
      <c r="G4" s="4">
        <v>90</v>
      </c>
    </row>
    <row r="5" spans="3:7" x14ac:dyDescent="0.3">
      <c r="C5" s="33">
        <v>45748</v>
      </c>
      <c r="D5" s="3" t="s">
        <v>22</v>
      </c>
      <c r="E5" s="3" t="s">
        <v>113</v>
      </c>
      <c r="F5" s="3" t="s">
        <v>47</v>
      </c>
      <c r="G5" s="4">
        <v>13.96</v>
      </c>
    </row>
    <row r="6" spans="3:7" x14ac:dyDescent="0.3">
      <c r="C6" s="33">
        <v>45748</v>
      </c>
      <c r="D6" s="3" t="s">
        <v>22</v>
      </c>
      <c r="E6" s="3" t="s">
        <v>113</v>
      </c>
      <c r="F6" s="3" t="s">
        <v>48</v>
      </c>
      <c r="G6" s="4">
        <v>250</v>
      </c>
    </row>
    <row r="7" spans="3:7" x14ac:dyDescent="0.3">
      <c r="C7" s="33">
        <v>45748</v>
      </c>
      <c r="D7" s="3" t="s">
        <v>65</v>
      </c>
      <c r="E7" s="3" t="s">
        <v>49</v>
      </c>
      <c r="F7" s="3" t="s">
        <v>50</v>
      </c>
      <c r="G7" s="4">
        <v>40.49</v>
      </c>
    </row>
    <row r="8" spans="3:7" x14ac:dyDescent="0.3">
      <c r="C8" s="33">
        <v>45748</v>
      </c>
      <c r="D8" s="3" t="s">
        <v>22</v>
      </c>
      <c r="E8" s="3" t="s">
        <v>113</v>
      </c>
      <c r="F8" s="3" t="s">
        <v>51</v>
      </c>
      <c r="G8" s="4">
        <v>200</v>
      </c>
    </row>
    <row r="9" spans="3:7" x14ac:dyDescent="0.3">
      <c r="C9" s="33">
        <v>45748</v>
      </c>
      <c r="D9" s="3" t="s">
        <v>22</v>
      </c>
      <c r="E9" s="3" t="s">
        <v>113</v>
      </c>
      <c r="F9" s="3" t="s">
        <v>52</v>
      </c>
      <c r="G9" s="4">
        <v>29.5</v>
      </c>
    </row>
    <row r="10" spans="3:7" x14ac:dyDescent="0.3">
      <c r="C10" s="33">
        <v>45748</v>
      </c>
      <c r="D10" s="3" t="s">
        <v>22</v>
      </c>
      <c r="E10" s="3" t="s">
        <v>113</v>
      </c>
      <c r="F10" s="3" t="s">
        <v>53</v>
      </c>
      <c r="G10" s="4">
        <v>235</v>
      </c>
    </row>
    <row r="11" spans="3:7" x14ac:dyDescent="0.3">
      <c r="C11" s="33">
        <v>45748</v>
      </c>
      <c r="D11" s="3" t="s">
        <v>126</v>
      </c>
      <c r="E11" s="3" t="s">
        <v>54</v>
      </c>
      <c r="F11" s="3" t="s">
        <v>55</v>
      </c>
      <c r="G11" s="4">
        <v>227.77</v>
      </c>
    </row>
    <row r="12" spans="3:7" x14ac:dyDescent="0.3">
      <c r="C12" s="33">
        <v>45748</v>
      </c>
      <c r="D12" s="3" t="s">
        <v>21</v>
      </c>
      <c r="E12" s="3" t="s">
        <v>127</v>
      </c>
      <c r="F12" s="3" t="s">
        <v>76</v>
      </c>
      <c r="G12" s="4">
        <v>174</v>
      </c>
    </row>
    <row r="13" spans="3:7" x14ac:dyDescent="0.3">
      <c r="C13" s="33">
        <v>45749</v>
      </c>
      <c r="D13" s="33" t="s">
        <v>27</v>
      </c>
      <c r="E13" s="33" t="s">
        <v>49</v>
      </c>
      <c r="F13" s="33" t="s">
        <v>109</v>
      </c>
      <c r="G13" s="4" t="s">
        <v>175</v>
      </c>
    </row>
    <row r="14" spans="3:7" x14ac:dyDescent="0.3">
      <c r="C14" s="33">
        <v>45749</v>
      </c>
      <c r="D14" s="33" t="s">
        <v>22</v>
      </c>
      <c r="E14" s="33" t="s">
        <v>113</v>
      </c>
      <c r="F14" s="33" t="s">
        <v>56</v>
      </c>
      <c r="G14" s="4">
        <v>250</v>
      </c>
    </row>
    <row r="15" spans="3:7" x14ac:dyDescent="0.3">
      <c r="C15" s="33">
        <v>45749</v>
      </c>
      <c r="D15" s="33" t="s">
        <v>23</v>
      </c>
      <c r="E15" s="33" t="s">
        <v>179</v>
      </c>
      <c r="F15" s="34" t="s">
        <v>179</v>
      </c>
      <c r="G15" s="4">
        <v>41.44</v>
      </c>
    </row>
    <row r="16" spans="3:7" x14ac:dyDescent="0.3">
      <c r="C16" s="33">
        <v>45749</v>
      </c>
      <c r="D16" s="33" t="s">
        <v>22</v>
      </c>
      <c r="E16" s="33" t="s">
        <v>113</v>
      </c>
      <c r="F16" s="34" t="s">
        <v>57</v>
      </c>
      <c r="G16" s="4">
        <v>51.4</v>
      </c>
    </row>
    <row r="17" spans="3:7" x14ac:dyDescent="0.3">
      <c r="C17" s="33">
        <v>45749</v>
      </c>
      <c r="D17" s="33" t="s">
        <v>22</v>
      </c>
      <c r="E17" s="33" t="s">
        <v>113</v>
      </c>
      <c r="F17" s="34" t="s">
        <v>58</v>
      </c>
      <c r="G17" s="4">
        <v>502</v>
      </c>
    </row>
    <row r="18" spans="3:7" x14ac:dyDescent="0.3">
      <c r="C18" s="33">
        <v>45749</v>
      </c>
      <c r="D18" s="33" t="s">
        <v>22</v>
      </c>
      <c r="E18" s="33" t="s">
        <v>113</v>
      </c>
      <c r="F18" s="34" t="s">
        <v>59</v>
      </c>
      <c r="G18" s="4">
        <v>92.8</v>
      </c>
    </row>
    <row r="19" spans="3:7" x14ac:dyDescent="0.3">
      <c r="C19" s="33">
        <v>45749</v>
      </c>
      <c r="D19" s="33" t="s">
        <v>22</v>
      </c>
      <c r="E19" s="33" t="s">
        <v>113</v>
      </c>
      <c r="F19" s="34" t="s">
        <v>47</v>
      </c>
      <c r="G19" s="4">
        <v>18.09</v>
      </c>
    </row>
    <row r="20" spans="3:7" x14ac:dyDescent="0.3">
      <c r="C20" s="33">
        <v>45749</v>
      </c>
      <c r="D20" s="33" t="s">
        <v>27</v>
      </c>
      <c r="E20" s="3" t="s">
        <v>11</v>
      </c>
      <c r="F20" s="34" t="s">
        <v>140</v>
      </c>
      <c r="G20" s="4">
        <v>240</v>
      </c>
    </row>
    <row r="21" spans="3:7" x14ac:dyDescent="0.3">
      <c r="C21" s="33">
        <v>45749</v>
      </c>
      <c r="D21" s="33" t="s">
        <v>27</v>
      </c>
      <c r="E21" s="3" t="s">
        <v>11</v>
      </c>
      <c r="F21" s="34" t="s">
        <v>139</v>
      </c>
      <c r="G21" s="4">
        <v>240</v>
      </c>
    </row>
    <row r="22" spans="3:7" x14ac:dyDescent="0.3">
      <c r="C22" s="33">
        <v>45749</v>
      </c>
      <c r="D22" s="33" t="s">
        <v>22</v>
      </c>
      <c r="E22" s="33" t="s">
        <v>113</v>
      </c>
      <c r="F22" s="34" t="s">
        <v>60</v>
      </c>
      <c r="G22" s="4">
        <v>39.299999999999997</v>
      </c>
    </row>
    <row r="23" spans="3:7" x14ac:dyDescent="0.3">
      <c r="C23" s="33">
        <v>45749</v>
      </c>
      <c r="D23" s="33" t="s">
        <v>22</v>
      </c>
      <c r="E23" s="33" t="s">
        <v>113</v>
      </c>
      <c r="F23" s="34" t="s">
        <v>60</v>
      </c>
      <c r="G23" s="4">
        <v>41.8</v>
      </c>
    </row>
    <row r="24" spans="3:7" x14ac:dyDescent="0.3">
      <c r="C24" s="33">
        <v>45749</v>
      </c>
      <c r="D24" s="33" t="s">
        <v>22</v>
      </c>
      <c r="E24" s="33" t="s">
        <v>113</v>
      </c>
      <c r="F24" s="34" t="s">
        <v>60</v>
      </c>
      <c r="G24" s="4">
        <v>288.64</v>
      </c>
    </row>
    <row r="25" spans="3:7" x14ac:dyDescent="0.3">
      <c r="C25" s="33">
        <v>45750</v>
      </c>
      <c r="D25" s="33" t="s">
        <v>22</v>
      </c>
      <c r="E25" s="33" t="s">
        <v>113</v>
      </c>
      <c r="F25" s="34" t="s">
        <v>61</v>
      </c>
      <c r="G25" s="4">
        <v>76.8</v>
      </c>
    </row>
    <row r="26" spans="3:7" x14ac:dyDescent="0.3">
      <c r="C26" s="33">
        <v>45750</v>
      </c>
      <c r="D26" s="33" t="s">
        <v>22</v>
      </c>
      <c r="E26" s="33" t="s">
        <v>113</v>
      </c>
      <c r="F26" s="34" t="s">
        <v>62</v>
      </c>
      <c r="G26" s="4">
        <v>64.680000000000007</v>
      </c>
    </row>
    <row r="27" spans="3:7" x14ac:dyDescent="0.3">
      <c r="C27" s="33">
        <v>45750</v>
      </c>
      <c r="D27" s="3" t="s">
        <v>22</v>
      </c>
      <c r="E27" s="33" t="s">
        <v>113</v>
      </c>
      <c r="F27" s="3" t="s">
        <v>63</v>
      </c>
      <c r="G27" s="4">
        <v>45</v>
      </c>
    </row>
    <row r="28" spans="3:7" x14ac:dyDescent="0.3">
      <c r="C28" s="33">
        <v>45750</v>
      </c>
      <c r="D28" s="3" t="s">
        <v>22</v>
      </c>
      <c r="E28" s="33" t="s">
        <v>113</v>
      </c>
      <c r="F28" s="3" t="s">
        <v>146</v>
      </c>
      <c r="G28" s="4">
        <v>148.03</v>
      </c>
    </row>
    <row r="29" spans="3:7" x14ac:dyDescent="0.3">
      <c r="C29" s="33">
        <v>45750</v>
      </c>
      <c r="D29" s="3" t="s">
        <v>22</v>
      </c>
      <c r="E29" s="33" t="s">
        <v>113</v>
      </c>
      <c r="F29" s="3" t="s">
        <v>147</v>
      </c>
      <c r="G29" s="4">
        <v>350</v>
      </c>
    </row>
    <row r="30" spans="3:7" x14ac:dyDescent="0.3">
      <c r="C30" s="33">
        <v>45750</v>
      </c>
      <c r="D30" s="3" t="s">
        <v>27</v>
      </c>
      <c r="E30" s="3" t="s">
        <v>49</v>
      </c>
      <c r="F30" s="3" t="s">
        <v>140</v>
      </c>
      <c r="G30" s="4">
        <v>120</v>
      </c>
    </row>
    <row r="31" spans="3:7" x14ac:dyDescent="0.3">
      <c r="C31" s="33">
        <v>45751</v>
      </c>
      <c r="D31" s="3" t="s">
        <v>23</v>
      </c>
      <c r="E31" s="3" t="s">
        <v>179</v>
      </c>
      <c r="F31" s="3" t="s">
        <v>179</v>
      </c>
      <c r="G31" s="4">
        <v>7.93</v>
      </c>
    </row>
    <row r="32" spans="3:7" x14ac:dyDescent="0.3">
      <c r="C32" s="33">
        <v>45751</v>
      </c>
      <c r="D32" s="3" t="s">
        <v>22</v>
      </c>
      <c r="E32" s="3" t="s">
        <v>113</v>
      </c>
      <c r="F32" s="3" t="s">
        <v>64</v>
      </c>
      <c r="G32" s="4">
        <v>105</v>
      </c>
    </row>
    <row r="33" spans="3:7" x14ac:dyDescent="0.3">
      <c r="C33" s="33">
        <v>45751</v>
      </c>
      <c r="D33" s="3" t="s">
        <v>22</v>
      </c>
      <c r="E33" s="3" t="s">
        <v>113</v>
      </c>
      <c r="F33" s="3" t="s">
        <v>145</v>
      </c>
      <c r="G33" s="4">
        <v>450</v>
      </c>
    </row>
    <row r="34" spans="3:7" x14ac:dyDescent="0.3">
      <c r="C34" s="33">
        <v>45751</v>
      </c>
      <c r="D34" s="3" t="s">
        <v>65</v>
      </c>
      <c r="E34" s="3" t="s">
        <v>66</v>
      </c>
      <c r="F34" s="3" t="s">
        <v>67</v>
      </c>
      <c r="G34" s="4">
        <v>15</v>
      </c>
    </row>
    <row r="35" spans="3:7" x14ac:dyDescent="0.3">
      <c r="C35" s="33">
        <v>45751</v>
      </c>
      <c r="D35" s="3" t="s">
        <v>65</v>
      </c>
      <c r="E35" s="3" t="s">
        <v>49</v>
      </c>
      <c r="F35" s="3" t="s">
        <v>50</v>
      </c>
      <c r="G35" s="4">
        <v>40.9</v>
      </c>
    </row>
    <row r="36" spans="3:7" x14ac:dyDescent="0.3">
      <c r="C36" s="33">
        <v>45751</v>
      </c>
      <c r="D36" s="3" t="s">
        <v>22</v>
      </c>
      <c r="E36" s="3" t="s">
        <v>113</v>
      </c>
      <c r="F36" s="3" t="s">
        <v>68</v>
      </c>
      <c r="G36" s="4">
        <v>76.2</v>
      </c>
    </row>
    <row r="37" spans="3:7" x14ac:dyDescent="0.3">
      <c r="C37" s="33">
        <v>45751</v>
      </c>
      <c r="D37" s="3" t="s">
        <v>22</v>
      </c>
      <c r="E37" s="3" t="s">
        <v>113</v>
      </c>
      <c r="F37" s="3" t="s">
        <v>69</v>
      </c>
      <c r="G37" s="4">
        <v>50</v>
      </c>
    </row>
    <row r="38" spans="3:7" x14ac:dyDescent="0.3">
      <c r="C38" s="33">
        <v>45751</v>
      </c>
      <c r="D38" s="3" t="s">
        <v>27</v>
      </c>
      <c r="E38" s="3" t="s">
        <v>11</v>
      </c>
      <c r="F38" s="3" t="s">
        <v>139</v>
      </c>
      <c r="G38" s="4">
        <v>250</v>
      </c>
    </row>
    <row r="39" spans="3:7" x14ac:dyDescent="0.3">
      <c r="C39" s="33">
        <v>45751</v>
      </c>
      <c r="D39" s="3" t="s">
        <v>27</v>
      </c>
      <c r="E39" s="3" t="s">
        <v>11</v>
      </c>
      <c r="F39" s="3" t="s">
        <v>140</v>
      </c>
      <c r="G39" s="4">
        <v>220</v>
      </c>
    </row>
    <row r="40" spans="3:7" x14ac:dyDescent="0.3">
      <c r="C40" s="33">
        <v>45751</v>
      </c>
      <c r="D40" s="3" t="s">
        <v>65</v>
      </c>
      <c r="E40" s="3" t="s">
        <v>70</v>
      </c>
      <c r="F40" s="3" t="s">
        <v>71</v>
      </c>
      <c r="G40" s="4" t="s">
        <v>176</v>
      </c>
    </row>
    <row r="41" spans="3:7" x14ac:dyDescent="0.3">
      <c r="C41" s="33">
        <v>45751</v>
      </c>
      <c r="D41" s="3" t="s">
        <v>22</v>
      </c>
      <c r="E41" s="3" t="s">
        <v>113</v>
      </c>
      <c r="F41" s="3" t="s">
        <v>72</v>
      </c>
      <c r="G41" s="4">
        <v>785</v>
      </c>
    </row>
    <row r="42" spans="3:7" x14ac:dyDescent="0.3">
      <c r="C42" s="33">
        <v>45751</v>
      </c>
      <c r="D42" s="3" t="s">
        <v>22</v>
      </c>
      <c r="E42" s="3" t="s">
        <v>113</v>
      </c>
      <c r="F42" s="3" t="s">
        <v>148</v>
      </c>
      <c r="G42" s="4">
        <v>250</v>
      </c>
    </row>
    <row r="43" spans="3:7" x14ac:dyDescent="0.3">
      <c r="C43" s="33">
        <v>45754</v>
      </c>
      <c r="D43" s="3" t="s">
        <v>22</v>
      </c>
      <c r="E43" s="3" t="s">
        <v>113</v>
      </c>
      <c r="F43" s="3" t="s">
        <v>73</v>
      </c>
      <c r="G43" s="4">
        <v>30</v>
      </c>
    </row>
    <row r="44" spans="3:7" x14ac:dyDescent="0.3">
      <c r="C44" s="33">
        <v>45754</v>
      </c>
      <c r="D44" s="3" t="s">
        <v>22</v>
      </c>
      <c r="E44" s="3" t="s">
        <v>113</v>
      </c>
      <c r="F44" s="3" t="s">
        <v>74</v>
      </c>
      <c r="G44" s="4">
        <v>60</v>
      </c>
    </row>
    <row r="45" spans="3:7" x14ac:dyDescent="0.3">
      <c r="C45" s="33">
        <v>45754</v>
      </c>
      <c r="D45" s="3" t="s">
        <v>23</v>
      </c>
      <c r="E45" s="3" t="s">
        <v>179</v>
      </c>
      <c r="F45" s="3" t="s">
        <v>179</v>
      </c>
      <c r="G45" s="4">
        <v>73.77</v>
      </c>
    </row>
    <row r="46" spans="3:7" x14ac:dyDescent="0.3">
      <c r="C46" s="33">
        <v>45754</v>
      </c>
      <c r="D46" s="3" t="s">
        <v>27</v>
      </c>
      <c r="E46" s="3" t="s">
        <v>75</v>
      </c>
      <c r="F46" s="3" t="s">
        <v>141</v>
      </c>
      <c r="G46" s="4">
        <v>70</v>
      </c>
    </row>
    <row r="47" spans="3:7" x14ac:dyDescent="0.3">
      <c r="C47" s="33">
        <v>45754</v>
      </c>
      <c r="D47" s="3" t="s">
        <v>27</v>
      </c>
      <c r="E47" s="3" t="s">
        <v>49</v>
      </c>
      <c r="F47" s="3" t="s">
        <v>109</v>
      </c>
      <c r="G47" s="4">
        <v>83.91</v>
      </c>
    </row>
    <row r="48" spans="3:7" x14ac:dyDescent="0.3">
      <c r="C48" s="33">
        <v>45754</v>
      </c>
      <c r="D48" s="3" t="s">
        <v>126</v>
      </c>
      <c r="E48" s="3" t="s">
        <v>54</v>
      </c>
      <c r="F48" s="3" t="s">
        <v>55</v>
      </c>
      <c r="G48" s="4">
        <v>30.03</v>
      </c>
    </row>
    <row r="49" spans="3:7" x14ac:dyDescent="0.3">
      <c r="C49" s="33">
        <v>45754</v>
      </c>
      <c r="D49" s="3" t="s">
        <v>22</v>
      </c>
      <c r="E49" s="3" t="s">
        <v>113</v>
      </c>
      <c r="F49" s="3" t="s">
        <v>60</v>
      </c>
      <c r="G49" s="4">
        <v>132.9</v>
      </c>
    </row>
    <row r="50" spans="3:7" x14ac:dyDescent="0.3">
      <c r="C50" s="33">
        <v>45754</v>
      </c>
      <c r="D50" s="3" t="s">
        <v>65</v>
      </c>
      <c r="E50" s="3" t="s">
        <v>49</v>
      </c>
      <c r="F50" s="3" t="s">
        <v>50</v>
      </c>
      <c r="G50" s="4">
        <v>35</v>
      </c>
    </row>
    <row r="51" spans="3:7" x14ac:dyDescent="0.3">
      <c r="C51" s="33">
        <v>45754</v>
      </c>
      <c r="D51" s="3" t="s">
        <v>21</v>
      </c>
      <c r="E51" s="3" t="s">
        <v>127</v>
      </c>
      <c r="F51" s="3" t="s">
        <v>76</v>
      </c>
      <c r="G51" s="4">
        <v>80</v>
      </c>
    </row>
    <row r="52" spans="3:7" x14ac:dyDescent="0.3">
      <c r="C52" s="33">
        <v>45754</v>
      </c>
      <c r="D52" s="3" t="s">
        <v>22</v>
      </c>
      <c r="E52" s="3" t="s">
        <v>113</v>
      </c>
      <c r="F52" s="3" t="s">
        <v>57</v>
      </c>
      <c r="G52" s="4">
        <v>30</v>
      </c>
    </row>
    <row r="53" spans="3:7" x14ac:dyDescent="0.3">
      <c r="C53" s="33">
        <v>45754</v>
      </c>
      <c r="D53" s="3" t="s">
        <v>27</v>
      </c>
      <c r="E53" s="3" t="s">
        <v>1</v>
      </c>
      <c r="F53" s="3" t="s">
        <v>140</v>
      </c>
      <c r="G53" s="4">
        <v>1430</v>
      </c>
    </row>
    <row r="54" spans="3:7" x14ac:dyDescent="0.3">
      <c r="C54" s="33">
        <v>45754</v>
      </c>
      <c r="D54" s="3" t="s">
        <v>22</v>
      </c>
      <c r="E54" s="3" t="s">
        <v>113</v>
      </c>
      <c r="F54" s="3" t="s">
        <v>47</v>
      </c>
      <c r="G54" s="4">
        <v>7.35</v>
      </c>
    </row>
    <row r="55" spans="3:7" x14ac:dyDescent="0.3">
      <c r="C55" s="33">
        <v>45754</v>
      </c>
      <c r="D55" s="3" t="s">
        <v>22</v>
      </c>
      <c r="E55" s="3" t="s">
        <v>113</v>
      </c>
      <c r="F55" s="3" t="s">
        <v>47</v>
      </c>
      <c r="G55" s="4">
        <v>4.45</v>
      </c>
    </row>
    <row r="56" spans="3:7" x14ac:dyDescent="0.3">
      <c r="C56" s="33">
        <v>45754</v>
      </c>
      <c r="D56" s="3" t="s">
        <v>22</v>
      </c>
      <c r="E56" s="3" t="s">
        <v>113</v>
      </c>
      <c r="F56" s="3" t="s">
        <v>78</v>
      </c>
      <c r="G56" s="4">
        <v>200</v>
      </c>
    </row>
    <row r="57" spans="3:7" x14ac:dyDescent="0.3">
      <c r="C57" s="33">
        <v>45754</v>
      </c>
      <c r="D57" s="3" t="s">
        <v>27</v>
      </c>
      <c r="E57" s="3" t="s">
        <v>1</v>
      </c>
      <c r="F57" s="3" t="s">
        <v>142</v>
      </c>
      <c r="G57" s="4">
        <v>825</v>
      </c>
    </row>
    <row r="58" spans="3:7" x14ac:dyDescent="0.3">
      <c r="C58" s="33">
        <v>45754</v>
      </c>
      <c r="D58" s="3" t="s">
        <v>22</v>
      </c>
      <c r="E58" s="3" t="s">
        <v>113</v>
      </c>
      <c r="F58" s="3" t="s">
        <v>78</v>
      </c>
      <c r="G58" s="4">
        <v>150</v>
      </c>
    </row>
    <row r="59" spans="3:7" x14ac:dyDescent="0.3">
      <c r="C59" s="33">
        <v>45755</v>
      </c>
      <c r="D59" s="3" t="s">
        <v>22</v>
      </c>
      <c r="E59" s="3" t="s">
        <v>113</v>
      </c>
      <c r="F59" s="3" t="s">
        <v>149</v>
      </c>
      <c r="G59" s="4">
        <v>2000</v>
      </c>
    </row>
    <row r="60" spans="3:7" x14ac:dyDescent="0.3">
      <c r="C60" s="33">
        <v>45755</v>
      </c>
      <c r="D60" s="3" t="s">
        <v>22</v>
      </c>
      <c r="E60" s="3" t="s">
        <v>113</v>
      </c>
      <c r="F60" s="3" t="s">
        <v>148</v>
      </c>
      <c r="G60" s="4">
        <v>300</v>
      </c>
    </row>
    <row r="61" spans="3:7" x14ac:dyDescent="0.3">
      <c r="C61" s="33">
        <v>45755</v>
      </c>
      <c r="D61" s="3" t="s">
        <v>23</v>
      </c>
      <c r="E61" s="3" t="s">
        <v>179</v>
      </c>
      <c r="F61" s="3" t="s">
        <v>179</v>
      </c>
      <c r="G61" s="4">
        <v>28.21</v>
      </c>
    </row>
    <row r="62" spans="3:7" x14ac:dyDescent="0.3">
      <c r="C62" s="33">
        <v>45755</v>
      </c>
      <c r="D62" s="3" t="s">
        <v>65</v>
      </c>
      <c r="E62" s="3" t="s">
        <v>49</v>
      </c>
      <c r="F62" s="3" t="s">
        <v>50</v>
      </c>
      <c r="G62" s="4">
        <v>40.49</v>
      </c>
    </row>
    <row r="63" spans="3:7" x14ac:dyDescent="0.3">
      <c r="C63" s="33">
        <v>45755</v>
      </c>
      <c r="D63" s="3" t="s">
        <v>22</v>
      </c>
      <c r="E63" s="3" t="s">
        <v>113</v>
      </c>
      <c r="F63" s="3" t="s">
        <v>148</v>
      </c>
      <c r="G63" s="4">
        <v>250</v>
      </c>
    </row>
    <row r="64" spans="3:7" x14ac:dyDescent="0.3">
      <c r="C64" s="33">
        <v>45756</v>
      </c>
      <c r="D64" s="3" t="s">
        <v>23</v>
      </c>
      <c r="E64" s="3" t="s">
        <v>179</v>
      </c>
      <c r="F64" s="3" t="s">
        <v>179</v>
      </c>
      <c r="G64" s="4">
        <v>21.66</v>
      </c>
    </row>
    <row r="65" spans="3:7" x14ac:dyDescent="0.3">
      <c r="C65" s="33">
        <v>45756</v>
      </c>
      <c r="D65" s="3" t="s">
        <v>23</v>
      </c>
      <c r="E65" s="3" t="s">
        <v>179</v>
      </c>
      <c r="F65" s="3" t="s">
        <v>179</v>
      </c>
      <c r="G65" s="4">
        <v>26.97</v>
      </c>
    </row>
    <row r="66" spans="3:7" x14ac:dyDescent="0.3">
      <c r="C66" s="33">
        <v>45756</v>
      </c>
      <c r="D66" s="3" t="s">
        <v>27</v>
      </c>
      <c r="E66" s="3" t="s">
        <v>110</v>
      </c>
      <c r="F66" s="3" t="s">
        <v>143</v>
      </c>
      <c r="G66" s="4">
        <v>200</v>
      </c>
    </row>
    <row r="67" spans="3:7" x14ac:dyDescent="0.3">
      <c r="C67" s="33">
        <v>45757</v>
      </c>
      <c r="D67" s="3" t="s">
        <v>126</v>
      </c>
      <c r="E67" s="3" t="s">
        <v>54</v>
      </c>
      <c r="F67" s="3" t="s">
        <v>55</v>
      </c>
      <c r="G67" s="4">
        <v>219.96</v>
      </c>
    </row>
    <row r="68" spans="3:7" x14ac:dyDescent="0.3">
      <c r="C68" s="33">
        <v>45757</v>
      </c>
      <c r="D68" s="3" t="s">
        <v>22</v>
      </c>
      <c r="E68" s="3" t="s">
        <v>113</v>
      </c>
      <c r="F68" s="3" t="s">
        <v>79</v>
      </c>
      <c r="G68" s="4">
        <v>46.49</v>
      </c>
    </row>
    <row r="69" spans="3:7" x14ac:dyDescent="0.3">
      <c r="C69" s="33">
        <v>45757</v>
      </c>
      <c r="D69" s="3" t="s">
        <v>126</v>
      </c>
      <c r="E69" s="3" t="s">
        <v>54</v>
      </c>
      <c r="F69" s="3" t="s">
        <v>55</v>
      </c>
      <c r="G69" s="4">
        <v>329.64</v>
      </c>
    </row>
    <row r="70" spans="3:7" x14ac:dyDescent="0.3">
      <c r="C70" s="33">
        <v>45757</v>
      </c>
      <c r="D70" s="3" t="s">
        <v>22</v>
      </c>
      <c r="E70" s="3" t="s">
        <v>113</v>
      </c>
      <c r="F70" s="3" t="s">
        <v>150</v>
      </c>
      <c r="G70" s="4">
        <v>50</v>
      </c>
    </row>
    <row r="71" spans="3:7" x14ac:dyDescent="0.3">
      <c r="C71" s="33">
        <v>45757</v>
      </c>
      <c r="D71" s="3" t="s">
        <v>22</v>
      </c>
      <c r="E71" s="3" t="s">
        <v>113</v>
      </c>
      <c r="F71" s="3" t="s">
        <v>80</v>
      </c>
      <c r="G71" s="4">
        <v>221.34</v>
      </c>
    </row>
    <row r="72" spans="3:7" x14ac:dyDescent="0.3">
      <c r="C72" s="33">
        <v>45757</v>
      </c>
      <c r="D72" s="3" t="s">
        <v>22</v>
      </c>
      <c r="E72" s="3" t="s">
        <v>113</v>
      </c>
      <c r="F72" s="3" t="s">
        <v>81</v>
      </c>
      <c r="G72" s="4">
        <v>64.900000000000006</v>
      </c>
    </row>
    <row r="73" spans="3:7" x14ac:dyDescent="0.3">
      <c r="C73" s="33">
        <v>45757</v>
      </c>
      <c r="D73" s="3" t="s">
        <v>23</v>
      </c>
      <c r="E73" s="3" t="s">
        <v>179</v>
      </c>
      <c r="F73" s="3" t="s">
        <v>179</v>
      </c>
      <c r="G73" s="4">
        <v>14.98</v>
      </c>
    </row>
    <row r="74" spans="3:7" x14ac:dyDescent="0.3">
      <c r="C74" s="33">
        <v>45757</v>
      </c>
      <c r="D74" s="3" t="s">
        <v>21</v>
      </c>
      <c r="E74" s="3" t="s">
        <v>112</v>
      </c>
      <c r="F74" s="3" t="s">
        <v>111</v>
      </c>
      <c r="G74" s="4">
        <v>217.85</v>
      </c>
    </row>
    <row r="75" spans="3:7" x14ac:dyDescent="0.3">
      <c r="C75" s="33">
        <v>45757</v>
      </c>
      <c r="D75" s="3" t="s">
        <v>22</v>
      </c>
      <c r="E75" s="3" t="s">
        <v>113</v>
      </c>
      <c r="F75" s="3" t="s">
        <v>147</v>
      </c>
      <c r="G75" s="4">
        <v>360</v>
      </c>
    </row>
    <row r="76" spans="3:7" x14ac:dyDescent="0.3">
      <c r="C76" s="33">
        <v>45757</v>
      </c>
      <c r="D76" s="3" t="s">
        <v>27</v>
      </c>
      <c r="E76" s="3" t="s">
        <v>110</v>
      </c>
      <c r="F76" s="3" t="s">
        <v>144</v>
      </c>
      <c r="G76" s="4">
        <v>200</v>
      </c>
    </row>
    <row r="77" spans="3:7" x14ac:dyDescent="0.3">
      <c r="C77" s="33">
        <v>45757</v>
      </c>
      <c r="D77" s="3" t="s">
        <v>22</v>
      </c>
      <c r="E77" s="3" t="s">
        <v>113</v>
      </c>
      <c r="F77" s="3" t="s">
        <v>47</v>
      </c>
      <c r="G77" s="4">
        <v>28.62</v>
      </c>
    </row>
    <row r="78" spans="3:7" x14ac:dyDescent="0.3">
      <c r="C78" s="33">
        <v>45758</v>
      </c>
      <c r="D78" s="3" t="s">
        <v>22</v>
      </c>
      <c r="E78" s="3" t="s">
        <v>113</v>
      </c>
      <c r="F78" s="3" t="s">
        <v>147</v>
      </c>
      <c r="G78" s="4">
        <v>1000</v>
      </c>
    </row>
    <row r="79" spans="3:7" x14ac:dyDescent="0.3">
      <c r="C79" s="33">
        <v>45761</v>
      </c>
      <c r="D79" s="3" t="s">
        <v>23</v>
      </c>
      <c r="E79" s="3" t="s">
        <v>179</v>
      </c>
      <c r="F79" s="3" t="s">
        <v>179</v>
      </c>
      <c r="G79" s="4">
        <v>46.65</v>
      </c>
    </row>
    <row r="80" spans="3:7" x14ac:dyDescent="0.3">
      <c r="C80" s="33">
        <v>45761</v>
      </c>
      <c r="D80" s="3" t="s">
        <v>22</v>
      </c>
      <c r="E80" s="3" t="s">
        <v>113</v>
      </c>
      <c r="F80" s="3" t="s">
        <v>151</v>
      </c>
      <c r="G80" s="4">
        <v>60</v>
      </c>
    </row>
    <row r="81" spans="3:7" x14ac:dyDescent="0.3">
      <c r="C81" s="33">
        <v>45761</v>
      </c>
      <c r="D81" s="3" t="s">
        <v>23</v>
      </c>
      <c r="E81" s="3" t="s">
        <v>179</v>
      </c>
      <c r="F81" s="3" t="s">
        <v>179</v>
      </c>
      <c r="G81" s="4">
        <v>11.54</v>
      </c>
    </row>
    <row r="82" spans="3:7" x14ac:dyDescent="0.3">
      <c r="C82" s="33">
        <v>45761</v>
      </c>
      <c r="D82" s="3" t="s">
        <v>22</v>
      </c>
      <c r="E82" s="3" t="s">
        <v>113</v>
      </c>
      <c r="F82" s="3" t="s">
        <v>148</v>
      </c>
      <c r="G82" s="4">
        <v>250</v>
      </c>
    </row>
    <row r="83" spans="3:7" x14ac:dyDescent="0.3">
      <c r="C83" s="33">
        <v>45761</v>
      </c>
      <c r="D83" s="3" t="s">
        <v>27</v>
      </c>
      <c r="E83" s="3" t="s">
        <v>49</v>
      </c>
      <c r="F83" s="3" t="s">
        <v>109</v>
      </c>
      <c r="G83" s="4">
        <v>56.83</v>
      </c>
    </row>
    <row r="84" spans="3:7" x14ac:dyDescent="0.3">
      <c r="C84" s="33">
        <v>45761</v>
      </c>
      <c r="D84" s="3" t="s">
        <v>22</v>
      </c>
      <c r="E84" s="3" t="s">
        <v>113</v>
      </c>
      <c r="F84" s="3" t="s">
        <v>148</v>
      </c>
      <c r="G84" s="4">
        <v>250</v>
      </c>
    </row>
    <row r="85" spans="3:7" x14ac:dyDescent="0.3">
      <c r="C85" s="33">
        <v>45761</v>
      </c>
      <c r="D85" s="3" t="s">
        <v>22</v>
      </c>
      <c r="E85" s="3" t="s">
        <v>113</v>
      </c>
      <c r="F85" s="3" t="s">
        <v>82</v>
      </c>
      <c r="G85" s="4">
        <v>458.39</v>
      </c>
    </row>
    <row r="86" spans="3:7" x14ac:dyDescent="0.3">
      <c r="C86" s="33">
        <v>45761</v>
      </c>
      <c r="D86" s="3" t="s">
        <v>22</v>
      </c>
      <c r="E86" s="3" t="s">
        <v>113</v>
      </c>
      <c r="F86" s="3" t="s">
        <v>83</v>
      </c>
      <c r="G86" s="4">
        <v>655</v>
      </c>
    </row>
    <row r="87" spans="3:7" x14ac:dyDescent="0.3">
      <c r="C87" s="33">
        <v>45761</v>
      </c>
      <c r="D87" s="3" t="s">
        <v>23</v>
      </c>
      <c r="E87" s="3" t="s">
        <v>179</v>
      </c>
      <c r="F87" s="3" t="s">
        <v>179</v>
      </c>
      <c r="G87" s="4">
        <v>54.34</v>
      </c>
    </row>
    <row r="88" spans="3:7" x14ac:dyDescent="0.3">
      <c r="C88" s="33">
        <v>45761</v>
      </c>
      <c r="D88" s="3" t="s">
        <v>23</v>
      </c>
      <c r="E88" s="3" t="s">
        <v>179</v>
      </c>
      <c r="F88" s="3" t="s">
        <v>179</v>
      </c>
      <c r="G88" s="4">
        <v>15.53</v>
      </c>
    </row>
    <row r="89" spans="3:7" x14ac:dyDescent="0.3">
      <c r="C89" s="33">
        <v>45761</v>
      </c>
      <c r="D89" s="3" t="s">
        <v>27</v>
      </c>
      <c r="E89" s="3" t="s">
        <v>49</v>
      </c>
      <c r="F89" s="3" t="s">
        <v>84</v>
      </c>
      <c r="G89" s="4">
        <v>300</v>
      </c>
    </row>
    <row r="90" spans="3:7" x14ac:dyDescent="0.3">
      <c r="C90" s="33">
        <v>45761</v>
      </c>
      <c r="D90" s="3" t="s">
        <v>22</v>
      </c>
      <c r="E90" s="3" t="s">
        <v>113</v>
      </c>
      <c r="F90" s="3" t="s">
        <v>47</v>
      </c>
      <c r="G90" s="4">
        <v>23.84</v>
      </c>
    </row>
    <row r="91" spans="3:7" x14ac:dyDescent="0.3">
      <c r="C91" s="33">
        <v>45761</v>
      </c>
      <c r="D91" s="3" t="s">
        <v>27</v>
      </c>
      <c r="E91" s="3" t="s">
        <v>1</v>
      </c>
      <c r="F91" s="3" t="s">
        <v>141</v>
      </c>
      <c r="G91" s="4">
        <v>75</v>
      </c>
    </row>
    <row r="92" spans="3:7" x14ac:dyDescent="0.3">
      <c r="C92" s="33">
        <v>45761</v>
      </c>
      <c r="D92" s="3" t="s">
        <v>21</v>
      </c>
      <c r="E92" s="3" t="s">
        <v>127</v>
      </c>
      <c r="F92" s="3" t="s">
        <v>76</v>
      </c>
      <c r="G92" s="4">
        <v>8.58</v>
      </c>
    </row>
    <row r="93" spans="3:7" x14ac:dyDescent="0.3">
      <c r="C93" s="33">
        <v>45761</v>
      </c>
      <c r="D93" s="3" t="s">
        <v>23</v>
      </c>
      <c r="E93" s="3" t="s">
        <v>179</v>
      </c>
      <c r="F93" s="3" t="s">
        <v>179</v>
      </c>
      <c r="G93" s="4">
        <v>29.06</v>
      </c>
    </row>
    <row r="94" spans="3:7" x14ac:dyDescent="0.3">
      <c r="C94" s="33">
        <v>45761</v>
      </c>
      <c r="D94" s="3" t="s">
        <v>23</v>
      </c>
      <c r="E94" s="3" t="s">
        <v>179</v>
      </c>
      <c r="F94" s="3" t="s">
        <v>179</v>
      </c>
      <c r="G94" s="4">
        <v>52.92</v>
      </c>
    </row>
    <row r="95" spans="3:7" x14ac:dyDescent="0.3">
      <c r="C95" s="33">
        <v>45761</v>
      </c>
      <c r="D95" s="3" t="s">
        <v>23</v>
      </c>
      <c r="E95" s="3" t="s">
        <v>179</v>
      </c>
      <c r="F95" s="3" t="s">
        <v>179</v>
      </c>
      <c r="G95" s="4">
        <v>31.92</v>
      </c>
    </row>
    <row r="96" spans="3:7" x14ac:dyDescent="0.3">
      <c r="C96" s="33">
        <v>45761</v>
      </c>
      <c r="D96" s="3" t="s">
        <v>23</v>
      </c>
      <c r="E96" s="3" t="s">
        <v>179</v>
      </c>
      <c r="F96" s="3" t="s">
        <v>179</v>
      </c>
      <c r="G96" s="4">
        <v>34.9</v>
      </c>
    </row>
    <row r="97" spans="3:7" x14ac:dyDescent="0.3">
      <c r="C97" s="33">
        <v>45761</v>
      </c>
      <c r="D97" s="3" t="s">
        <v>22</v>
      </c>
      <c r="E97" s="3" t="s">
        <v>113</v>
      </c>
      <c r="F97" s="3" t="s">
        <v>152</v>
      </c>
      <c r="G97" s="4">
        <v>65.930000000000007</v>
      </c>
    </row>
    <row r="98" spans="3:7" x14ac:dyDescent="0.3">
      <c r="C98" s="33">
        <v>45762</v>
      </c>
      <c r="D98" s="3" t="s">
        <v>22</v>
      </c>
      <c r="E98" s="3" t="s">
        <v>113</v>
      </c>
      <c r="F98" s="3" t="s">
        <v>153</v>
      </c>
      <c r="G98" s="4">
        <v>24</v>
      </c>
    </row>
    <row r="99" spans="3:7" x14ac:dyDescent="0.3">
      <c r="C99" s="33">
        <v>45762</v>
      </c>
      <c r="D99" s="3" t="s">
        <v>65</v>
      </c>
      <c r="E99" s="3" t="s">
        <v>8</v>
      </c>
      <c r="F99" s="3" t="s">
        <v>85</v>
      </c>
      <c r="G99" s="4">
        <v>285.64999999999998</v>
      </c>
    </row>
    <row r="100" spans="3:7" x14ac:dyDescent="0.3">
      <c r="C100" s="33">
        <v>45762</v>
      </c>
      <c r="D100" s="3" t="s">
        <v>65</v>
      </c>
      <c r="E100" s="3" t="s">
        <v>8</v>
      </c>
      <c r="F100" s="3" t="s">
        <v>85</v>
      </c>
      <c r="G100" s="4">
        <v>347.95</v>
      </c>
    </row>
    <row r="101" spans="3:7" x14ac:dyDescent="0.3">
      <c r="C101" s="33">
        <v>45762</v>
      </c>
      <c r="D101" s="3" t="s">
        <v>65</v>
      </c>
      <c r="E101" s="3" t="s">
        <v>9</v>
      </c>
      <c r="F101" s="3" t="s">
        <v>37</v>
      </c>
      <c r="G101" s="4">
        <v>275.45999999999998</v>
      </c>
    </row>
    <row r="102" spans="3:7" x14ac:dyDescent="0.3">
      <c r="C102" s="33">
        <v>45762</v>
      </c>
      <c r="D102" s="3" t="s">
        <v>65</v>
      </c>
      <c r="E102" s="3" t="s">
        <v>6</v>
      </c>
      <c r="F102" s="3" t="s">
        <v>35</v>
      </c>
      <c r="G102" s="4">
        <v>112.54</v>
      </c>
    </row>
    <row r="103" spans="3:7" x14ac:dyDescent="0.3">
      <c r="C103" s="33">
        <v>45762</v>
      </c>
      <c r="D103" s="3" t="s">
        <v>65</v>
      </c>
      <c r="E103" s="3" t="s">
        <v>6</v>
      </c>
      <c r="F103" s="3" t="s">
        <v>35</v>
      </c>
      <c r="G103" s="4">
        <v>103.31</v>
      </c>
    </row>
    <row r="104" spans="3:7" x14ac:dyDescent="0.3">
      <c r="C104" s="33">
        <v>45762</v>
      </c>
      <c r="D104" s="3" t="s">
        <v>23</v>
      </c>
      <c r="E104" s="3" t="s">
        <v>179</v>
      </c>
      <c r="F104" s="3" t="s">
        <v>179</v>
      </c>
      <c r="G104" s="4">
        <v>19.61</v>
      </c>
    </row>
    <row r="105" spans="3:7" x14ac:dyDescent="0.3">
      <c r="C105" s="33">
        <v>45762</v>
      </c>
      <c r="D105" s="3" t="s">
        <v>23</v>
      </c>
      <c r="E105" s="3" t="s">
        <v>179</v>
      </c>
      <c r="F105" s="3" t="s">
        <v>179</v>
      </c>
      <c r="G105" s="4">
        <v>10.39</v>
      </c>
    </row>
    <row r="106" spans="3:7" x14ac:dyDescent="0.3">
      <c r="C106" s="33">
        <v>45762</v>
      </c>
      <c r="D106" s="3" t="s">
        <v>23</v>
      </c>
      <c r="E106" s="3" t="s">
        <v>179</v>
      </c>
      <c r="F106" s="3" t="s">
        <v>179</v>
      </c>
      <c r="G106" s="4">
        <v>27.12</v>
      </c>
    </row>
    <row r="107" spans="3:7" x14ac:dyDescent="0.3">
      <c r="C107" s="33">
        <v>45762</v>
      </c>
      <c r="D107" s="3" t="s">
        <v>27</v>
      </c>
      <c r="E107" s="3" t="s">
        <v>49</v>
      </c>
      <c r="F107" s="3" t="s">
        <v>109</v>
      </c>
      <c r="G107" s="4">
        <v>31.33</v>
      </c>
    </row>
    <row r="108" spans="3:7" x14ac:dyDescent="0.3">
      <c r="C108" s="33">
        <v>45762</v>
      </c>
      <c r="D108" s="3" t="s">
        <v>27</v>
      </c>
      <c r="E108" s="3" t="s">
        <v>49</v>
      </c>
      <c r="F108" s="3" t="s">
        <v>109</v>
      </c>
      <c r="G108" s="4">
        <v>17.86</v>
      </c>
    </row>
    <row r="109" spans="3:7" x14ac:dyDescent="0.3">
      <c r="C109" s="33">
        <v>45762</v>
      </c>
      <c r="D109" s="3" t="s">
        <v>27</v>
      </c>
      <c r="E109" s="3" t="s">
        <v>49</v>
      </c>
      <c r="F109" s="3" t="s">
        <v>86</v>
      </c>
      <c r="G109" s="4">
        <v>22.18</v>
      </c>
    </row>
    <row r="110" spans="3:7" x14ac:dyDescent="0.3">
      <c r="C110" s="33">
        <v>45762</v>
      </c>
      <c r="D110" s="3" t="s">
        <v>65</v>
      </c>
      <c r="E110" s="3" t="s">
        <v>87</v>
      </c>
      <c r="F110" s="3" t="s">
        <v>88</v>
      </c>
      <c r="G110" s="4">
        <v>25.92</v>
      </c>
    </row>
    <row r="111" spans="3:7" x14ac:dyDescent="0.3">
      <c r="C111" s="33">
        <v>45762</v>
      </c>
      <c r="D111" s="3" t="s">
        <v>22</v>
      </c>
      <c r="E111" s="3" t="s">
        <v>113</v>
      </c>
      <c r="F111" s="3" t="s">
        <v>89</v>
      </c>
      <c r="G111" s="4">
        <v>198</v>
      </c>
    </row>
    <row r="112" spans="3:7" x14ac:dyDescent="0.3">
      <c r="C112" s="33">
        <v>45762</v>
      </c>
      <c r="D112" s="3" t="s">
        <v>27</v>
      </c>
      <c r="E112" s="3" t="s">
        <v>110</v>
      </c>
      <c r="F112" s="3" t="s">
        <v>143</v>
      </c>
      <c r="G112" s="4">
        <v>100</v>
      </c>
    </row>
    <row r="113" spans="3:7" x14ac:dyDescent="0.3">
      <c r="C113" s="33">
        <v>45763</v>
      </c>
      <c r="D113" s="3" t="s">
        <v>65</v>
      </c>
      <c r="E113" s="3" t="s">
        <v>49</v>
      </c>
      <c r="F113" s="3" t="s">
        <v>90</v>
      </c>
      <c r="G113" s="4">
        <v>5.81</v>
      </c>
    </row>
    <row r="114" spans="3:7" x14ac:dyDescent="0.3">
      <c r="C114" s="33">
        <v>45763</v>
      </c>
      <c r="D114" s="3" t="s">
        <v>22</v>
      </c>
      <c r="E114" s="3" t="s">
        <v>113</v>
      </c>
      <c r="F114" s="3" t="s">
        <v>91</v>
      </c>
      <c r="G114" s="4">
        <v>585</v>
      </c>
    </row>
    <row r="115" spans="3:7" x14ac:dyDescent="0.3">
      <c r="C115" s="33">
        <v>45763</v>
      </c>
      <c r="D115" s="3" t="s">
        <v>23</v>
      </c>
      <c r="E115" s="3" t="s">
        <v>179</v>
      </c>
      <c r="F115" s="3" t="s">
        <v>179</v>
      </c>
      <c r="G115" s="4">
        <v>27.77</v>
      </c>
    </row>
    <row r="116" spans="3:7" x14ac:dyDescent="0.3">
      <c r="C116" s="33">
        <v>45763</v>
      </c>
      <c r="D116" s="3" t="s">
        <v>22</v>
      </c>
      <c r="E116" s="3" t="s">
        <v>113</v>
      </c>
      <c r="F116" s="3" t="s">
        <v>56</v>
      </c>
      <c r="G116" s="4">
        <v>700</v>
      </c>
    </row>
    <row r="117" spans="3:7" x14ac:dyDescent="0.3">
      <c r="C117" s="33">
        <v>45763</v>
      </c>
      <c r="D117" s="3" t="s">
        <v>27</v>
      </c>
      <c r="E117" s="3" t="s">
        <v>49</v>
      </c>
      <c r="F117" s="3" t="s">
        <v>140</v>
      </c>
      <c r="G117" s="4">
        <v>7</v>
      </c>
    </row>
    <row r="118" spans="3:7" x14ac:dyDescent="0.3">
      <c r="C118" s="33">
        <v>45763</v>
      </c>
      <c r="D118" s="3" t="s">
        <v>27</v>
      </c>
      <c r="E118" s="3" t="s">
        <v>49</v>
      </c>
      <c r="F118" s="3" t="s">
        <v>109</v>
      </c>
      <c r="G118" s="4">
        <v>77.63</v>
      </c>
    </row>
    <row r="119" spans="3:7" x14ac:dyDescent="0.3">
      <c r="C119" s="33">
        <v>45763</v>
      </c>
      <c r="D119" s="3" t="s">
        <v>22</v>
      </c>
      <c r="E119" s="3" t="s">
        <v>113</v>
      </c>
      <c r="F119" s="3" t="s">
        <v>148</v>
      </c>
      <c r="G119" s="4">
        <v>750</v>
      </c>
    </row>
    <row r="120" spans="3:7" x14ac:dyDescent="0.3">
      <c r="C120" s="33">
        <v>45763</v>
      </c>
      <c r="D120" s="3" t="s">
        <v>22</v>
      </c>
      <c r="E120" s="3" t="s">
        <v>113</v>
      </c>
      <c r="F120" s="3" t="s">
        <v>92</v>
      </c>
      <c r="G120" s="4">
        <v>347.2</v>
      </c>
    </row>
    <row r="121" spans="3:7" x14ac:dyDescent="0.3">
      <c r="C121" s="33">
        <v>45763</v>
      </c>
      <c r="D121" s="3" t="s">
        <v>23</v>
      </c>
      <c r="E121" s="3" t="s">
        <v>179</v>
      </c>
      <c r="F121" s="3" t="s">
        <v>179</v>
      </c>
      <c r="G121" s="4">
        <v>73.55</v>
      </c>
    </row>
    <row r="122" spans="3:7" x14ac:dyDescent="0.3">
      <c r="C122" s="33">
        <v>45763</v>
      </c>
      <c r="D122" s="3" t="s">
        <v>22</v>
      </c>
      <c r="E122" s="3" t="s">
        <v>113</v>
      </c>
      <c r="F122" s="3" t="s">
        <v>93</v>
      </c>
      <c r="G122" s="4">
        <v>59.9</v>
      </c>
    </row>
    <row r="123" spans="3:7" x14ac:dyDescent="0.3">
      <c r="C123" s="33">
        <v>45763</v>
      </c>
      <c r="D123" s="3" t="s">
        <v>22</v>
      </c>
      <c r="E123" s="3" t="s">
        <v>113</v>
      </c>
      <c r="F123" s="3" t="s">
        <v>148</v>
      </c>
      <c r="G123" s="4">
        <v>300</v>
      </c>
    </row>
    <row r="124" spans="3:7" x14ac:dyDescent="0.3">
      <c r="C124" s="33">
        <v>45763</v>
      </c>
      <c r="D124" s="3" t="s">
        <v>22</v>
      </c>
      <c r="E124" s="3" t="s">
        <v>113</v>
      </c>
      <c r="F124" s="3" t="s">
        <v>94</v>
      </c>
      <c r="G124" s="4">
        <v>850</v>
      </c>
    </row>
    <row r="125" spans="3:7" x14ac:dyDescent="0.3">
      <c r="C125" s="33">
        <v>45763</v>
      </c>
      <c r="D125" s="3" t="s">
        <v>22</v>
      </c>
      <c r="E125" s="3" t="s">
        <v>113</v>
      </c>
      <c r="F125" s="3" t="s">
        <v>78</v>
      </c>
      <c r="G125" s="4">
        <v>112.5</v>
      </c>
    </row>
    <row r="126" spans="3:7" x14ac:dyDescent="0.3">
      <c r="C126" s="33">
        <v>45764</v>
      </c>
      <c r="D126" s="3" t="s">
        <v>26</v>
      </c>
      <c r="E126" s="3" t="s">
        <v>16</v>
      </c>
      <c r="F126" s="3" t="s">
        <v>34</v>
      </c>
      <c r="G126" s="4">
        <v>166.98</v>
      </c>
    </row>
    <row r="127" spans="3:7" x14ac:dyDescent="0.3">
      <c r="C127" s="33">
        <v>45764</v>
      </c>
      <c r="D127" s="3" t="s">
        <v>22</v>
      </c>
      <c r="E127" s="3" t="s">
        <v>113</v>
      </c>
      <c r="F127" s="3" t="s">
        <v>95</v>
      </c>
      <c r="G127" s="4">
        <v>750</v>
      </c>
    </row>
    <row r="128" spans="3:7" x14ac:dyDescent="0.3">
      <c r="C128" s="33">
        <v>45764</v>
      </c>
      <c r="D128" s="3" t="s">
        <v>22</v>
      </c>
      <c r="E128" s="3" t="s">
        <v>113</v>
      </c>
      <c r="F128" s="3" t="s">
        <v>96</v>
      </c>
      <c r="G128" s="4">
        <v>950</v>
      </c>
    </row>
    <row r="129" spans="3:7" x14ac:dyDescent="0.3">
      <c r="C129" s="33">
        <v>45764</v>
      </c>
      <c r="D129" s="3" t="s">
        <v>126</v>
      </c>
      <c r="E129" s="3" t="s">
        <v>54</v>
      </c>
      <c r="F129" s="3" t="s">
        <v>55</v>
      </c>
      <c r="G129" s="4">
        <v>182.32</v>
      </c>
    </row>
    <row r="130" spans="3:7" x14ac:dyDescent="0.3">
      <c r="C130" s="33">
        <v>45764</v>
      </c>
      <c r="D130" s="3" t="s">
        <v>26</v>
      </c>
      <c r="E130" s="3" t="s">
        <v>97</v>
      </c>
      <c r="F130" s="3" t="s">
        <v>34</v>
      </c>
      <c r="G130" s="4">
        <v>324.10000000000002</v>
      </c>
    </row>
    <row r="131" spans="3:7" x14ac:dyDescent="0.3">
      <c r="C131" s="33">
        <v>45764</v>
      </c>
      <c r="D131" s="3" t="s">
        <v>26</v>
      </c>
      <c r="E131" s="3" t="s">
        <v>25</v>
      </c>
      <c r="F131" s="3" t="s">
        <v>98</v>
      </c>
      <c r="G131" s="4">
        <v>150</v>
      </c>
    </row>
    <row r="132" spans="3:7" x14ac:dyDescent="0.3">
      <c r="C132" s="33">
        <v>45764</v>
      </c>
      <c r="D132" s="3" t="s">
        <v>26</v>
      </c>
      <c r="E132" s="3" t="s">
        <v>128</v>
      </c>
      <c r="F132" s="3" t="s">
        <v>13</v>
      </c>
      <c r="G132" s="4">
        <v>101.39</v>
      </c>
    </row>
    <row r="133" spans="3:7" x14ac:dyDescent="0.3">
      <c r="C133" s="33">
        <v>45764</v>
      </c>
      <c r="D133" s="3" t="s">
        <v>26</v>
      </c>
      <c r="E133" s="3" t="s">
        <v>128</v>
      </c>
      <c r="F133" s="3" t="s">
        <v>13</v>
      </c>
      <c r="G133" s="4">
        <v>346.75</v>
      </c>
    </row>
    <row r="134" spans="3:7" x14ac:dyDescent="0.3">
      <c r="C134" s="33">
        <v>45764</v>
      </c>
      <c r="D134" s="3" t="s">
        <v>22</v>
      </c>
      <c r="E134" s="3" t="s">
        <v>113</v>
      </c>
      <c r="F134" s="3" t="s">
        <v>99</v>
      </c>
      <c r="G134" s="4">
        <v>12.5</v>
      </c>
    </row>
    <row r="135" spans="3:7" x14ac:dyDescent="0.3">
      <c r="C135" s="33">
        <v>45764</v>
      </c>
      <c r="D135" s="3" t="s">
        <v>65</v>
      </c>
      <c r="E135" s="3" t="s">
        <v>49</v>
      </c>
      <c r="F135" s="3" t="s">
        <v>100</v>
      </c>
      <c r="G135" s="4">
        <v>58</v>
      </c>
    </row>
    <row r="136" spans="3:7" x14ac:dyDescent="0.3">
      <c r="C136" s="33">
        <v>45764</v>
      </c>
      <c r="D136" s="3" t="s">
        <v>27</v>
      </c>
      <c r="E136" s="3" t="s">
        <v>1</v>
      </c>
      <c r="F136" s="3" t="s">
        <v>142</v>
      </c>
      <c r="G136" s="4">
        <v>825</v>
      </c>
    </row>
    <row r="137" spans="3:7" x14ac:dyDescent="0.3">
      <c r="C137" s="33">
        <v>45764</v>
      </c>
      <c r="D137" s="3" t="s">
        <v>27</v>
      </c>
      <c r="E137" s="3" t="s">
        <v>110</v>
      </c>
      <c r="F137" s="3" t="s">
        <v>143</v>
      </c>
      <c r="G137" s="4">
        <v>180</v>
      </c>
    </row>
    <row r="138" spans="3:7" x14ac:dyDescent="0.3">
      <c r="C138" s="33">
        <v>45764</v>
      </c>
      <c r="D138" s="3" t="s">
        <v>27</v>
      </c>
      <c r="E138" s="3" t="s">
        <v>49</v>
      </c>
      <c r="F138" s="3" t="s">
        <v>109</v>
      </c>
      <c r="G138" s="4">
        <v>55.8</v>
      </c>
    </row>
    <row r="139" spans="3:7" x14ac:dyDescent="0.3">
      <c r="C139" s="33">
        <v>45764</v>
      </c>
      <c r="D139" s="3" t="s">
        <v>27</v>
      </c>
      <c r="E139" s="3" t="s">
        <v>1</v>
      </c>
      <c r="F139" s="3" t="s">
        <v>140</v>
      </c>
      <c r="G139" s="4">
        <v>1330</v>
      </c>
    </row>
    <row r="140" spans="3:7" x14ac:dyDescent="0.3">
      <c r="C140" s="33">
        <v>45764</v>
      </c>
      <c r="D140" s="3" t="s">
        <v>65</v>
      </c>
      <c r="E140" s="3" t="s">
        <v>49</v>
      </c>
      <c r="F140" s="3" t="s">
        <v>49</v>
      </c>
      <c r="G140" s="4">
        <v>168</v>
      </c>
    </row>
    <row r="141" spans="3:7" x14ac:dyDescent="0.3">
      <c r="C141" s="33">
        <v>45769</v>
      </c>
      <c r="D141" s="3" t="s">
        <v>22</v>
      </c>
      <c r="E141" s="3" t="s">
        <v>113</v>
      </c>
      <c r="F141" s="3" t="s">
        <v>83</v>
      </c>
      <c r="G141" s="4">
        <v>655</v>
      </c>
    </row>
    <row r="142" spans="3:7" x14ac:dyDescent="0.3">
      <c r="C142" s="33">
        <v>45769</v>
      </c>
      <c r="D142" s="3" t="s">
        <v>65</v>
      </c>
      <c r="E142" s="3" t="s">
        <v>49</v>
      </c>
      <c r="F142" s="3" t="s">
        <v>50</v>
      </c>
      <c r="G142" s="4">
        <v>131.96</v>
      </c>
    </row>
    <row r="143" spans="3:7" x14ac:dyDescent="0.3">
      <c r="C143" s="33">
        <v>45769</v>
      </c>
      <c r="D143" s="3" t="s">
        <v>21</v>
      </c>
      <c r="E143" s="3" t="s">
        <v>25</v>
      </c>
      <c r="F143" s="3" t="s">
        <v>101</v>
      </c>
      <c r="G143" s="4">
        <v>82.61</v>
      </c>
    </row>
    <row r="144" spans="3:7" x14ac:dyDescent="0.3">
      <c r="C144" s="33">
        <v>45769</v>
      </c>
      <c r="D144" s="3" t="s">
        <v>126</v>
      </c>
      <c r="E144" s="3" t="s">
        <v>54</v>
      </c>
      <c r="F144" s="3" t="s">
        <v>55</v>
      </c>
      <c r="G144" s="4">
        <v>229.76</v>
      </c>
    </row>
    <row r="145" spans="3:7" x14ac:dyDescent="0.3">
      <c r="C145" s="33">
        <v>45769</v>
      </c>
      <c r="D145" s="3" t="s">
        <v>65</v>
      </c>
      <c r="E145" s="3" t="s">
        <v>49</v>
      </c>
      <c r="F145" s="3" t="s">
        <v>50</v>
      </c>
      <c r="G145" s="4">
        <v>140.5</v>
      </c>
    </row>
    <row r="146" spans="3:7" x14ac:dyDescent="0.3">
      <c r="C146" s="33">
        <v>45769</v>
      </c>
      <c r="D146" s="3" t="s">
        <v>27</v>
      </c>
      <c r="E146" s="3" t="s">
        <v>75</v>
      </c>
      <c r="F146" s="3" t="s">
        <v>141</v>
      </c>
      <c r="G146" s="4">
        <v>356</v>
      </c>
    </row>
    <row r="147" spans="3:7" x14ac:dyDescent="0.3">
      <c r="C147" s="33">
        <v>45769</v>
      </c>
      <c r="D147" s="3" t="s">
        <v>27</v>
      </c>
      <c r="E147" s="3" t="s">
        <v>77</v>
      </c>
      <c r="F147" s="3" t="s">
        <v>139</v>
      </c>
      <c r="G147" s="4">
        <v>1000</v>
      </c>
    </row>
    <row r="148" spans="3:7" x14ac:dyDescent="0.3">
      <c r="C148" s="33">
        <v>45769</v>
      </c>
      <c r="D148" s="3" t="s">
        <v>22</v>
      </c>
      <c r="E148" s="3" t="s">
        <v>113</v>
      </c>
      <c r="F148" s="3" t="s">
        <v>102</v>
      </c>
      <c r="G148" s="4">
        <v>400</v>
      </c>
    </row>
    <row r="149" spans="3:7" x14ac:dyDescent="0.3">
      <c r="C149" s="33">
        <v>45769</v>
      </c>
      <c r="D149" s="3" t="s">
        <v>27</v>
      </c>
      <c r="E149" s="3" t="s">
        <v>49</v>
      </c>
      <c r="F149" s="3" t="s">
        <v>109</v>
      </c>
      <c r="G149" s="4">
        <v>264.2</v>
      </c>
    </row>
    <row r="150" spans="3:7" x14ac:dyDescent="0.3">
      <c r="C150" s="33">
        <v>45769</v>
      </c>
      <c r="D150" s="3" t="s">
        <v>27</v>
      </c>
      <c r="E150" s="3" t="s">
        <v>11</v>
      </c>
      <c r="F150" s="3" t="s">
        <v>140</v>
      </c>
      <c r="G150" s="4">
        <v>310</v>
      </c>
    </row>
    <row r="151" spans="3:7" x14ac:dyDescent="0.3">
      <c r="C151" s="33">
        <v>45769</v>
      </c>
      <c r="D151" s="3" t="s">
        <v>22</v>
      </c>
      <c r="E151" s="3" t="s">
        <v>113</v>
      </c>
      <c r="F151" s="3" t="s">
        <v>103</v>
      </c>
      <c r="G151" s="4" t="s">
        <v>177</v>
      </c>
    </row>
    <row r="152" spans="3:7" x14ac:dyDescent="0.3">
      <c r="C152" s="33">
        <v>45769</v>
      </c>
      <c r="D152" s="3" t="s">
        <v>22</v>
      </c>
      <c r="E152" s="3" t="s">
        <v>113</v>
      </c>
      <c r="F152" s="3" t="s">
        <v>104</v>
      </c>
      <c r="G152" s="4" t="s">
        <v>178</v>
      </c>
    </row>
    <row r="153" spans="3:7" x14ac:dyDescent="0.3">
      <c r="C153" s="33">
        <v>45769</v>
      </c>
      <c r="D153" s="3" t="s">
        <v>27</v>
      </c>
      <c r="E153" s="3" t="s">
        <v>11</v>
      </c>
      <c r="F153" s="3" t="s">
        <v>140</v>
      </c>
      <c r="G153" s="4">
        <v>200</v>
      </c>
    </row>
    <row r="154" spans="3:7" x14ac:dyDescent="0.3">
      <c r="C154" s="33">
        <v>45769</v>
      </c>
      <c r="D154" s="3" t="s">
        <v>22</v>
      </c>
      <c r="E154" s="3" t="s">
        <v>113</v>
      </c>
      <c r="F154" s="3" t="s">
        <v>64</v>
      </c>
      <c r="G154" s="4">
        <v>8.25</v>
      </c>
    </row>
    <row r="155" spans="3:7" x14ac:dyDescent="0.3">
      <c r="C155" s="33">
        <v>45769</v>
      </c>
      <c r="D155" s="3" t="s">
        <v>23</v>
      </c>
      <c r="E155" s="3" t="s">
        <v>179</v>
      </c>
      <c r="F155" s="3" t="s">
        <v>179</v>
      </c>
      <c r="G155" s="4">
        <v>52.2</v>
      </c>
    </row>
    <row r="156" spans="3:7" x14ac:dyDescent="0.3">
      <c r="C156" s="33">
        <v>45769</v>
      </c>
      <c r="D156" s="3" t="s">
        <v>23</v>
      </c>
      <c r="E156" s="3" t="s">
        <v>179</v>
      </c>
      <c r="F156" s="3" t="s">
        <v>179</v>
      </c>
      <c r="G156" s="4">
        <v>14.56</v>
      </c>
    </row>
    <row r="157" spans="3:7" x14ac:dyDescent="0.3">
      <c r="C157" s="33">
        <v>45769</v>
      </c>
      <c r="D157" s="3" t="s">
        <v>22</v>
      </c>
      <c r="E157" s="3" t="s">
        <v>113</v>
      </c>
      <c r="F157" s="3" t="s">
        <v>105</v>
      </c>
      <c r="G157" s="4">
        <v>60</v>
      </c>
    </row>
    <row r="158" spans="3:7" x14ac:dyDescent="0.3">
      <c r="C158" s="33">
        <v>45769</v>
      </c>
      <c r="D158" s="3" t="s">
        <v>22</v>
      </c>
      <c r="E158" s="3" t="s">
        <v>113</v>
      </c>
      <c r="F158" s="3" t="s">
        <v>106</v>
      </c>
      <c r="G158" s="4">
        <v>80</v>
      </c>
    </row>
    <row r="159" spans="3:7" x14ac:dyDescent="0.3">
      <c r="C159" s="33">
        <v>45769</v>
      </c>
      <c r="D159" s="3" t="s">
        <v>23</v>
      </c>
      <c r="E159" s="3" t="s">
        <v>179</v>
      </c>
      <c r="F159" s="3" t="s">
        <v>179</v>
      </c>
      <c r="G159" s="4">
        <v>32.5</v>
      </c>
    </row>
    <row r="160" spans="3:7" x14ac:dyDescent="0.3">
      <c r="C160" s="33">
        <v>45769</v>
      </c>
      <c r="D160" s="3" t="s">
        <v>23</v>
      </c>
      <c r="E160" s="3" t="s">
        <v>179</v>
      </c>
      <c r="F160" s="3" t="s">
        <v>179</v>
      </c>
      <c r="G160" s="4">
        <v>22.12</v>
      </c>
    </row>
    <row r="161" spans="3:7" x14ac:dyDescent="0.3">
      <c r="C161" s="33">
        <v>45769</v>
      </c>
      <c r="D161" s="3" t="s">
        <v>22</v>
      </c>
      <c r="E161" s="3" t="s">
        <v>113</v>
      </c>
      <c r="F161" s="3" t="s">
        <v>51</v>
      </c>
      <c r="G161" s="4">
        <v>150</v>
      </c>
    </row>
    <row r="162" spans="3:7" x14ac:dyDescent="0.3">
      <c r="C162" s="33">
        <v>45769</v>
      </c>
      <c r="D162" s="3" t="s">
        <v>23</v>
      </c>
      <c r="E162" s="3" t="s">
        <v>179</v>
      </c>
      <c r="F162" s="3" t="s">
        <v>179</v>
      </c>
      <c r="G162" s="4">
        <v>35.97</v>
      </c>
    </row>
    <row r="163" spans="3:7" x14ac:dyDescent="0.3">
      <c r="C163" s="33">
        <v>45769</v>
      </c>
      <c r="D163" s="3" t="s">
        <v>27</v>
      </c>
      <c r="E163" s="3" t="s">
        <v>49</v>
      </c>
      <c r="F163" s="3" t="s">
        <v>140</v>
      </c>
      <c r="G163" s="4">
        <v>10</v>
      </c>
    </row>
    <row r="164" spans="3:7" x14ac:dyDescent="0.3">
      <c r="C164" s="33">
        <v>45769</v>
      </c>
      <c r="D164" s="3" t="s">
        <v>27</v>
      </c>
      <c r="E164" s="3" t="s">
        <v>49</v>
      </c>
      <c r="F164" s="3" t="s">
        <v>109</v>
      </c>
      <c r="G164" s="4">
        <v>26.95</v>
      </c>
    </row>
    <row r="165" spans="3:7" x14ac:dyDescent="0.3">
      <c r="C165" s="33">
        <v>45769</v>
      </c>
      <c r="D165" s="3" t="s">
        <v>65</v>
      </c>
      <c r="E165" s="3" t="s">
        <v>87</v>
      </c>
      <c r="F165" s="3" t="s">
        <v>107</v>
      </c>
      <c r="G165" s="4">
        <v>38.94</v>
      </c>
    </row>
    <row r="166" spans="3:7" x14ac:dyDescent="0.3">
      <c r="C166" s="33">
        <v>45769</v>
      </c>
      <c r="D166" s="3" t="s">
        <v>22</v>
      </c>
      <c r="E166" s="3" t="s">
        <v>113</v>
      </c>
      <c r="F166" s="3" t="s">
        <v>47</v>
      </c>
      <c r="G166" s="4">
        <v>12.24</v>
      </c>
    </row>
    <row r="167" spans="3:7" x14ac:dyDescent="0.3">
      <c r="C167" s="33">
        <v>45769</v>
      </c>
      <c r="D167" s="3" t="s">
        <v>23</v>
      </c>
      <c r="E167" s="3" t="s">
        <v>179</v>
      </c>
      <c r="F167" s="3" t="s">
        <v>179</v>
      </c>
      <c r="G167" s="4">
        <v>4.2</v>
      </c>
    </row>
    <row r="168" spans="3:7" x14ac:dyDescent="0.3">
      <c r="C168" s="33">
        <v>45769</v>
      </c>
      <c r="D168" s="3" t="s">
        <v>22</v>
      </c>
      <c r="E168" s="3" t="s">
        <v>113</v>
      </c>
      <c r="F168" s="3" t="s">
        <v>43</v>
      </c>
      <c r="G168" s="4">
        <v>900</v>
      </c>
    </row>
    <row r="169" spans="3:7" x14ac:dyDescent="0.3">
      <c r="C169" s="33">
        <v>45769</v>
      </c>
      <c r="D169" s="3" t="s">
        <v>27</v>
      </c>
      <c r="E169" s="3" t="s">
        <v>11</v>
      </c>
      <c r="F169" s="3" t="s">
        <v>139</v>
      </c>
      <c r="G169" s="4">
        <v>100</v>
      </c>
    </row>
    <row r="170" spans="3:7" x14ac:dyDescent="0.3">
      <c r="C170" s="33">
        <v>45769</v>
      </c>
      <c r="D170" s="3" t="s">
        <v>22</v>
      </c>
      <c r="E170" s="3" t="s">
        <v>113</v>
      </c>
      <c r="F170" s="3" t="s">
        <v>148</v>
      </c>
      <c r="G170" s="4">
        <v>225</v>
      </c>
    </row>
    <row r="171" spans="3:7" x14ac:dyDescent="0.3">
      <c r="C171" s="33">
        <v>45769</v>
      </c>
      <c r="D171" s="3" t="s">
        <v>21</v>
      </c>
      <c r="E171" s="3" t="s">
        <v>10</v>
      </c>
      <c r="F171" s="3" t="s">
        <v>108</v>
      </c>
      <c r="G171" s="4">
        <v>1400</v>
      </c>
    </row>
    <row r="172" spans="3:7" x14ac:dyDescent="0.3">
      <c r="C172" s="33">
        <v>45769</v>
      </c>
      <c r="D172" s="3" t="s">
        <v>21</v>
      </c>
      <c r="E172" s="3" t="s">
        <v>8</v>
      </c>
      <c r="F172" s="3" t="s">
        <v>85</v>
      </c>
      <c r="G172" s="4">
        <v>275.69</v>
      </c>
    </row>
    <row r="173" spans="3:7" x14ac:dyDescent="0.3">
      <c r="C173" s="33">
        <v>45769</v>
      </c>
      <c r="D173" s="3" t="s">
        <v>21</v>
      </c>
      <c r="E173" s="3" t="s">
        <v>8</v>
      </c>
      <c r="F173" s="3" t="s">
        <v>85</v>
      </c>
      <c r="G173" s="4">
        <v>387.24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974B-6429-4D81-A439-FB3AE0664ABF}">
  <dimension ref="B2:G25"/>
  <sheetViews>
    <sheetView workbookViewId="0">
      <selection activeCell="E25" sqref="E25"/>
    </sheetView>
  </sheetViews>
  <sheetFormatPr defaultRowHeight="14.4" x14ac:dyDescent="0.3"/>
  <cols>
    <col min="3" max="3" width="12.109375" bestFit="1" customWidth="1"/>
    <col min="4" max="4" width="20.77734375" bestFit="1" customWidth="1"/>
    <col min="5" max="5" width="30.77734375" bestFit="1" customWidth="1"/>
    <col min="6" max="6" width="14" style="1" bestFit="1" customWidth="1"/>
    <col min="7" max="7" width="12.88671875" bestFit="1" customWidth="1"/>
    <col min="8" max="8" width="14.109375" bestFit="1" customWidth="1"/>
    <col min="9" max="9" width="12.88671875" bestFit="1" customWidth="1"/>
  </cols>
  <sheetData>
    <row r="2" spans="2:7" x14ac:dyDescent="0.3">
      <c r="B2" s="2" t="s">
        <v>29</v>
      </c>
      <c r="C2" s="2" t="s">
        <v>7</v>
      </c>
      <c r="D2" s="2" t="s">
        <v>30</v>
      </c>
      <c r="E2" s="2" t="s">
        <v>31</v>
      </c>
      <c r="F2" s="5" t="s">
        <v>24</v>
      </c>
      <c r="G2" s="2" t="s">
        <v>121</v>
      </c>
    </row>
    <row r="3" spans="2:7" x14ac:dyDescent="0.3">
      <c r="B3" s="3" t="s">
        <v>32</v>
      </c>
      <c r="C3" s="3" t="s">
        <v>27</v>
      </c>
      <c r="D3" s="3" t="s">
        <v>1</v>
      </c>
      <c r="E3" s="3" t="s">
        <v>140</v>
      </c>
      <c r="F3" s="4">
        <v>3000</v>
      </c>
      <c r="G3" s="3" t="s">
        <v>122</v>
      </c>
    </row>
    <row r="4" spans="2:7" x14ac:dyDescent="0.3">
      <c r="B4" s="3" t="s">
        <v>32</v>
      </c>
      <c r="C4" s="3" t="s">
        <v>27</v>
      </c>
      <c r="D4" s="3" t="s">
        <v>1</v>
      </c>
      <c r="E4" s="3" t="s">
        <v>142</v>
      </c>
      <c r="F4" s="4">
        <f>Funcionários!F3</f>
        <v>1650</v>
      </c>
      <c r="G4" s="3" t="s">
        <v>122</v>
      </c>
    </row>
    <row r="5" spans="2:7" x14ac:dyDescent="0.3">
      <c r="B5" s="3" t="s">
        <v>32</v>
      </c>
      <c r="C5" s="3" t="s">
        <v>27</v>
      </c>
      <c r="D5" s="3" t="s">
        <v>1</v>
      </c>
      <c r="E5" s="3" t="s">
        <v>141</v>
      </c>
      <c r="F5" s="4">
        <f>Tabela15[[#This Row],[Total]]</f>
        <v>1020</v>
      </c>
      <c r="G5" s="3" t="s">
        <v>122</v>
      </c>
    </row>
    <row r="6" spans="2:7" x14ac:dyDescent="0.3">
      <c r="B6" s="3" t="s">
        <v>32</v>
      </c>
      <c r="C6" s="3" t="s">
        <v>27</v>
      </c>
      <c r="D6" s="3" t="s">
        <v>1</v>
      </c>
      <c r="E6" s="3" t="s">
        <v>139</v>
      </c>
      <c r="F6" s="4">
        <v>2000</v>
      </c>
      <c r="G6" s="3" t="s">
        <v>122</v>
      </c>
    </row>
    <row r="7" spans="2:7" x14ac:dyDescent="0.3">
      <c r="B7" s="3" t="s">
        <v>32</v>
      </c>
      <c r="C7" s="3" t="s">
        <v>27</v>
      </c>
      <c r="D7" s="3" t="s">
        <v>11</v>
      </c>
      <c r="E7" s="3" t="s">
        <v>40</v>
      </c>
      <c r="F7" s="4">
        <v>480</v>
      </c>
      <c r="G7" s="3" t="s">
        <v>122</v>
      </c>
    </row>
    <row r="8" spans="2:7" x14ac:dyDescent="0.3">
      <c r="B8" s="3" t="s">
        <v>32</v>
      </c>
      <c r="C8" s="3" t="s">
        <v>27</v>
      </c>
      <c r="D8" s="3" t="s">
        <v>11</v>
      </c>
      <c r="E8" s="3" t="s">
        <v>41</v>
      </c>
      <c r="F8" s="4">
        <v>300</v>
      </c>
      <c r="G8" s="3" t="s">
        <v>122</v>
      </c>
    </row>
    <row r="9" spans="2:7" x14ac:dyDescent="0.3">
      <c r="B9" s="3" t="s">
        <v>32</v>
      </c>
      <c r="C9" s="3" t="s">
        <v>26</v>
      </c>
      <c r="D9" s="3" t="s">
        <v>25</v>
      </c>
      <c r="E9" s="3" t="s">
        <v>33</v>
      </c>
      <c r="F9" s="4">
        <v>150</v>
      </c>
      <c r="G9" s="3" t="s">
        <v>122</v>
      </c>
    </row>
    <row r="10" spans="2:7" x14ac:dyDescent="0.3">
      <c r="B10" s="3" t="s">
        <v>32</v>
      </c>
      <c r="C10" s="3" t="s">
        <v>26</v>
      </c>
      <c r="D10" s="6" t="s">
        <v>12</v>
      </c>
      <c r="E10" s="7" t="s">
        <v>34</v>
      </c>
      <c r="F10" s="8">
        <v>310.44</v>
      </c>
      <c r="G10" s="3" t="s">
        <v>122</v>
      </c>
    </row>
    <row r="11" spans="2:7" x14ac:dyDescent="0.3">
      <c r="B11" s="3" t="s">
        <v>32</v>
      </c>
      <c r="C11" s="3" t="s">
        <v>26</v>
      </c>
      <c r="D11" s="9" t="s">
        <v>13</v>
      </c>
      <c r="E11" s="10" t="s">
        <v>34</v>
      </c>
      <c r="F11" s="11">
        <v>98.04</v>
      </c>
      <c r="G11" s="3" t="s">
        <v>122</v>
      </c>
    </row>
    <row r="12" spans="2:7" x14ac:dyDescent="0.3">
      <c r="B12" s="3" t="s">
        <v>32</v>
      </c>
      <c r="C12" s="3" t="s">
        <v>26</v>
      </c>
      <c r="D12" s="6" t="s">
        <v>14</v>
      </c>
      <c r="E12" s="7" t="s">
        <v>34</v>
      </c>
      <c r="F12" s="8">
        <v>95.65</v>
      </c>
      <c r="G12" s="3" t="s">
        <v>122</v>
      </c>
    </row>
    <row r="13" spans="2:7" x14ac:dyDescent="0.3">
      <c r="B13" s="3" t="s">
        <v>32</v>
      </c>
      <c r="C13" s="3" t="s">
        <v>26</v>
      </c>
      <c r="D13" s="9" t="s">
        <v>18</v>
      </c>
      <c r="E13" s="10" t="s">
        <v>34</v>
      </c>
      <c r="F13" s="11">
        <v>327.44</v>
      </c>
      <c r="G13" s="3" t="s">
        <v>122</v>
      </c>
    </row>
    <row r="14" spans="2:7" x14ac:dyDescent="0.3">
      <c r="B14" s="3" t="s">
        <v>32</v>
      </c>
      <c r="C14" s="3" t="s">
        <v>26</v>
      </c>
      <c r="D14" s="12" t="s">
        <v>16</v>
      </c>
      <c r="E14" s="7" t="s">
        <v>34</v>
      </c>
      <c r="F14" s="13">
        <v>166.98</v>
      </c>
      <c r="G14" s="3" t="s">
        <v>122</v>
      </c>
    </row>
    <row r="15" spans="2:7" x14ac:dyDescent="0.3">
      <c r="B15" s="3" t="s">
        <v>32</v>
      </c>
      <c r="C15" s="3" t="s">
        <v>21</v>
      </c>
      <c r="D15" s="3" t="s">
        <v>6</v>
      </c>
      <c r="E15" s="3" t="s">
        <v>35</v>
      </c>
      <c r="F15" s="4">
        <v>120</v>
      </c>
      <c r="G15" s="3" t="s">
        <v>122</v>
      </c>
    </row>
    <row r="16" spans="2:7" x14ac:dyDescent="0.3">
      <c r="B16" s="3" t="s">
        <v>32</v>
      </c>
      <c r="C16" s="3" t="s">
        <v>21</v>
      </c>
      <c r="D16" s="3" t="s">
        <v>8</v>
      </c>
      <c r="E16" s="3" t="s">
        <v>36</v>
      </c>
      <c r="F16" s="4">
        <v>662.93</v>
      </c>
      <c r="G16" s="3" t="s">
        <v>122</v>
      </c>
    </row>
    <row r="17" spans="2:7" x14ac:dyDescent="0.3">
      <c r="B17" s="3" t="s">
        <v>32</v>
      </c>
      <c r="C17" s="3" t="s">
        <v>21</v>
      </c>
      <c r="D17" s="3" t="s">
        <v>9</v>
      </c>
      <c r="E17" s="3" t="s">
        <v>37</v>
      </c>
      <c r="F17" s="4">
        <v>120</v>
      </c>
      <c r="G17" s="3" t="s">
        <v>122</v>
      </c>
    </row>
    <row r="18" spans="2:7" x14ac:dyDescent="0.3">
      <c r="B18" s="3" t="s">
        <v>32</v>
      </c>
      <c r="C18" s="3" t="s">
        <v>21</v>
      </c>
      <c r="D18" s="3" t="s">
        <v>10</v>
      </c>
      <c r="E18" s="3" t="s">
        <v>38</v>
      </c>
      <c r="F18" s="4">
        <v>1400</v>
      </c>
      <c r="G18" s="3" t="s">
        <v>122</v>
      </c>
    </row>
    <row r="19" spans="2:7" x14ac:dyDescent="0.3">
      <c r="B19" s="3" t="s">
        <v>32</v>
      </c>
      <c r="C19" s="3" t="s">
        <v>22</v>
      </c>
      <c r="D19" s="3" t="s">
        <v>114</v>
      </c>
      <c r="E19" s="3" t="s">
        <v>180</v>
      </c>
      <c r="F19" s="4">
        <f>SUMIF(Tabela8[Categoria],"Material",Tabela8[Valor])</f>
        <v>19395.000000000004</v>
      </c>
      <c r="G19" s="3" t="s">
        <v>122</v>
      </c>
    </row>
    <row r="20" spans="2:7" x14ac:dyDescent="0.3">
      <c r="B20" s="3" t="s">
        <v>32</v>
      </c>
      <c r="C20" s="3" t="s">
        <v>23</v>
      </c>
      <c r="D20" s="3" t="s">
        <v>115</v>
      </c>
      <c r="E20" s="3" t="s">
        <v>116</v>
      </c>
      <c r="F20" s="4">
        <f>SUMIF(Tabela8[Categoria],"Logística",Tabela8[Valor])</f>
        <v>811.81000000000006</v>
      </c>
      <c r="G20" s="3" t="s">
        <v>122</v>
      </c>
    </row>
    <row r="21" spans="2:7" x14ac:dyDescent="0.3">
      <c r="B21" s="3" t="s">
        <v>32</v>
      </c>
      <c r="C21" s="3" t="s">
        <v>54</v>
      </c>
      <c r="D21" s="3" t="s">
        <v>117</v>
      </c>
      <c r="E21" s="3" t="s">
        <v>55</v>
      </c>
      <c r="F21" s="4">
        <f>SUMIF(Tabela8[Categoria],"Carro",Tabela8[Valor])</f>
        <v>1219.48</v>
      </c>
      <c r="G21" s="3" t="s">
        <v>122</v>
      </c>
    </row>
    <row r="22" spans="2:7" x14ac:dyDescent="0.3">
      <c r="B22" s="3" t="s">
        <v>32</v>
      </c>
      <c r="C22" s="3" t="s">
        <v>65</v>
      </c>
      <c r="D22" s="3" t="s">
        <v>118</v>
      </c>
      <c r="E22" s="3" t="s">
        <v>119</v>
      </c>
      <c r="F22" s="4">
        <f>SUMIF(Tabela8[Categoria],"Casa",Tabela8[Valor])</f>
        <v>1865.92</v>
      </c>
      <c r="G22" s="3" t="s">
        <v>122</v>
      </c>
    </row>
    <row r="23" spans="2:7" x14ac:dyDescent="0.3">
      <c r="B23" s="3" t="s">
        <v>39</v>
      </c>
      <c r="C23" s="3" t="s">
        <v>123</v>
      </c>
      <c r="D23" s="3" t="s">
        <v>173</v>
      </c>
      <c r="E23" s="3" t="s">
        <v>181</v>
      </c>
      <c r="F23" s="4">
        <f>SUMIF(Tabela3[Categoria de Entrada],"Venda",Tabela3[Valor de Entrada])</f>
        <v>46486.700000000004</v>
      </c>
      <c r="G23" s="3" t="s">
        <v>122</v>
      </c>
    </row>
    <row r="24" spans="2:7" x14ac:dyDescent="0.3">
      <c r="B24" s="3" t="s">
        <v>39</v>
      </c>
      <c r="C24" s="3" t="s">
        <v>124</v>
      </c>
      <c r="D24" s="3" t="s">
        <v>174</v>
      </c>
      <c r="E24" s="3" t="s">
        <v>181</v>
      </c>
      <c r="F24" s="4">
        <f>SUMIF(Tabela3[Categoria de Entrada],"Serviço",Tabela3[Valor de Entrada])</f>
        <v>3690</v>
      </c>
      <c r="G24" s="3" t="s">
        <v>122</v>
      </c>
    </row>
    <row r="25" spans="2:7" x14ac:dyDescent="0.3">
      <c r="B25" s="3" t="s">
        <v>32</v>
      </c>
      <c r="C25" s="3" t="s">
        <v>21</v>
      </c>
      <c r="D25" s="3" t="s">
        <v>127</v>
      </c>
      <c r="E25" s="3" t="s">
        <v>76</v>
      </c>
      <c r="F25" s="4">
        <f>Indiretos!C4</f>
        <v>262.58</v>
      </c>
      <c r="G25" s="3" t="s">
        <v>122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5B9F-0277-4A4D-8EA7-1F2AE779F802}">
  <dimension ref="C2:F26"/>
  <sheetViews>
    <sheetView workbookViewId="0">
      <selection activeCell="J17" sqref="J17"/>
    </sheetView>
  </sheetViews>
  <sheetFormatPr defaultRowHeight="14.4" x14ac:dyDescent="0.3"/>
  <cols>
    <col min="3" max="3" width="23.77734375" bestFit="1" customWidth="1"/>
    <col min="4" max="4" width="20.109375" customWidth="1"/>
    <col min="5" max="6" width="16.44140625" customWidth="1"/>
  </cols>
  <sheetData>
    <row r="2" spans="3:6" ht="15" thickBot="1" x14ac:dyDescent="0.35">
      <c r="C2" s="14" t="s">
        <v>17</v>
      </c>
      <c r="D2" s="15" t="s">
        <v>125</v>
      </c>
      <c r="E2" s="15" t="s">
        <v>129</v>
      </c>
      <c r="F2" s="16" t="s">
        <v>42</v>
      </c>
    </row>
    <row r="3" spans="3:6" ht="15" thickTop="1" x14ac:dyDescent="0.3">
      <c r="C3" s="17" t="s">
        <v>154</v>
      </c>
      <c r="D3" s="18" t="s">
        <v>123</v>
      </c>
      <c r="E3" s="19">
        <v>650</v>
      </c>
      <c r="F3" s="20">
        <v>45750</v>
      </c>
    </row>
    <row r="4" spans="3:6" x14ac:dyDescent="0.3">
      <c r="C4" s="21" t="s">
        <v>155</v>
      </c>
      <c r="D4" s="22" t="s">
        <v>123</v>
      </c>
      <c r="E4" s="23">
        <v>2500</v>
      </c>
      <c r="F4" s="24">
        <v>45754</v>
      </c>
    </row>
    <row r="5" spans="3:6" x14ac:dyDescent="0.3">
      <c r="C5" s="17" t="s">
        <v>156</v>
      </c>
      <c r="D5" s="18" t="s">
        <v>123</v>
      </c>
      <c r="E5" s="19">
        <v>1000</v>
      </c>
      <c r="F5" s="20">
        <v>45754</v>
      </c>
    </row>
    <row r="6" spans="3:6" x14ac:dyDescent="0.3">
      <c r="C6" s="21" t="s">
        <v>157</v>
      </c>
      <c r="D6" s="22" t="s">
        <v>123</v>
      </c>
      <c r="E6" s="23">
        <v>5000</v>
      </c>
      <c r="F6" s="24">
        <v>45754</v>
      </c>
    </row>
    <row r="7" spans="3:6" x14ac:dyDescent="0.3">
      <c r="C7" s="17" t="s">
        <v>158</v>
      </c>
      <c r="D7" s="18" t="s">
        <v>123</v>
      </c>
      <c r="E7" s="19">
        <v>430</v>
      </c>
      <c r="F7" s="20">
        <v>45757</v>
      </c>
    </row>
    <row r="8" spans="3:6" x14ac:dyDescent="0.3">
      <c r="C8" s="21" t="s">
        <v>158</v>
      </c>
      <c r="D8" s="22" t="s">
        <v>123</v>
      </c>
      <c r="E8" s="23">
        <v>430</v>
      </c>
      <c r="F8" s="24">
        <v>45761</v>
      </c>
    </row>
    <row r="9" spans="3:6" x14ac:dyDescent="0.3">
      <c r="C9" s="17" t="s">
        <v>159</v>
      </c>
      <c r="D9" s="18" t="s">
        <v>123</v>
      </c>
      <c r="E9" s="19">
        <v>309.5</v>
      </c>
      <c r="F9" s="20">
        <v>45761</v>
      </c>
    </row>
    <row r="10" spans="3:6" x14ac:dyDescent="0.3">
      <c r="C10" s="21" t="s">
        <v>160</v>
      </c>
      <c r="D10" s="22" t="s">
        <v>123</v>
      </c>
      <c r="E10" s="23">
        <v>2200</v>
      </c>
      <c r="F10" s="24">
        <v>45761</v>
      </c>
    </row>
    <row r="11" spans="3:6" x14ac:dyDescent="0.3">
      <c r="C11" s="17" t="s">
        <v>161</v>
      </c>
      <c r="D11" s="18" t="s">
        <v>123</v>
      </c>
      <c r="E11" s="19">
        <v>3100</v>
      </c>
      <c r="F11" s="20">
        <v>45763</v>
      </c>
    </row>
    <row r="12" spans="3:6" x14ac:dyDescent="0.3">
      <c r="C12" s="21" t="s">
        <v>162</v>
      </c>
      <c r="D12" s="22" t="s">
        <v>19</v>
      </c>
      <c r="E12" s="23">
        <v>2240</v>
      </c>
      <c r="F12" s="24">
        <v>45763</v>
      </c>
    </row>
    <row r="13" spans="3:6" x14ac:dyDescent="0.3">
      <c r="C13" s="17" t="s">
        <v>163</v>
      </c>
      <c r="D13" s="18" t="s">
        <v>123</v>
      </c>
      <c r="E13" s="19">
        <v>10000</v>
      </c>
      <c r="F13" s="20">
        <v>45764</v>
      </c>
    </row>
    <row r="14" spans="3:6" x14ac:dyDescent="0.3">
      <c r="C14" s="21" t="s">
        <v>164</v>
      </c>
      <c r="D14" s="22" t="s">
        <v>123</v>
      </c>
      <c r="E14" s="23">
        <v>750</v>
      </c>
      <c r="F14" s="24">
        <v>45769</v>
      </c>
    </row>
    <row r="15" spans="3:6" x14ac:dyDescent="0.3">
      <c r="C15" s="17" t="s">
        <v>165</v>
      </c>
      <c r="D15" s="18" t="s">
        <v>123</v>
      </c>
      <c r="E15" s="19">
        <v>600</v>
      </c>
      <c r="F15" s="20">
        <v>45769</v>
      </c>
    </row>
    <row r="16" spans="3:6" x14ac:dyDescent="0.3">
      <c r="C16" s="21" t="s">
        <v>166</v>
      </c>
      <c r="D16" s="22" t="s">
        <v>123</v>
      </c>
      <c r="E16" s="23">
        <v>2500</v>
      </c>
      <c r="F16" s="24">
        <v>45769</v>
      </c>
    </row>
    <row r="17" spans="3:6" x14ac:dyDescent="0.3">
      <c r="C17" s="21" t="s">
        <v>167</v>
      </c>
      <c r="D17" s="22" t="s">
        <v>19</v>
      </c>
      <c r="E17" s="23">
        <v>800</v>
      </c>
      <c r="F17" s="24">
        <v>45769</v>
      </c>
    </row>
    <row r="18" spans="3:6" x14ac:dyDescent="0.3">
      <c r="C18" s="17" t="s">
        <v>158</v>
      </c>
      <c r="D18" s="18" t="s">
        <v>123</v>
      </c>
      <c r="E18" s="19">
        <v>490</v>
      </c>
      <c r="F18" s="20">
        <v>45770</v>
      </c>
    </row>
    <row r="19" spans="3:6" x14ac:dyDescent="0.3">
      <c r="C19" s="21" t="s">
        <v>168</v>
      </c>
      <c r="D19" s="22" t="s">
        <v>123</v>
      </c>
      <c r="E19" s="23">
        <v>1100</v>
      </c>
      <c r="F19" s="24">
        <v>45771</v>
      </c>
    </row>
    <row r="20" spans="3:6" x14ac:dyDescent="0.3">
      <c r="C20" s="17" t="s">
        <v>169</v>
      </c>
      <c r="D20" s="18" t="s">
        <v>123</v>
      </c>
      <c r="E20" s="19">
        <v>328</v>
      </c>
      <c r="F20" s="20">
        <v>45771</v>
      </c>
    </row>
    <row r="21" spans="3:6" x14ac:dyDescent="0.3">
      <c r="C21" s="21" t="s">
        <v>156</v>
      </c>
      <c r="D21" s="22" t="s">
        <v>123</v>
      </c>
      <c r="E21" s="23">
        <v>2000</v>
      </c>
      <c r="F21" s="24">
        <v>45771</v>
      </c>
    </row>
    <row r="22" spans="3:6" x14ac:dyDescent="0.3">
      <c r="C22" s="17" t="s">
        <v>170</v>
      </c>
      <c r="D22" s="18" t="s">
        <v>123</v>
      </c>
      <c r="E22" s="19">
        <v>6636.4</v>
      </c>
      <c r="F22" s="20">
        <v>45772</v>
      </c>
    </row>
    <row r="23" spans="3:6" x14ac:dyDescent="0.3">
      <c r="C23" s="21" t="s">
        <v>158</v>
      </c>
      <c r="D23" s="22" t="s">
        <v>123</v>
      </c>
      <c r="E23" s="23">
        <v>927.8</v>
      </c>
      <c r="F23" s="24">
        <v>45775</v>
      </c>
    </row>
    <row r="24" spans="3:6" x14ac:dyDescent="0.3">
      <c r="C24" s="17" t="s">
        <v>166</v>
      </c>
      <c r="D24" s="18" t="s">
        <v>123</v>
      </c>
      <c r="E24" s="19">
        <v>5000</v>
      </c>
      <c r="F24" s="20">
        <v>45775</v>
      </c>
    </row>
    <row r="25" spans="3:6" x14ac:dyDescent="0.3">
      <c r="C25" s="21" t="s">
        <v>171</v>
      </c>
      <c r="D25" s="22" t="s">
        <v>123</v>
      </c>
      <c r="E25" s="23">
        <v>535</v>
      </c>
      <c r="F25" s="24">
        <v>45776</v>
      </c>
    </row>
    <row r="26" spans="3:6" x14ac:dyDescent="0.3">
      <c r="C26" s="25" t="s">
        <v>172</v>
      </c>
      <c r="D26" s="26" t="s">
        <v>19</v>
      </c>
      <c r="E26" s="27">
        <v>650</v>
      </c>
      <c r="F26" s="28">
        <v>45777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2A6E-20A0-464B-AF22-E126A934F92A}">
  <dimension ref="C2:E19"/>
  <sheetViews>
    <sheetView workbookViewId="0">
      <selection activeCell="I16" sqref="I16"/>
    </sheetView>
  </sheetViews>
  <sheetFormatPr defaultRowHeight="14.4" x14ac:dyDescent="0.3"/>
  <cols>
    <col min="3" max="3" width="12.109375" bestFit="1" customWidth="1"/>
    <col min="4" max="4" width="20.77734375" bestFit="1" customWidth="1"/>
    <col min="5" max="5" width="12.88671875" style="1" bestFit="1" customWidth="1"/>
  </cols>
  <sheetData>
    <row r="2" spans="3:5" x14ac:dyDescent="0.3">
      <c r="C2" s="3" t="s">
        <v>7</v>
      </c>
      <c r="D2" s="3" t="s">
        <v>30</v>
      </c>
      <c r="E2" s="4" t="s">
        <v>24</v>
      </c>
    </row>
    <row r="3" spans="3:5" x14ac:dyDescent="0.3">
      <c r="C3" s="3" t="s">
        <v>27</v>
      </c>
      <c r="D3" s="3" t="s">
        <v>1</v>
      </c>
      <c r="E3" s="4">
        <f>SUMIF(Tabela8[Subcategoria],"Salário",Tabela8[Valor])</f>
        <v>4485</v>
      </c>
    </row>
    <row r="4" spans="3:5" x14ac:dyDescent="0.3">
      <c r="C4" s="3" t="s">
        <v>27</v>
      </c>
      <c r="D4" s="3" t="s">
        <v>11</v>
      </c>
      <c r="E4" s="4">
        <f>SUMIF(Tabela8[Subcategoria],"Benefícios",Tabela8[Valor])</f>
        <v>1560</v>
      </c>
    </row>
    <row r="5" spans="3:5" x14ac:dyDescent="0.3">
      <c r="C5" s="3" t="s">
        <v>27</v>
      </c>
      <c r="D5" s="3" t="s">
        <v>120</v>
      </c>
      <c r="E5" s="4">
        <f>SUMIF(Tabela8[Subcategoria],"Mão de Obra",Tabela8[Valor])</f>
        <v>680</v>
      </c>
    </row>
    <row r="6" spans="3:5" x14ac:dyDescent="0.3">
      <c r="C6" s="3" t="s">
        <v>113</v>
      </c>
      <c r="D6" s="3" t="s">
        <v>114</v>
      </c>
      <c r="E6" s="4">
        <v>20000</v>
      </c>
    </row>
    <row r="7" spans="3:5" x14ac:dyDescent="0.3">
      <c r="C7" s="3" t="s">
        <v>23</v>
      </c>
      <c r="D7" s="3" t="s">
        <v>115</v>
      </c>
      <c r="E7" s="4">
        <v>800</v>
      </c>
    </row>
    <row r="8" spans="3:5" x14ac:dyDescent="0.3">
      <c r="C8" s="3" t="s">
        <v>26</v>
      </c>
      <c r="D8" s="3" t="s">
        <v>25</v>
      </c>
      <c r="E8" s="4">
        <v>150</v>
      </c>
    </row>
    <row r="9" spans="3:5" x14ac:dyDescent="0.3">
      <c r="C9" s="3" t="s">
        <v>26</v>
      </c>
      <c r="D9" s="3" t="s">
        <v>12</v>
      </c>
      <c r="E9" s="4">
        <v>310.44</v>
      </c>
    </row>
    <row r="10" spans="3:5" x14ac:dyDescent="0.3">
      <c r="C10" s="3" t="s">
        <v>26</v>
      </c>
      <c r="D10" s="3" t="s">
        <v>13</v>
      </c>
      <c r="E10" s="4">
        <v>98.04</v>
      </c>
    </row>
    <row r="11" spans="3:5" x14ac:dyDescent="0.3">
      <c r="C11" s="3" t="s">
        <v>26</v>
      </c>
      <c r="D11" s="3" t="s">
        <v>14</v>
      </c>
      <c r="E11" s="4">
        <v>95.65</v>
      </c>
    </row>
    <row r="12" spans="3:5" x14ac:dyDescent="0.3">
      <c r="C12" s="3" t="s">
        <v>26</v>
      </c>
      <c r="D12" s="3" t="s">
        <v>18</v>
      </c>
      <c r="E12" s="4">
        <v>327.44</v>
      </c>
    </row>
    <row r="13" spans="3:5" x14ac:dyDescent="0.3">
      <c r="C13" s="3" t="s">
        <v>26</v>
      </c>
      <c r="D13" s="3" t="s">
        <v>16</v>
      </c>
      <c r="E13" s="4">
        <v>166.98</v>
      </c>
    </row>
    <row r="14" spans="3:5" x14ac:dyDescent="0.3">
      <c r="C14" s="3" t="s">
        <v>21</v>
      </c>
      <c r="D14" s="3" t="s">
        <v>6</v>
      </c>
      <c r="E14" s="4">
        <v>120</v>
      </c>
    </row>
    <row r="15" spans="3:5" x14ac:dyDescent="0.3">
      <c r="C15" s="3" t="s">
        <v>21</v>
      </c>
      <c r="D15" s="3" t="s">
        <v>8</v>
      </c>
      <c r="E15" s="4">
        <v>331.46</v>
      </c>
    </row>
    <row r="16" spans="3:5" x14ac:dyDescent="0.3">
      <c r="C16" s="3" t="s">
        <v>21</v>
      </c>
      <c r="D16" s="3" t="s">
        <v>9</v>
      </c>
      <c r="E16" s="4">
        <v>120</v>
      </c>
    </row>
    <row r="17" spans="3:5" x14ac:dyDescent="0.3">
      <c r="C17" s="3" t="s">
        <v>21</v>
      </c>
      <c r="D17" s="3" t="s">
        <v>10</v>
      </c>
      <c r="E17" s="4">
        <v>1400</v>
      </c>
    </row>
    <row r="18" spans="3:5" x14ac:dyDescent="0.3">
      <c r="C18" s="3" t="s">
        <v>54</v>
      </c>
      <c r="D18" s="3" t="s">
        <v>117</v>
      </c>
      <c r="E18" s="4">
        <f>SUMIF(Tabela8[Categoria],"Carro",Tabela8[Valor])</f>
        <v>1219.48</v>
      </c>
    </row>
    <row r="19" spans="3:5" x14ac:dyDescent="0.3">
      <c r="C19" s="3" t="s">
        <v>21</v>
      </c>
      <c r="D19" s="3" t="s">
        <v>127</v>
      </c>
      <c r="E19" s="4">
        <v>262.58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F7F9-AEAB-4E08-98EA-57230E276D03}">
  <dimension ref="B2:K3"/>
  <sheetViews>
    <sheetView workbookViewId="0">
      <selection activeCell="K4" sqref="K4"/>
    </sheetView>
  </sheetViews>
  <sheetFormatPr defaultRowHeight="14.4" x14ac:dyDescent="0.3"/>
  <cols>
    <col min="3" max="3" width="14.109375" bestFit="1" customWidth="1"/>
    <col min="4" max="4" width="14" bestFit="1" customWidth="1"/>
    <col min="5" max="5" width="13" bestFit="1" customWidth="1"/>
    <col min="6" max="6" width="16.44140625" customWidth="1"/>
    <col min="7" max="7" width="14.109375" bestFit="1" customWidth="1"/>
    <col min="8" max="8" width="15.109375" customWidth="1"/>
    <col min="9" max="9" width="13" bestFit="1" customWidth="1"/>
    <col min="10" max="10" width="19.109375" bestFit="1" customWidth="1"/>
    <col min="11" max="11" width="30.33203125" bestFit="1" customWidth="1"/>
  </cols>
  <sheetData>
    <row r="2" spans="2:11" x14ac:dyDescent="0.3">
      <c r="B2" s="30" t="s">
        <v>121</v>
      </c>
      <c r="C2" s="31" t="s">
        <v>130</v>
      </c>
      <c r="D2" s="31" t="s">
        <v>131</v>
      </c>
      <c r="E2" s="31" t="s">
        <v>134</v>
      </c>
      <c r="F2" s="31" t="s">
        <v>133</v>
      </c>
      <c r="G2" s="31" t="s">
        <v>132</v>
      </c>
      <c r="H2" s="31" t="s">
        <v>136</v>
      </c>
      <c r="I2" s="31" t="s">
        <v>135</v>
      </c>
      <c r="J2" s="32" t="s">
        <v>137</v>
      </c>
      <c r="K2" s="31" t="s">
        <v>138</v>
      </c>
    </row>
    <row r="3" spans="2:11" x14ac:dyDescent="0.3">
      <c r="B3" t="s">
        <v>122</v>
      </c>
      <c r="C3" s="1">
        <f>SUMIFS(Tb_tdapack[Valor],Tb_tdapack[Tipo],"Entrada",Tb_tdapack[Mês],"Abril")</f>
        <v>50176.700000000004</v>
      </c>
      <c r="D3" s="1">
        <f>SUMIFS(Tb_tdapack[Valor],Tb_tdapack[Tipo],"Saída",Tb_tdapack[Mês],"Abril")</f>
        <v>35456.270000000004</v>
      </c>
      <c r="E3" s="1">
        <f>C3-D3</f>
        <v>14720.43</v>
      </c>
      <c r="F3" s="29">
        <v>32500</v>
      </c>
      <c r="G3" s="29">
        <f>F3/0.5</f>
        <v>65000</v>
      </c>
      <c r="H3" s="1">
        <f>E3-I3</f>
        <v>-17779.57</v>
      </c>
      <c r="I3" s="29">
        <f>G3-F3</f>
        <v>32500</v>
      </c>
      <c r="J3" s="1">
        <f>D3-F3</f>
        <v>2956.2700000000041</v>
      </c>
      <c r="K3" t="str" cm="1">
        <f t="array" ref="K3">_xlfn.IFS(Tabela11[[#This Row],[Variação Lucro]]&lt;0,"Atenção! O lucro foi abaixo da meta!",Tabela11[[#This Row],[Variação Lucro]]&gt;0,"Mês positivo!")</f>
        <v>Atenção! O lucro foi abaixo da meta!</v>
      </c>
    </row>
  </sheetData>
  <pageMargins left="0.511811024" right="0.511811024" top="0.78740157499999996" bottom="0.78740157499999996" header="0.31496062000000002" footer="0.31496062000000002"/>
  <ignoredErrors>
    <ignoredError sqref="C3:D3 H3 J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Indiretos</vt:lpstr>
      <vt:lpstr>Contabilidade</vt:lpstr>
      <vt:lpstr>Funcionários</vt:lpstr>
      <vt:lpstr>Gasto Mensal</vt:lpstr>
      <vt:lpstr>Geral</vt:lpstr>
      <vt:lpstr>Entradas</vt:lpstr>
      <vt:lpstr>Gastos Mínimos</vt:lpstr>
      <vt:lpstr>Balanceamento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Dhena Silva</dc:creator>
  <cp:lastModifiedBy>Dhena Silva</cp:lastModifiedBy>
  <dcterms:created xsi:type="dcterms:W3CDTF">2025-05-12T18:12:17Z</dcterms:created>
  <dcterms:modified xsi:type="dcterms:W3CDTF">2025-05-28T19:07:26Z</dcterms:modified>
</cp:coreProperties>
</file>