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Maulana Bintang\Downloads\"/>
    </mc:Choice>
  </mc:AlternateContent>
  <xr:revisionPtr revIDLastSave="0" documentId="8_{4725BF3C-1EC1-4570-93E3-12B8A60C89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aive Bayes" sheetId="1" r:id="rId1"/>
    <sheet name="Random Forest" sheetId="2" r:id="rId2"/>
    <sheet name="Logistic Regression" sheetId="4" r:id="rId3"/>
    <sheet name="LR" sheetId="3" r:id="rId4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ljdasj3yIp7OP5klQ8KJBc5lEwA=="/>
    </ext>
  </extLst>
</workbook>
</file>

<file path=xl/calcChain.xml><?xml version="1.0" encoding="utf-8"?>
<calcChain xmlns="http://schemas.openxmlformats.org/spreadsheetml/2006/main">
  <c r="N6" i="4" l="1"/>
  <c r="O6" i="4" s="1"/>
  <c r="P6" i="4" s="1"/>
  <c r="N5" i="4"/>
  <c r="O5" i="4" s="1"/>
  <c r="P5" i="4" s="1"/>
  <c r="R47" i="2"/>
  <c r="R46" i="2"/>
  <c r="R45" i="2"/>
  <c r="R44" i="2"/>
  <c r="R43" i="2"/>
  <c r="R42" i="2"/>
  <c r="R41" i="2"/>
  <c r="R40" i="2"/>
  <c r="R39" i="2"/>
  <c r="R38" i="2"/>
  <c r="S46" i="2" s="1"/>
  <c r="R34" i="2"/>
  <c r="R33" i="2"/>
  <c r="R32" i="2"/>
  <c r="R31" i="2"/>
  <c r="R30" i="2"/>
  <c r="R29" i="2"/>
  <c r="R28" i="2"/>
  <c r="O27" i="2"/>
  <c r="R27" i="2" s="1"/>
  <c r="O26" i="2"/>
  <c r="R26" i="2" s="1"/>
  <c r="Q25" i="2"/>
  <c r="P25" i="2"/>
  <c r="R25" i="2" s="1"/>
  <c r="O25" i="2"/>
  <c r="Q13" i="2"/>
  <c r="P13" i="2"/>
  <c r="R13" i="2" s="1"/>
  <c r="O13" i="2"/>
  <c r="Q12" i="2"/>
  <c r="P12" i="2"/>
  <c r="R12" i="2" s="1"/>
  <c r="O12" i="2"/>
  <c r="Q11" i="2"/>
  <c r="P11" i="2"/>
  <c r="R11" i="2" s="1"/>
  <c r="O11" i="2"/>
  <c r="Q10" i="2"/>
  <c r="P10" i="2"/>
  <c r="O10" i="2"/>
  <c r="R10" i="2" s="1"/>
  <c r="Q9" i="2"/>
  <c r="P9" i="2"/>
  <c r="R9" i="2" s="1"/>
  <c r="O9" i="2"/>
  <c r="Q8" i="2"/>
  <c r="P8" i="2"/>
  <c r="R8" i="2" s="1"/>
  <c r="O8" i="2"/>
  <c r="Q7" i="2"/>
  <c r="P7" i="2"/>
  <c r="R7" i="2" s="1"/>
  <c r="O7" i="2"/>
  <c r="Q6" i="2"/>
  <c r="P6" i="2"/>
  <c r="R6" i="2" s="1"/>
  <c r="O6" i="2"/>
  <c r="Q5" i="2"/>
  <c r="P5" i="2"/>
  <c r="R5" i="2" s="1"/>
  <c r="O5" i="2"/>
  <c r="R4" i="2"/>
  <c r="Q4" i="2"/>
  <c r="P4" i="2"/>
  <c r="O4" i="2"/>
  <c r="K27" i="1"/>
  <c r="K26" i="1"/>
  <c r="P16" i="1"/>
  <c r="P17" i="1" s="1"/>
  <c r="O16" i="1"/>
  <c r="P15" i="1"/>
  <c r="O15" i="1"/>
  <c r="O17" i="1" s="1"/>
  <c r="P12" i="1"/>
  <c r="O12" i="1"/>
  <c r="P11" i="1"/>
  <c r="O11" i="1"/>
  <c r="P10" i="1"/>
  <c r="P13" i="1" s="1"/>
  <c r="O10" i="1"/>
  <c r="O13" i="1" s="1"/>
  <c r="O8" i="1"/>
  <c r="P7" i="1"/>
  <c r="O7" i="1"/>
  <c r="P6" i="1"/>
  <c r="P8" i="1" s="1"/>
  <c r="O6" i="1"/>
  <c r="P3" i="1"/>
  <c r="O3" i="1"/>
  <c r="P2" i="1"/>
  <c r="P4" i="1" s="1"/>
  <c r="O2" i="1"/>
  <c r="O4" i="1" s="1"/>
  <c r="S30" i="2" l="1"/>
  <c r="S28" i="2"/>
  <c r="S26" i="2"/>
  <c r="S33" i="2"/>
  <c r="S9" i="2"/>
  <c r="S7" i="2"/>
  <c r="S39" i="2"/>
  <c r="S41" i="2"/>
  <c r="S12" i="2"/>
  <c r="S43" i="2"/>
  <c r="S5" i="2"/>
</calcChain>
</file>

<file path=xl/sharedStrings.xml><?xml version="1.0" encoding="utf-8"?>
<sst xmlns="http://schemas.openxmlformats.org/spreadsheetml/2006/main" count="579" uniqueCount="77">
  <si>
    <t>No.</t>
  </si>
  <si>
    <t>Jenis_Kelamin</t>
  </si>
  <si>
    <t>Umur</t>
  </si>
  <si>
    <t>SIM</t>
  </si>
  <si>
    <t>Kode_Daerah</t>
  </si>
  <si>
    <t>Sudah_Asuransi</t>
  </si>
  <si>
    <t>Umur_Kendaraan</t>
  </si>
  <si>
    <t>Kendaraan_Rusak</t>
  </si>
  <si>
    <t>Premi</t>
  </si>
  <si>
    <t>Kanal_Penjualan</t>
  </si>
  <si>
    <t>Lama_Berlangganan</t>
  </si>
  <si>
    <t>Tertarik</t>
  </si>
  <si>
    <t>Jenis Kelamin</t>
  </si>
  <si>
    <t>Tidak Tertarik</t>
  </si>
  <si>
    <t>Wanita</t>
  </si>
  <si>
    <t>Belum</t>
  </si>
  <si>
    <t>1 sampai 2 Tahun</t>
  </si>
  <si>
    <t>Pernah</t>
  </si>
  <si>
    <t>Pria</t>
  </si>
  <si>
    <t>Sudah</t>
  </si>
  <si>
    <t>Kurang dari 1 Tahun</t>
  </si>
  <si>
    <t>Tidak</t>
  </si>
  <si>
    <t>Sudah Asuransi</t>
  </si>
  <si>
    <t>Umur Kendaraan</t>
  </si>
  <si>
    <t>Lebih dari 2 Tahun</t>
  </si>
  <si>
    <t>Kendaraan Rusak</t>
  </si>
  <si>
    <t>PROBABILITAS TERTARIK</t>
  </si>
  <si>
    <t>Nilai</t>
  </si>
  <si>
    <t>Jumlah Kasus</t>
  </si>
  <si>
    <t>Entropy</t>
  </si>
  <si>
    <t>Gain</t>
  </si>
  <si>
    <t>Total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</si>
  <si>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</si>
  <si>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</si>
  <si>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</si>
  <si>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</si>
  <si>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</si>
  <si>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</si>
  <si>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</si>
  <si>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</si>
  <si>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</si>
  <si>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</si>
  <si>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</si>
  <si>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</si>
  <si>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</si>
  <si>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</si>
  <si>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</si>
  <si>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</si>
  <si>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</si>
  <si>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</si>
  <si>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</si>
  <si>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</si>
  <si>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</si>
  <si>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</si>
  <si>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</si>
  <si>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Column1</t>
  </si>
  <si>
    <t>Column2</t>
  </si>
  <si>
    <t>Column 1</t>
  </si>
  <si>
    <t>Column 2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</si>
  <si>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</si>
  <si>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</si>
  <si>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</si>
  <si>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</si>
  <si>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</si>
  <si>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</si>
  <si>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</si>
  <si>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</si>
  <si>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</si>
  <si>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</si>
  <si>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</si>
  <si>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</si>
  <si>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Score</t>
  </si>
  <si>
    <t>Probability (Tertarik)</t>
  </si>
  <si>
    <t>Likelihood</t>
  </si>
  <si>
    <t>1-2 Tahun</t>
  </si>
  <si>
    <t>&lt; 1 Tahun</t>
  </si>
  <si>
    <t>&gt; 2 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</si>
</sst>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sz val="12"/>
      <color rgb="FF000000"/>
      <name val="Times New Roman"/>
    </font>
    <font>
      <sz val="11"/>
      <color rgb="FF000000"/>
      <name val="Inconsolata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3" borderId="1" xfId="0" applyFont="1" applyFill="1" applyBorder="1"/>
    <xf numFmtId="2" fontId="3" fillId="0" borderId="1" xfId="0" applyNumberFormat="1" applyFont="1" applyBorder="1"/>
    <xf numFmtId="2" fontId="3" fillId="0" borderId="0" xfId="0" applyNumberFormat="1" applyFont="1"/>
    <xf numFmtId="0" fontId="2" fillId="2" borderId="1" xfId="0" applyFont="1" applyFill="1" applyBorder="1"/>
    <xf numFmtId="0" fontId="4" fillId="0" borderId="0" xfId="0" applyFont="1"/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4" fontId="3" fillId="0" borderId="1" xfId="0" applyNumberFormat="1" applyFont="1" applyBorder="1"/>
    <xf numFmtId="0" fontId="6" fillId="0" borderId="0" xfId="0" applyFont="1" applyAlignment="1">
      <alignment vertical="center" wrapText="1"/>
    </xf>
    <xf numFmtId="164" fontId="7" fillId="5" borderId="1" xfId="0" applyNumberFormat="1" applyFont="1" applyFill="1" applyBorder="1"/>
    <xf numFmtId="0" fontId="3" fillId="0" borderId="2" xfId="0" applyFont="1" applyBorder="1" applyAlignment="1">
      <alignment horizontal="center"/>
    </xf>
    <xf numFmtId="0" fontId="5" fillId="0" borderId="3" xfId="0" applyFont="1" applyBorder="1"/>
    <xf numFmtId="0" fontId="3" fillId="0" borderId="4" xfId="0" applyFont="1" applyBorder="1" applyAlignment="1">
      <alignment horizontal="center" vertical="center"/>
    </xf>
    <xf numFmtId="0" fontId="5" fillId="0" borderId="5" xfId="0" applyFont="1" applyBorder="1"/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6" xfId="0" applyFont="1" applyBorder="1"/>
    <xf numFmtId="0" fontId="7" fillId="5" borderId="4" xfId="0" applyFont="1" applyFill="1" applyBorder="1"/>
    <xf numFmtId="164" fontId="7" fillId="5" borderId="4" xfId="0" applyNumberFormat="1" applyFont="1" applyFill="1" applyBorder="1"/>
    <xf numFmtId="164" fontId="7" fillId="5" borderId="7" xfId="0" applyNumberFormat="1" applyFont="1" applyFill="1" applyBorder="1"/>
    <xf numFmtId="0" fontId="5" fillId="0" borderId="8" xfId="0" applyFont="1" applyBorder="1"/>
    <xf numFmtId="0" fontId="7" fillId="5" borderId="7" xfId="0" applyFont="1" applyFill="1" applyBorder="1"/>
    <xf numFmtId="0" fontId="5" fillId="0" borderId="7" xfId="0" applyFont="1" applyBorder="1"/>
    <xf numFmtId="0" fontId="1" fillId="0" borderId="0" xfId="1"/>
    <xf numFmtId="0" fontId="9" fillId="0" borderId="9" xfId="1" applyFont="1" applyBorder="1" applyAlignment="1">
      <alignment horizontal="centerContinuous"/>
    </xf>
    <xf numFmtId="0" fontId="1" fillId="0" borderId="10" xfId="1" applyBorder="1"/>
    <xf numFmtId="0" fontId="8" fillId="6" borderId="11" xfId="1" applyFont="1" applyFill="1" applyBorder="1" applyAlignment="1">
      <alignment horizontal="center" vertical="center"/>
    </xf>
    <xf numFmtId="0" fontId="9" fillId="0" borderId="9" xfId="1" applyFont="1" applyBorder="1" applyAlignment="1">
      <alignment horizontal="center"/>
    </xf>
    <xf numFmtId="0" fontId="8" fillId="7" borderId="11" xfId="1" applyFont="1" applyFill="1" applyBorder="1" applyAlignment="1">
      <alignment horizontal="center" vertical="center"/>
    </xf>
    <xf numFmtId="0" fontId="1" fillId="7" borderId="11" xfId="1" applyFill="1" applyBorder="1"/>
    <xf numFmtId="0" fontId="1" fillId="0" borderId="11" xfId="1" applyBorder="1"/>
    <xf numFmtId="164" fontId="1" fillId="7" borderId="11" xfId="1" applyNumberFormat="1" applyFill="1" applyBorder="1"/>
  </cellXfs>
  <cellStyles count="2">
    <cellStyle name="Normal" xfId="0" builtinId="0"/>
    <cellStyle name="Normal 2" xfId="1" xr:uid="{AB4F1B0D-DE52-4488-8CB6-66388E9EF3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352425</xdr:colOff>
      <xdr:row>22</xdr:row>
      <xdr:rowOff>123825</xdr:rowOff>
    </xdr:from>
    <xdr:ext cx="3590925" cy="3200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/>
  </sheetViews>
  <sheetFormatPr defaultColWidth="14.44140625" defaultRowHeight="15" customHeight="1"/>
  <cols>
    <col min="1" max="1" width="8.6640625" customWidth="1"/>
    <col min="2" max="2" width="12.33203125" customWidth="1"/>
    <col min="3" max="4" width="8.6640625" customWidth="1"/>
    <col min="5" max="5" width="12" customWidth="1"/>
    <col min="6" max="6" width="13.6640625" customWidth="1"/>
    <col min="7" max="7" width="19.109375" customWidth="1"/>
    <col min="8" max="8" width="15.5546875" customWidth="1"/>
    <col min="9" max="9" width="8.6640625" customWidth="1"/>
    <col min="10" max="10" width="14.44140625" customWidth="1"/>
    <col min="11" max="11" width="17.6640625" customWidth="1"/>
    <col min="12" max="12" width="13.109375" customWidth="1"/>
    <col min="13" max="13" width="8.6640625" customWidth="1"/>
    <col min="14" max="14" width="19.109375" customWidth="1"/>
    <col min="15" max="15" width="8.6640625" customWidth="1"/>
    <col min="16" max="16" width="15" customWidth="1"/>
    <col min="17" max="26" width="8.6640625" customWidth="1"/>
  </cols>
  <sheetData>
    <row r="1" spans="1:17" ht="2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  <c r="O1" s="1" t="s">
        <v>11</v>
      </c>
      <c r="P1" s="1" t="s">
        <v>13</v>
      </c>
    </row>
    <row r="2" spans="1:17" ht="14.25" customHeight="1">
      <c r="A2" s="2">
        <v>1</v>
      </c>
      <c r="B2" s="2" t="s">
        <v>14</v>
      </c>
      <c r="C2" s="2">
        <v>49</v>
      </c>
      <c r="D2" s="2">
        <v>1</v>
      </c>
      <c r="E2" s="2">
        <v>8</v>
      </c>
      <c r="F2" s="2" t="s">
        <v>15</v>
      </c>
      <c r="G2" s="2" t="s">
        <v>16</v>
      </c>
      <c r="H2" s="2" t="s">
        <v>17</v>
      </c>
      <c r="I2" s="2">
        <v>46963</v>
      </c>
      <c r="J2" s="2">
        <v>26</v>
      </c>
      <c r="K2" s="2">
        <v>145</v>
      </c>
      <c r="L2" s="2" t="s">
        <v>13</v>
      </c>
      <c r="N2" s="3" t="s">
        <v>18</v>
      </c>
      <c r="O2" s="4">
        <f>COUNTIFS($B$2:$B$21,$N$2,$L$2:$L$21,$O$1)/COUNTIF($L$2:$L$21,$O$1)</f>
        <v>0.66666666666666663</v>
      </c>
      <c r="P2" s="4">
        <f>COUNTIFS($B$2:$B$21,$N$2,$L$2:$L$21,$P$1)/COUNTIF($L$2:$L$21,$P$1)</f>
        <v>0.58823529411764708</v>
      </c>
    </row>
    <row r="3" spans="1:17" ht="14.25" customHeight="1">
      <c r="A3" s="2">
        <v>2</v>
      </c>
      <c r="B3" s="2" t="s">
        <v>18</v>
      </c>
      <c r="C3" s="2">
        <v>22</v>
      </c>
      <c r="D3" s="2">
        <v>1</v>
      </c>
      <c r="E3" s="2">
        <v>47</v>
      </c>
      <c r="F3" s="2" t="s">
        <v>19</v>
      </c>
      <c r="G3" s="2" t="s">
        <v>20</v>
      </c>
      <c r="H3" s="2" t="s">
        <v>21</v>
      </c>
      <c r="I3" s="2">
        <v>39624</v>
      </c>
      <c r="J3" s="2">
        <v>152</v>
      </c>
      <c r="K3" s="2">
        <v>241</v>
      </c>
      <c r="L3" s="2" t="s">
        <v>13</v>
      </c>
      <c r="N3" s="3" t="s">
        <v>14</v>
      </c>
      <c r="O3" s="4">
        <f>COUNTIFS($B$2:$B$21,$N$3,$L$2:$L$21,$O$1)/COUNTIF($L$2:$L$21,$O$1)</f>
        <v>0.33333333333333331</v>
      </c>
      <c r="P3" s="4">
        <f>COUNTIFS($B$2:$B$21,$N$3,$L$2:$L$21,$P$1)/COUNTIF($L$2:$L$21,$P$1)</f>
        <v>0.41176470588235292</v>
      </c>
    </row>
    <row r="4" spans="1:17" ht="14.25" customHeight="1">
      <c r="A4" s="2">
        <v>3</v>
      </c>
      <c r="B4" s="2" t="s">
        <v>18</v>
      </c>
      <c r="C4" s="2">
        <v>24</v>
      </c>
      <c r="D4" s="2">
        <v>1</v>
      </c>
      <c r="E4" s="2">
        <v>28</v>
      </c>
      <c r="F4" s="2" t="s">
        <v>19</v>
      </c>
      <c r="G4" s="2" t="s">
        <v>20</v>
      </c>
      <c r="H4" s="2" t="s">
        <v>21</v>
      </c>
      <c r="I4" s="2">
        <v>110479</v>
      </c>
      <c r="J4" s="2">
        <v>152</v>
      </c>
      <c r="K4" s="2">
        <v>62</v>
      </c>
      <c r="L4" s="2" t="s">
        <v>13</v>
      </c>
      <c r="O4" s="5">
        <f t="shared" ref="O4:P4" si="0">SUM(O2:O3)</f>
        <v>1</v>
      </c>
      <c r="P4" s="4">
        <f t="shared" si="0"/>
        <v>1</v>
      </c>
      <c r="Q4" s="5"/>
    </row>
    <row r="5" spans="1:17" ht="14.25" customHeight="1">
      <c r="A5" s="2">
        <v>4</v>
      </c>
      <c r="B5" s="2" t="s">
        <v>18</v>
      </c>
      <c r="C5" s="2">
        <v>46</v>
      </c>
      <c r="D5" s="2">
        <v>1</v>
      </c>
      <c r="E5" s="2">
        <v>8</v>
      </c>
      <c r="F5" s="2" t="s">
        <v>19</v>
      </c>
      <c r="G5" s="2" t="s">
        <v>16</v>
      </c>
      <c r="H5" s="2" t="s">
        <v>21</v>
      </c>
      <c r="I5" s="2">
        <v>36266</v>
      </c>
      <c r="J5" s="2">
        <v>124</v>
      </c>
      <c r="K5" s="2">
        <v>34</v>
      </c>
      <c r="L5" s="2" t="s">
        <v>13</v>
      </c>
      <c r="N5" s="6" t="s">
        <v>22</v>
      </c>
      <c r="O5" s="6" t="s">
        <v>11</v>
      </c>
      <c r="P5" s="6" t="s">
        <v>13</v>
      </c>
    </row>
    <row r="6" spans="1:17" ht="14.25" customHeight="1">
      <c r="A6" s="2">
        <v>5</v>
      </c>
      <c r="B6" s="2" t="s">
        <v>18</v>
      </c>
      <c r="C6" s="2">
        <v>35</v>
      </c>
      <c r="D6" s="2">
        <v>1</v>
      </c>
      <c r="E6" s="2">
        <v>23</v>
      </c>
      <c r="F6" s="2" t="s">
        <v>15</v>
      </c>
      <c r="G6" s="2" t="s">
        <v>16</v>
      </c>
      <c r="H6" s="2" t="s">
        <v>17</v>
      </c>
      <c r="I6" s="2">
        <v>26963</v>
      </c>
      <c r="J6" s="2">
        <v>152</v>
      </c>
      <c r="K6" s="2">
        <v>229</v>
      </c>
      <c r="L6" s="2" t="s">
        <v>13</v>
      </c>
      <c r="N6" s="3" t="s">
        <v>19</v>
      </c>
      <c r="O6" s="4">
        <f>COUNTIFS($F$2:$F$21,$N$6,$L$2:$L$21,$O$1)/COUNTIF($L$2:$L$21,$O$1)</f>
        <v>0</v>
      </c>
      <c r="P6" s="4">
        <f>COUNTIFS($F$2:$F$21,$N$6,$L$2:$L$21,$P$1)/COUNTIF($L$2:$L$21,$P$1)</f>
        <v>0.76470588235294112</v>
      </c>
    </row>
    <row r="7" spans="1:17" ht="14.25" customHeight="1">
      <c r="A7" s="2">
        <v>6</v>
      </c>
      <c r="B7" s="2" t="s">
        <v>18</v>
      </c>
      <c r="C7" s="2">
        <v>26</v>
      </c>
      <c r="D7" s="2">
        <v>1</v>
      </c>
      <c r="E7" s="2">
        <v>28</v>
      </c>
      <c r="F7" s="2" t="s">
        <v>19</v>
      </c>
      <c r="G7" s="2" t="s">
        <v>20</v>
      </c>
      <c r="H7" s="2" t="s">
        <v>21</v>
      </c>
      <c r="I7" s="2">
        <v>42721</v>
      </c>
      <c r="J7" s="2">
        <v>152</v>
      </c>
      <c r="K7" s="2">
        <v>198</v>
      </c>
      <c r="L7" s="2" t="s">
        <v>13</v>
      </c>
      <c r="N7" s="3" t="s">
        <v>15</v>
      </c>
      <c r="O7" s="4">
        <f>COUNTIFS($F$2:$F$21,$N$7,$L$2:$L$21,$O$1)/COUNTIF($L$2:$L$21,$O$1)</f>
        <v>1</v>
      </c>
      <c r="P7" s="4">
        <f>COUNTIFS($F$2:$F$21,$N$7,$L$2:$L$21,$P$1)/COUNTIF($L$2:$L$21,$P$1)</f>
        <v>0.23529411764705882</v>
      </c>
    </row>
    <row r="8" spans="1:17" ht="14.25" customHeight="1">
      <c r="A8" s="2">
        <v>7</v>
      </c>
      <c r="B8" s="2" t="s">
        <v>14</v>
      </c>
      <c r="C8" s="2">
        <v>24</v>
      </c>
      <c r="D8" s="2">
        <v>1</v>
      </c>
      <c r="E8" s="2">
        <v>28</v>
      </c>
      <c r="F8" s="2" t="s">
        <v>19</v>
      </c>
      <c r="G8" s="2" t="s">
        <v>20</v>
      </c>
      <c r="H8" s="2" t="s">
        <v>21</v>
      </c>
      <c r="I8" s="2">
        <v>65801</v>
      </c>
      <c r="J8" s="2">
        <v>152</v>
      </c>
      <c r="K8" s="2">
        <v>160</v>
      </c>
      <c r="L8" s="2" t="s">
        <v>13</v>
      </c>
      <c r="O8" s="5">
        <f t="shared" ref="O8:P8" si="1">SUM(O6:O7)</f>
        <v>1</v>
      </c>
      <c r="P8" s="5">
        <f t="shared" si="1"/>
        <v>1</v>
      </c>
    </row>
    <row r="9" spans="1:17" ht="14.25" customHeight="1">
      <c r="A9" s="2">
        <v>8</v>
      </c>
      <c r="B9" s="2" t="s">
        <v>14</v>
      </c>
      <c r="C9" s="2">
        <v>40</v>
      </c>
      <c r="D9" s="2">
        <v>1</v>
      </c>
      <c r="E9" s="2">
        <v>28</v>
      </c>
      <c r="F9" s="2" t="s">
        <v>15</v>
      </c>
      <c r="G9" s="2" t="s">
        <v>16</v>
      </c>
      <c r="H9" s="2" t="s">
        <v>17</v>
      </c>
      <c r="I9" s="2">
        <v>30981</v>
      </c>
      <c r="J9" s="2">
        <v>26</v>
      </c>
      <c r="K9" s="2">
        <v>79</v>
      </c>
      <c r="L9" s="2" t="s">
        <v>13</v>
      </c>
      <c r="N9" s="6" t="s">
        <v>23</v>
      </c>
      <c r="O9" s="6" t="s">
        <v>11</v>
      </c>
      <c r="P9" s="6" t="s">
        <v>13</v>
      </c>
    </row>
    <row r="10" spans="1:17" ht="14.25" customHeight="1">
      <c r="A10" s="2">
        <v>9</v>
      </c>
      <c r="B10" s="2" t="s">
        <v>18</v>
      </c>
      <c r="C10" s="2">
        <v>23</v>
      </c>
      <c r="D10" s="2">
        <v>1</v>
      </c>
      <c r="E10" s="2">
        <v>15</v>
      </c>
      <c r="F10" s="2" t="s">
        <v>19</v>
      </c>
      <c r="G10" s="2" t="s">
        <v>20</v>
      </c>
      <c r="H10" s="2" t="s">
        <v>21</v>
      </c>
      <c r="I10" s="2">
        <v>32365</v>
      </c>
      <c r="J10" s="2">
        <v>152</v>
      </c>
      <c r="K10" s="2">
        <v>219</v>
      </c>
      <c r="L10" s="2" t="s">
        <v>13</v>
      </c>
      <c r="N10" s="3" t="s">
        <v>20</v>
      </c>
      <c r="O10" s="4">
        <f>COUNTIFS($G$2:$G$21,$N$10,$L$2:$L$21,$O$1)/COUNTIF($L$2:$L$21,$O$1)</f>
        <v>0</v>
      </c>
      <c r="P10" s="4">
        <f>COUNTIFS($G$2:$G$21,$N$10,$L$2:$L$21,$P$1)/COUNTIF($L$2:$L$21,$P$1)</f>
        <v>0.70588235294117652</v>
      </c>
    </row>
    <row r="11" spans="1:17" ht="14.25" customHeight="1">
      <c r="A11" s="2">
        <v>10</v>
      </c>
      <c r="B11" s="2" t="s">
        <v>14</v>
      </c>
      <c r="C11" s="2">
        <v>43</v>
      </c>
      <c r="D11" s="2">
        <v>1</v>
      </c>
      <c r="E11" s="2">
        <v>28</v>
      </c>
      <c r="F11" s="2" t="s">
        <v>15</v>
      </c>
      <c r="G11" s="2" t="s">
        <v>16</v>
      </c>
      <c r="H11" s="2" t="s">
        <v>17</v>
      </c>
      <c r="I11" s="2">
        <v>65380</v>
      </c>
      <c r="J11" s="2">
        <v>25</v>
      </c>
      <c r="K11" s="2">
        <v>41</v>
      </c>
      <c r="L11" s="2" t="s">
        <v>11</v>
      </c>
      <c r="N11" s="3" t="s">
        <v>16</v>
      </c>
      <c r="O11" s="4">
        <f>COUNTIFS($G$2:$G$21,$N$11,$L$2:$L$21,$O$1)/COUNTIF($L$2:$L$21,$O$1)</f>
        <v>0.66666666666666663</v>
      </c>
      <c r="P11" s="4">
        <f>COUNTIFS($G$2:$G$21,$N$11,$L$2:$L$21,$P$1)/COUNTIF($L$2:$L$21,$P$1)</f>
        <v>0.29411764705882354</v>
      </c>
    </row>
    <row r="12" spans="1:17" ht="14.25" customHeight="1">
      <c r="A12" s="2">
        <v>11</v>
      </c>
      <c r="B12" s="2" t="s">
        <v>14</v>
      </c>
      <c r="C12" s="2">
        <v>53</v>
      </c>
      <c r="D12" s="2">
        <v>1</v>
      </c>
      <c r="E12" s="2">
        <v>28</v>
      </c>
      <c r="F12" s="2" t="s">
        <v>19</v>
      </c>
      <c r="G12" s="2" t="s">
        <v>16</v>
      </c>
      <c r="H12" s="2" t="s">
        <v>21</v>
      </c>
      <c r="I12" s="2">
        <v>80184</v>
      </c>
      <c r="J12" s="2">
        <v>26</v>
      </c>
      <c r="K12" s="2">
        <v>30</v>
      </c>
      <c r="L12" s="2" t="s">
        <v>13</v>
      </c>
      <c r="N12" s="3" t="s">
        <v>24</v>
      </c>
      <c r="O12" s="4">
        <f>COUNTIFS($G$2:$G$21,$N$12,$L$2:$L$21,$O$1)/COUNTIF($L$2:$L$21,$O$1)</f>
        <v>0.33333333333333331</v>
      </c>
      <c r="P12" s="2">
        <f>COUNTIFS($G$2:$G$21,$N$12,$L$2:$L$21,$P$1)/COUNTIF($L$2:$L$21,$P$1)</f>
        <v>0</v>
      </c>
    </row>
    <row r="13" spans="1:17" ht="14.25" customHeight="1">
      <c r="A13" s="2">
        <v>12</v>
      </c>
      <c r="B13" s="2" t="s">
        <v>18</v>
      </c>
      <c r="C13" s="2">
        <v>28</v>
      </c>
      <c r="D13" s="2">
        <v>1</v>
      </c>
      <c r="E13" s="2">
        <v>46</v>
      </c>
      <c r="F13" s="2" t="s">
        <v>19</v>
      </c>
      <c r="G13" s="2" t="s">
        <v>20</v>
      </c>
      <c r="H13" s="2" t="s">
        <v>21</v>
      </c>
      <c r="I13" s="2">
        <v>25657</v>
      </c>
      <c r="J13" s="2">
        <v>152</v>
      </c>
      <c r="K13" s="2">
        <v>133</v>
      </c>
      <c r="L13" s="2" t="s">
        <v>13</v>
      </c>
      <c r="O13" s="5">
        <f t="shared" ref="O13:P13" si="2">SUM(O10:O12)</f>
        <v>1</v>
      </c>
      <c r="P13" s="5">
        <f t="shared" si="2"/>
        <v>1</v>
      </c>
    </row>
    <row r="14" spans="1:17" ht="14.25" customHeight="1">
      <c r="A14" s="2">
        <v>13</v>
      </c>
      <c r="B14" s="2" t="s">
        <v>18</v>
      </c>
      <c r="C14" s="2">
        <v>24</v>
      </c>
      <c r="D14" s="2">
        <v>1</v>
      </c>
      <c r="E14" s="2">
        <v>21</v>
      </c>
      <c r="F14" s="2" t="s">
        <v>19</v>
      </c>
      <c r="G14" s="2" t="s">
        <v>20</v>
      </c>
      <c r="H14" s="2" t="s">
        <v>21</v>
      </c>
      <c r="I14" s="2">
        <v>35817</v>
      </c>
      <c r="J14" s="2">
        <v>152</v>
      </c>
      <c r="K14" s="2">
        <v>35</v>
      </c>
      <c r="L14" s="2" t="s">
        <v>13</v>
      </c>
      <c r="N14" s="6" t="s">
        <v>25</v>
      </c>
      <c r="O14" s="6" t="s">
        <v>11</v>
      </c>
      <c r="P14" s="6" t="s">
        <v>13</v>
      </c>
    </row>
    <row r="15" spans="1:17" ht="14.25" customHeight="1">
      <c r="A15" s="2">
        <v>14</v>
      </c>
      <c r="B15" s="2" t="s">
        <v>14</v>
      </c>
      <c r="C15" s="2">
        <v>21</v>
      </c>
      <c r="D15" s="2">
        <v>1</v>
      </c>
      <c r="E15" s="2">
        <v>22</v>
      </c>
      <c r="F15" s="2" t="s">
        <v>19</v>
      </c>
      <c r="G15" s="2" t="s">
        <v>20</v>
      </c>
      <c r="H15" s="2" t="s">
        <v>21</v>
      </c>
      <c r="I15" s="2">
        <v>29404</v>
      </c>
      <c r="J15" s="2">
        <v>160</v>
      </c>
      <c r="K15" s="2">
        <v>249</v>
      </c>
      <c r="L15" s="2" t="s">
        <v>13</v>
      </c>
      <c r="N15" s="3" t="s">
        <v>17</v>
      </c>
      <c r="O15" s="2">
        <f>COUNTIFS($H$2:$H$21,$N$15,$L$2:$L$21,$O$1)/COUNTIF($L$2:$L$21,$O$1)</f>
        <v>1</v>
      </c>
      <c r="P15" s="4">
        <f>COUNTIFS($H$2:$H$21,$N$15,$L$2:$L$21,$P$1)/COUNTIF($L$2:$L$21,$P$1)</f>
        <v>0.23529411764705882</v>
      </c>
    </row>
    <row r="16" spans="1:17" ht="14.25" customHeight="1">
      <c r="A16" s="2">
        <v>15</v>
      </c>
      <c r="B16" s="2" t="s">
        <v>14</v>
      </c>
      <c r="C16" s="2">
        <v>23</v>
      </c>
      <c r="D16" s="2">
        <v>1</v>
      </c>
      <c r="E16" s="2">
        <v>36</v>
      </c>
      <c r="F16" s="2" t="s">
        <v>15</v>
      </c>
      <c r="G16" s="2" t="s">
        <v>20</v>
      </c>
      <c r="H16" s="2" t="s">
        <v>17</v>
      </c>
      <c r="I16" s="2">
        <v>36266</v>
      </c>
      <c r="J16" s="2">
        <v>152</v>
      </c>
      <c r="K16" s="2">
        <v>235</v>
      </c>
      <c r="L16" s="2" t="s">
        <v>13</v>
      </c>
      <c r="N16" s="3" t="s">
        <v>21</v>
      </c>
      <c r="O16" s="2">
        <f>COUNTIFS($H$2:$H$21,$N$16,$L$2:$L$21,$O$1)/COUNTIF($L$2:$L$21,$O$1)</f>
        <v>0</v>
      </c>
      <c r="P16" s="4">
        <f>COUNTIFS($H$2:$H$21,$N$16,$L$2:$L$21,$P$1)/COUNTIF($L$2:$L$21,$P$1)</f>
        <v>0.76470588235294112</v>
      </c>
    </row>
    <row r="17" spans="1:16" ht="14.25" customHeight="1">
      <c r="A17" s="2">
        <v>16</v>
      </c>
      <c r="B17" s="2" t="s">
        <v>18</v>
      </c>
      <c r="C17" s="2">
        <v>21</v>
      </c>
      <c r="D17" s="2">
        <v>1</v>
      </c>
      <c r="E17" s="2">
        <v>36</v>
      </c>
      <c r="F17" s="2" t="s">
        <v>19</v>
      </c>
      <c r="G17" s="2" t="s">
        <v>20</v>
      </c>
      <c r="H17" s="2" t="s">
        <v>21</v>
      </c>
      <c r="I17" s="2">
        <v>2630</v>
      </c>
      <c r="J17" s="2">
        <v>152</v>
      </c>
      <c r="K17" s="2">
        <v>93</v>
      </c>
      <c r="L17" s="2" t="s">
        <v>13</v>
      </c>
      <c r="O17" s="7">
        <f t="shared" ref="O17:P17" si="3">SUM(O15:O16)</f>
        <v>1</v>
      </c>
      <c r="P17" s="5">
        <f t="shared" si="3"/>
        <v>1</v>
      </c>
    </row>
    <row r="18" spans="1:16" ht="14.25" customHeight="1">
      <c r="A18" s="2">
        <v>17</v>
      </c>
      <c r="B18" s="2" t="s">
        <v>14</v>
      </c>
      <c r="C18" s="2">
        <v>22</v>
      </c>
      <c r="D18" s="2">
        <v>1</v>
      </c>
      <c r="E18" s="2">
        <v>21</v>
      </c>
      <c r="F18" s="2" t="s">
        <v>19</v>
      </c>
      <c r="G18" s="2" t="s">
        <v>20</v>
      </c>
      <c r="H18" s="2" t="s">
        <v>21</v>
      </c>
      <c r="I18" s="2">
        <v>44554</v>
      </c>
      <c r="J18" s="2">
        <v>152</v>
      </c>
      <c r="K18" s="2">
        <v>224</v>
      </c>
      <c r="L18" s="2" t="s">
        <v>13</v>
      </c>
    </row>
    <row r="19" spans="1:16" ht="14.25" customHeight="1">
      <c r="A19" s="2">
        <v>18</v>
      </c>
      <c r="B19" s="2" t="s">
        <v>18</v>
      </c>
      <c r="C19" s="2">
        <v>22</v>
      </c>
      <c r="D19" s="2">
        <v>1</v>
      </c>
      <c r="E19" s="2">
        <v>4</v>
      </c>
      <c r="F19" s="2" t="s">
        <v>19</v>
      </c>
      <c r="G19" s="2" t="s">
        <v>20</v>
      </c>
      <c r="H19" s="2" t="s">
        <v>21</v>
      </c>
      <c r="I19" s="2">
        <v>41897</v>
      </c>
      <c r="J19" s="2">
        <v>152</v>
      </c>
      <c r="K19" s="2">
        <v>265</v>
      </c>
      <c r="L19" s="2" t="s">
        <v>13</v>
      </c>
    </row>
    <row r="20" spans="1:16" ht="14.25" customHeight="1">
      <c r="A20" s="2">
        <v>19</v>
      </c>
      <c r="B20" s="2" t="s">
        <v>18</v>
      </c>
      <c r="C20" s="2">
        <v>50</v>
      </c>
      <c r="D20" s="2">
        <v>1</v>
      </c>
      <c r="E20" s="2">
        <v>46</v>
      </c>
      <c r="F20" s="2" t="s">
        <v>15</v>
      </c>
      <c r="G20" s="2" t="s">
        <v>16</v>
      </c>
      <c r="H20" s="2" t="s">
        <v>17</v>
      </c>
      <c r="I20" s="2">
        <v>32127</v>
      </c>
      <c r="J20" s="2">
        <v>154</v>
      </c>
      <c r="K20" s="2">
        <v>10</v>
      </c>
      <c r="L20" s="2" t="s">
        <v>11</v>
      </c>
    </row>
    <row r="21" spans="1:16" ht="14.25" customHeight="1">
      <c r="A21" s="2">
        <v>20</v>
      </c>
      <c r="B21" s="2" t="s">
        <v>18</v>
      </c>
      <c r="C21" s="2">
        <v>56</v>
      </c>
      <c r="D21" s="2">
        <v>1</v>
      </c>
      <c r="E21" s="2">
        <v>28</v>
      </c>
      <c r="F21" s="2" t="s">
        <v>15</v>
      </c>
      <c r="G21" s="2" t="s">
        <v>24</v>
      </c>
      <c r="H21" s="2" t="s">
        <v>17</v>
      </c>
      <c r="I21" s="2">
        <v>53157</v>
      </c>
      <c r="J21" s="2">
        <v>26</v>
      </c>
      <c r="K21" s="2">
        <v>15</v>
      </c>
      <c r="L21" s="2" t="s">
        <v>11</v>
      </c>
    </row>
    <row r="22" spans="1:16" ht="14.25" customHeight="1"/>
    <row r="23" spans="1:16" ht="14.25" customHeight="1"/>
    <row r="24" spans="1:16" ht="14.25" customHeight="1">
      <c r="J24" s="14" t="s">
        <v>26</v>
      </c>
      <c r="K24" s="15"/>
    </row>
    <row r="25" spans="1:16" ht="14.25" customHeight="1">
      <c r="J25" s="8" t="s">
        <v>11</v>
      </c>
      <c r="K25" s="8" t="s">
        <v>27</v>
      </c>
    </row>
    <row r="26" spans="1:16" ht="14.25" customHeight="1">
      <c r="J26" s="9" t="s">
        <v>13</v>
      </c>
      <c r="K26" s="9">
        <f>COUNTIF($L$2:$L$21,$J$26)/COUNTA($L$2:$L$21)</f>
        <v>0.85</v>
      </c>
    </row>
    <row r="27" spans="1:16" ht="14.25" customHeight="1">
      <c r="J27" s="9" t="s">
        <v>11</v>
      </c>
      <c r="K27" s="9">
        <f>COUNTIF($L$2:$L$21,$J$27)/COUNTA($L$2:$L$21)</f>
        <v>0.15</v>
      </c>
    </row>
    <row r="28" spans="1:16" ht="14.25" customHeight="1"/>
    <row r="29" spans="1:16" ht="14.25" customHeight="1"/>
    <row r="30" spans="1:16" ht="14.25" customHeight="1"/>
    <row r="31" spans="1:16" ht="14.25" customHeight="1"/>
    <row r="32" spans="1:1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J24:K24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workbookViewId="0"/>
  </sheetViews>
  <sheetFormatPr defaultColWidth="14.44140625" defaultRowHeight="15" customHeight="1"/>
  <cols>
    <col min="1" max="1" width="12.6640625" customWidth="1"/>
    <col min="2" max="3" width="8.6640625" customWidth="1"/>
    <col min="4" max="4" width="12.33203125" customWidth="1"/>
    <col min="5" max="5" width="14.5546875" customWidth="1"/>
    <col min="6" max="6" width="17.33203125" customWidth="1"/>
    <col min="7" max="7" width="16.33203125" customWidth="1"/>
    <col min="8" max="8" width="8.6640625" customWidth="1"/>
    <col min="9" max="9" width="15.33203125" customWidth="1"/>
    <col min="10" max="10" width="18.33203125" customWidth="1"/>
    <col min="11" max="11" width="12.109375" customWidth="1"/>
    <col min="12" max="12" width="8.6640625" customWidth="1"/>
    <col min="13" max="13" width="15" customWidth="1"/>
    <col min="14" max="14" width="17.33203125" customWidth="1"/>
    <col min="15" max="15" width="11.6640625" customWidth="1"/>
    <col min="16" max="16" width="8.6640625" customWidth="1"/>
    <col min="17" max="17" width="12.109375" customWidth="1"/>
    <col min="18" max="18" width="11.5546875" customWidth="1"/>
    <col min="19" max="19" width="16.44140625" customWidth="1"/>
    <col min="20" max="26" width="8.6640625" customWidth="1"/>
  </cols>
  <sheetData>
    <row r="1" spans="1:19" ht="14.2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9" ht="14.25" customHeight="1">
      <c r="A2" s="2" t="s">
        <v>14</v>
      </c>
      <c r="B2" s="2">
        <v>49</v>
      </c>
      <c r="C2" s="2">
        <v>1</v>
      </c>
      <c r="D2" s="2">
        <v>8</v>
      </c>
      <c r="E2" s="2" t="s">
        <v>15</v>
      </c>
      <c r="F2" s="2" t="s">
        <v>16</v>
      </c>
      <c r="G2" s="2" t="s">
        <v>17</v>
      </c>
      <c r="H2" s="2">
        <v>46963</v>
      </c>
      <c r="I2" s="2">
        <v>26</v>
      </c>
      <c r="J2" s="2">
        <v>145</v>
      </c>
      <c r="K2" s="2" t="s">
        <v>13</v>
      </c>
    </row>
    <row r="3" spans="1:19" ht="15.75" customHeight="1">
      <c r="A3" s="2" t="s">
        <v>18</v>
      </c>
      <c r="B3" s="2">
        <v>22</v>
      </c>
      <c r="C3" s="2">
        <v>1</v>
      </c>
      <c r="D3" s="2">
        <v>47</v>
      </c>
      <c r="E3" s="2" t="s">
        <v>19</v>
      </c>
      <c r="F3" s="2" t="s">
        <v>20</v>
      </c>
      <c r="G3" s="2" t="s">
        <v>21</v>
      </c>
      <c r="H3" s="2">
        <v>39624</v>
      </c>
      <c r="I3" s="2">
        <v>152</v>
      </c>
      <c r="J3" s="2">
        <v>241</v>
      </c>
      <c r="K3" s="2" t="s">
        <v>13</v>
      </c>
      <c r="M3" s="2"/>
      <c r="N3" s="2"/>
      <c r="O3" s="2" t="s">
        <v>28</v>
      </c>
      <c r="P3" s="2" t="s">
        <v>11</v>
      </c>
      <c r="Q3" s="2" t="s">
        <v>13</v>
      </c>
      <c r="R3" s="2" t="s">
        <v>29</v>
      </c>
      <c r="S3" s="2" t="s">
        <v>30</v>
      </c>
    </row>
    <row r="4" spans="1:19" ht="14.25" customHeight="1">
      <c r="A4" s="2" t="s">
        <v>18</v>
      </c>
      <c r="B4" s="2">
        <v>24</v>
      </c>
      <c r="C4" s="2">
        <v>1</v>
      </c>
      <c r="D4" s="2">
        <v>28</v>
      </c>
      <c r="E4" s="2" t="s">
        <v>19</v>
      </c>
      <c r="F4" s="2" t="s">
        <v>20</v>
      </c>
      <c r="G4" s="2" t="s">
        <v>21</v>
      </c>
      <c r="H4" s="2">
        <v>110479</v>
      </c>
      <c r="I4" s="2">
        <v>152</v>
      </c>
      <c r="J4" s="2">
        <v>62</v>
      </c>
      <c r="K4" s="2" t="s">
        <v>13</v>
      </c>
      <c r="M4" s="9" t="s">
        <v>31</v>
      </c>
      <c r="N4" s="2"/>
      <c r="O4" s="2">
        <f>COUNTA($K$2:$K$21)</f>
        <v>20</v>
      </c>
      <c r="P4" s="2">
        <f>COUNTIF($K$2:$K$21,$P$3)</f>
        <v>3</v>
      </c>
      <c r="Q4" s="2">
        <f>COUNTIF($K$2:$K$21,$Q$3)</f>
        <v>17</v>
      </c>
      <c r="R4" s="2">
        <f>IFERROR(((-$P$4/$O$4)*(LOG($P$4/$O$4,2))+((-$Q$4/$O$4)*(LOG($Q$4/$O$4,2)))),0)</f>
        <v>0.60984030471640038</v>
      </c>
      <c r="S4" s="2"/>
    </row>
    <row r="5" spans="1:19" ht="14.25" customHeight="1">
      <c r="A5" s="2" t="s">
        <v>18</v>
      </c>
      <c r="B5" s="2">
        <v>46</v>
      </c>
      <c r="C5" s="2">
        <v>1</v>
      </c>
      <c r="D5" s="2">
        <v>8</v>
      </c>
      <c r="E5" s="2" t="s">
        <v>19</v>
      </c>
      <c r="F5" s="2" t="s">
        <v>16</v>
      </c>
      <c r="G5" s="2" t="s">
        <v>21</v>
      </c>
      <c r="H5" s="2">
        <v>36266</v>
      </c>
      <c r="I5" s="2">
        <v>124</v>
      </c>
      <c r="J5" s="2">
        <v>34</v>
      </c>
      <c r="K5" s="2" t="s">
        <v>13</v>
      </c>
      <c r="M5" s="16" t="s">
        <v>12</v>
      </c>
      <c r="N5" s="10" t="s">
        <v>18</v>
      </c>
      <c r="O5" s="2">
        <f>COUNTIF($A$2:$A$21,$N$5)</f>
        <v>12</v>
      </c>
      <c r="P5" s="2">
        <f>COUNTIFS(A2:$A$21,$N$5,$K$2:$K$21,P3)</f>
        <v>2</v>
      </c>
      <c r="Q5" s="2">
        <f>COUNTIFS(A2:$A$21,$N$5,$K$2:$K$21,Q3)</f>
        <v>10</v>
      </c>
      <c r="R5" s="11">
        <f>IFERROR(((-$P$5/$O$5)*(LOG($P$5/$O$5,2))+((-$Q$5/$O$5)*(LOG($Q$5/$O$5,2)))),0)</f>
        <v>0.65002242164835411</v>
      </c>
      <c r="S5" s="18">
        <f>R$4-((($O$5/$O$4)*$R$5)+(($O$6/$O$4)*$R$6))</f>
        <v>2.401074447549334E-3</v>
      </c>
    </row>
    <row r="6" spans="1:19" ht="14.25" customHeight="1">
      <c r="A6" s="2" t="s">
        <v>18</v>
      </c>
      <c r="B6" s="2">
        <v>35</v>
      </c>
      <c r="C6" s="2">
        <v>1</v>
      </c>
      <c r="D6" s="2">
        <v>23</v>
      </c>
      <c r="E6" s="2" t="s">
        <v>15</v>
      </c>
      <c r="F6" s="2" t="s">
        <v>16</v>
      </c>
      <c r="G6" s="2" t="s">
        <v>17</v>
      </c>
      <c r="H6" s="2">
        <v>26963</v>
      </c>
      <c r="I6" s="2">
        <v>152</v>
      </c>
      <c r="J6" s="2">
        <v>229</v>
      </c>
      <c r="K6" s="2" t="s">
        <v>13</v>
      </c>
      <c r="M6" s="17"/>
      <c r="N6" s="10" t="s">
        <v>14</v>
      </c>
      <c r="O6" s="2">
        <f>COUNTIF($A$2:$A$21,$N$6)</f>
        <v>8</v>
      </c>
      <c r="P6" s="2">
        <f>COUNTIFS(A2:$A$21,$N$6,$K$2:$K$21,P3)</f>
        <v>1</v>
      </c>
      <c r="Q6" s="2">
        <f>COUNTIFS(A2:$A$21,$N$6,$K$2:$K$21,Q3)</f>
        <v>7</v>
      </c>
      <c r="R6" s="11">
        <f>IFERROR(((-$P$6/$O$6)*(LOG($P$6/$O$6,2))+((-$Q$6/$O$6)*(LOG($Q$6/$O$6,2)))),0)</f>
        <v>0.5435644431995964</v>
      </c>
      <c r="S6" s="17"/>
    </row>
    <row r="7" spans="1:19" ht="14.25" customHeight="1">
      <c r="A7" s="2" t="s">
        <v>18</v>
      </c>
      <c r="B7" s="2">
        <v>26</v>
      </c>
      <c r="C7" s="2">
        <v>1</v>
      </c>
      <c r="D7" s="2">
        <v>28</v>
      </c>
      <c r="E7" s="2" t="s">
        <v>19</v>
      </c>
      <c r="F7" s="2" t="s">
        <v>20</v>
      </c>
      <c r="G7" s="2" t="s">
        <v>21</v>
      </c>
      <c r="H7" s="2">
        <v>42721</v>
      </c>
      <c r="I7" s="2">
        <v>152</v>
      </c>
      <c r="J7" s="2">
        <v>198</v>
      </c>
      <c r="K7" s="2" t="s">
        <v>13</v>
      </c>
      <c r="M7" s="16" t="s">
        <v>22</v>
      </c>
      <c r="N7" s="10" t="s">
        <v>19</v>
      </c>
      <c r="O7" s="2">
        <f>COUNTIF($E$2:$E$21,$N$7)</f>
        <v>13</v>
      </c>
      <c r="P7" s="2">
        <f>COUNTIFS(E2:E21,$N$7,$K$2:$K$21,P3)</f>
        <v>0</v>
      </c>
      <c r="Q7" s="2">
        <f>COUNTIFS(E2:$E$21,$N$7,$K$2:$K$21,Q3)</f>
        <v>13</v>
      </c>
      <c r="R7" s="2">
        <f>IFERROR(((-$P$7/$O$7)*(LOG($P$7/$O$7,2))+((-$Q$7/$O$7)*(LOG($Q$7/$O$7,2)))),0)</f>
        <v>0</v>
      </c>
      <c r="S7" s="19">
        <f>R$4-((($O$7/$O$4)*$R$7)+(($O$8/$O$4)*$R$8))</f>
        <v>0.26501045710441234</v>
      </c>
    </row>
    <row r="8" spans="1:19" ht="14.25" customHeight="1">
      <c r="A8" s="2" t="s">
        <v>14</v>
      </c>
      <c r="B8" s="2">
        <v>24</v>
      </c>
      <c r="C8" s="2">
        <v>1</v>
      </c>
      <c r="D8" s="2">
        <v>28</v>
      </c>
      <c r="E8" s="2" t="s">
        <v>19</v>
      </c>
      <c r="F8" s="2" t="s">
        <v>20</v>
      </c>
      <c r="G8" s="2" t="s">
        <v>21</v>
      </c>
      <c r="H8" s="2">
        <v>65801</v>
      </c>
      <c r="I8" s="2">
        <v>152</v>
      </c>
      <c r="J8" s="2">
        <v>160</v>
      </c>
      <c r="K8" s="2" t="s">
        <v>13</v>
      </c>
      <c r="M8" s="17"/>
      <c r="N8" s="10" t="s">
        <v>15</v>
      </c>
      <c r="O8" s="2">
        <f>COUNTIF($E$2:$E$21,$N$8)</f>
        <v>7</v>
      </c>
      <c r="P8" s="2">
        <f>COUNTIFS(E2:$E$21,$N$8,$K$2:$K$21,P3)</f>
        <v>3</v>
      </c>
      <c r="Q8" s="2">
        <f>COUNTIFS(E2:$E$21,$N$8,$K$2:$K$21,Q3)</f>
        <v>4</v>
      </c>
      <c r="R8" s="11">
        <f>IFERROR(((-$P$8/$O$8)*(LOG($P$8/$O$8,2))+((-$Q$8/$O$8)*(LOG($Q$8/$O$8,2)))),0)</f>
        <v>0.98522813603425163</v>
      </c>
      <c r="S8" s="17"/>
    </row>
    <row r="9" spans="1:19" ht="14.25" customHeight="1">
      <c r="A9" s="2" t="s">
        <v>14</v>
      </c>
      <c r="B9" s="2">
        <v>40</v>
      </c>
      <c r="C9" s="2">
        <v>1</v>
      </c>
      <c r="D9" s="2">
        <v>28</v>
      </c>
      <c r="E9" s="2" t="s">
        <v>15</v>
      </c>
      <c r="F9" s="2" t="s">
        <v>16</v>
      </c>
      <c r="G9" s="2" t="s">
        <v>17</v>
      </c>
      <c r="H9" s="2">
        <v>30981</v>
      </c>
      <c r="I9" s="2">
        <v>26</v>
      </c>
      <c r="J9" s="2">
        <v>79</v>
      </c>
      <c r="K9" s="2" t="s">
        <v>13</v>
      </c>
      <c r="M9" s="16" t="s">
        <v>23</v>
      </c>
      <c r="N9" s="10" t="s">
        <v>20</v>
      </c>
      <c r="O9" s="2">
        <f>COUNTIF($F$2:$F$21,$N$9)</f>
        <v>12</v>
      </c>
      <c r="P9" s="2">
        <f>COUNTIFS(F2:$F$21,$N$9,$K$2:$K$21,P3)</f>
        <v>0</v>
      </c>
      <c r="Q9" s="2">
        <f>COUNTIFS(F2:$F$21,$N$9,$K$2:$K$21,Q3)</f>
        <v>12</v>
      </c>
      <c r="R9" s="2">
        <f>IFERROR(((-$P$9/$O$9)*(LOG($P$9/$O$9,2))+((-$Q$9/$O$9)*(LOG($Q$9/$O$9,2)))),0)</f>
        <v>0</v>
      </c>
      <c r="S9" s="19">
        <f>R$4-((($O$9/$O$4)*$R$9)+(($O$10/O$4)*$R$10)+(($O$11/O$4)*$R$11))</f>
        <v>0.30774810571807953</v>
      </c>
    </row>
    <row r="10" spans="1:19" ht="14.25" customHeight="1">
      <c r="A10" s="2" t="s">
        <v>18</v>
      </c>
      <c r="B10" s="2">
        <v>23</v>
      </c>
      <c r="C10" s="2">
        <v>1</v>
      </c>
      <c r="D10" s="2">
        <v>15</v>
      </c>
      <c r="E10" s="2" t="s">
        <v>19</v>
      </c>
      <c r="F10" s="2" t="s">
        <v>20</v>
      </c>
      <c r="G10" s="2" t="s">
        <v>21</v>
      </c>
      <c r="H10" s="2">
        <v>32365</v>
      </c>
      <c r="I10" s="2">
        <v>152</v>
      </c>
      <c r="J10" s="2">
        <v>219</v>
      </c>
      <c r="K10" s="2" t="s">
        <v>13</v>
      </c>
      <c r="M10" s="20"/>
      <c r="N10" s="10" t="s">
        <v>16</v>
      </c>
      <c r="O10" s="2">
        <f>COUNTIF($F$2:$F$21,$N$10)</f>
        <v>7</v>
      </c>
      <c r="P10" s="2">
        <f>COUNTIFS(F2:$F$21,$N$10,$K$2:$K$21,P3)</f>
        <v>2</v>
      </c>
      <c r="Q10" s="2">
        <f>COUNTIFS(F2:$F$21,$N$10,$K$2:$K$21,Q3)</f>
        <v>5</v>
      </c>
      <c r="R10" s="11">
        <f>IFERROR(((-$P$10/$O$10)*(LOG($P$10/$O$10,2))+((-$Q$10/$O$10)*(LOG($Q$10/$O$10,2)))),0)</f>
        <v>0.863120568566631</v>
      </c>
      <c r="S10" s="20"/>
    </row>
    <row r="11" spans="1:19" ht="14.25" customHeight="1">
      <c r="A11" s="2" t="s">
        <v>14</v>
      </c>
      <c r="B11" s="2">
        <v>43</v>
      </c>
      <c r="C11" s="2">
        <v>1</v>
      </c>
      <c r="D11" s="2">
        <v>28</v>
      </c>
      <c r="E11" s="2" t="s">
        <v>15</v>
      </c>
      <c r="F11" s="2" t="s">
        <v>16</v>
      </c>
      <c r="G11" s="2" t="s">
        <v>17</v>
      </c>
      <c r="H11" s="2">
        <v>65380</v>
      </c>
      <c r="I11" s="2">
        <v>25</v>
      </c>
      <c r="J11" s="2">
        <v>41</v>
      </c>
      <c r="K11" s="2" t="s">
        <v>11</v>
      </c>
      <c r="M11" s="17"/>
      <c r="N11" s="10" t="s">
        <v>24</v>
      </c>
      <c r="O11" s="2">
        <f>COUNTIF($F$2:$F$21,$N$11)</f>
        <v>1</v>
      </c>
      <c r="P11" s="2">
        <f>COUNTIFS(F2:$F$21,$N$11,$K$2:$K$21,P3)</f>
        <v>1</v>
      </c>
      <c r="Q11" s="2">
        <f>COUNTIFS(F2:$F$21,$N$11,$K$2:$K$21,Q3)</f>
        <v>0</v>
      </c>
      <c r="R11" s="2">
        <f>IFERROR(((-$P$11/$O$11)*(LOG($P$11/$O$11,2))+((-$Q$11/$O$11)*(LOG($Q$11/$O$11,2)))),0)</f>
        <v>0</v>
      </c>
      <c r="S11" s="17"/>
    </row>
    <row r="12" spans="1:19" ht="14.25" customHeight="1">
      <c r="A12" s="2" t="s">
        <v>14</v>
      </c>
      <c r="B12" s="2">
        <v>53</v>
      </c>
      <c r="C12" s="2">
        <v>1</v>
      </c>
      <c r="D12" s="2">
        <v>28</v>
      </c>
      <c r="E12" s="2" t="s">
        <v>19</v>
      </c>
      <c r="F12" s="2" t="s">
        <v>16</v>
      </c>
      <c r="G12" s="2" t="s">
        <v>21</v>
      </c>
      <c r="H12" s="2">
        <v>80184</v>
      </c>
      <c r="I12" s="2">
        <v>26</v>
      </c>
      <c r="J12" s="2">
        <v>30</v>
      </c>
      <c r="K12" s="2" t="s">
        <v>13</v>
      </c>
      <c r="M12" s="16" t="s">
        <v>25</v>
      </c>
      <c r="N12" s="10" t="s">
        <v>17</v>
      </c>
      <c r="O12" s="2">
        <f>COUNTIF(G2:G21,$N$12)</f>
        <v>7</v>
      </c>
      <c r="P12" s="2">
        <f>COUNTIFS(G2:$G$21,$N$12,$K$2:$K$21,P3)</f>
        <v>3</v>
      </c>
      <c r="Q12" s="2">
        <f>COUNTIFS(G2:$G$21,$N$12,$K$2:$K$21,Q3)</f>
        <v>4</v>
      </c>
      <c r="R12" s="11">
        <f>IFERROR(((-$P$12/$O$12)*(LOG($P$12/$O$12,2))+((-$Q$12/$O$12)*(LOG($Q$12/$O$12,2)))),0)</f>
        <v>0.98522813603425163</v>
      </c>
      <c r="S12" s="19">
        <f>R$4-((($O$12/$O$4)*$R$12)+(($O$13/$O$4)*$R$13))</f>
        <v>0.26501045710441234</v>
      </c>
    </row>
    <row r="13" spans="1:19" ht="14.25" customHeight="1">
      <c r="A13" s="2" t="s">
        <v>18</v>
      </c>
      <c r="B13" s="2">
        <v>28</v>
      </c>
      <c r="C13" s="2">
        <v>1</v>
      </c>
      <c r="D13" s="2">
        <v>46</v>
      </c>
      <c r="E13" s="2" t="s">
        <v>19</v>
      </c>
      <c r="F13" s="2" t="s">
        <v>20</v>
      </c>
      <c r="G13" s="2" t="s">
        <v>21</v>
      </c>
      <c r="H13" s="2">
        <v>25657</v>
      </c>
      <c r="I13" s="2">
        <v>152</v>
      </c>
      <c r="J13" s="2">
        <v>133</v>
      </c>
      <c r="K13" s="2" t="s">
        <v>13</v>
      </c>
      <c r="M13" s="17"/>
      <c r="N13" s="10" t="s">
        <v>21</v>
      </c>
      <c r="O13" s="2">
        <f>COUNTIF(G2:G21,$N$13)</f>
        <v>13</v>
      </c>
      <c r="P13" s="2">
        <f>COUNTIFS(G2:$G$21,$N$13,$K$2:$K$21,P3)</f>
        <v>0</v>
      </c>
      <c r="Q13" s="2">
        <f>COUNTIFS(G2:$G$21,$N$13,$K$2:$K$21,Q3)</f>
        <v>13</v>
      </c>
      <c r="R13" s="2">
        <f>IFERROR(((-$P$13/$O$13)*(LOG($P$13/$O$13,2))+((-$Q$13/$O$13)*(LOG($Q$13/$O$13,2)))),0)</f>
        <v>0</v>
      </c>
      <c r="S13" s="17"/>
    </row>
    <row r="14" spans="1:19" ht="15" customHeight="1">
      <c r="A14" s="2" t="s">
        <v>18</v>
      </c>
      <c r="B14" s="2">
        <v>24</v>
      </c>
      <c r="C14" s="2">
        <v>1</v>
      </c>
      <c r="D14" s="2">
        <v>21</v>
      </c>
      <c r="E14" s="2" t="s">
        <v>19</v>
      </c>
      <c r="F14" s="2" t="s">
        <v>20</v>
      </c>
      <c r="G14" s="2" t="s">
        <v>21</v>
      </c>
      <c r="H14" s="2">
        <v>35817</v>
      </c>
      <c r="I14" s="2">
        <v>152</v>
      </c>
      <c r="J14" s="2">
        <v>35</v>
      </c>
      <c r="K14" s="2" t="s">
        <v>13</v>
      </c>
      <c r="M14" s="12"/>
      <c r="N14" s="12"/>
      <c r="O14" s="12"/>
      <c r="P14" s="12"/>
      <c r="Q14" s="12"/>
      <c r="R14" s="12"/>
      <c r="S14" s="12"/>
    </row>
    <row r="15" spans="1:19" ht="14.25" customHeight="1">
      <c r="A15" s="2" t="s">
        <v>14</v>
      </c>
      <c r="B15" s="2">
        <v>21</v>
      </c>
      <c r="C15" s="2">
        <v>1</v>
      </c>
      <c r="D15" s="2">
        <v>22</v>
      </c>
      <c r="E15" s="2" t="s">
        <v>19</v>
      </c>
      <c r="F15" s="2" t="s">
        <v>20</v>
      </c>
      <c r="G15" s="2" t="s">
        <v>21</v>
      </c>
      <c r="H15" s="2">
        <v>29404</v>
      </c>
      <c r="I15" s="2">
        <v>160</v>
      </c>
      <c r="J15" s="2">
        <v>249</v>
      </c>
      <c r="K15" s="2" t="s">
        <v>13</v>
      </c>
    </row>
    <row r="16" spans="1:19" ht="14.25" customHeight="1">
      <c r="A16" s="2" t="s">
        <v>14</v>
      </c>
      <c r="B16" s="2">
        <v>23</v>
      </c>
      <c r="C16" s="2">
        <v>1</v>
      </c>
      <c r="D16" s="2">
        <v>36</v>
      </c>
      <c r="E16" s="2" t="s">
        <v>15</v>
      </c>
      <c r="F16" s="2" t="s">
        <v>20</v>
      </c>
      <c r="G16" s="2" t="s">
        <v>17</v>
      </c>
      <c r="H16" s="2">
        <v>36266</v>
      </c>
      <c r="I16" s="2">
        <v>152</v>
      </c>
      <c r="J16" s="2">
        <v>235</v>
      </c>
      <c r="K16" s="2" t="s">
        <v>13</v>
      </c>
    </row>
    <row r="17" spans="1:19" ht="14.25" customHeight="1">
      <c r="A17" s="2" t="s">
        <v>18</v>
      </c>
      <c r="B17" s="2">
        <v>21</v>
      </c>
      <c r="C17" s="2">
        <v>1</v>
      </c>
      <c r="D17" s="2">
        <v>36</v>
      </c>
      <c r="E17" s="2" t="s">
        <v>19</v>
      </c>
      <c r="F17" s="2" t="s">
        <v>20</v>
      </c>
      <c r="G17" s="2" t="s">
        <v>21</v>
      </c>
      <c r="H17" s="2">
        <v>2630</v>
      </c>
      <c r="I17" s="2">
        <v>152</v>
      </c>
      <c r="J17" s="2">
        <v>93</v>
      </c>
      <c r="K17" s="2" t="s">
        <v>13</v>
      </c>
    </row>
    <row r="18" spans="1:19" ht="14.25" customHeight="1">
      <c r="A18" s="2" t="s">
        <v>14</v>
      </c>
      <c r="B18" s="2">
        <v>22</v>
      </c>
      <c r="C18" s="2">
        <v>1</v>
      </c>
      <c r="D18" s="2">
        <v>21</v>
      </c>
      <c r="E18" s="2" t="s">
        <v>19</v>
      </c>
      <c r="F18" s="2" t="s">
        <v>20</v>
      </c>
      <c r="G18" s="2" t="s">
        <v>21</v>
      </c>
      <c r="H18" s="2">
        <v>44554</v>
      </c>
      <c r="I18" s="2">
        <v>152</v>
      </c>
      <c r="J18" s="2">
        <v>224</v>
      </c>
      <c r="K18" s="2" t="s">
        <v>13</v>
      </c>
    </row>
    <row r="19" spans="1:19" ht="14.25" customHeight="1">
      <c r="A19" s="2" t="s">
        <v>18</v>
      </c>
      <c r="B19" s="2">
        <v>22</v>
      </c>
      <c r="C19" s="2">
        <v>1</v>
      </c>
      <c r="D19" s="2">
        <v>4</v>
      </c>
      <c r="E19" s="2" t="s">
        <v>19</v>
      </c>
      <c r="F19" s="2" t="s">
        <v>20</v>
      </c>
      <c r="G19" s="2" t="s">
        <v>21</v>
      </c>
      <c r="H19" s="2">
        <v>41897</v>
      </c>
      <c r="I19" s="2">
        <v>152</v>
      </c>
      <c r="J19" s="2">
        <v>265</v>
      </c>
      <c r="K19" s="2" t="s">
        <v>13</v>
      </c>
    </row>
    <row r="20" spans="1:19" ht="14.25" customHeight="1">
      <c r="A20" s="2" t="s">
        <v>18</v>
      </c>
      <c r="B20" s="2">
        <v>50</v>
      </c>
      <c r="C20" s="2">
        <v>1</v>
      </c>
      <c r="D20" s="2">
        <v>46</v>
      </c>
      <c r="E20" s="2" t="s">
        <v>15</v>
      </c>
      <c r="F20" s="2" t="s">
        <v>16</v>
      </c>
      <c r="G20" s="2" t="s">
        <v>17</v>
      </c>
      <c r="H20" s="2">
        <v>32127</v>
      </c>
      <c r="I20" s="2">
        <v>154</v>
      </c>
      <c r="J20" s="2">
        <v>10</v>
      </c>
      <c r="K20" s="2" t="s">
        <v>11</v>
      </c>
    </row>
    <row r="21" spans="1:19" ht="14.25" customHeight="1">
      <c r="A21" s="2" t="s">
        <v>18</v>
      </c>
      <c r="B21" s="2">
        <v>56</v>
      </c>
      <c r="C21" s="2">
        <v>1</v>
      </c>
      <c r="D21" s="2">
        <v>28</v>
      </c>
      <c r="E21" s="2" t="s">
        <v>15</v>
      </c>
      <c r="F21" s="2" t="s">
        <v>24</v>
      </c>
      <c r="G21" s="2" t="s">
        <v>17</v>
      </c>
      <c r="H21" s="2">
        <v>53157</v>
      </c>
      <c r="I21" s="2">
        <v>26</v>
      </c>
      <c r="J21" s="2">
        <v>15</v>
      </c>
      <c r="K21" s="2" t="s">
        <v>11</v>
      </c>
    </row>
    <row r="22" spans="1:19" ht="14.25" customHeight="1"/>
    <row r="23" spans="1:19" ht="14.25" customHeight="1"/>
    <row r="24" spans="1:19" ht="14.25" customHeight="1">
      <c r="A24" s="1" t="s">
        <v>1</v>
      </c>
      <c r="B24" s="1" t="s">
        <v>2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7</v>
      </c>
      <c r="H24" s="1" t="s">
        <v>8</v>
      </c>
      <c r="I24" s="1" t="s">
        <v>9</v>
      </c>
      <c r="J24" s="1" t="s">
        <v>10</v>
      </c>
      <c r="K24" s="1" t="s">
        <v>11</v>
      </c>
      <c r="M24" s="2"/>
      <c r="N24" s="2"/>
      <c r="O24" s="2" t="s">
        <v>28</v>
      </c>
      <c r="P24" s="2" t="s">
        <v>11</v>
      </c>
      <c r="Q24" s="2" t="s">
        <v>13</v>
      </c>
      <c r="R24" s="2" t="s">
        <v>29</v>
      </c>
      <c r="S24" s="2" t="s">
        <v>30</v>
      </c>
    </row>
    <row r="25" spans="1:19" ht="14.25" customHeight="1">
      <c r="A25" s="2" t="s">
        <v>14</v>
      </c>
      <c r="B25" s="2">
        <v>49</v>
      </c>
      <c r="C25" s="2">
        <v>1</v>
      </c>
      <c r="D25" s="2">
        <v>8</v>
      </c>
      <c r="E25" s="2" t="s">
        <v>15</v>
      </c>
      <c r="F25" s="2" t="s">
        <v>16</v>
      </c>
      <c r="G25" s="2" t="s">
        <v>17</v>
      </c>
      <c r="H25" s="2">
        <v>46963</v>
      </c>
      <c r="I25" s="2">
        <v>26</v>
      </c>
      <c r="J25" s="2">
        <v>145</v>
      </c>
      <c r="K25" s="2" t="s">
        <v>13</v>
      </c>
      <c r="M25" s="9" t="s">
        <v>31</v>
      </c>
      <c r="N25" s="2"/>
      <c r="O25" s="2">
        <f>COUNTA($K$25:$K$32)</f>
        <v>8</v>
      </c>
      <c r="P25" s="2">
        <f>COUNTIF($K$25:$K$32,$P$3)</f>
        <v>1</v>
      </c>
      <c r="Q25" s="2">
        <f>COUNTIF($K$25:$K$32,$Q$3)</f>
        <v>7</v>
      </c>
      <c r="R25" s="2">
        <f>IFERROR(((-$P$25/$O$25)*(LOG($P$25/$O$25,2))+((-$Q$25/$O$25)*(LOG($Q$25/$O$25,2)))),0)</f>
        <v>0.5435644431995964</v>
      </c>
      <c r="S25" s="2"/>
    </row>
    <row r="26" spans="1:19" ht="14.25" customHeight="1">
      <c r="A26" s="2" t="s">
        <v>14</v>
      </c>
      <c r="B26" s="2">
        <v>24</v>
      </c>
      <c r="C26" s="2">
        <v>1</v>
      </c>
      <c r="D26" s="2">
        <v>28</v>
      </c>
      <c r="E26" s="2" t="s">
        <v>19</v>
      </c>
      <c r="F26" s="2" t="s">
        <v>20</v>
      </c>
      <c r="G26" s="2" t="s">
        <v>21</v>
      </c>
      <c r="H26" s="2">
        <v>65801</v>
      </c>
      <c r="I26" s="2">
        <v>152</v>
      </c>
      <c r="J26" s="2">
        <v>160</v>
      </c>
      <c r="K26" s="2" t="s">
        <v>13</v>
      </c>
      <c r="M26" s="16" t="s">
        <v>12</v>
      </c>
      <c r="N26" s="10" t="s">
        <v>18</v>
      </c>
      <c r="O26" s="2">
        <f>COUNTIF($A$26:$A$32,$N$26)</f>
        <v>0</v>
      </c>
      <c r="P26" s="2">
        <v>0</v>
      </c>
      <c r="Q26" s="2">
        <v>0</v>
      </c>
      <c r="R26" s="11">
        <f t="shared" ref="R26:R34" si="0">IFERROR(((-P26/O26)*(LOG(P26/O26,2))+((-Q26/O26)*(LOG(Q26/O26,2)))),0)</f>
        <v>0</v>
      </c>
      <c r="S26" s="23">
        <f>R25-(((O26/O25)*R26)+((O27/O25)*R27))</f>
        <v>-0.90689059560851837</v>
      </c>
    </row>
    <row r="27" spans="1:19" ht="14.25" customHeight="1">
      <c r="A27" s="2" t="s">
        <v>14</v>
      </c>
      <c r="B27" s="2">
        <v>40</v>
      </c>
      <c r="C27" s="2">
        <v>1</v>
      </c>
      <c r="D27" s="2">
        <v>28</v>
      </c>
      <c r="E27" s="2" t="s">
        <v>15</v>
      </c>
      <c r="F27" s="2" t="s">
        <v>16</v>
      </c>
      <c r="G27" s="2" t="s">
        <v>17</v>
      </c>
      <c r="H27" s="2">
        <v>30981</v>
      </c>
      <c r="I27" s="2">
        <v>26</v>
      </c>
      <c r="J27" s="2">
        <v>79</v>
      </c>
      <c r="K27" s="2" t="s">
        <v>13</v>
      </c>
      <c r="M27" s="17"/>
      <c r="N27" s="10" t="s">
        <v>14</v>
      </c>
      <c r="O27" s="2">
        <f>COUNTIF($A$6:$A$32,$N$27)</f>
        <v>15</v>
      </c>
      <c r="P27" s="2">
        <v>1</v>
      </c>
      <c r="Q27" s="2">
        <v>7</v>
      </c>
      <c r="R27" s="11">
        <f t="shared" si="0"/>
        <v>0.77357602069766118</v>
      </c>
      <c r="S27" s="24"/>
    </row>
    <row r="28" spans="1:19" ht="14.25" customHeight="1">
      <c r="A28" s="2" t="s">
        <v>14</v>
      </c>
      <c r="B28" s="2">
        <v>43</v>
      </c>
      <c r="C28" s="2">
        <v>1</v>
      </c>
      <c r="D28" s="2">
        <v>28</v>
      </c>
      <c r="E28" s="2" t="s">
        <v>15</v>
      </c>
      <c r="F28" s="2" t="s">
        <v>16</v>
      </c>
      <c r="G28" s="2" t="s">
        <v>17</v>
      </c>
      <c r="H28" s="2">
        <v>65380</v>
      </c>
      <c r="I28" s="2">
        <v>25</v>
      </c>
      <c r="J28" s="2">
        <v>41</v>
      </c>
      <c r="K28" s="2" t="s">
        <v>11</v>
      </c>
      <c r="M28" s="16" t="s">
        <v>22</v>
      </c>
      <c r="N28" s="10" t="s">
        <v>19</v>
      </c>
      <c r="O28" s="2">
        <v>4</v>
      </c>
      <c r="P28" s="2">
        <v>0</v>
      </c>
      <c r="Q28" s="2">
        <v>4</v>
      </c>
      <c r="R28" s="11">
        <f t="shared" si="0"/>
        <v>0</v>
      </c>
      <c r="S28" s="23">
        <f>R25-(((O28/O25)*R28)+((O29/O25)*R29))</f>
        <v>0.2935644431995964</v>
      </c>
    </row>
    <row r="29" spans="1:19" ht="14.25" customHeight="1">
      <c r="A29" s="2" t="s">
        <v>14</v>
      </c>
      <c r="B29" s="2">
        <v>53</v>
      </c>
      <c r="C29" s="2">
        <v>1</v>
      </c>
      <c r="D29" s="2">
        <v>28</v>
      </c>
      <c r="E29" s="2" t="s">
        <v>19</v>
      </c>
      <c r="F29" s="2" t="s">
        <v>16</v>
      </c>
      <c r="G29" s="2" t="s">
        <v>21</v>
      </c>
      <c r="H29" s="2">
        <v>80184</v>
      </c>
      <c r="I29" s="2">
        <v>26</v>
      </c>
      <c r="J29" s="2">
        <v>30</v>
      </c>
      <c r="K29" s="2" t="s">
        <v>13</v>
      </c>
      <c r="M29" s="17"/>
      <c r="N29" s="10" t="s">
        <v>15</v>
      </c>
      <c r="O29" s="2">
        <v>4</v>
      </c>
      <c r="P29" s="2">
        <v>1</v>
      </c>
      <c r="Q29" s="2">
        <v>4</v>
      </c>
      <c r="R29" s="11">
        <f t="shared" si="0"/>
        <v>0.5</v>
      </c>
      <c r="S29" s="24"/>
    </row>
    <row r="30" spans="1:19" ht="14.25" customHeight="1">
      <c r="A30" s="2" t="s">
        <v>14</v>
      </c>
      <c r="B30" s="2">
        <v>21</v>
      </c>
      <c r="C30" s="2">
        <v>1</v>
      </c>
      <c r="D30" s="2">
        <v>22</v>
      </c>
      <c r="E30" s="2" t="s">
        <v>19</v>
      </c>
      <c r="F30" s="2" t="s">
        <v>20</v>
      </c>
      <c r="G30" s="2" t="s">
        <v>21</v>
      </c>
      <c r="H30" s="2">
        <v>29404</v>
      </c>
      <c r="I30" s="2">
        <v>160</v>
      </c>
      <c r="J30" s="2">
        <v>249</v>
      </c>
      <c r="K30" s="2" t="s">
        <v>13</v>
      </c>
      <c r="M30" s="16" t="s">
        <v>23</v>
      </c>
      <c r="N30" s="10" t="s">
        <v>20</v>
      </c>
      <c r="O30" s="2">
        <v>4</v>
      </c>
      <c r="P30" s="2">
        <v>0</v>
      </c>
      <c r="Q30" s="2">
        <v>4</v>
      </c>
      <c r="R30" s="11">
        <f t="shared" si="0"/>
        <v>0</v>
      </c>
      <c r="S30" s="25">
        <f>R25-(((O30/O25)*R30)+((O31/O25)*R31)+((O32/O25)*R32))</f>
        <v>0.13792538097002999</v>
      </c>
    </row>
    <row r="31" spans="1:19" ht="14.25" customHeight="1">
      <c r="A31" s="2" t="s">
        <v>14</v>
      </c>
      <c r="B31" s="2">
        <v>23</v>
      </c>
      <c r="C31" s="2">
        <v>1</v>
      </c>
      <c r="D31" s="2">
        <v>36</v>
      </c>
      <c r="E31" s="2" t="s">
        <v>15</v>
      </c>
      <c r="F31" s="2" t="s">
        <v>20</v>
      </c>
      <c r="G31" s="2" t="s">
        <v>17</v>
      </c>
      <c r="H31" s="2">
        <v>36266</v>
      </c>
      <c r="I31" s="2">
        <v>152</v>
      </c>
      <c r="J31" s="2">
        <v>235</v>
      </c>
      <c r="K31" s="2" t="s">
        <v>13</v>
      </c>
      <c r="M31" s="20"/>
      <c r="N31" s="10" t="s">
        <v>16</v>
      </c>
      <c r="O31" s="2">
        <v>4</v>
      </c>
      <c r="P31" s="2">
        <v>1</v>
      </c>
      <c r="Q31" s="2">
        <v>3</v>
      </c>
      <c r="R31" s="11">
        <f t="shared" si="0"/>
        <v>0.81127812445913283</v>
      </c>
      <c r="S31" s="26"/>
    </row>
    <row r="32" spans="1:19" ht="14.25" customHeight="1">
      <c r="A32" s="2" t="s">
        <v>14</v>
      </c>
      <c r="B32" s="2">
        <v>22</v>
      </c>
      <c r="C32" s="2">
        <v>1</v>
      </c>
      <c r="D32" s="2">
        <v>21</v>
      </c>
      <c r="E32" s="2" t="s">
        <v>19</v>
      </c>
      <c r="F32" s="2" t="s">
        <v>20</v>
      </c>
      <c r="G32" s="2" t="s">
        <v>21</v>
      </c>
      <c r="H32" s="2">
        <v>44554</v>
      </c>
      <c r="I32" s="2">
        <v>152</v>
      </c>
      <c r="J32" s="2">
        <v>224</v>
      </c>
      <c r="K32" s="2" t="s">
        <v>13</v>
      </c>
      <c r="M32" s="17"/>
      <c r="N32" s="10" t="s">
        <v>24</v>
      </c>
      <c r="O32" s="2">
        <v>0</v>
      </c>
      <c r="P32" s="2">
        <v>0</v>
      </c>
      <c r="Q32" s="2">
        <v>0</v>
      </c>
      <c r="R32" s="11">
        <f t="shared" si="0"/>
        <v>0</v>
      </c>
      <c r="S32" s="24"/>
    </row>
    <row r="33" spans="1:19" ht="14.25" customHeight="1">
      <c r="M33" s="16" t="s">
        <v>25</v>
      </c>
      <c r="N33" s="10" t="s">
        <v>17</v>
      </c>
      <c r="O33" s="2">
        <v>4</v>
      </c>
      <c r="P33" s="2">
        <v>1</v>
      </c>
      <c r="Q33" s="2">
        <v>3</v>
      </c>
      <c r="R33" s="11">
        <f t="shared" si="0"/>
        <v>0.81127812445913283</v>
      </c>
      <c r="S33" s="23">
        <f>R25-(((O33/O25)*R33)+((O34/O25)*R34))</f>
        <v>0.13792538097002999</v>
      </c>
    </row>
    <row r="34" spans="1:19" ht="14.25" customHeight="1">
      <c r="M34" s="17"/>
      <c r="N34" s="10" t="s">
        <v>21</v>
      </c>
      <c r="O34" s="2">
        <v>4</v>
      </c>
      <c r="P34" s="2">
        <v>0</v>
      </c>
      <c r="Q34" s="2">
        <v>4</v>
      </c>
      <c r="R34" s="11">
        <f t="shared" si="0"/>
        <v>0</v>
      </c>
      <c r="S34" s="24"/>
    </row>
    <row r="35" spans="1:19" ht="14.25" customHeight="1"/>
    <row r="36" spans="1:19" ht="14.25" customHeight="1"/>
    <row r="37" spans="1:19" ht="14.25" customHeight="1">
      <c r="A37" s="1" t="s">
        <v>1</v>
      </c>
      <c r="B37" s="1" t="s">
        <v>2</v>
      </c>
      <c r="C37" s="1" t="s">
        <v>3</v>
      </c>
      <c r="D37" s="1" t="s">
        <v>4</v>
      </c>
      <c r="E37" s="1" t="s">
        <v>5</v>
      </c>
      <c r="F37" s="1" t="s">
        <v>6</v>
      </c>
      <c r="G37" s="1" t="s">
        <v>7</v>
      </c>
      <c r="H37" s="1" t="s">
        <v>8</v>
      </c>
      <c r="I37" s="1" t="s">
        <v>9</v>
      </c>
      <c r="J37" s="1" t="s">
        <v>10</v>
      </c>
      <c r="K37" s="1" t="s">
        <v>11</v>
      </c>
      <c r="M37" s="2"/>
      <c r="N37" s="2"/>
      <c r="O37" s="2" t="s">
        <v>28</v>
      </c>
      <c r="P37" s="2" t="s">
        <v>11</v>
      </c>
      <c r="Q37" s="2" t="s">
        <v>13</v>
      </c>
      <c r="R37" s="2" t="s">
        <v>29</v>
      </c>
      <c r="S37" s="2" t="s">
        <v>30</v>
      </c>
    </row>
    <row r="38" spans="1:19" ht="14.25" customHeight="1">
      <c r="A38" s="2" t="s">
        <v>18</v>
      </c>
      <c r="B38" s="2">
        <v>22</v>
      </c>
      <c r="C38" s="2">
        <v>1</v>
      </c>
      <c r="D38" s="2">
        <v>47</v>
      </c>
      <c r="E38" s="2" t="s">
        <v>19</v>
      </c>
      <c r="F38" s="2" t="s">
        <v>20</v>
      </c>
      <c r="G38" s="2" t="s">
        <v>21</v>
      </c>
      <c r="H38" s="2">
        <v>39624</v>
      </c>
      <c r="I38" s="2">
        <v>152</v>
      </c>
      <c r="J38" s="2">
        <v>241</v>
      </c>
      <c r="K38" s="2" t="s">
        <v>13</v>
      </c>
      <c r="M38" s="9" t="s">
        <v>31</v>
      </c>
      <c r="N38" s="2"/>
      <c r="O38" s="2">
        <v>12</v>
      </c>
      <c r="P38" s="2">
        <v>2</v>
      </c>
      <c r="Q38" s="2">
        <v>10</v>
      </c>
      <c r="R38" s="2">
        <f>IFERROR(((-P38/O38)*(LOG(-P38/O38,2))+((-Q38/O38)*(LOG(Q38/O38,2)))),0)</f>
        <v>0</v>
      </c>
      <c r="S38" s="2"/>
    </row>
    <row r="39" spans="1:19" ht="14.25" customHeight="1">
      <c r="A39" s="2" t="s">
        <v>18</v>
      </c>
      <c r="B39" s="2">
        <v>24</v>
      </c>
      <c r="C39" s="2">
        <v>1</v>
      </c>
      <c r="D39" s="2">
        <v>28</v>
      </c>
      <c r="E39" s="2" t="s">
        <v>19</v>
      </c>
      <c r="F39" s="2" t="s">
        <v>20</v>
      </c>
      <c r="G39" s="2" t="s">
        <v>21</v>
      </c>
      <c r="H39" s="2">
        <v>110479</v>
      </c>
      <c r="I39" s="2">
        <v>152</v>
      </c>
      <c r="J39" s="2">
        <v>62</v>
      </c>
      <c r="K39" s="2" t="s">
        <v>13</v>
      </c>
      <c r="M39" s="16" t="s">
        <v>12</v>
      </c>
      <c r="N39" s="10" t="s">
        <v>18</v>
      </c>
      <c r="O39" s="2">
        <v>12</v>
      </c>
      <c r="P39" s="2">
        <v>2</v>
      </c>
      <c r="Q39" s="2">
        <v>10</v>
      </c>
      <c r="R39" s="13">
        <f t="shared" ref="R39:R47" si="1">IFERROR(((-P39/O39)*(LOG(P39/O39,2))+((-Q39/O39)*(LOG(Q39/O39,2)))),0)</f>
        <v>0.65002242164835411</v>
      </c>
      <c r="S39" s="22">
        <f>R38-(((O39/O38)*R39)+((O40/O38)*R40))</f>
        <v>-0.65002242164835411</v>
      </c>
    </row>
    <row r="40" spans="1:19" ht="14.25" customHeight="1">
      <c r="A40" s="2" t="s">
        <v>18</v>
      </c>
      <c r="B40" s="2">
        <v>46</v>
      </c>
      <c r="C40" s="2">
        <v>1</v>
      </c>
      <c r="D40" s="2">
        <v>8</v>
      </c>
      <c r="E40" s="2" t="s">
        <v>19</v>
      </c>
      <c r="F40" s="2" t="s">
        <v>16</v>
      </c>
      <c r="G40" s="2" t="s">
        <v>21</v>
      </c>
      <c r="H40" s="2">
        <v>36266</v>
      </c>
      <c r="I40" s="2">
        <v>124</v>
      </c>
      <c r="J40" s="2">
        <v>34</v>
      </c>
      <c r="K40" s="2" t="s">
        <v>13</v>
      </c>
      <c r="M40" s="17"/>
      <c r="N40" s="10" t="s">
        <v>14</v>
      </c>
      <c r="O40" s="2">
        <v>0</v>
      </c>
      <c r="P40" s="2">
        <v>0</v>
      </c>
      <c r="Q40" s="2">
        <v>0</v>
      </c>
      <c r="R40" s="13">
        <f t="shared" si="1"/>
        <v>0</v>
      </c>
      <c r="S40" s="17"/>
    </row>
    <row r="41" spans="1:19" ht="14.25" customHeight="1">
      <c r="A41" s="2" t="s">
        <v>18</v>
      </c>
      <c r="B41" s="2">
        <v>35</v>
      </c>
      <c r="C41" s="2">
        <v>1</v>
      </c>
      <c r="D41" s="2">
        <v>23</v>
      </c>
      <c r="E41" s="2" t="s">
        <v>15</v>
      </c>
      <c r="F41" s="2" t="s">
        <v>16</v>
      </c>
      <c r="G41" s="2" t="s">
        <v>17</v>
      </c>
      <c r="H41" s="2">
        <v>26963</v>
      </c>
      <c r="I41" s="2">
        <v>152</v>
      </c>
      <c r="J41" s="2">
        <v>229</v>
      </c>
      <c r="K41" s="2" t="s">
        <v>13</v>
      </c>
      <c r="M41" s="16" t="s">
        <v>22</v>
      </c>
      <c r="N41" s="10" t="s">
        <v>19</v>
      </c>
      <c r="O41" s="2">
        <v>9</v>
      </c>
      <c r="P41" s="2">
        <v>2</v>
      </c>
      <c r="Q41" s="2">
        <v>7</v>
      </c>
      <c r="R41" s="13">
        <f t="shared" si="1"/>
        <v>0.76420450650862026</v>
      </c>
      <c r="S41" s="22">
        <f>R38-(((O41/O38)*R41)+((O42/O38)*R42))</f>
        <v>-0.80272733839508759</v>
      </c>
    </row>
    <row r="42" spans="1:19" ht="14.25" customHeight="1">
      <c r="A42" s="2" t="s">
        <v>18</v>
      </c>
      <c r="B42" s="2">
        <v>26</v>
      </c>
      <c r="C42" s="2">
        <v>1</v>
      </c>
      <c r="D42" s="2">
        <v>28</v>
      </c>
      <c r="E42" s="2" t="s">
        <v>19</v>
      </c>
      <c r="F42" s="2" t="s">
        <v>20</v>
      </c>
      <c r="G42" s="2" t="s">
        <v>21</v>
      </c>
      <c r="H42" s="2">
        <v>42721</v>
      </c>
      <c r="I42" s="2">
        <v>152</v>
      </c>
      <c r="J42" s="2">
        <v>198</v>
      </c>
      <c r="K42" s="2" t="s">
        <v>13</v>
      </c>
      <c r="M42" s="17"/>
      <c r="N42" s="10" t="s">
        <v>15</v>
      </c>
      <c r="O42" s="2">
        <v>3</v>
      </c>
      <c r="P42" s="2">
        <v>2</v>
      </c>
      <c r="Q42" s="2">
        <v>1</v>
      </c>
      <c r="R42" s="13">
        <f t="shared" si="1"/>
        <v>0.91829583405448956</v>
      </c>
      <c r="S42" s="17"/>
    </row>
    <row r="43" spans="1:19" ht="14.25" customHeight="1">
      <c r="A43" s="2" t="s">
        <v>18</v>
      </c>
      <c r="B43" s="2">
        <v>23</v>
      </c>
      <c r="C43" s="2">
        <v>1</v>
      </c>
      <c r="D43" s="2">
        <v>15</v>
      </c>
      <c r="E43" s="2" t="s">
        <v>19</v>
      </c>
      <c r="F43" s="2" t="s">
        <v>20</v>
      </c>
      <c r="G43" s="2" t="s">
        <v>21</v>
      </c>
      <c r="H43" s="2">
        <v>32365</v>
      </c>
      <c r="I43" s="2">
        <v>152</v>
      </c>
      <c r="J43" s="2">
        <v>219</v>
      </c>
      <c r="K43" s="2" t="s">
        <v>13</v>
      </c>
      <c r="M43" s="16" t="s">
        <v>23</v>
      </c>
      <c r="N43" s="10" t="s">
        <v>20</v>
      </c>
      <c r="O43" s="2">
        <v>8</v>
      </c>
      <c r="P43" s="2">
        <v>0</v>
      </c>
      <c r="Q43" s="2">
        <v>8</v>
      </c>
      <c r="R43" s="13">
        <f t="shared" si="1"/>
        <v>0</v>
      </c>
      <c r="S43" s="21">
        <f>R38-(((O43/O38)*R43)+((O44/O38)*R44)+((O45/O38)*R45))</f>
        <v>-0.22957395851362239</v>
      </c>
    </row>
    <row r="44" spans="1:19" ht="14.25" customHeight="1">
      <c r="A44" s="2" t="s">
        <v>18</v>
      </c>
      <c r="B44" s="2">
        <v>28</v>
      </c>
      <c r="C44" s="2">
        <v>1</v>
      </c>
      <c r="D44" s="2">
        <v>46</v>
      </c>
      <c r="E44" s="2" t="s">
        <v>19</v>
      </c>
      <c r="F44" s="2" t="s">
        <v>20</v>
      </c>
      <c r="G44" s="2" t="s">
        <v>21</v>
      </c>
      <c r="H44" s="2">
        <v>25657</v>
      </c>
      <c r="I44" s="2">
        <v>152</v>
      </c>
      <c r="J44" s="2">
        <v>133</v>
      </c>
      <c r="K44" s="2" t="s">
        <v>13</v>
      </c>
      <c r="M44" s="20"/>
      <c r="N44" s="10" t="s">
        <v>16</v>
      </c>
      <c r="O44" s="2">
        <v>3</v>
      </c>
      <c r="P44" s="2">
        <v>1</v>
      </c>
      <c r="Q44" s="2">
        <v>2</v>
      </c>
      <c r="R44" s="13">
        <f t="shared" si="1"/>
        <v>0.91829583405448956</v>
      </c>
      <c r="S44" s="20"/>
    </row>
    <row r="45" spans="1:19" ht="14.25" customHeight="1">
      <c r="A45" s="2" t="s">
        <v>18</v>
      </c>
      <c r="B45" s="2">
        <v>24</v>
      </c>
      <c r="C45" s="2">
        <v>1</v>
      </c>
      <c r="D45" s="2">
        <v>21</v>
      </c>
      <c r="E45" s="2" t="s">
        <v>19</v>
      </c>
      <c r="F45" s="2" t="s">
        <v>20</v>
      </c>
      <c r="G45" s="2" t="s">
        <v>21</v>
      </c>
      <c r="H45" s="2">
        <v>35817</v>
      </c>
      <c r="I45" s="2">
        <v>152</v>
      </c>
      <c r="J45" s="2">
        <v>35</v>
      </c>
      <c r="K45" s="2" t="s">
        <v>13</v>
      </c>
      <c r="M45" s="17"/>
      <c r="N45" s="10" t="s">
        <v>24</v>
      </c>
      <c r="O45" s="2">
        <v>1</v>
      </c>
      <c r="P45" s="2">
        <v>1</v>
      </c>
      <c r="Q45" s="2">
        <v>0</v>
      </c>
      <c r="R45" s="13">
        <f t="shared" si="1"/>
        <v>0</v>
      </c>
      <c r="S45" s="17"/>
    </row>
    <row r="46" spans="1:19" ht="14.25" customHeight="1">
      <c r="A46" s="2" t="s">
        <v>18</v>
      </c>
      <c r="B46" s="2">
        <v>21</v>
      </c>
      <c r="C46" s="2">
        <v>1</v>
      </c>
      <c r="D46" s="2">
        <v>36</v>
      </c>
      <c r="E46" s="2" t="s">
        <v>19</v>
      </c>
      <c r="F46" s="2" t="s">
        <v>20</v>
      </c>
      <c r="G46" s="2" t="s">
        <v>21</v>
      </c>
      <c r="H46" s="2">
        <v>2630</v>
      </c>
      <c r="I46" s="2">
        <v>152</v>
      </c>
      <c r="J46" s="2">
        <v>93</v>
      </c>
      <c r="K46" s="2" t="s">
        <v>13</v>
      </c>
      <c r="M46" s="16" t="s">
        <v>25</v>
      </c>
      <c r="N46" s="10" t="s">
        <v>17</v>
      </c>
      <c r="O46" s="2">
        <v>3</v>
      </c>
      <c r="P46" s="2">
        <v>2</v>
      </c>
      <c r="Q46" s="2">
        <v>1</v>
      </c>
      <c r="R46" s="13">
        <f t="shared" si="1"/>
        <v>0.91829583405448956</v>
      </c>
      <c r="S46" s="22">
        <f>R38-(((O46/O38)*R46)+((O47/O38)*R47))</f>
        <v>-0.22957395851362239</v>
      </c>
    </row>
    <row r="47" spans="1:19" ht="14.25" customHeight="1">
      <c r="A47" s="2" t="s">
        <v>18</v>
      </c>
      <c r="B47" s="2">
        <v>22</v>
      </c>
      <c r="C47" s="2">
        <v>1</v>
      </c>
      <c r="D47" s="2">
        <v>4</v>
      </c>
      <c r="E47" s="2" t="s">
        <v>19</v>
      </c>
      <c r="F47" s="2" t="s">
        <v>20</v>
      </c>
      <c r="G47" s="2" t="s">
        <v>21</v>
      </c>
      <c r="H47" s="2">
        <v>41897</v>
      </c>
      <c r="I47" s="2">
        <v>152</v>
      </c>
      <c r="J47" s="2">
        <v>265</v>
      </c>
      <c r="K47" s="2" t="s">
        <v>13</v>
      </c>
      <c r="M47" s="17"/>
      <c r="N47" s="10" t="s">
        <v>21</v>
      </c>
      <c r="O47" s="2">
        <v>9</v>
      </c>
      <c r="P47" s="2">
        <v>0</v>
      </c>
      <c r="Q47" s="2">
        <v>9</v>
      </c>
      <c r="R47" s="13">
        <f t="shared" si="1"/>
        <v>0</v>
      </c>
      <c r="S47" s="17"/>
    </row>
    <row r="48" spans="1:19" ht="14.25" customHeight="1">
      <c r="A48" s="2" t="s">
        <v>18</v>
      </c>
      <c r="B48" s="2">
        <v>50</v>
      </c>
      <c r="C48" s="2">
        <v>1</v>
      </c>
      <c r="D48" s="2">
        <v>46</v>
      </c>
      <c r="E48" s="2" t="s">
        <v>15</v>
      </c>
      <c r="F48" s="2" t="s">
        <v>16</v>
      </c>
      <c r="G48" s="2" t="s">
        <v>17</v>
      </c>
      <c r="H48" s="2">
        <v>32127</v>
      </c>
      <c r="I48" s="2">
        <v>154</v>
      </c>
      <c r="J48" s="2">
        <v>10</v>
      </c>
      <c r="K48" s="2" t="s">
        <v>11</v>
      </c>
    </row>
    <row r="49" spans="1:11" ht="14.25" customHeight="1">
      <c r="A49" s="2" t="s">
        <v>18</v>
      </c>
      <c r="B49" s="2">
        <v>56</v>
      </c>
      <c r="C49" s="2">
        <v>1</v>
      </c>
      <c r="D49" s="2">
        <v>28</v>
      </c>
      <c r="E49" s="2" t="s">
        <v>15</v>
      </c>
      <c r="F49" s="2" t="s">
        <v>24</v>
      </c>
      <c r="G49" s="2" t="s">
        <v>17</v>
      </c>
      <c r="H49" s="2">
        <v>53157</v>
      </c>
      <c r="I49" s="2">
        <v>26</v>
      </c>
      <c r="J49" s="2">
        <v>15</v>
      </c>
      <c r="K49" s="2" t="s">
        <v>11</v>
      </c>
    </row>
    <row r="50" spans="1:11" ht="14.25" customHeight="1"/>
    <row r="51" spans="1:11" ht="14.25" customHeight="1"/>
    <row r="52" spans="1:11" ht="14.25" customHeight="1"/>
    <row r="53" spans="1:11" ht="14.25" customHeight="1"/>
    <row r="54" spans="1:11" ht="14.25" customHeight="1"/>
    <row r="55" spans="1:11" ht="14.25" customHeight="1"/>
    <row r="56" spans="1:11" ht="14.25" customHeight="1"/>
    <row r="57" spans="1:11" ht="14.25" customHeight="1"/>
    <row r="58" spans="1:11" ht="14.25" customHeight="1"/>
    <row r="59" spans="1:11" ht="14.25" customHeight="1"/>
    <row r="60" spans="1:11" ht="14.25" customHeight="1"/>
    <row r="61" spans="1:11" ht="14.25" customHeight="1"/>
    <row r="62" spans="1:11" ht="14.25" customHeight="1"/>
    <row r="63" spans="1:11" ht="14.25" customHeight="1"/>
    <row r="64" spans="1:11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">
    <mergeCell ref="M39:M40"/>
    <mergeCell ref="M41:M42"/>
    <mergeCell ref="M43:M45"/>
    <mergeCell ref="M46:M47"/>
    <mergeCell ref="M12:M13"/>
    <mergeCell ref="M26:M27"/>
    <mergeCell ref="M28:M29"/>
    <mergeCell ref="M30:M32"/>
    <mergeCell ref="M33:M34"/>
    <mergeCell ref="S12:S13"/>
    <mergeCell ref="S43:S45"/>
    <mergeCell ref="S46:S47"/>
    <mergeCell ref="S39:S40"/>
    <mergeCell ref="S41:S42"/>
    <mergeCell ref="S33:S34"/>
    <mergeCell ref="S30:S32"/>
    <mergeCell ref="S26:S27"/>
    <mergeCell ref="S28:S29"/>
    <mergeCell ref="M5:M6"/>
    <mergeCell ref="S5:S6"/>
    <mergeCell ref="M7:M8"/>
    <mergeCell ref="S7:S8"/>
    <mergeCell ref="M9:M11"/>
    <mergeCell ref="S9:S11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195B-CF60-4FE8-AEE2-54D826681535}">
  <dimension ref="A1:AG24"/>
  <sheetViews>
    <sheetView workbookViewId="0">
      <selection activeCell="N21" sqref="N21"/>
    </sheetView>
  </sheetViews>
  <sheetFormatPr defaultRowHeight="14.4"/>
  <cols>
    <col min="1" max="1" width="8.88671875" style="27"/>
    <col min="2" max="2" width="12.77734375" style="27" bestFit="1" customWidth="1"/>
    <col min="3" max="4" width="8.88671875" style="27"/>
    <col min="5" max="5" width="17.6640625" style="27" bestFit="1" customWidth="1"/>
    <col min="6" max="6" width="14.5546875" style="27" bestFit="1" customWidth="1"/>
    <col min="7" max="7" width="17.21875" style="27" bestFit="1" customWidth="1"/>
    <col min="8" max="8" width="16.21875" style="27" bestFit="1" customWidth="1"/>
    <col min="9" max="9" width="8.88671875" style="27"/>
    <col min="10" max="10" width="15.21875" style="27" bestFit="1" customWidth="1"/>
    <col min="11" max="11" width="18.33203125" style="27" bestFit="1" customWidth="1"/>
    <col min="12" max="12" width="12.109375" style="27" bestFit="1" customWidth="1"/>
    <col min="13" max="13" width="8.88671875" style="27"/>
    <col min="14" max="14" width="9.21875" style="27" bestFit="1" customWidth="1"/>
    <col min="15" max="15" width="17.77734375" style="27" bestFit="1" customWidth="1"/>
    <col min="16" max="16384" width="8.88671875" style="27"/>
  </cols>
  <sheetData>
    <row r="1" spans="1:33">
      <c r="N1" s="32"/>
      <c r="O1" s="32"/>
      <c r="P1" s="32"/>
      <c r="Q1" s="32"/>
      <c r="R1" s="32"/>
    </row>
    <row r="2" spans="1:33">
      <c r="A2" s="27" t="s">
        <v>54</v>
      </c>
      <c r="B2" s="27" t="s">
        <v>2</v>
      </c>
      <c r="C2" s="27" t="s">
        <v>8</v>
      </c>
      <c r="D2" s="27" t="s">
        <v>9</v>
      </c>
      <c r="E2" s="27" t="s">
        <v>10</v>
      </c>
      <c r="N2" s="33"/>
      <c r="O2" s="33"/>
      <c r="P2" s="33"/>
      <c r="Q2" s="33"/>
      <c r="R2" s="33"/>
    </row>
    <row r="3" spans="1:33">
      <c r="A3" s="27">
        <v>-0.32664588945087436</v>
      </c>
      <c r="B3" s="27">
        <v>1.5710081411686633E-2</v>
      </c>
      <c r="C3" s="27">
        <v>-2.8284427705748486E-7</v>
      </c>
      <c r="D3" s="27">
        <v>9.1059025564161787E-4</v>
      </c>
      <c r="E3" s="27">
        <v>-9.7834249976210333E-4</v>
      </c>
      <c r="N3" s="33"/>
      <c r="O3" s="33"/>
      <c r="P3" s="33"/>
      <c r="Q3" s="33"/>
      <c r="R3" s="33"/>
      <c r="AC3" s="30" t="s">
        <v>2</v>
      </c>
      <c r="AD3" s="30" t="s">
        <v>8</v>
      </c>
      <c r="AE3" s="30" t="s">
        <v>9</v>
      </c>
      <c r="AF3" s="30" t="s">
        <v>10</v>
      </c>
      <c r="AG3" s="30" t="s">
        <v>11</v>
      </c>
    </row>
    <row r="4" spans="1:33">
      <c r="A4" s="30" t="s">
        <v>0</v>
      </c>
      <c r="B4" s="30" t="s">
        <v>1</v>
      </c>
      <c r="C4" s="30" t="s">
        <v>2</v>
      </c>
      <c r="D4" s="30" t="s">
        <v>3</v>
      </c>
      <c r="E4" s="30" t="s">
        <v>4</v>
      </c>
      <c r="F4" s="30" t="s">
        <v>5</v>
      </c>
      <c r="G4" s="30" t="s">
        <v>6</v>
      </c>
      <c r="H4" s="30" t="s">
        <v>7</v>
      </c>
      <c r="I4" s="30" t="s">
        <v>8</v>
      </c>
      <c r="J4" s="30" t="s">
        <v>9</v>
      </c>
      <c r="K4" s="30" t="s">
        <v>10</v>
      </c>
      <c r="L4" s="30" t="s">
        <v>11</v>
      </c>
      <c r="N4" s="33" t="s">
        <v>71</v>
      </c>
      <c r="O4" s="33" t="s">
        <v>72</v>
      </c>
      <c r="P4" s="33" t="s">
        <v>73</v>
      </c>
      <c r="Q4" s="33"/>
      <c r="R4" s="33"/>
      <c r="AC4" s="27">
        <v>49</v>
      </c>
      <c r="AD4" s="27">
        <v>46963</v>
      </c>
      <c r="AE4" s="27">
        <v>26</v>
      </c>
      <c r="AF4" s="27">
        <v>145</v>
      </c>
      <c r="AG4" s="27">
        <v>0</v>
      </c>
    </row>
    <row r="5" spans="1:33">
      <c r="A5" s="34">
        <v>1</v>
      </c>
      <c r="B5" s="27" t="s">
        <v>14</v>
      </c>
      <c r="C5" s="27">
        <v>49</v>
      </c>
      <c r="D5" s="27">
        <v>1</v>
      </c>
      <c r="E5" s="27">
        <v>8</v>
      </c>
      <c r="F5" s="27">
        <v>0</v>
      </c>
      <c r="G5" s="27" t="s">
        <v>74</v>
      </c>
      <c r="H5" s="27" t="s">
        <v>17</v>
      </c>
      <c r="I5" s="27">
        <v>46963</v>
      </c>
      <c r="J5" s="27">
        <v>26</v>
      </c>
      <c r="K5" s="27">
        <v>145</v>
      </c>
      <c r="L5" s="27">
        <v>0</v>
      </c>
      <c r="N5" s="35">
        <f>$A$3+SUMPRODUCT($B$3:$E$3, AC4:AF4)</f>
        <v>0.31168056811949707</v>
      </c>
      <c r="O5" s="33">
        <f>EXP(N5)/(1+EXP(N5))</f>
        <v>0.57729541565371767</v>
      </c>
      <c r="P5" s="33">
        <f>IF(L14,O5,1-O5)</f>
        <v>0.57729541565371767</v>
      </c>
      <c r="Q5" s="33"/>
      <c r="R5" s="33"/>
      <c r="AC5" s="27">
        <v>22</v>
      </c>
      <c r="AD5" s="27">
        <v>39624</v>
      </c>
      <c r="AE5" s="27">
        <v>152</v>
      </c>
      <c r="AF5" s="27">
        <v>241</v>
      </c>
      <c r="AG5" s="27">
        <v>0</v>
      </c>
    </row>
    <row r="6" spans="1:33">
      <c r="A6" s="34">
        <v>2</v>
      </c>
      <c r="B6" s="27" t="s">
        <v>18</v>
      </c>
      <c r="C6" s="27">
        <v>22</v>
      </c>
      <c r="D6" s="27">
        <v>1</v>
      </c>
      <c r="E6" s="27">
        <v>47</v>
      </c>
      <c r="F6" s="27">
        <v>1</v>
      </c>
      <c r="G6" s="27" t="s">
        <v>75</v>
      </c>
      <c r="H6" s="27" t="s">
        <v>21</v>
      </c>
      <c r="I6" s="27">
        <v>39624</v>
      </c>
      <c r="J6" s="27">
        <v>152</v>
      </c>
      <c r="K6" s="27">
        <v>241</v>
      </c>
      <c r="L6" s="27">
        <v>0</v>
      </c>
      <c r="N6" s="35">
        <f>$A$3+SUMPRODUCT($B$3:$E$3, AC5:AF5)</f>
        <v>-8.9602343613035235E-2</v>
      </c>
      <c r="O6" s="33">
        <f>EXP(N6)/(1+EXP(N6))</f>
        <v>0.47761438914864457</v>
      </c>
      <c r="P6" s="33">
        <f>IF(L15,O6,1-O6)</f>
        <v>0.52238561085135538</v>
      </c>
      <c r="Q6" s="33"/>
      <c r="R6" s="33"/>
      <c r="AC6" s="27">
        <v>24</v>
      </c>
      <c r="AD6" s="27">
        <v>110479</v>
      </c>
      <c r="AE6" s="27">
        <v>152</v>
      </c>
      <c r="AF6" s="27">
        <v>62</v>
      </c>
      <c r="AG6" s="27">
        <v>0</v>
      </c>
    </row>
    <row r="7" spans="1:33">
      <c r="A7" s="34">
        <v>3</v>
      </c>
      <c r="B7" s="27" t="s">
        <v>18</v>
      </c>
      <c r="C7" s="27">
        <v>24</v>
      </c>
      <c r="D7" s="27">
        <v>1</v>
      </c>
      <c r="E7" s="27">
        <v>28</v>
      </c>
      <c r="F7" s="27">
        <v>1</v>
      </c>
      <c r="G7" s="27" t="s">
        <v>75</v>
      </c>
      <c r="H7" s="27" t="s">
        <v>21</v>
      </c>
      <c r="I7" s="27">
        <v>110479</v>
      </c>
      <c r="J7" s="27">
        <v>152</v>
      </c>
      <c r="K7" s="27">
        <v>62</v>
      </c>
      <c r="L7" s="27">
        <v>0</v>
      </c>
      <c r="N7" s="33"/>
      <c r="O7" s="33"/>
      <c r="P7" s="33"/>
      <c r="Q7" s="33"/>
      <c r="R7" s="33"/>
      <c r="AC7" s="27">
        <v>46</v>
      </c>
      <c r="AD7" s="27">
        <v>36266</v>
      </c>
      <c r="AE7" s="27">
        <v>124</v>
      </c>
      <c r="AF7" s="27">
        <v>34</v>
      </c>
      <c r="AG7" s="27">
        <v>0</v>
      </c>
    </row>
    <row r="8" spans="1:33">
      <c r="A8" s="34">
        <v>4</v>
      </c>
      <c r="B8" s="27" t="s">
        <v>18</v>
      </c>
      <c r="C8" s="27">
        <v>46</v>
      </c>
      <c r="D8" s="27">
        <v>1</v>
      </c>
      <c r="E8" s="27">
        <v>8</v>
      </c>
      <c r="F8" s="27">
        <v>1</v>
      </c>
      <c r="G8" s="27" t="s">
        <v>74</v>
      </c>
      <c r="H8" s="27" t="s">
        <v>21</v>
      </c>
      <c r="I8" s="27">
        <v>36266</v>
      </c>
      <c r="J8" s="27">
        <v>124</v>
      </c>
      <c r="K8" s="27">
        <v>34</v>
      </c>
      <c r="L8" s="27">
        <v>0</v>
      </c>
      <c r="N8" s="33"/>
      <c r="O8" s="33"/>
      <c r="P8" s="33"/>
      <c r="Q8" s="33"/>
      <c r="R8" s="33"/>
      <c r="AC8" s="27">
        <v>35</v>
      </c>
      <c r="AD8" s="27">
        <v>26963</v>
      </c>
      <c r="AE8" s="27">
        <v>152</v>
      </c>
      <c r="AF8" s="27">
        <v>229</v>
      </c>
      <c r="AG8" s="27">
        <v>0</v>
      </c>
    </row>
    <row r="9" spans="1:33">
      <c r="A9" s="34">
        <v>5</v>
      </c>
      <c r="B9" s="27" t="s">
        <v>18</v>
      </c>
      <c r="C9" s="27">
        <v>35</v>
      </c>
      <c r="D9" s="27">
        <v>1</v>
      </c>
      <c r="E9" s="27">
        <v>23</v>
      </c>
      <c r="F9" s="27">
        <v>0</v>
      </c>
      <c r="G9" s="27" t="s">
        <v>74</v>
      </c>
      <c r="H9" s="27" t="s">
        <v>17</v>
      </c>
      <c r="I9" s="27">
        <v>26963</v>
      </c>
      <c r="J9" s="27">
        <v>152</v>
      </c>
      <c r="K9" s="27">
        <v>229</v>
      </c>
      <c r="L9" s="27">
        <v>0</v>
      </c>
      <c r="N9" s="33"/>
      <c r="O9" s="33"/>
      <c r="P9" s="33"/>
      <c r="Q9" s="33"/>
      <c r="R9" s="33"/>
      <c r="AC9" s="27">
        <v>26</v>
      </c>
      <c r="AD9" s="27">
        <v>42721</v>
      </c>
      <c r="AE9" s="27">
        <v>152</v>
      </c>
      <c r="AF9" s="27">
        <v>198</v>
      </c>
      <c r="AG9" s="27">
        <v>0</v>
      </c>
    </row>
    <row r="10" spans="1:33">
      <c r="A10" s="34">
        <v>6</v>
      </c>
      <c r="B10" s="27" t="s">
        <v>18</v>
      </c>
      <c r="C10" s="27">
        <v>26</v>
      </c>
      <c r="D10" s="27">
        <v>1</v>
      </c>
      <c r="E10" s="27">
        <v>28</v>
      </c>
      <c r="F10" s="27">
        <v>1</v>
      </c>
      <c r="G10" s="27" t="s">
        <v>75</v>
      </c>
      <c r="H10" s="27" t="s">
        <v>21</v>
      </c>
      <c r="I10" s="27">
        <v>42721</v>
      </c>
      <c r="J10" s="27">
        <v>152</v>
      </c>
      <c r="K10" s="27">
        <v>198</v>
      </c>
      <c r="L10" s="27">
        <v>0</v>
      </c>
      <c r="N10" s="33"/>
      <c r="O10" s="33"/>
      <c r="P10" s="33"/>
      <c r="Q10" s="33"/>
      <c r="R10" s="33"/>
      <c r="AC10" s="27">
        <v>24</v>
      </c>
      <c r="AD10" s="27">
        <v>65801</v>
      </c>
      <c r="AE10" s="27">
        <v>152</v>
      </c>
      <c r="AF10" s="27">
        <v>160</v>
      </c>
      <c r="AG10" s="27">
        <v>0</v>
      </c>
    </row>
    <row r="11" spans="1:33">
      <c r="A11" s="34">
        <v>7</v>
      </c>
      <c r="B11" s="27" t="s">
        <v>14</v>
      </c>
      <c r="C11" s="27">
        <v>24</v>
      </c>
      <c r="D11" s="27">
        <v>1</v>
      </c>
      <c r="E11" s="27">
        <v>28</v>
      </c>
      <c r="F11" s="27">
        <v>1</v>
      </c>
      <c r="G11" s="27" t="s">
        <v>75</v>
      </c>
      <c r="H11" s="27" t="s">
        <v>21</v>
      </c>
      <c r="I11" s="27">
        <v>65801</v>
      </c>
      <c r="J11" s="27">
        <v>152</v>
      </c>
      <c r="K11" s="27">
        <v>160</v>
      </c>
      <c r="L11" s="27">
        <v>0</v>
      </c>
      <c r="N11" s="33"/>
      <c r="O11" s="33"/>
      <c r="P11" s="33"/>
      <c r="Q11" s="33"/>
      <c r="R11" s="33"/>
      <c r="AC11" s="27">
        <v>40</v>
      </c>
      <c r="AD11" s="27">
        <v>30981</v>
      </c>
      <c r="AE11" s="27">
        <v>26</v>
      </c>
      <c r="AF11" s="27">
        <v>79</v>
      </c>
      <c r="AG11" s="27">
        <v>0</v>
      </c>
    </row>
    <row r="12" spans="1:33">
      <c r="A12" s="34">
        <v>8</v>
      </c>
      <c r="B12" s="27" t="s">
        <v>14</v>
      </c>
      <c r="C12" s="27">
        <v>40</v>
      </c>
      <c r="D12" s="27">
        <v>1</v>
      </c>
      <c r="E12" s="27">
        <v>28</v>
      </c>
      <c r="F12" s="27">
        <v>0</v>
      </c>
      <c r="G12" s="27" t="s">
        <v>74</v>
      </c>
      <c r="H12" s="27" t="s">
        <v>17</v>
      </c>
      <c r="I12" s="27">
        <v>30981</v>
      </c>
      <c r="J12" s="27">
        <v>26</v>
      </c>
      <c r="K12" s="27">
        <v>79</v>
      </c>
      <c r="L12" s="27">
        <v>0</v>
      </c>
      <c r="N12" s="33"/>
      <c r="O12" s="33"/>
      <c r="P12" s="33"/>
      <c r="Q12" s="33"/>
      <c r="R12" s="33"/>
      <c r="AC12" s="27">
        <v>23</v>
      </c>
      <c r="AD12" s="27">
        <v>32365</v>
      </c>
      <c r="AE12" s="27">
        <v>152</v>
      </c>
      <c r="AF12" s="27">
        <v>219</v>
      </c>
      <c r="AG12" s="27">
        <v>0</v>
      </c>
    </row>
    <row r="13" spans="1:33">
      <c r="A13" s="34">
        <v>9</v>
      </c>
      <c r="B13" s="27" t="s">
        <v>18</v>
      </c>
      <c r="C13" s="27">
        <v>23</v>
      </c>
      <c r="D13" s="27">
        <v>1</v>
      </c>
      <c r="E13" s="27">
        <v>15</v>
      </c>
      <c r="F13" s="27">
        <v>1</v>
      </c>
      <c r="G13" s="27" t="s">
        <v>75</v>
      </c>
      <c r="H13" s="27" t="s">
        <v>21</v>
      </c>
      <c r="I13" s="27">
        <v>32365</v>
      </c>
      <c r="J13" s="27">
        <v>152</v>
      </c>
      <c r="K13" s="27">
        <v>219</v>
      </c>
      <c r="L13" s="27">
        <v>0</v>
      </c>
      <c r="N13" s="33"/>
      <c r="O13" s="33"/>
      <c r="P13" s="33"/>
      <c r="Q13" s="33"/>
      <c r="R13" s="33"/>
      <c r="AC13" s="27">
        <v>43</v>
      </c>
      <c r="AD13" s="27">
        <v>65380</v>
      </c>
      <c r="AE13" s="27">
        <v>25</v>
      </c>
      <c r="AF13" s="27">
        <v>41</v>
      </c>
      <c r="AG13" s="27">
        <v>1</v>
      </c>
    </row>
    <row r="14" spans="1:33">
      <c r="A14" s="34">
        <v>10</v>
      </c>
      <c r="B14" s="27" t="s">
        <v>14</v>
      </c>
      <c r="C14" s="27">
        <v>43</v>
      </c>
      <c r="D14" s="27">
        <v>1</v>
      </c>
      <c r="E14" s="27">
        <v>28</v>
      </c>
      <c r="F14" s="27">
        <v>0</v>
      </c>
      <c r="G14" s="27" t="s">
        <v>74</v>
      </c>
      <c r="H14" s="27" t="s">
        <v>17</v>
      </c>
      <c r="I14" s="27">
        <v>65380</v>
      </c>
      <c r="J14" s="27">
        <v>25</v>
      </c>
      <c r="K14" s="27">
        <v>41</v>
      </c>
      <c r="L14" s="27">
        <v>1</v>
      </c>
      <c r="N14" s="33"/>
      <c r="O14" s="33"/>
      <c r="P14" s="33"/>
      <c r="Q14" s="33"/>
      <c r="R14" s="33"/>
      <c r="AC14" s="27">
        <v>53</v>
      </c>
      <c r="AD14" s="27">
        <v>80184</v>
      </c>
      <c r="AE14" s="27">
        <v>26</v>
      </c>
      <c r="AF14" s="27">
        <v>30</v>
      </c>
      <c r="AG14" s="27">
        <v>0</v>
      </c>
    </row>
    <row r="15" spans="1:33">
      <c r="A15" s="34">
        <v>11</v>
      </c>
      <c r="B15" s="27" t="s">
        <v>14</v>
      </c>
      <c r="C15" s="27">
        <v>53</v>
      </c>
      <c r="D15" s="27">
        <v>1</v>
      </c>
      <c r="E15" s="27">
        <v>28</v>
      </c>
      <c r="F15" s="27">
        <v>1</v>
      </c>
      <c r="G15" s="27" t="s">
        <v>74</v>
      </c>
      <c r="H15" s="27" t="s">
        <v>21</v>
      </c>
      <c r="I15" s="27">
        <v>80184</v>
      </c>
      <c r="J15" s="27">
        <v>26</v>
      </c>
      <c r="K15" s="27">
        <v>30</v>
      </c>
      <c r="L15" s="27">
        <v>0</v>
      </c>
      <c r="N15" s="33"/>
      <c r="O15" s="33"/>
      <c r="P15" s="33"/>
      <c r="Q15" s="33"/>
      <c r="R15" s="33"/>
      <c r="AC15" s="27">
        <v>28</v>
      </c>
      <c r="AD15" s="27">
        <v>25657</v>
      </c>
      <c r="AE15" s="27">
        <v>152</v>
      </c>
      <c r="AF15" s="27">
        <v>133</v>
      </c>
      <c r="AG15" s="27">
        <v>0</v>
      </c>
    </row>
    <row r="16" spans="1:33">
      <c r="A16" s="34">
        <v>12</v>
      </c>
      <c r="B16" s="27" t="s">
        <v>18</v>
      </c>
      <c r="C16" s="27">
        <v>28</v>
      </c>
      <c r="D16" s="27">
        <v>1</v>
      </c>
      <c r="E16" s="27">
        <v>46</v>
      </c>
      <c r="F16" s="27">
        <v>1</v>
      </c>
      <c r="G16" s="27" t="s">
        <v>75</v>
      </c>
      <c r="H16" s="27" t="s">
        <v>21</v>
      </c>
      <c r="I16" s="27">
        <v>25657</v>
      </c>
      <c r="J16" s="27">
        <v>152</v>
      </c>
      <c r="K16" s="27">
        <v>133</v>
      </c>
      <c r="L16" s="27">
        <v>0</v>
      </c>
      <c r="N16" s="33"/>
      <c r="O16" s="33"/>
      <c r="P16" s="33"/>
      <c r="Q16" s="33"/>
      <c r="R16" s="33"/>
      <c r="AC16" s="27">
        <v>24</v>
      </c>
      <c r="AD16" s="27">
        <v>35817</v>
      </c>
      <c r="AE16" s="27">
        <v>152</v>
      </c>
      <c r="AF16" s="27">
        <v>35</v>
      </c>
      <c r="AG16" s="27">
        <v>0</v>
      </c>
    </row>
    <row r="17" spans="1:33">
      <c r="A17" s="34">
        <v>13</v>
      </c>
      <c r="B17" s="27" t="s">
        <v>18</v>
      </c>
      <c r="C17" s="27">
        <v>24</v>
      </c>
      <c r="D17" s="27">
        <v>1</v>
      </c>
      <c r="E17" s="27">
        <v>21</v>
      </c>
      <c r="F17" s="27">
        <v>1</v>
      </c>
      <c r="G17" s="27" t="s">
        <v>75</v>
      </c>
      <c r="H17" s="27" t="s">
        <v>21</v>
      </c>
      <c r="I17" s="27">
        <v>35817</v>
      </c>
      <c r="J17" s="27">
        <v>152</v>
      </c>
      <c r="K17" s="27">
        <v>35</v>
      </c>
      <c r="L17" s="27">
        <v>0</v>
      </c>
      <c r="N17" s="33"/>
      <c r="O17" s="33"/>
      <c r="P17" s="33"/>
      <c r="Q17" s="33"/>
      <c r="R17" s="33"/>
      <c r="AC17" s="27">
        <v>21</v>
      </c>
      <c r="AD17" s="27">
        <v>29404</v>
      </c>
      <c r="AE17" s="27">
        <v>160</v>
      </c>
      <c r="AF17" s="27">
        <v>249</v>
      </c>
      <c r="AG17" s="27">
        <v>0</v>
      </c>
    </row>
    <row r="18" spans="1:33">
      <c r="A18" s="34">
        <v>14</v>
      </c>
      <c r="B18" s="27" t="s">
        <v>14</v>
      </c>
      <c r="C18" s="27">
        <v>21</v>
      </c>
      <c r="D18" s="27">
        <v>1</v>
      </c>
      <c r="E18" s="27">
        <v>22</v>
      </c>
      <c r="F18" s="27">
        <v>1</v>
      </c>
      <c r="G18" s="27" t="s">
        <v>75</v>
      </c>
      <c r="H18" s="27" t="s">
        <v>21</v>
      </c>
      <c r="I18" s="27">
        <v>29404</v>
      </c>
      <c r="J18" s="27">
        <v>160</v>
      </c>
      <c r="K18" s="27">
        <v>249</v>
      </c>
      <c r="L18" s="27">
        <v>0</v>
      </c>
      <c r="N18" s="33"/>
      <c r="O18" s="33"/>
      <c r="P18" s="33"/>
      <c r="Q18" s="33"/>
      <c r="R18" s="33"/>
      <c r="AC18" s="27">
        <v>23</v>
      </c>
      <c r="AD18" s="27">
        <v>36266</v>
      </c>
      <c r="AE18" s="27">
        <v>152</v>
      </c>
      <c r="AF18" s="27">
        <v>235</v>
      </c>
      <c r="AG18" s="27">
        <v>0</v>
      </c>
    </row>
    <row r="19" spans="1:33">
      <c r="A19" s="34">
        <v>15</v>
      </c>
      <c r="B19" s="27" t="s">
        <v>14</v>
      </c>
      <c r="C19" s="27">
        <v>23</v>
      </c>
      <c r="D19" s="27">
        <v>1</v>
      </c>
      <c r="E19" s="27">
        <v>36</v>
      </c>
      <c r="F19" s="27">
        <v>0</v>
      </c>
      <c r="G19" s="27" t="s">
        <v>75</v>
      </c>
      <c r="H19" s="27" t="s">
        <v>17</v>
      </c>
      <c r="I19" s="27">
        <v>36266</v>
      </c>
      <c r="J19" s="27">
        <v>152</v>
      </c>
      <c r="K19" s="27">
        <v>235</v>
      </c>
      <c r="L19" s="27">
        <v>0</v>
      </c>
      <c r="N19" s="33"/>
      <c r="O19" s="33"/>
      <c r="P19" s="33"/>
      <c r="Q19" s="33"/>
      <c r="R19" s="33"/>
      <c r="AC19" s="27">
        <v>21</v>
      </c>
      <c r="AD19" s="27">
        <v>2630</v>
      </c>
      <c r="AE19" s="27">
        <v>152</v>
      </c>
      <c r="AF19" s="27">
        <v>93</v>
      </c>
      <c r="AG19" s="27">
        <v>0</v>
      </c>
    </row>
    <row r="20" spans="1:33">
      <c r="A20" s="34">
        <v>16</v>
      </c>
      <c r="B20" s="27" t="s">
        <v>18</v>
      </c>
      <c r="C20" s="27">
        <v>21</v>
      </c>
      <c r="D20" s="27">
        <v>1</v>
      </c>
      <c r="E20" s="27">
        <v>36</v>
      </c>
      <c r="F20" s="27">
        <v>1</v>
      </c>
      <c r="G20" s="27" t="s">
        <v>75</v>
      </c>
      <c r="H20" s="27" t="s">
        <v>21</v>
      </c>
      <c r="I20" s="27">
        <v>2630</v>
      </c>
      <c r="J20" s="27">
        <v>152</v>
      </c>
      <c r="K20" s="27">
        <v>93</v>
      </c>
      <c r="L20" s="27">
        <v>0</v>
      </c>
      <c r="N20" s="33"/>
      <c r="O20" s="33"/>
      <c r="P20" s="33"/>
      <c r="Q20" s="33"/>
      <c r="R20" s="33"/>
      <c r="AC20" s="27">
        <v>22</v>
      </c>
      <c r="AD20" s="27">
        <v>44554</v>
      </c>
      <c r="AE20" s="27">
        <v>152</v>
      </c>
      <c r="AF20" s="27">
        <v>224</v>
      </c>
      <c r="AG20" s="27">
        <v>0</v>
      </c>
    </row>
    <row r="21" spans="1:33">
      <c r="A21" s="34">
        <v>17</v>
      </c>
      <c r="B21" s="27" t="s">
        <v>14</v>
      </c>
      <c r="C21" s="27">
        <v>22</v>
      </c>
      <c r="D21" s="27">
        <v>1</v>
      </c>
      <c r="E21" s="27">
        <v>21</v>
      </c>
      <c r="F21" s="27">
        <v>1</v>
      </c>
      <c r="G21" s="27" t="s">
        <v>75</v>
      </c>
      <c r="H21" s="27" t="s">
        <v>21</v>
      </c>
      <c r="I21" s="27">
        <v>44554</v>
      </c>
      <c r="J21" s="27">
        <v>152</v>
      </c>
      <c r="K21" s="27">
        <v>224</v>
      </c>
      <c r="L21" s="27">
        <v>0</v>
      </c>
      <c r="N21" s="33"/>
      <c r="O21" s="33"/>
      <c r="P21" s="33"/>
      <c r="Q21" s="33"/>
      <c r="R21" s="33"/>
      <c r="AC21" s="27">
        <v>22</v>
      </c>
      <c r="AD21" s="27">
        <v>41897</v>
      </c>
      <c r="AE21" s="27">
        <v>152</v>
      </c>
      <c r="AF21" s="27">
        <v>265</v>
      </c>
      <c r="AG21" s="27">
        <v>0</v>
      </c>
    </row>
    <row r="22" spans="1:33">
      <c r="A22" s="34">
        <v>18</v>
      </c>
      <c r="B22" s="27" t="s">
        <v>18</v>
      </c>
      <c r="C22" s="27">
        <v>22</v>
      </c>
      <c r="D22" s="27">
        <v>1</v>
      </c>
      <c r="E22" s="27">
        <v>4</v>
      </c>
      <c r="F22" s="27">
        <v>1</v>
      </c>
      <c r="G22" s="27" t="s">
        <v>75</v>
      </c>
      <c r="H22" s="27" t="s">
        <v>21</v>
      </c>
      <c r="I22" s="27">
        <v>41897</v>
      </c>
      <c r="J22" s="27">
        <v>152</v>
      </c>
      <c r="K22" s="27">
        <v>265</v>
      </c>
      <c r="L22" s="27">
        <v>0</v>
      </c>
      <c r="AC22" s="27">
        <v>50</v>
      </c>
      <c r="AD22" s="27">
        <v>32127</v>
      </c>
      <c r="AE22" s="27">
        <v>154</v>
      </c>
      <c r="AF22" s="27">
        <v>10</v>
      </c>
      <c r="AG22" s="27">
        <v>1</v>
      </c>
    </row>
    <row r="23" spans="1:33">
      <c r="A23" s="34">
        <v>19</v>
      </c>
      <c r="B23" s="27" t="s">
        <v>18</v>
      </c>
      <c r="C23" s="27">
        <v>50</v>
      </c>
      <c r="D23" s="27">
        <v>1</v>
      </c>
      <c r="E23" s="27">
        <v>46</v>
      </c>
      <c r="F23" s="27">
        <v>0</v>
      </c>
      <c r="G23" s="27" t="s">
        <v>74</v>
      </c>
      <c r="H23" s="27" t="s">
        <v>17</v>
      </c>
      <c r="I23" s="27">
        <v>32127</v>
      </c>
      <c r="J23" s="27">
        <v>154</v>
      </c>
      <c r="K23" s="27">
        <v>10</v>
      </c>
      <c r="L23" s="27">
        <v>1</v>
      </c>
      <c r="AC23" s="27">
        <v>56</v>
      </c>
      <c r="AD23" s="27">
        <v>53157</v>
      </c>
      <c r="AE23" s="27">
        <v>26</v>
      </c>
      <c r="AF23" s="27">
        <v>15</v>
      </c>
      <c r="AG23" s="27">
        <v>1</v>
      </c>
    </row>
    <row r="24" spans="1:33">
      <c r="A24" s="34">
        <v>20</v>
      </c>
      <c r="B24" s="27" t="s">
        <v>18</v>
      </c>
      <c r="C24" s="27">
        <v>56</v>
      </c>
      <c r="D24" s="27">
        <v>1</v>
      </c>
      <c r="E24" s="27">
        <v>28</v>
      </c>
      <c r="F24" s="27">
        <v>0</v>
      </c>
      <c r="G24" s="27" t="s">
        <v>76</v>
      </c>
      <c r="H24" s="27" t="s">
        <v>17</v>
      </c>
      <c r="I24" s="27">
        <v>53157</v>
      </c>
      <c r="J24" s="27">
        <v>26</v>
      </c>
      <c r="K24" s="27">
        <v>15</v>
      </c>
      <c r="L24" s="2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3871-3363-4046-BF25-46B77627A669}">
  <dimension ref="A1:Q40"/>
  <sheetViews>
    <sheetView workbookViewId="0">
      <selection activeCell="F27" sqref="F27:H29"/>
    </sheetView>
  </sheetViews>
  <sheetFormatPr defaultRowHeight="14.4"/>
  <cols>
    <col min="1" max="1" width="17.6640625" style="27" bestFit="1" customWidth="1"/>
    <col min="2" max="2" width="8.88671875" style="27"/>
    <col min="3" max="3" width="13.44140625" style="27" bestFit="1" customWidth="1"/>
    <col min="4" max="4" width="12.6640625" style="27" bestFit="1" customWidth="1"/>
    <col min="5" max="5" width="8.88671875" style="27"/>
    <col min="6" max="6" width="12.6640625" style="27" bestFit="1" customWidth="1"/>
    <col min="7" max="7" width="8.88671875" style="27"/>
    <col min="8" max="8" width="12.6640625" style="27" bestFit="1" customWidth="1"/>
    <col min="9" max="9" width="12.109375" style="27" bestFit="1" customWidth="1"/>
    <col min="10" max="16384" width="8.88671875" style="27"/>
  </cols>
  <sheetData>
    <row r="1" spans="1:17">
      <c r="A1" s="27" t="s">
        <v>32</v>
      </c>
    </row>
    <row r="2" spans="1:17" ht="15" thickBot="1"/>
    <row r="3" spans="1:17">
      <c r="A3" s="28" t="s">
        <v>33</v>
      </c>
      <c r="B3" s="28"/>
    </row>
    <row r="4" spans="1:17">
      <c r="A4" s="27" t="s">
        <v>34</v>
      </c>
      <c r="B4" s="27">
        <v>0.62319556281372657</v>
      </c>
    </row>
    <row r="5" spans="1:17">
      <c r="A5" s="27" t="s">
        <v>35</v>
      </c>
      <c r="B5" s="27">
        <v>0.38837270951071745</v>
      </c>
    </row>
    <row r="6" spans="1:17">
      <c r="A6" s="27" t="s">
        <v>36</v>
      </c>
      <c r="B6" s="27">
        <v>0.22527209871357545</v>
      </c>
    </row>
    <row r="7" spans="1:17">
      <c r="A7" s="27" t="s">
        <v>37</v>
      </c>
      <c r="B7" s="27">
        <v>0.32245408879897619</v>
      </c>
    </row>
    <row r="8" spans="1:17" ht="15" thickBot="1">
      <c r="A8" s="29" t="s">
        <v>38</v>
      </c>
      <c r="B8" s="29">
        <v>20</v>
      </c>
    </row>
    <row r="10" spans="1:17" ht="15" thickBot="1">
      <c r="A10" s="27" t="s">
        <v>39</v>
      </c>
      <c r="M10" s="30" t="s">
        <v>2</v>
      </c>
      <c r="N10" s="30" t="s">
        <v>8</v>
      </c>
      <c r="O10" s="30" t="s">
        <v>9</v>
      </c>
      <c r="P10" s="30" t="s">
        <v>10</v>
      </c>
      <c r="Q10" s="30" t="s">
        <v>11</v>
      </c>
    </row>
    <row r="11" spans="1:17">
      <c r="A11" s="31"/>
      <c r="B11" s="31" t="s">
        <v>40</v>
      </c>
      <c r="C11" s="31" t="s">
        <v>41</v>
      </c>
      <c r="D11" s="31" t="s">
        <v>42</v>
      </c>
      <c r="E11" s="31" t="s">
        <v>43</v>
      </c>
      <c r="F11" s="31" t="s">
        <v>44</v>
      </c>
      <c r="M11" s="27">
        <v>49</v>
      </c>
      <c r="N11" s="27">
        <v>46963</v>
      </c>
      <c r="O11" s="27">
        <v>26</v>
      </c>
      <c r="P11" s="27">
        <v>145</v>
      </c>
      <c r="Q11" s="27">
        <v>0</v>
      </c>
    </row>
    <row r="12" spans="1:17">
      <c r="A12" s="27" t="s">
        <v>45</v>
      </c>
      <c r="B12" s="27">
        <v>4</v>
      </c>
      <c r="C12" s="27">
        <v>0.9903504092523292</v>
      </c>
      <c r="D12" s="27">
        <v>0.2475876023130823</v>
      </c>
      <c r="E12" s="27">
        <v>2.3811848871231991</v>
      </c>
      <c r="F12" s="27">
        <v>9.7980250227753155E-2</v>
      </c>
      <c r="M12" s="27">
        <v>22</v>
      </c>
      <c r="N12" s="27">
        <v>39624</v>
      </c>
      <c r="O12" s="27">
        <v>152</v>
      </c>
      <c r="P12" s="27">
        <v>241</v>
      </c>
      <c r="Q12" s="27">
        <v>0</v>
      </c>
    </row>
    <row r="13" spans="1:17">
      <c r="A13" s="27" t="s">
        <v>46</v>
      </c>
      <c r="B13" s="27">
        <v>15</v>
      </c>
      <c r="C13" s="27">
        <v>1.5596495907476702</v>
      </c>
      <c r="D13" s="27">
        <v>0.10397663938317801</v>
      </c>
      <c r="M13" s="27">
        <v>24</v>
      </c>
      <c r="N13" s="27">
        <v>110479</v>
      </c>
      <c r="O13" s="27">
        <v>152</v>
      </c>
      <c r="P13" s="27">
        <v>62</v>
      </c>
      <c r="Q13" s="27">
        <v>0</v>
      </c>
    </row>
    <row r="14" spans="1:17" ht="15" thickBot="1">
      <c r="A14" s="29" t="s">
        <v>31</v>
      </c>
      <c r="B14" s="29">
        <v>19</v>
      </c>
      <c r="C14" s="29">
        <v>2.5499999999999994</v>
      </c>
      <c r="D14" s="29"/>
      <c r="E14" s="29"/>
      <c r="F14" s="29"/>
      <c r="M14" s="27">
        <v>46</v>
      </c>
      <c r="N14" s="27">
        <v>36266</v>
      </c>
      <c r="O14" s="27">
        <v>124</v>
      </c>
      <c r="P14" s="27">
        <v>34</v>
      </c>
      <c r="Q14" s="27">
        <v>0</v>
      </c>
    </row>
    <row r="15" spans="1:17" ht="15" thickBot="1">
      <c r="M15" s="27">
        <v>35</v>
      </c>
      <c r="N15" s="27">
        <v>26963</v>
      </c>
      <c r="O15" s="27">
        <v>152</v>
      </c>
      <c r="P15" s="27">
        <v>229</v>
      </c>
      <c r="Q15" s="27">
        <v>0</v>
      </c>
    </row>
    <row r="16" spans="1:17">
      <c r="A16" s="31"/>
      <c r="B16" s="31" t="s">
        <v>47</v>
      </c>
      <c r="C16" s="31" t="s">
        <v>37</v>
      </c>
      <c r="D16" s="31" t="s">
        <v>48</v>
      </c>
      <c r="E16" s="31" t="s">
        <v>49</v>
      </c>
      <c r="F16" s="31" t="s">
        <v>50</v>
      </c>
      <c r="G16" s="31" t="s">
        <v>51</v>
      </c>
      <c r="H16" s="31" t="s">
        <v>52</v>
      </c>
      <c r="I16" s="31" t="s">
        <v>53</v>
      </c>
      <c r="M16" s="27">
        <v>26</v>
      </c>
      <c r="N16" s="27">
        <v>42721</v>
      </c>
      <c r="O16" s="27">
        <v>152</v>
      </c>
      <c r="P16" s="27">
        <v>198</v>
      </c>
      <c r="Q16" s="27">
        <v>0</v>
      </c>
    </row>
    <row r="17" spans="1:17">
      <c r="A17" s="27" t="s">
        <v>54</v>
      </c>
      <c r="B17" s="27">
        <v>-0.32664588945087436</v>
      </c>
      <c r="C17" s="27">
        <v>0.69635096315184297</v>
      </c>
      <c r="D17" s="27">
        <v>-0.4690822684762303</v>
      </c>
      <c r="E17" s="27">
        <v>0.64575616767948396</v>
      </c>
      <c r="F17" s="27">
        <v>-1.8108828334109812</v>
      </c>
      <c r="G17" s="27">
        <v>1.1575910545092325</v>
      </c>
      <c r="H17" s="27">
        <v>-1.8108828334109812</v>
      </c>
      <c r="I17" s="27">
        <v>1.1575910545092325</v>
      </c>
      <c r="M17" s="27">
        <v>24</v>
      </c>
      <c r="N17" s="27">
        <v>65801</v>
      </c>
      <c r="O17" s="27">
        <v>152</v>
      </c>
      <c r="P17" s="27">
        <v>160</v>
      </c>
      <c r="Q17" s="27">
        <v>0</v>
      </c>
    </row>
    <row r="18" spans="1:17">
      <c r="A18" s="27" t="s">
        <v>2</v>
      </c>
      <c r="B18" s="27">
        <v>1.5710081411686633E-2</v>
      </c>
      <c r="C18" s="27">
        <v>1.1059925225842274E-2</v>
      </c>
      <c r="D18" s="27">
        <v>1.4204509606429301</v>
      </c>
      <c r="E18" s="27">
        <v>0.1759285985182629</v>
      </c>
      <c r="F18" s="27">
        <v>-7.8635911848599638E-3</v>
      </c>
      <c r="G18" s="27">
        <v>3.9283754008233231E-2</v>
      </c>
      <c r="H18" s="27">
        <v>-7.8635911848599638E-3</v>
      </c>
      <c r="I18" s="27">
        <v>3.9283754008233231E-2</v>
      </c>
      <c r="M18" s="27">
        <v>40</v>
      </c>
      <c r="N18" s="27">
        <v>30981</v>
      </c>
      <c r="O18" s="27">
        <v>26</v>
      </c>
      <c r="P18" s="27">
        <v>79</v>
      </c>
      <c r="Q18" s="27">
        <v>0</v>
      </c>
    </row>
    <row r="19" spans="1:17">
      <c r="A19" s="27" t="s">
        <v>8</v>
      </c>
      <c r="B19" s="27">
        <v>-2.8284427705748486E-7</v>
      </c>
      <c r="C19" s="27">
        <v>3.4677698170044115E-6</v>
      </c>
      <c r="D19" s="27">
        <v>-8.1563740381654357E-2</v>
      </c>
      <c r="E19" s="27">
        <v>0.93607202296700975</v>
      </c>
      <c r="F19" s="27">
        <v>-7.6742206776174384E-6</v>
      </c>
      <c r="G19" s="27">
        <v>7.1085321235024688E-6</v>
      </c>
      <c r="H19" s="27">
        <v>-7.6742206776174384E-6</v>
      </c>
      <c r="I19" s="27">
        <v>7.1085321235024688E-6</v>
      </c>
      <c r="M19" s="27">
        <v>23</v>
      </c>
      <c r="N19" s="27">
        <v>32365</v>
      </c>
      <c r="O19" s="27">
        <v>152</v>
      </c>
      <c r="P19" s="27">
        <v>219</v>
      </c>
      <c r="Q19" s="27">
        <v>0</v>
      </c>
    </row>
    <row r="20" spans="1:17">
      <c r="A20" s="27" t="s">
        <v>9</v>
      </c>
      <c r="B20" s="27">
        <v>9.1059025564161787E-4</v>
      </c>
      <c r="C20" s="27">
        <v>2.1518134291167615E-3</v>
      </c>
      <c r="D20" s="27">
        <v>0.42317342355065651</v>
      </c>
      <c r="E20" s="27">
        <v>0.67817339879631011</v>
      </c>
      <c r="F20" s="27">
        <v>-3.6758914999787226E-3</v>
      </c>
      <c r="G20" s="27">
        <v>5.4970720112619588E-3</v>
      </c>
      <c r="H20" s="27">
        <v>-3.6758914999787226E-3</v>
      </c>
      <c r="I20" s="27">
        <v>5.4970720112619588E-3</v>
      </c>
      <c r="M20" s="27">
        <v>43</v>
      </c>
      <c r="N20" s="27">
        <v>65380</v>
      </c>
      <c r="O20" s="27">
        <v>25</v>
      </c>
      <c r="P20" s="27">
        <v>41</v>
      </c>
      <c r="Q20" s="27">
        <v>1</v>
      </c>
    </row>
    <row r="21" spans="1:17" ht="15" thickBot="1">
      <c r="A21" s="29" t="s">
        <v>10</v>
      </c>
      <c r="B21" s="29">
        <v>-9.7834249976210333E-4</v>
      </c>
      <c r="C21" s="29">
        <v>1.1193059501804941E-3</v>
      </c>
      <c r="D21" s="29">
        <v>-0.87406173406327403</v>
      </c>
      <c r="E21" s="29">
        <v>0.39586344475455837</v>
      </c>
      <c r="F21" s="29">
        <v>-3.3640866586166687E-3</v>
      </c>
      <c r="G21" s="29">
        <v>1.407401659092462E-3</v>
      </c>
      <c r="H21" s="29">
        <v>-3.3640866586166687E-3</v>
      </c>
      <c r="I21" s="29">
        <v>1.407401659092462E-3</v>
      </c>
      <c r="M21" s="27">
        <v>53</v>
      </c>
      <c r="N21" s="27">
        <v>80184</v>
      </c>
      <c r="O21" s="27">
        <v>26</v>
      </c>
      <c r="P21" s="27">
        <v>30</v>
      </c>
      <c r="Q21" s="27">
        <v>0</v>
      </c>
    </row>
    <row r="22" spans="1:17">
      <c r="M22" s="27">
        <v>28</v>
      </c>
      <c r="N22" s="27">
        <v>25657</v>
      </c>
      <c r="O22" s="27">
        <v>152</v>
      </c>
      <c r="P22" s="27">
        <v>133</v>
      </c>
      <c r="Q22" s="27">
        <v>0</v>
      </c>
    </row>
    <row r="23" spans="1:17">
      <c r="M23" s="27">
        <v>24</v>
      </c>
      <c r="N23" s="27">
        <v>35817</v>
      </c>
      <c r="O23" s="27">
        <v>152</v>
      </c>
      <c r="P23" s="27">
        <v>35</v>
      </c>
      <c r="Q23" s="27">
        <v>0</v>
      </c>
    </row>
    <row r="24" spans="1:17">
      <c r="M24" s="27">
        <v>21</v>
      </c>
      <c r="N24" s="27">
        <v>29404</v>
      </c>
      <c r="O24" s="27">
        <v>160</v>
      </c>
      <c r="P24" s="27">
        <v>249</v>
      </c>
      <c r="Q24" s="27">
        <v>0</v>
      </c>
    </row>
    <row r="25" spans="1:17" ht="15" thickBot="1">
      <c r="M25" s="27">
        <v>23</v>
      </c>
      <c r="N25" s="27">
        <v>36266</v>
      </c>
      <c r="O25" s="27">
        <v>152</v>
      </c>
      <c r="P25" s="27">
        <v>235</v>
      </c>
      <c r="Q25" s="27">
        <v>0</v>
      </c>
    </row>
    <row r="26" spans="1:17" ht="15" thickBot="1">
      <c r="A26" s="31" t="s">
        <v>55</v>
      </c>
      <c r="B26" s="31"/>
      <c r="C26" s="31" t="s">
        <v>56</v>
      </c>
      <c r="D26" s="31"/>
      <c r="M26" s="27">
        <v>21</v>
      </c>
      <c r="N26" s="27">
        <v>2630</v>
      </c>
      <c r="O26" s="27">
        <v>152</v>
      </c>
      <c r="P26" s="27">
        <v>93</v>
      </c>
      <c r="Q26" s="27">
        <v>0</v>
      </c>
    </row>
    <row r="27" spans="1:17">
      <c r="F27" s="31"/>
      <c r="G27" s="31" t="s">
        <v>57</v>
      </c>
      <c r="H27" s="31" t="s">
        <v>58</v>
      </c>
      <c r="M27" s="27">
        <v>22</v>
      </c>
      <c r="N27" s="27">
        <v>44554</v>
      </c>
      <c r="O27" s="27">
        <v>152</v>
      </c>
      <c r="P27" s="27">
        <v>224</v>
      </c>
      <c r="Q27" s="27">
        <v>0</v>
      </c>
    </row>
    <row r="28" spans="1:17">
      <c r="A28" s="27" t="s">
        <v>59</v>
      </c>
      <c r="B28" s="27">
        <v>32.6</v>
      </c>
      <c r="C28" s="27" t="s">
        <v>59</v>
      </c>
      <c r="D28" s="27">
        <v>43961.8</v>
      </c>
      <c r="F28" s="27" t="s">
        <v>57</v>
      </c>
      <c r="G28" s="27">
        <v>1</v>
      </c>
      <c r="M28" s="27">
        <v>22</v>
      </c>
      <c r="N28" s="27">
        <v>41897</v>
      </c>
      <c r="O28" s="27">
        <v>152</v>
      </c>
      <c r="P28" s="27">
        <v>265</v>
      </c>
      <c r="Q28" s="27">
        <v>0</v>
      </c>
    </row>
    <row r="29" spans="1:17" ht="15" thickBot="1">
      <c r="A29" s="27" t="s">
        <v>37</v>
      </c>
      <c r="B29" s="27">
        <v>2.7913399913604966</v>
      </c>
      <c r="C29" s="27" t="s">
        <v>37</v>
      </c>
      <c r="D29" s="27">
        <v>5120.3707522014447</v>
      </c>
      <c r="F29" s="29" t="s">
        <v>58</v>
      </c>
      <c r="G29" s="29">
        <v>0.19845532628456519</v>
      </c>
      <c r="H29" s="29">
        <v>1</v>
      </c>
      <c r="M29" s="27">
        <v>50</v>
      </c>
      <c r="N29" s="27">
        <v>32127</v>
      </c>
      <c r="O29" s="27">
        <v>154</v>
      </c>
      <c r="P29" s="27">
        <v>10</v>
      </c>
      <c r="Q29" s="27">
        <v>1</v>
      </c>
    </row>
    <row r="30" spans="1:17">
      <c r="A30" s="27" t="s">
        <v>60</v>
      </c>
      <c r="B30" s="27">
        <v>25</v>
      </c>
      <c r="C30" s="27" t="s">
        <v>60</v>
      </c>
      <c r="D30" s="27">
        <v>37945</v>
      </c>
      <c r="M30" s="27">
        <v>56</v>
      </c>
      <c r="N30" s="27">
        <v>53157</v>
      </c>
      <c r="O30" s="27">
        <v>26</v>
      </c>
      <c r="P30" s="27">
        <v>15</v>
      </c>
      <c r="Q30" s="27">
        <v>1</v>
      </c>
    </row>
    <row r="31" spans="1:17">
      <c r="A31" s="27" t="s">
        <v>61</v>
      </c>
      <c r="B31" s="27">
        <v>22</v>
      </c>
      <c r="C31" s="27" t="s">
        <v>61</v>
      </c>
      <c r="D31" s="27">
        <v>36266</v>
      </c>
    </row>
    <row r="32" spans="1:17">
      <c r="A32" s="27" t="s">
        <v>62</v>
      </c>
      <c r="B32" s="27">
        <v>12.483251937991493</v>
      </c>
      <c r="C32" s="27" t="s">
        <v>62</v>
      </c>
      <c r="D32" s="27">
        <v>22898.994143848326</v>
      </c>
    </row>
    <row r="33" spans="1:4">
      <c r="A33" s="27" t="s">
        <v>63</v>
      </c>
      <c r="B33" s="27">
        <v>155.83157894736837</v>
      </c>
      <c r="C33" s="27" t="s">
        <v>63</v>
      </c>
      <c r="D33" s="27">
        <v>524363932.79999983</v>
      </c>
    </row>
    <row r="34" spans="1:4">
      <c r="A34" s="27" t="s">
        <v>64</v>
      </c>
      <c r="B34" s="27">
        <v>-1.1777419686849968</v>
      </c>
      <c r="C34" s="27" t="s">
        <v>64</v>
      </c>
      <c r="D34" s="27">
        <v>3.023784141670987</v>
      </c>
    </row>
    <row r="35" spans="1:4">
      <c r="A35" s="27" t="s">
        <v>65</v>
      </c>
      <c r="B35" s="27">
        <v>0.72673070909025272</v>
      </c>
      <c r="C35" s="27" t="s">
        <v>65</v>
      </c>
      <c r="D35" s="27">
        <v>1.3207850490580149</v>
      </c>
    </row>
    <row r="36" spans="1:4">
      <c r="A36" s="27" t="s">
        <v>66</v>
      </c>
      <c r="B36" s="27">
        <v>35</v>
      </c>
      <c r="C36" s="27" t="s">
        <v>66</v>
      </c>
      <c r="D36" s="27">
        <v>107849</v>
      </c>
    </row>
    <row r="37" spans="1:4">
      <c r="A37" s="27" t="s">
        <v>67</v>
      </c>
      <c r="B37" s="27">
        <v>21</v>
      </c>
      <c r="C37" s="27" t="s">
        <v>67</v>
      </c>
      <c r="D37" s="27">
        <v>2630</v>
      </c>
    </row>
    <row r="38" spans="1:4">
      <c r="A38" s="27" t="s">
        <v>68</v>
      </c>
      <c r="B38" s="27">
        <v>56</v>
      </c>
      <c r="C38" s="27" t="s">
        <v>68</v>
      </c>
      <c r="D38" s="27">
        <v>110479</v>
      </c>
    </row>
    <row r="39" spans="1:4">
      <c r="A39" s="27" t="s">
        <v>69</v>
      </c>
      <c r="B39" s="27">
        <v>652</v>
      </c>
      <c r="C39" s="27" t="s">
        <v>69</v>
      </c>
      <c r="D39" s="27">
        <v>879236</v>
      </c>
    </row>
    <row r="40" spans="1:4" ht="15" thickBot="1">
      <c r="A40" s="29" t="s">
        <v>70</v>
      </c>
      <c r="B40" s="29">
        <v>20</v>
      </c>
      <c r="C40" s="29" t="s">
        <v>70</v>
      </c>
      <c r="D40" s="29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Naive Bayes</vt:lpstr>
      <vt:lpstr>Random Forest</vt:lpstr>
      <vt:lpstr>Logistic Regression</vt:lpstr>
      <vt:lpstr>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Maulana Bintang</dc:creator>
  <cp:lastModifiedBy>Maulana Bintang</cp:lastModifiedBy>
  <dcterms:created xsi:type="dcterms:W3CDTF">2022-12-18T06:52:35Z</dcterms:created>
  <dcterms:modified xsi:type="dcterms:W3CDTF">2022-12-22T06:29:32Z</dcterms:modified>
</cp:coreProperties>
</file>